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현재_통합_문서" defaultThemeVersion="124226"/>
  <mc:AlternateContent xmlns:mc="http://schemas.openxmlformats.org/markup-compatibility/2006">
    <mc:Choice Requires="x15">
      <x15ac:absPath xmlns:x15ac="http://schemas.microsoft.com/office/spreadsheetml/2010/11/ac" url="F:\이다니엘('24.07.04.~\1. 진행\01. 교육과정 만족도 조사\2025년\"/>
    </mc:Choice>
  </mc:AlternateContent>
  <xr:revisionPtr revIDLastSave="0" documentId="13_ncr:1_{747166EB-F1EF-4894-8360-299A46670E86}" xr6:coauthVersionLast="36" xr6:coauthVersionMax="36" xr10:uidLastSave="{00000000-0000-0000-0000-000000000000}"/>
  <bookViews>
    <workbookView xWindow="-105" yWindow="-105" windowWidth="19425" windowHeight="10560" tabRatio="639" firstSheet="2" activeTab="7" xr2:uid="{00000000-000D-0000-FFFF-FFFF00000000}"/>
  </bookViews>
  <sheets>
    <sheet name="기본현황('21)" sheetId="1" state="hidden" r:id="rId1"/>
    <sheet name="1. 교육만족도 변화추이" sheetId="24" r:id="rId2"/>
    <sheet name="2. 과정유형별 교육만족도 현황" sheetId="25" r:id="rId3"/>
    <sheet name="3. 교육과정 종합순위" sheetId="23" r:id="rId4"/>
    <sheet name="4. 강사강의 만족도 순위" sheetId="21" r:id="rId5"/>
    <sheet name="입력(교육과정)" sheetId="2" r:id="rId6"/>
    <sheet name="입력(강사강의)" sheetId="4" r:id="rId7"/>
    <sheet name="입력(교육생 건의사항)" sheetId="22" r:id="rId8"/>
    <sheet name="입력(진행과정)" sheetId="26" r:id="rId9"/>
    <sheet name="Sheet1" sheetId="7" state="hidden" r:id="rId10"/>
  </sheets>
  <definedNames>
    <definedName name="_xlnm._FilterDatabase" localSheetId="3" hidden="1">'3. 교육과정 종합순위'!$B$4:$BI$109</definedName>
    <definedName name="_xlnm._FilterDatabase" localSheetId="4" hidden="1">'4. 강사강의 만족도 순위'!$A$3:$P$906</definedName>
    <definedName name="_xlnm._FilterDatabase" localSheetId="6" hidden="1">'입력(강사강의)'!$A$3:$O$1345</definedName>
    <definedName name="_xlnm._FilterDatabase" localSheetId="5" hidden="1">'입력(교육과정)'!$A$4:$BI$156</definedName>
    <definedName name="_xlnm._FilterDatabase" localSheetId="7" hidden="1">'입력(교육생 건의사항)'!$A$4:$Q$468</definedName>
    <definedName name="_xlnm.Print_Area" localSheetId="1">'1. 교육만족도 변화추이'!$A$1:$O$32</definedName>
    <definedName name="_xlnm.Print_Area" localSheetId="2">'2. 과정유형별 교육만족도 현황'!$A$1:$N$23</definedName>
    <definedName name="_xlnm.Print_Area" localSheetId="3">'3. 교육과정 종합순위'!$A$1:$BJ$109</definedName>
    <definedName name="_xlnm.Print_Area" localSheetId="4">'4. 강사강의 만족도 순위'!$A$1:$P$1202</definedName>
    <definedName name="_xlnm.Print_Area" localSheetId="6">'입력(강사강의)'!$A$1:$O$1345</definedName>
    <definedName name="_xlnm.Print_Area" localSheetId="5">'입력(교육과정)'!$A$1:$BI$155</definedName>
    <definedName name="_xlnm.Print_Area" localSheetId="7">'입력(교육생 건의사항)'!$A$1:$Q$468</definedName>
    <definedName name="_xlnm.Print_Titles" localSheetId="3">'3. 교육과정 종합순위'!$1:$4</definedName>
    <definedName name="_xlnm.Print_Titles" localSheetId="4">'4. 강사강의 만족도 순위'!$1:$3</definedName>
    <definedName name="_xlnm.Print_Titles" localSheetId="6">'입력(강사강의)'!$1:$4</definedName>
    <definedName name="_xlnm.Print_Titles" localSheetId="5">'입력(교육과정)'!$1:$5</definedName>
    <definedName name="_xlnm.Print_Titles" localSheetId="7">'입력(교육생 건의사항)'!$1:$4</definedName>
  </definedNames>
  <calcPr calcId="191029"/>
</workbook>
</file>

<file path=xl/calcChain.xml><?xml version="1.0" encoding="utf-8"?>
<calcChain xmlns="http://schemas.openxmlformats.org/spreadsheetml/2006/main">
  <c r="B12" i="25" l="1"/>
  <c r="M23" i="25" l="1"/>
  <c r="M22" i="25"/>
  <c r="M20" i="25"/>
  <c r="M16" i="25"/>
  <c r="M15" i="25"/>
  <c r="M14" i="25"/>
  <c r="M13" i="25"/>
  <c r="M12" i="25"/>
  <c r="M11" i="25"/>
  <c r="M10" i="25"/>
  <c r="M9" i="25"/>
  <c r="M8" i="25"/>
  <c r="M7" i="25"/>
  <c r="M5" i="25"/>
  <c r="L23" i="25"/>
  <c r="L16" i="25"/>
  <c r="L15" i="25"/>
  <c r="L14" i="25"/>
  <c r="L13" i="25"/>
  <c r="L12" i="25"/>
  <c r="L11" i="25"/>
  <c r="L10" i="25"/>
  <c r="L9" i="25"/>
  <c r="L8" i="25"/>
  <c r="L7" i="25"/>
  <c r="L5" i="25"/>
  <c r="K23" i="25"/>
  <c r="K22" i="25"/>
  <c r="K20" i="25"/>
  <c r="K16" i="25"/>
  <c r="K15" i="25"/>
  <c r="K14" i="25"/>
  <c r="K13" i="25"/>
  <c r="K12" i="25"/>
  <c r="K11" i="25"/>
  <c r="K10" i="25"/>
  <c r="K9" i="25"/>
  <c r="K8" i="25"/>
  <c r="K7" i="25"/>
  <c r="K5" i="25"/>
  <c r="I23" i="25"/>
  <c r="I22" i="25"/>
  <c r="I20" i="25"/>
  <c r="I16" i="25"/>
  <c r="I15" i="25"/>
  <c r="I14" i="25"/>
  <c r="I13" i="25"/>
  <c r="I12" i="25"/>
  <c r="I11" i="25"/>
  <c r="I10" i="25"/>
  <c r="I9" i="25"/>
  <c r="I8" i="25"/>
  <c r="I7" i="25"/>
  <c r="I5" i="25"/>
  <c r="H23" i="25"/>
  <c r="H22" i="25"/>
  <c r="H20" i="25"/>
  <c r="H16" i="25"/>
  <c r="H15" i="25"/>
  <c r="H14" i="25"/>
  <c r="H13" i="25"/>
  <c r="H12" i="25"/>
  <c r="H11" i="25"/>
  <c r="H10" i="25"/>
  <c r="H9" i="25"/>
  <c r="H8" i="25"/>
  <c r="H7" i="25"/>
  <c r="H5" i="25"/>
  <c r="G23" i="25"/>
  <c r="G22" i="25"/>
  <c r="G20" i="25"/>
  <c r="G16" i="25"/>
  <c r="G15" i="25"/>
  <c r="G14" i="25"/>
  <c r="G13" i="25"/>
  <c r="G12" i="25"/>
  <c r="G11" i="25"/>
  <c r="G10" i="25"/>
  <c r="G9" i="25"/>
  <c r="G8" i="25"/>
  <c r="G7" i="25"/>
  <c r="G5" i="25"/>
  <c r="F23" i="25"/>
  <c r="F22" i="25"/>
  <c r="F20" i="25"/>
  <c r="F16" i="25"/>
  <c r="F15" i="25"/>
  <c r="F14" i="25"/>
  <c r="F13" i="25"/>
  <c r="F12" i="25"/>
  <c r="F11" i="25"/>
  <c r="F10" i="25"/>
  <c r="F9" i="25"/>
  <c r="F8" i="25"/>
  <c r="F7" i="25"/>
  <c r="F5" i="25"/>
  <c r="E23" i="25"/>
  <c r="E22" i="25"/>
  <c r="E20" i="25"/>
  <c r="E16" i="25"/>
  <c r="E15" i="25"/>
  <c r="E14" i="25"/>
  <c r="E13" i="25"/>
  <c r="E12" i="25"/>
  <c r="E11" i="25"/>
  <c r="E10" i="25"/>
  <c r="E9" i="25"/>
  <c r="E8" i="25"/>
  <c r="E7" i="25"/>
  <c r="E5" i="25"/>
  <c r="D23" i="25"/>
  <c r="D22" i="25"/>
  <c r="D21" i="25"/>
  <c r="D20" i="25"/>
  <c r="D16" i="25"/>
  <c r="D15" i="25"/>
  <c r="D14" i="25"/>
  <c r="D13" i="25"/>
  <c r="D12" i="25"/>
  <c r="D11" i="25"/>
  <c r="D10" i="25"/>
  <c r="D9" i="25"/>
  <c r="D8" i="25"/>
  <c r="D7" i="25"/>
  <c r="D5" i="25"/>
  <c r="C23" i="25"/>
  <c r="C22" i="25"/>
  <c r="C16" i="25"/>
  <c r="C20" i="25"/>
  <c r="C21" i="25"/>
  <c r="C15" i="25"/>
  <c r="C14" i="25"/>
  <c r="C13" i="25"/>
  <c r="C12" i="25"/>
  <c r="C11" i="25"/>
  <c r="C10" i="25"/>
  <c r="C9" i="25"/>
  <c r="C8" i="25"/>
  <c r="C7" i="25"/>
  <c r="B23" i="25"/>
  <c r="B22" i="25"/>
  <c r="A20" i="25"/>
  <c r="B16" i="25"/>
  <c r="B15" i="25"/>
  <c r="B14" i="25"/>
  <c r="A13" i="25"/>
  <c r="B11" i="25"/>
  <c r="B10" i="25"/>
  <c r="A9" i="25"/>
  <c r="B8" i="25"/>
  <c r="A5" i="25"/>
  <c r="BH151" i="2"/>
  <c r="BG151" i="2"/>
  <c r="BF151" i="2"/>
  <c r="BE151" i="2"/>
  <c r="BD151" i="2"/>
  <c r="BC151" i="2"/>
  <c r="BB151" i="2"/>
  <c r="BA151" i="2"/>
  <c r="AZ151" i="2"/>
  <c r="AY151" i="2"/>
  <c r="AX151" i="2"/>
  <c r="AW151" i="2"/>
  <c r="AV151" i="2"/>
  <c r="AU151" i="2"/>
  <c r="AT151" i="2"/>
  <c r="AR151" i="2"/>
  <c r="AQ151" i="2"/>
  <c r="M151" i="2" l="1"/>
  <c r="L151" i="2"/>
  <c r="AM151" i="2" s="1"/>
  <c r="F151" i="2"/>
  <c r="E151" i="2"/>
  <c r="L127" i="2"/>
  <c r="AD127" i="2" s="1"/>
  <c r="M110" i="2"/>
  <c r="L110" i="2"/>
  <c r="AF110" i="2" s="1"/>
  <c r="M76" i="2"/>
  <c r="L76" i="2"/>
  <c r="AO76" i="2" s="1"/>
  <c r="M46" i="2"/>
  <c r="L46" i="2"/>
  <c r="AD46" i="2" s="1"/>
  <c r="M17" i="2"/>
  <c r="L17" i="2"/>
  <c r="AM17" i="2" s="1"/>
  <c r="M6" i="2"/>
  <c r="L6" i="2"/>
  <c r="AB6" i="2" s="1"/>
  <c r="M127" i="2"/>
  <c r="F127" i="2"/>
  <c r="E127" i="2"/>
  <c r="F110" i="2"/>
  <c r="E110" i="2"/>
  <c r="F76" i="2"/>
  <c r="E76" i="2"/>
  <c r="F46" i="2"/>
  <c r="E46" i="2"/>
  <c r="F17" i="2"/>
  <c r="E17" i="2"/>
  <c r="F6" i="2"/>
  <c r="E6" i="2"/>
  <c r="E6" i="25" l="1"/>
  <c r="M21" i="25"/>
  <c r="K6" i="25"/>
  <c r="F6" i="25"/>
  <c r="G6" i="25"/>
  <c r="M6" i="25"/>
  <c r="D6" i="25"/>
  <c r="L6" i="25"/>
  <c r="H6" i="25"/>
  <c r="I6" i="25"/>
  <c r="AF6" i="2"/>
  <c r="AG6" i="2"/>
  <c r="A21" i="25"/>
  <c r="B7" i="25"/>
  <c r="B6" i="25"/>
  <c r="C6" i="25"/>
  <c r="Q46" i="2"/>
  <c r="AE46" i="2"/>
  <c r="AE6" i="2"/>
  <c r="P46" i="2"/>
  <c r="U110" i="2"/>
  <c r="O110" i="2"/>
  <c r="P110" i="2"/>
  <c r="Q110" i="2"/>
  <c r="R110" i="2"/>
  <c r="S110" i="2"/>
  <c r="T110" i="2"/>
  <c r="AH46" i="2"/>
  <c r="U151" i="2"/>
  <c r="AI46" i="2"/>
  <c r="V151" i="2"/>
  <c r="AJ46" i="2"/>
  <c r="V110" i="2"/>
  <c r="W151" i="2"/>
  <c r="W110" i="2"/>
  <c r="X151" i="2"/>
  <c r="V76" i="2"/>
  <c r="AO17" i="2"/>
  <c r="AC76" i="2"/>
  <c r="AN110" i="2"/>
  <c r="AK151" i="2"/>
  <c r="Q151" i="2"/>
  <c r="AG46" i="2"/>
  <c r="T151" i="2"/>
  <c r="AD151" i="2"/>
  <c r="AB76" i="2"/>
  <c r="AM110" i="2"/>
  <c r="AP17" i="2"/>
  <c r="AD76" i="2"/>
  <c r="AO110" i="2"/>
  <c r="AN151" i="2"/>
  <c r="AF46" i="2"/>
  <c r="V17" i="2"/>
  <c r="Y76" i="2"/>
  <c r="AJ110" i="2"/>
  <c r="AB151" i="2"/>
  <c r="W17" i="2"/>
  <c r="AC151" i="2"/>
  <c r="AA76" i="2"/>
  <c r="AE151" i="2"/>
  <c r="AE127" i="2"/>
  <c r="N46" i="2"/>
  <c r="AP76" i="2"/>
  <c r="AP110" i="2"/>
  <c r="AO151" i="2"/>
  <c r="AK46" i="2"/>
  <c r="AG110" i="2"/>
  <c r="Y151" i="2"/>
  <c r="T17" i="2"/>
  <c r="W76" i="2"/>
  <c r="AH110" i="2"/>
  <c r="Z151" i="2"/>
  <c r="U17" i="2"/>
  <c r="X76" i="2"/>
  <c r="AI110" i="2"/>
  <c r="AA151" i="2"/>
  <c r="Z76" i="2"/>
  <c r="AK110" i="2"/>
  <c r="X17" i="2"/>
  <c r="AL110" i="2"/>
  <c r="AN17" i="2"/>
  <c r="O46" i="2"/>
  <c r="N110" i="2"/>
  <c r="AP151" i="2"/>
  <c r="AI6" i="2"/>
  <c r="AA17" i="2"/>
  <c r="R46" i="2"/>
  <c r="AL46" i="2"/>
  <c r="Q6" i="2"/>
  <c r="N17" i="2"/>
  <c r="AH17" i="2"/>
  <c r="Y46" i="2"/>
  <c r="P76" i="2"/>
  <c r="AJ76" i="2"/>
  <c r="AA110" i="2"/>
  <c r="N151" i="2"/>
  <c r="AH151" i="2"/>
  <c r="AK6" i="2"/>
  <c r="AB17" i="2"/>
  <c r="S46" i="2"/>
  <c r="AM46" i="2"/>
  <c r="AC17" i="2"/>
  <c r="T46" i="2"/>
  <c r="AN46" i="2"/>
  <c r="AE76" i="2"/>
  <c r="AF17" i="2"/>
  <c r="W46" i="2"/>
  <c r="N76" i="2"/>
  <c r="AH76" i="2"/>
  <c r="Y110" i="2"/>
  <c r="AF151" i="2"/>
  <c r="R6" i="2"/>
  <c r="AG17" i="2"/>
  <c r="X46" i="2"/>
  <c r="O76" i="2"/>
  <c r="AI76" i="2"/>
  <c r="Z110" i="2"/>
  <c r="AG151" i="2"/>
  <c r="S6" i="2"/>
  <c r="T6" i="2"/>
  <c r="O17" i="2"/>
  <c r="AI17" i="2"/>
  <c r="Z46" i="2"/>
  <c r="Q76" i="2"/>
  <c r="AK76" i="2"/>
  <c r="AB110" i="2"/>
  <c r="O151" i="2"/>
  <c r="AI151" i="2"/>
  <c r="AH6" i="2"/>
  <c r="AO6" i="2"/>
  <c r="N6" i="2"/>
  <c r="AP6" i="2"/>
  <c r="O6" i="2"/>
  <c r="AE17" i="2"/>
  <c r="V46" i="2"/>
  <c r="AP46" i="2"/>
  <c r="AG76" i="2"/>
  <c r="X110" i="2"/>
  <c r="U6" i="2"/>
  <c r="P17" i="2"/>
  <c r="AJ17" i="2"/>
  <c r="AA46" i="2"/>
  <c r="R76" i="2"/>
  <c r="AL76" i="2"/>
  <c r="AC110" i="2"/>
  <c r="P151" i="2"/>
  <c r="AJ151" i="2"/>
  <c r="Y17" i="2"/>
  <c r="AL6" i="2"/>
  <c r="Z17" i="2"/>
  <c r="AM6" i="2"/>
  <c r="AN6" i="2"/>
  <c r="AD17" i="2"/>
  <c r="U46" i="2"/>
  <c r="AO46" i="2"/>
  <c r="AF76" i="2"/>
  <c r="V6" i="2"/>
  <c r="Q17" i="2"/>
  <c r="AK17" i="2"/>
  <c r="AB46" i="2"/>
  <c r="S76" i="2"/>
  <c r="AM76" i="2"/>
  <c r="AD110" i="2"/>
  <c r="AC6" i="2"/>
  <c r="R17" i="2"/>
  <c r="AL17" i="2"/>
  <c r="AC46" i="2"/>
  <c r="T76" i="2"/>
  <c r="AN76" i="2"/>
  <c r="AE110" i="2"/>
  <c r="R151" i="2"/>
  <c r="AL151" i="2"/>
  <c r="AD6" i="2"/>
  <c r="S17" i="2"/>
  <c r="U76" i="2"/>
  <c r="S151" i="2"/>
  <c r="O127" i="2"/>
  <c r="AL127" i="2"/>
  <c r="AF127" i="2"/>
  <c r="N127" i="2"/>
  <c r="AI127" i="2"/>
  <c r="AJ127" i="2"/>
  <c r="AK127" i="2"/>
  <c r="S127" i="2"/>
  <c r="T127" i="2"/>
  <c r="U127" i="2"/>
  <c r="V127" i="2"/>
  <c r="W127" i="2"/>
  <c r="Y127" i="2"/>
  <c r="AA127" i="2"/>
  <c r="AC127" i="2"/>
  <c r="K127" i="2"/>
  <c r="AG127" i="2"/>
  <c r="AH127" i="2"/>
  <c r="P127" i="2"/>
  <c r="Q127" i="2"/>
  <c r="R127" i="2"/>
  <c r="AM127" i="2"/>
  <c r="AN127" i="2"/>
  <c r="AO127" i="2"/>
  <c r="AP127" i="2"/>
  <c r="X127" i="2"/>
  <c r="Z127" i="2"/>
  <c r="AB127" i="2"/>
  <c r="K110" i="2"/>
  <c r="K76" i="2"/>
  <c r="K46" i="2"/>
  <c r="P6" i="2"/>
  <c r="AJ6" i="2"/>
  <c r="W6" i="2"/>
  <c r="Z6" i="2"/>
  <c r="Y6" i="2"/>
  <c r="AA6" i="2"/>
  <c r="X6" i="2"/>
  <c r="K17" i="2"/>
  <c r="A390" i="21"/>
  <c r="A322" i="21"/>
  <c r="A288" i="21"/>
  <c r="A231" i="21"/>
  <c r="A349" i="21"/>
  <c r="A35" i="21"/>
  <c r="A36" i="21"/>
  <c r="A105" i="21"/>
  <c r="A158" i="21"/>
  <c r="A104" i="21"/>
  <c r="A190" i="21"/>
  <c r="A157" i="21"/>
  <c r="A826" i="21"/>
  <c r="A665" i="21"/>
  <c r="A641" i="21"/>
  <c r="A319" i="21"/>
  <c r="A954" i="21"/>
  <c r="A1024" i="21"/>
  <c r="A316" i="21"/>
  <c r="A342" i="21"/>
  <c r="A312" i="21"/>
  <c r="A315" i="21"/>
  <c r="A272" i="21"/>
  <c r="A1057" i="21"/>
  <c r="A1132" i="21"/>
  <c r="A998" i="21"/>
  <c r="A1110" i="21"/>
  <c r="A1105" i="21"/>
  <c r="A1152" i="21"/>
  <c r="A1108" i="21"/>
  <c r="A1124" i="21"/>
  <c r="A1149" i="21"/>
  <c r="A1071" i="21"/>
  <c r="A1121" i="21"/>
  <c r="A187" i="21"/>
  <c r="A589" i="21"/>
  <c r="A1118" i="21"/>
  <c r="A993" i="21"/>
  <c r="A1138" i="21"/>
  <c r="A992" i="21"/>
  <c r="A1137" i="21"/>
  <c r="A1128" i="21"/>
  <c r="A366" i="21"/>
  <c r="A507" i="21"/>
  <c r="A365" i="21"/>
  <c r="A515" i="21"/>
  <c r="A378" i="21"/>
  <c r="A416" i="21"/>
  <c r="A377" i="21"/>
  <c r="A415" i="21"/>
  <c r="A353" i="21"/>
  <c r="A919" i="21"/>
  <c r="A738" i="21"/>
  <c r="A877" i="21"/>
  <c r="A504" i="21"/>
  <c r="A361" i="21"/>
  <c r="A274" i="21"/>
  <c r="A407" i="21"/>
  <c r="A495" i="21"/>
  <c r="A964" i="21"/>
  <c r="A706" i="21"/>
  <c r="A971" i="21"/>
  <c r="A1079" i="21"/>
  <c r="A1114" i="21"/>
  <c r="A1107" i="21"/>
  <c r="A1103" i="21"/>
  <c r="A1052" i="21"/>
  <c r="A1022" i="21"/>
  <c r="A1049" i="21"/>
  <c r="A1040" i="21"/>
  <c r="A1007" i="21"/>
  <c r="A324" i="21"/>
  <c r="A280" i="21"/>
  <c r="A246" i="21"/>
  <c r="A225" i="21"/>
  <c r="A594" i="21"/>
  <c r="A393" i="21"/>
  <c r="A395" i="21"/>
  <c r="A348" i="21"/>
  <c r="A521" i="21"/>
  <c r="A883" i="21"/>
  <c r="A926" i="21"/>
  <c r="A781" i="21"/>
  <c r="A136" i="21"/>
  <c r="A209" i="21"/>
  <c r="A372" i="21"/>
  <c r="A889" i="21"/>
  <c r="A882" i="21"/>
  <c r="A805" i="21"/>
  <c r="A823" i="21"/>
  <c r="A19" i="21"/>
  <c r="A259" i="21"/>
  <c r="A642" i="21"/>
  <c r="A637" i="21"/>
  <c r="A236" i="21"/>
  <c r="A262" i="21"/>
  <c r="A1109" i="21"/>
  <c r="A732" i="21"/>
  <c r="A77" i="21"/>
  <c r="A180" i="21"/>
  <c r="A558" i="21"/>
  <c r="A708" i="21"/>
  <c r="A1170" i="21"/>
  <c r="A613" i="21"/>
  <c r="A166" i="21"/>
  <c r="A618" i="21"/>
  <c r="A591" i="21"/>
  <c r="A822" i="21"/>
  <c r="A1000" i="21"/>
  <c r="A145" i="21"/>
  <c r="A216" i="21"/>
  <c r="A128" i="21"/>
  <c r="A127" i="21"/>
  <c r="A144" i="21"/>
  <c r="A162" i="21"/>
  <c r="A184" i="21"/>
  <c r="A213" i="21"/>
  <c r="A916" i="21"/>
  <c r="A1069" i="21"/>
  <c r="A563" i="21"/>
  <c r="A562" i="21"/>
  <c r="A561" i="21"/>
  <c r="A846" i="21"/>
  <c r="A978" i="21"/>
  <c r="A977" i="21"/>
  <c r="A1001" i="21"/>
  <c r="A1050" i="21"/>
  <c r="A880" i="21"/>
  <c r="A1067" i="21"/>
  <c r="A1088" i="21"/>
  <c r="A1123" i="21"/>
  <c r="A771" i="21"/>
  <c r="A1086" i="21"/>
  <c r="A1134" i="21"/>
  <c r="A1133" i="21"/>
  <c r="A1127" i="21"/>
  <c r="A1073" i="21"/>
  <c r="A1095" i="21"/>
  <c r="A1072" i="21"/>
  <c r="A1070" i="21"/>
  <c r="A325" i="21"/>
  <c r="A511" i="21"/>
  <c r="A462" i="21"/>
  <c r="A735" i="21"/>
  <c r="A364" i="21"/>
  <c r="A668" i="21"/>
  <c r="A701" i="21"/>
  <c r="A775" i="21"/>
  <c r="A629" i="21"/>
  <c r="A601" i="21"/>
  <c r="A570" i="21"/>
  <c r="A201" i="21"/>
  <c r="A588" i="21"/>
  <c r="A351" i="21"/>
  <c r="A655" i="21"/>
  <c r="A334" i="21"/>
  <c r="A208" i="21"/>
  <c r="A428" i="21"/>
  <c r="A333" i="21"/>
  <c r="A731" i="21"/>
  <c r="A207" i="21"/>
  <c r="A483" i="21"/>
  <c r="A206" i="21"/>
  <c r="A18" i="21"/>
  <c r="A778" i="21"/>
  <c r="A17" i="21"/>
  <c r="A529" i="21"/>
  <c r="A424" i="21"/>
  <c r="A1019" i="21"/>
  <c r="A235" i="21"/>
  <c r="A564" i="21"/>
  <c r="A985" i="21"/>
  <c r="A344" i="21"/>
  <c r="A727" i="21"/>
  <c r="A671" i="21"/>
  <c r="A582" i="21"/>
  <c r="A581" i="21"/>
  <c r="A539" i="21"/>
  <c r="A474" i="21"/>
  <c r="A633" i="21"/>
  <c r="A670" i="21"/>
  <c r="A508" i="21"/>
  <c r="A859" i="21"/>
  <c r="A660" i="21"/>
  <c r="A691" i="21"/>
  <c r="A766" i="21"/>
  <c r="A893" i="21"/>
  <c r="A769" i="21"/>
  <c r="A683" i="21"/>
  <c r="A371" i="21"/>
  <c r="A830" i="21"/>
  <c r="A876" i="21"/>
  <c r="A458" i="21"/>
  <c r="A776" i="21"/>
  <c r="A980" i="21"/>
  <c r="A945" i="21"/>
  <c r="A197" i="21"/>
  <c r="A1062" i="21"/>
  <c r="A1037" i="21"/>
  <c r="A1064" i="21"/>
  <c r="A430" i="21"/>
  <c r="A740" i="21"/>
  <c r="A853" i="21"/>
  <c r="A485" i="21"/>
  <c r="A332" i="21"/>
  <c r="A1034" i="21"/>
  <c r="A1065" i="21"/>
  <c r="A165" i="21"/>
  <c r="A1033" i="21"/>
  <c r="A241" i="21"/>
  <c r="A801" i="21"/>
  <c r="A122" i="21"/>
  <c r="A918" i="21"/>
  <c r="A141" i="21"/>
  <c r="A284" i="21"/>
  <c r="A1183" i="21"/>
  <c r="A791" i="21"/>
  <c r="A837" i="21"/>
  <c r="A385" i="21"/>
  <c r="A746" i="21"/>
  <c r="A912" i="21"/>
  <c r="A35" i="23"/>
  <c r="A61" i="23"/>
  <c r="BD25" i="26"/>
  <c r="BA25" i="26"/>
  <c r="AV25" i="26"/>
  <c r="AS25" i="26"/>
  <c r="K25" i="26"/>
  <c r="AS65" i="26"/>
  <c r="BD67" i="26"/>
  <c r="BA67" i="26"/>
  <c r="AV67" i="26"/>
  <c r="AS67" i="26"/>
  <c r="K67" i="26"/>
  <c r="BD58" i="26"/>
  <c r="BA58" i="26"/>
  <c r="AV58" i="26"/>
  <c r="AS58" i="26"/>
  <c r="K58" i="26"/>
  <c r="BD57" i="26"/>
  <c r="BA57" i="26"/>
  <c r="AV57" i="26"/>
  <c r="AS57" i="26"/>
  <c r="K57" i="26"/>
  <c r="N1340" i="4"/>
  <c r="M1340" i="4"/>
  <c r="L1340" i="4"/>
  <c r="K1340" i="4"/>
  <c r="J1345" i="4"/>
  <c r="J1344" i="4"/>
  <c r="J1343" i="4"/>
  <c r="J1342" i="4"/>
  <c r="J1341" i="4"/>
  <c r="BD150" i="2"/>
  <c r="BA150" i="2"/>
  <c r="AV150" i="2"/>
  <c r="AS150" i="2"/>
  <c r="J1339" i="4"/>
  <c r="J1338" i="4"/>
  <c r="J1337" i="4" s="1"/>
  <c r="BG149" i="2" s="1"/>
  <c r="N1337" i="4"/>
  <c r="M1337" i="4"/>
  <c r="L1337" i="4"/>
  <c r="K1337" i="4"/>
  <c r="BD149" i="2"/>
  <c r="BA149" i="2"/>
  <c r="AV149" i="2"/>
  <c r="AS149" i="2"/>
  <c r="J1336" i="4"/>
  <c r="J1335" i="4"/>
  <c r="J1334" i="4"/>
  <c r="J1333" i="4"/>
  <c r="J1332" i="4"/>
  <c r="J1331" i="4"/>
  <c r="J1330" i="4"/>
  <c r="J1329" i="4"/>
  <c r="N1328" i="4"/>
  <c r="M1328" i="4"/>
  <c r="L1328" i="4"/>
  <c r="K1328" i="4"/>
  <c r="BD148" i="2"/>
  <c r="BA148" i="2"/>
  <c r="AV148" i="2"/>
  <c r="AS148" i="2"/>
  <c r="N1319" i="4"/>
  <c r="M1319" i="4"/>
  <c r="L1319" i="4"/>
  <c r="K1319" i="4"/>
  <c r="J1327" i="4"/>
  <c r="J1326" i="4"/>
  <c r="J1325" i="4"/>
  <c r="J1324" i="4"/>
  <c r="J1323" i="4"/>
  <c r="J1322" i="4"/>
  <c r="J1321" i="4"/>
  <c r="J1320" i="4"/>
  <c r="BD147" i="2"/>
  <c r="BA147" i="2"/>
  <c r="AV147" i="2"/>
  <c r="AS147" i="2"/>
  <c r="N1307" i="4"/>
  <c r="M1307" i="4"/>
  <c r="L1307" i="4"/>
  <c r="K1307" i="4"/>
  <c r="J1318" i="4"/>
  <c r="J1314" i="4"/>
  <c r="J1313" i="4"/>
  <c r="J1317" i="4"/>
  <c r="J1316" i="4"/>
  <c r="J1315" i="4"/>
  <c r="J1312" i="4"/>
  <c r="J1311" i="4"/>
  <c r="J1310" i="4"/>
  <c r="J1309" i="4"/>
  <c r="J1308" i="4"/>
  <c r="BD146" i="2"/>
  <c r="BA146" i="2"/>
  <c r="AV146" i="2"/>
  <c r="AS146" i="2"/>
  <c r="J1319" i="4" l="1"/>
  <c r="BG147" i="2" s="1"/>
  <c r="BH147" i="2" s="1"/>
  <c r="J1340" i="4"/>
  <c r="BG150" i="2" s="1"/>
  <c r="BH150" i="2" s="1"/>
  <c r="J1307" i="4"/>
  <c r="BG146" i="2" s="1"/>
  <c r="BH146" i="2" s="1"/>
  <c r="A46" i="23"/>
  <c r="A51" i="23"/>
  <c r="A78" i="23"/>
  <c r="A56" i="23"/>
  <c r="A106" i="23"/>
  <c r="A103" i="23"/>
  <c r="A59" i="23"/>
  <c r="A88" i="23"/>
  <c r="A38" i="23"/>
  <c r="A45" i="23"/>
  <c r="A31" i="23"/>
  <c r="A63" i="23"/>
  <c r="A7" i="23"/>
  <c r="A87" i="23"/>
  <c r="A39" i="23"/>
  <c r="J1328" i="4"/>
  <c r="BG148" i="2" s="1"/>
  <c r="BH148" i="2" s="1"/>
  <c r="N1304" i="4"/>
  <c r="M1304" i="4"/>
  <c r="L1304" i="4"/>
  <c r="K1304" i="4"/>
  <c r="J1306" i="4"/>
  <c r="J1305" i="4"/>
  <c r="J1304" i="4" s="1"/>
  <c r="BG145" i="2" s="1"/>
  <c r="BH145" i="2" s="1"/>
  <c r="BD145" i="2"/>
  <c r="BA145" i="2"/>
  <c r="AV145" i="2"/>
  <c r="AS145" i="2"/>
  <c r="N1297" i="4"/>
  <c r="M1297" i="4"/>
  <c r="L1297" i="4"/>
  <c r="K1297" i="4"/>
  <c r="J1303" i="4"/>
  <c r="J1302" i="4"/>
  <c r="J1301" i="4"/>
  <c r="J1300" i="4"/>
  <c r="J1299" i="4"/>
  <c r="J1298" i="4"/>
  <c r="BD144" i="2"/>
  <c r="BA144" i="2"/>
  <c r="AV144" i="2"/>
  <c r="AS144" i="2"/>
  <c r="N1288" i="4"/>
  <c r="M1288" i="4"/>
  <c r="L1288" i="4"/>
  <c r="K1288" i="4"/>
  <c r="J1296" i="4"/>
  <c r="J1295" i="4"/>
  <c r="J1294" i="4"/>
  <c r="J1293" i="4"/>
  <c r="J1292" i="4"/>
  <c r="J1291" i="4"/>
  <c r="J1290" i="4"/>
  <c r="J1289" i="4"/>
  <c r="BD143" i="2"/>
  <c r="BA143" i="2"/>
  <c r="AV143" i="2"/>
  <c r="AS143" i="2"/>
  <c r="N1282" i="4"/>
  <c r="M1282" i="4"/>
  <c r="L1282" i="4"/>
  <c r="K1282" i="4"/>
  <c r="J1287" i="4"/>
  <c r="J1286" i="4"/>
  <c r="J1285" i="4"/>
  <c r="J1284" i="4"/>
  <c r="J1283" i="4"/>
  <c r="J1282" i="4" s="1"/>
  <c r="BG142" i="2" s="1"/>
  <c r="BH142" i="2" s="1"/>
  <c r="BD142" i="2"/>
  <c r="BA142" i="2"/>
  <c r="AV142" i="2"/>
  <c r="AS142" i="2"/>
  <c r="N1275" i="4"/>
  <c r="M1275" i="4"/>
  <c r="L1275" i="4"/>
  <c r="K1275" i="4"/>
  <c r="J1281" i="4"/>
  <c r="J1280" i="4"/>
  <c r="J1279" i="4"/>
  <c r="J1278" i="4"/>
  <c r="J1277" i="4"/>
  <c r="J1276" i="4"/>
  <c r="BD141" i="2"/>
  <c r="BA141" i="2"/>
  <c r="AV141" i="2"/>
  <c r="AS141" i="2"/>
  <c r="N1264" i="4"/>
  <c r="M1264" i="4"/>
  <c r="L1264" i="4"/>
  <c r="K1264" i="4"/>
  <c r="BD140" i="2"/>
  <c r="BA140" i="2"/>
  <c r="AV140" i="2"/>
  <c r="AS140" i="2"/>
  <c r="BH149" i="2"/>
  <c r="N1256" i="4"/>
  <c r="M1256" i="4"/>
  <c r="L1256" i="4"/>
  <c r="K1256" i="4"/>
  <c r="AS139" i="2"/>
  <c r="BD139" i="2"/>
  <c r="BA139" i="2"/>
  <c r="AV139" i="2"/>
  <c r="N1229" i="4"/>
  <c r="M1229" i="4"/>
  <c r="L1229" i="4"/>
  <c r="K1229" i="4"/>
  <c r="J1255" i="4"/>
  <c r="BD138" i="2"/>
  <c r="BA138" i="2"/>
  <c r="AV138" i="2"/>
  <c r="AS138" i="2"/>
  <c r="J1254" i="4"/>
  <c r="J1253" i="4"/>
  <c r="J1252" i="4"/>
  <c r="J1251" i="4"/>
  <c r="J1250" i="4"/>
  <c r="J1249" i="4"/>
  <c r="J1248" i="4"/>
  <c r="J1247" i="4"/>
  <c r="J1246" i="4"/>
  <c r="J1245" i="4"/>
  <c r="J1244" i="4"/>
  <c r="J1243" i="4"/>
  <c r="J1242" i="4"/>
  <c r="J1241" i="4"/>
  <c r="J1240" i="4"/>
  <c r="J1239" i="4"/>
  <c r="J1238" i="4"/>
  <c r="J1237" i="4"/>
  <c r="J1236" i="4"/>
  <c r="J1235" i="4"/>
  <c r="J1234" i="4"/>
  <c r="J1233" i="4"/>
  <c r="J1232" i="4"/>
  <c r="J1231" i="4"/>
  <c r="J1230" i="4"/>
  <c r="J1288" i="4" l="1"/>
  <c r="BG143" i="2" s="1"/>
  <c r="BH143" i="2" s="1"/>
  <c r="BG58" i="26"/>
  <c r="BH58" i="26" s="1"/>
  <c r="J1275" i="4"/>
  <c r="BG141" i="2" s="1"/>
  <c r="BH141" i="2" s="1"/>
  <c r="J1229" i="4"/>
  <c r="J1297" i="4"/>
  <c r="BG144" i="2" s="1"/>
  <c r="BH144" i="2" s="1"/>
  <c r="BD56" i="26"/>
  <c r="BA56" i="26"/>
  <c r="AV56" i="26"/>
  <c r="AS56" i="26"/>
  <c r="K56" i="26"/>
  <c r="BA55" i="26"/>
  <c r="AV55" i="26"/>
  <c r="AS55" i="26"/>
  <c r="BF55" i="26"/>
  <c r="BE55" i="26"/>
  <c r="BD55" i="26"/>
  <c r="BC55" i="26"/>
  <c r="BB55" i="26"/>
  <c r="AZ55" i="26"/>
  <c r="AY55" i="26"/>
  <c r="AX55" i="26"/>
  <c r="AW55" i="26"/>
  <c r="AU55" i="26"/>
  <c r="AT55" i="26"/>
  <c r="AR55" i="26"/>
  <c r="AQ55" i="26"/>
  <c r="BD66" i="26"/>
  <c r="BA66" i="26"/>
  <c r="AV66" i="26"/>
  <c r="AS66" i="26"/>
  <c r="K66" i="26"/>
  <c r="BD24" i="26"/>
  <c r="BA24" i="26"/>
  <c r="AV24" i="26"/>
  <c r="AS24" i="26"/>
  <c r="K24" i="26"/>
  <c r="BF65" i="26"/>
  <c r="BE65" i="26"/>
  <c r="BD65" i="26" s="1"/>
  <c r="BC65" i="26"/>
  <c r="BB65" i="26"/>
  <c r="AZ65" i="26"/>
  <c r="AY65" i="26"/>
  <c r="AX65" i="26"/>
  <c r="AW65" i="26"/>
  <c r="AT65" i="26"/>
  <c r="AR65" i="26"/>
  <c r="AQ65" i="26"/>
  <c r="BD137" i="2"/>
  <c r="BA137" i="2"/>
  <c r="AV137" i="2"/>
  <c r="AS137" i="2"/>
  <c r="N1223" i="4"/>
  <c r="M1223" i="4"/>
  <c r="L1223" i="4"/>
  <c r="K1223" i="4"/>
  <c r="BD136" i="2"/>
  <c r="BA136" i="2"/>
  <c r="AV136" i="2"/>
  <c r="AS136" i="2"/>
  <c r="N1214" i="4"/>
  <c r="M1214" i="4"/>
  <c r="L1214" i="4"/>
  <c r="K1214" i="4"/>
  <c r="N1208" i="4"/>
  <c r="M1208" i="4"/>
  <c r="L1208" i="4"/>
  <c r="K1208" i="4"/>
  <c r="BD135" i="2"/>
  <c r="BA135" i="2"/>
  <c r="AV135" i="2"/>
  <c r="AS135" i="2"/>
  <c r="BD134" i="2"/>
  <c r="BD133" i="2"/>
  <c r="BD132" i="2"/>
  <c r="BD131" i="2"/>
  <c r="BD130" i="2"/>
  <c r="BD129" i="2"/>
  <c r="BD128" i="2"/>
  <c r="BA134" i="2"/>
  <c r="BA133" i="2"/>
  <c r="BA132" i="2"/>
  <c r="BA131" i="2"/>
  <c r="BA130" i="2"/>
  <c r="BA129" i="2"/>
  <c r="BA128" i="2"/>
  <c r="AV134" i="2"/>
  <c r="AV133" i="2"/>
  <c r="AV132" i="2"/>
  <c r="AV131" i="2"/>
  <c r="AV130" i="2"/>
  <c r="AV129" i="2"/>
  <c r="AV128" i="2"/>
  <c r="AS134" i="2"/>
  <c r="AS133" i="2"/>
  <c r="AS132" i="2"/>
  <c r="AS131" i="2"/>
  <c r="AS130" i="2"/>
  <c r="AS129" i="2"/>
  <c r="AS128" i="2"/>
  <c r="N1200" i="4"/>
  <c r="M1200" i="4"/>
  <c r="L1200" i="4"/>
  <c r="K1200" i="4"/>
  <c r="N1188" i="4"/>
  <c r="M1188" i="4"/>
  <c r="L1188" i="4"/>
  <c r="K1188" i="4"/>
  <c r="N1179" i="4"/>
  <c r="M1179" i="4"/>
  <c r="L1179" i="4"/>
  <c r="K1179" i="4"/>
  <c r="BG138" i="2" l="1"/>
  <c r="BH138" i="2" s="1"/>
  <c r="BG25" i="26"/>
  <c r="BH25" i="26" s="1"/>
  <c r="AV65" i="26"/>
  <c r="BA65" i="26"/>
  <c r="N1153" i="4"/>
  <c r="M1153" i="4"/>
  <c r="L1153" i="4"/>
  <c r="K1153" i="4"/>
  <c r="J1180" i="4"/>
  <c r="J1178" i="4"/>
  <c r="J1177" i="4"/>
  <c r="J1176" i="4"/>
  <c r="J1175" i="4"/>
  <c r="J1174" i="4"/>
  <c r="J1173" i="4"/>
  <c r="J1172" i="4"/>
  <c r="J1171" i="4"/>
  <c r="J1170" i="4"/>
  <c r="J1169" i="4"/>
  <c r="J1168" i="4"/>
  <c r="J1167" i="4"/>
  <c r="J1166" i="4"/>
  <c r="J1165" i="4"/>
  <c r="J1164" i="4"/>
  <c r="J1163" i="4"/>
  <c r="J1162" i="4"/>
  <c r="J1161" i="4"/>
  <c r="J1160" i="4"/>
  <c r="J1159" i="4"/>
  <c r="J1158" i="4"/>
  <c r="J1157" i="4"/>
  <c r="J1156" i="4"/>
  <c r="J1155" i="4"/>
  <c r="J1154" i="4"/>
  <c r="N1144" i="4"/>
  <c r="M1144" i="4"/>
  <c r="L1144" i="4"/>
  <c r="K1144" i="4"/>
  <c r="J1153" i="4" l="1"/>
  <c r="BG24" i="26" s="1"/>
  <c r="BH24" i="26" s="1"/>
  <c r="BG131" i="2"/>
  <c r="BH131" i="2" s="1"/>
  <c r="BD102" i="2"/>
  <c r="BA102" i="2"/>
  <c r="AV102" i="2"/>
  <c r="AS102" i="2"/>
  <c r="BD94" i="2"/>
  <c r="BA94" i="2"/>
  <c r="AV94" i="2"/>
  <c r="AS94" i="2"/>
  <c r="BD77" i="2"/>
  <c r="BA77" i="2"/>
  <c r="AV77" i="2"/>
  <c r="AS77" i="2"/>
  <c r="BD68" i="2"/>
  <c r="BA68" i="2"/>
  <c r="AV68" i="2"/>
  <c r="AS68" i="2"/>
  <c r="AS38" i="2"/>
  <c r="AV38" i="2"/>
  <c r="BA38" i="2"/>
  <c r="BD38" i="2"/>
  <c r="BD55" i="2"/>
  <c r="BA55" i="2"/>
  <c r="AV55" i="2"/>
  <c r="AS55" i="2"/>
  <c r="BD47" i="2"/>
  <c r="BA47" i="2"/>
  <c r="AV47" i="2"/>
  <c r="AS47" i="2"/>
  <c r="BD24" i="2"/>
  <c r="BA24" i="2"/>
  <c r="AV24" i="2"/>
  <c r="AS24" i="2"/>
  <c r="BD18" i="2"/>
  <c r="BA18" i="2"/>
  <c r="AV18" i="2"/>
  <c r="AS18" i="2"/>
  <c r="AY17" i="2"/>
  <c r="BD53" i="26"/>
  <c r="BA53" i="26"/>
  <c r="AV53" i="26"/>
  <c r="AS53" i="26"/>
  <c r="BD52" i="26"/>
  <c r="BA52" i="26"/>
  <c r="AV52" i="26"/>
  <c r="AS52" i="26"/>
  <c r="AV51" i="26"/>
  <c r="BD49" i="26"/>
  <c r="BA49" i="26"/>
  <c r="AV49" i="26"/>
  <c r="AS49" i="26"/>
  <c r="BD48" i="26"/>
  <c r="BA48" i="26"/>
  <c r="AV48" i="26"/>
  <c r="AS48" i="26"/>
  <c r="BD47" i="26"/>
  <c r="BA47" i="26"/>
  <c r="AQ47" i="26"/>
  <c r="AR47" i="26"/>
  <c r="AT47" i="26"/>
  <c r="AU47" i="26"/>
  <c r="AW47" i="26"/>
  <c r="AX47" i="26"/>
  <c r="AY47" i="26"/>
  <c r="AZ47" i="26"/>
  <c r="BB47" i="26"/>
  <c r="BC47" i="26"/>
  <c r="BE47" i="26"/>
  <c r="BF47" i="26"/>
  <c r="AS47" i="26"/>
  <c r="AV47" i="26"/>
  <c r="AQ51" i="26"/>
  <c r="AR51" i="26"/>
  <c r="AT51" i="26"/>
  <c r="AU51" i="26"/>
  <c r="AW51" i="26"/>
  <c r="AX51" i="26"/>
  <c r="AY51" i="26"/>
  <c r="AZ51" i="26"/>
  <c r="BA51" i="26"/>
  <c r="BB51" i="26"/>
  <c r="BC51" i="26"/>
  <c r="BE51" i="26"/>
  <c r="BF51" i="26"/>
  <c r="BD51" i="26"/>
  <c r="AS51" i="26"/>
  <c r="AQ59" i="26"/>
  <c r="AR59" i="26"/>
  <c r="AT59" i="26"/>
  <c r="AU59" i="26"/>
  <c r="AW59" i="26"/>
  <c r="AX59" i="26"/>
  <c r="AY59" i="26"/>
  <c r="AZ59" i="26"/>
  <c r="BB59" i="26"/>
  <c r="BC59" i="26"/>
  <c r="BE59" i="26"/>
  <c r="BF59" i="26"/>
  <c r="AS60" i="26"/>
  <c r="AV60" i="26"/>
  <c r="BA60" i="26"/>
  <c r="BA59" i="26" s="1"/>
  <c r="BD60" i="26"/>
  <c r="BD59" i="26" s="1"/>
  <c r="AS61" i="26"/>
  <c r="AS59" i="26" s="1"/>
  <c r="AV61" i="26"/>
  <c r="AV59" i="26" s="1"/>
  <c r="BA61" i="26"/>
  <c r="BD61" i="26"/>
  <c r="AQ62" i="26"/>
  <c r="AR62" i="26"/>
  <c r="AT62" i="26"/>
  <c r="AS62" i="26" s="1"/>
  <c r="AU62" i="26"/>
  <c r="AW62" i="26"/>
  <c r="AV62" i="26" s="1"/>
  <c r="AX62" i="26"/>
  <c r="AY62" i="26"/>
  <c r="AZ62" i="26"/>
  <c r="BB62" i="26"/>
  <c r="BA62" i="26" s="1"/>
  <c r="BC62" i="26"/>
  <c r="BE62" i="26"/>
  <c r="BD62" i="26" s="1"/>
  <c r="BF62" i="26"/>
  <c r="AS63" i="26"/>
  <c r="AV63" i="26"/>
  <c r="BA63" i="26"/>
  <c r="BD63" i="26"/>
  <c r="AS64" i="26"/>
  <c r="AV64" i="26"/>
  <c r="BA64" i="26"/>
  <c r="BD64" i="26"/>
  <c r="BD13" i="26"/>
  <c r="BA13" i="26"/>
  <c r="AV13" i="26"/>
  <c r="AS13" i="26"/>
  <c r="BD12" i="26"/>
  <c r="BA12" i="26"/>
  <c r="AV12" i="26"/>
  <c r="AS12" i="26"/>
  <c r="BD11" i="26"/>
  <c r="BA11" i="26"/>
  <c r="AV11" i="26"/>
  <c r="AS11" i="26"/>
  <c r="BD10" i="26"/>
  <c r="BA10" i="26"/>
  <c r="AV10" i="26"/>
  <c r="AS10" i="26"/>
  <c r="BD9" i="26"/>
  <c r="BA9" i="26"/>
  <c r="AV9" i="26"/>
  <c r="AS9" i="26"/>
  <c r="BD8" i="26"/>
  <c r="BA8" i="26"/>
  <c r="AV8" i="26"/>
  <c r="AS8" i="26"/>
  <c r="BD7" i="26"/>
  <c r="BA7" i="26"/>
  <c r="AV7" i="26"/>
  <c r="AS7" i="26"/>
  <c r="BD6" i="26"/>
  <c r="BA6" i="26"/>
  <c r="AV6" i="26"/>
  <c r="AS6" i="26"/>
  <c r="BD5" i="26"/>
  <c r="BA5" i="26"/>
  <c r="AV5" i="26"/>
  <c r="AS5" i="26"/>
  <c r="BD4" i="26"/>
  <c r="BA4" i="26"/>
  <c r="AV4" i="26"/>
  <c r="AS4" i="26"/>
  <c r="AS14" i="26"/>
  <c r="AV14" i="26"/>
  <c r="BA14" i="26"/>
  <c r="BD14" i="26"/>
  <c r="BD69" i="2"/>
  <c r="BA69" i="2"/>
  <c r="AV69" i="2"/>
  <c r="AS69" i="2"/>
  <c r="BD62" i="2"/>
  <c r="BA62" i="2"/>
  <c r="AV62" i="2"/>
  <c r="AS62" i="2"/>
  <c r="BD56" i="2"/>
  <c r="BA56" i="2"/>
  <c r="AV56" i="2"/>
  <c r="AS56" i="2"/>
  <c r="BD48" i="2"/>
  <c r="BA48" i="2"/>
  <c r="AV48" i="2"/>
  <c r="AS48" i="2"/>
  <c r="BD39" i="2"/>
  <c r="BA39" i="2"/>
  <c r="AV39" i="2"/>
  <c r="AS39" i="2"/>
  <c r="BD34" i="2"/>
  <c r="BA34" i="2"/>
  <c r="AV34" i="2"/>
  <c r="AS34" i="2"/>
  <c r="BD25" i="2"/>
  <c r="BA25" i="2"/>
  <c r="AV25" i="2"/>
  <c r="AS25" i="2"/>
  <c r="BD19" i="2"/>
  <c r="BA19" i="2"/>
  <c r="AV19" i="2"/>
  <c r="AS19" i="2"/>
  <c r="BD11" i="2"/>
  <c r="BA11" i="2"/>
  <c r="AV11" i="2"/>
  <c r="AS11" i="2"/>
  <c r="BD8" i="2"/>
  <c r="BA8" i="2"/>
  <c r="AV8" i="2"/>
  <c r="AS8" i="2"/>
  <c r="AS9" i="2"/>
  <c r="AV9" i="2"/>
  <c r="BA9" i="2"/>
  <c r="BD9" i="2"/>
  <c r="AS10" i="2"/>
  <c r="AV10" i="2"/>
  <c r="BA10" i="2"/>
  <c r="BD10" i="2"/>
  <c r="AS12" i="2"/>
  <c r="AV12" i="2"/>
  <c r="BA12" i="2"/>
  <c r="BD12" i="2"/>
  <c r="AS13" i="2"/>
  <c r="AV13" i="2"/>
  <c r="BA13" i="2"/>
  <c r="BD13" i="2"/>
  <c r="AS14" i="2"/>
  <c r="AV14" i="2"/>
  <c r="BA14" i="2"/>
  <c r="BD14" i="2"/>
  <c r="AS15" i="2"/>
  <c r="AV15" i="2"/>
  <c r="BA15" i="2"/>
  <c r="BD15" i="2"/>
  <c r="AS16" i="2"/>
  <c r="AV16" i="2"/>
  <c r="BA16" i="2"/>
  <c r="BD16" i="2"/>
  <c r="AQ17" i="2"/>
  <c r="AR17" i="2"/>
  <c r="AT17" i="2"/>
  <c r="AU17" i="2"/>
  <c r="AW17" i="2"/>
  <c r="AX17" i="2"/>
  <c r="AZ17" i="2"/>
  <c r="BB17" i="2"/>
  <c r="BC17" i="2"/>
  <c r="BE17" i="2"/>
  <c r="BF17" i="2"/>
  <c r="AS103" i="2" l="1"/>
  <c r="AV103" i="2"/>
  <c r="BA103" i="2"/>
  <c r="BD103" i="2"/>
  <c r="BD95" i="2" l="1"/>
  <c r="BA95" i="2"/>
  <c r="AV95" i="2"/>
  <c r="AS95" i="2"/>
  <c r="BD89" i="2"/>
  <c r="BA89" i="2"/>
  <c r="AV89" i="2"/>
  <c r="AS89" i="2"/>
  <c r="BD83" i="2"/>
  <c r="BA83" i="2"/>
  <c r="AV83" i="2"/>
  <c r="AS83" i="2"/>
  <c r="BD78" i="2"/>
  <c r="BA78" i="2"/>
  <c r="AV78" i="2"/>
  <c r="AS78" i="2"/>
  <c r="BH95" i="2" l="1"/>
  <c r="BH89" i="2" l="1"/>
  <c r="BH83" i="2" l="1"/>
  <c r="BH78" i="2" l="1"/>
  <c r="K146" i="2" l="1"/>
  <c r="AS156" i="2"/>
  <c r="K156" i="2"/>
  <c r="AS155" i="2"/>
  <c r="K155" i="2"/>
  <c r="AS154" i="2"/>
  <c r="K154" i="2"/>
  <c r="AS153" i="2"/>
  <c r="K153" i="2"/>
  <c r="AS152" i="2"/>
  <c r="K152" i="2"/>
  <c r="Q465" i="22"/>
  <c r="R465" i="22" s="1"/>
  <c r="P465" i="22"/>
  <c r="Q464" i="22"/>
  <c r="R464" i="22" s="1"/>
  <c r="P464" i="22"/>
  <c r="Q463" i="22"/>
  <c r="R463" i="22" s="1"/>
  <c r="P463" i="22"/>
  <c r="Q462" i="22"/>
  <c r="R462" i="22" s="1"/>
  <c r="P462" i="22"/>
  <c r="Q468" i="22"/>
  <c r="R468" i="22" s="1"/>
  <c r="P468" i="22"/>
  <c r="Q467" i="22"/>
  <c r="R467" i="22" s="1"/>
  <c r="P467" i="22"/>
  <c r="Q466" i="22"/>
  <c r="R466" i="22" s="1"/>
  <c r="P466" i="22"/>
  <c r="Q461" i="22"/>
  <c r="R461" i="22" s="1"/>
  <c r="P461" i="22"/>
  <c r="Q460" i="22"/>
  <c r="R460" i="22" s="1"/>
  <c r="P460" i="22"/>
  <c r="Q459" i="22"/>
  <c r="R459" i="22" s="1"/>
  <c r="P459" i="22"/>
  <c r="Q458" i="22"/>
  <c r="R458" i="22" s="1"/>
  <c r="P458" i="22"/>
  <c r="Q457" i="22"/>
  <c r="R457" i="22" s="1"/>
  <c r="P457" i="22"/>
  <c r="Q456" i="22"/>
  <c r="R456" i="22" s="1"/>
  <c r="P456" i="22"/>
  <c r="Q455" i="22"/>
  <c r="R455" i="22" s="1"/>
  <c r="P455" i="22"/>
  <c r="Q454" i="22"/>
  <c r="R454" i="22" s="1"/>
  <c r="P454" i="22"/>
  <c r="Q453" i="22"/>
  <c r="R453" i="22" s="1"/>
  <c r="P453" i="22"/>
  <c r="Q452" i="22"/>
  <c r="R452" i="22" s="1"/>
  <c r="P452" i="22"/>
  <c r="Q451" i="22"/>
  <c r="R451" i="22" s="1"/>
  <c r="P451" i="22"/>
  <c r="Q450" i="22"/>
  <c r="R450" i="22" s="1"/>
  <c r="P450" i="22"/>
  <c r="Q449" i="22"/>
  <c r="R449" i="22" s="1"/>
  <c r="P449" i="22"/>
  <c r="Q448" i="22"/>
  <c r="R448" i="22" s="1"/>
  <c r="P448" i="22"/>
  <c r="Q447" i="22"/>
  <c r="R447" i="22" s="1"/>
  <c r="P447" i="22"/>
  <c r="Q446" i="22"/>
  <c r="R446" i="22" s="1"/>
  <c r="P446" i="22"/>
  <c r="Q445" i="22"/>
  <c r="R445" i="22" s="1"/>
  <c r="P445" i="22"/>
  <c r="Q444" i="22"/>
  <c r="R444" i="22" s="1"/>
  <c r="P444" i="22"/>
  <c r="Q443" i="22"/>
  <c r="R443" i="22" s="1"/>
  <c r="P443" i="22"/>
  <c r="Q442" i="22"/>
  <c r="R442" i="22" s="1"/>
  <c r="P442" i="22"/>
  <c r="Q441" i="22"/>
  <c r="R441" i="22" s="1"/>
  <c r="P441" i="22"/>
  <c r="Q440" i="22"/>
  <c r="R440" i="22" s="1"/>
  <c r="P440" i="22"/>
  <c r="Q439" i="22"/>
  <c r="R439" i="22" s="1"/>
  <c r="P439" i="22"/>
  <c r="Q438" i="22"/>
  <c r="R438" i="22" s="1"/>
  <c r="P438" i="22"/>
  <c r="Q437" i="22"/>
  <c r="R437" i="22" s="1"/>
  <c r="P437" i="22"/>
  <c r="Q436" i="22"/>
  <c r="R436" i="22" s="1"/>
  <c r="P436" i="22"/>
  <c r="Q435" i="22"/>
  <c r="R435" i="22" s="1"/>
  <c r="P435" i="22"/>
  <c r="Q434" i="22"/>
  <c r="R434" i="22" s="1"/>
  <c r="P434" i="22"/>
  <c r="Q433" i="22"/>
  <c r="R433" i="22" s="1"/>
  <c r="P433" i="22"/>
  <c r="Q432" i="22"/>
  <c r="R432" i="22" s="1"/>
  <c r="P432" i="22"/>
  <c r="Q431" i="22"/>
  <c r="R431" i="22" s="1"/>
  <c r="P431" i="22"/>
  <c r="Q430" i="22"/>
  <c r="R430" i="22" s="1"/>
  <c r="P430" i="22"/>
  <c r="Q429" i="22"/>
  <c r="R429" i="22" s="1"/>
  <c r="P429" i="22"/>
  <c r="Q428" i="22"/>
  <c r="R428" i="22" s="1"/>
  <c r="P428" i="22"/>
  <c r="Q427" i="22"/>
  <c r="R427" i="22" s="1"/>
  <c r="P427" i="22"/>
  <c r="Q426" i="22"/>
  <c r="R426" i="22" s="1"/>
  <c r="P426" i="22"/>
  <c r="Q425" i="22"/>
  <c r="R425" i="22" s="1"/>
  <c r="P425" i="22"/>
  <c r="Q424" i="22"/>
  <c r="R424" i="22" s="1"/>
  <c r="P424" i="22"/>
  <c r="Q423" i="22"/>
  <c r="R423" i="22" s="1"/>
  <c r="P423" i="22"/>
  <c r="Q422" i="22"/>
  <c r="R422" i="22" s="1"/>
  <c r="P422" i="22"/>
  <c r="Q421" i="22"/>
  <c r="R421" i="22" s="1"/>
  <c r="P421" i="22"/>
  <c r="Q420" i="22"/>
  <c r="R420" i="22" s="1"/>
  <c r="P420" i="22"/>
  <c r="Q419" i="22"/>
  <c r="R419" i="22" s="1"/>
  <c r="P419" i="22"/>
  <c r="Q418" i="22"/>
  <c r="R418" i="22" s="1"/>
  <c r="P418" i="22"/>
  <c r="Q417" i="22"/>
  <c r="R417" i="22" s="1"/>
  <c r="P417" i="22"/>
  <c r="Q416" i="22"/>
  <c r="R416" i="22" s="1"/>
  <c r="P416" i="22"/>
  <c r="Q415" i="22"/>
  <c r="R415" i="22" s="1"/>
  <c r="P415" i="22"/>
  <c r="Q414" i="22"/>
  <c r="R414" i="22" s="1"/>
  <c r="P414" i="22"/>
  <c r="Q413" i="22"/>
  <c r="R413" i="22" s="1"/>
  <c r="P413" i="22"/>
  <c r="Q412" i="22"/>
  <c r="R412" i="22" s="1"/>
  <c r="P412" i="22"/>
  <c r="Q411" i="22"/>
  <c r="R411" i="22" s="1"/>
  <c r="P411" i="22"/>
  <c r="Q410" i="22"/>
  <c r="R410" i="22" s="1"/>
  <c r="P410" i="22"/>
  <c r="Q409" i="22"/>
  <c r="R409" i="22" s="1"/>
  <c r="P409" i="22"/>
  <c r="Q408" i="22"/>
  <c r="R408" i="22" s="1"/>
  <c r="P408" i="22"/>
  <c r="Q407" i="22"/>
  <c r="R407" i="22" s="1"/>
  <c r="P407" i="22"/>
  <c r="Q406" i="22"/>
  <c r="R406" i="22" s="1"/>
  <c r="P406" i="22"/>
  <c r="Q405" i="22"/>
  <c r="R405" i="22" s="1"/>
  <c r="P405" i="22"/>
  <c r="Q404" i="22"/>
  <c r="R404" i="22" s="1"/>
  <c r="P404" i="22"/>
  <c r="Q403" i="22"/>
  <c r="R403" i="22" s="1"/>
  <c r="P403" i="22"/>
  <c r="Q402" i="22"/>
  <c r="R402" i="22" s="1"/>
  <c r="P402" i="22"/>
  <c r="Q401" i="22"/>
  <c r="R401" i="22" s="1"/>
  <c r="P401" i="22"/>
  <c r="AS151" i="2" l="1"/>
  <c r="K151" i="2"/>
  <c r="BF127" i="2"/>
  <c r="BE127" i="2"/>
  <c r="BC127" i="2"/>
  <c r="BB127" i="2"/>
  <c r="AZ127" i="2"/>
  <c r="AY127" i="2"/>
  <c r="AX127" i="2"/>
  <c r="AW127" i="2"/>
  <c r="AU127" i="2"/>
  <c r="AT127" i="2"/>
  <c r="AR127" i="2"/>
  <c r="AQ127" i="2"/>
  <c r="K142" i="2"/>
  <c r="K141" i="2"/>
  <c r="K140" i="2"/>
  <c r="K139" i="2"/>
  <c r="K150" i="2"/>
  <c r="K149" i="2"/>
  <c r="K148" i="2"/>
  <c r="J1274" i="4"/>
  <c r="J1273" i="4"/>
  <c r="J1272" i="4"/>
  <c r="J1271" i="4"/>
  <c r="J1270" i="4"/>
  <c r="J1269" i="4"/>
  <c r="J1268" i="4"/>
  <c r="J1267" i="4"/>
  <c r="J1266" i="4"/>
  <c r="J1265" i="4"/>
  <c r="J1263" i="4"/>
  <c r="J1262" i="4"/>
  <c r="J1261" i="4"/>
  <c r="J1260" i="4"/>
  <c r="J1259" i="4"/>
  <c r="J1258" i="4"/>
  <c r="J1257" i="4"/>
  <c r="J1256" i="4" s="1"/>
  <c r="J1228" i="4"/>
  <c r="J1227" i="4"/>
  <c r="J1226" i="4"/>
  <c r="J1225" i="4"/>
  <c r="J1224" i="4"/>
  <c r="J1222" i="4"/>
  <c r="J1221" i="4"/>
  <c r="J1220" i="4"/>
  <c r="J1219" i="4"/>
  <c r="J1218" i="4"/>
  <c r="J1217" i="4"/>
  <c r="J1216" i="4"/>
  <c r="J1215" i="4"/>
  <c r="J1213" i="4"/>
  <c r="J1212" i="4"/>
  <c r="J1211" i="4"/>
  <c r="J1210" i="4"/>
  <c r="J1209" i="4"/>
  <c r="J1208" i="4" s="1"/>
  <c r="BG135" i="2" s="1"/>
  <c r="BH135" i="2" s="1"/>
  <c r="J1207" i="4"/>
  <c r="J1206" i="4"/>
  <c r="J1205" i="4"/>
  <c r="J1204" i="4"/>
  <c r="J1203" i="4"/>
  <c r="J1202" i="4"/>
  <c r="J1201" i="4"/>
  <c r="J1199" i="4"/>
  <c r="J1198" i="4"/>
  <c r="J1197" i="4"/>
  <c r="J1196" i="4"/>
  <c r="J1195" i="4"/>
  <c r="J1194" i="4"/>
  <c r="J1193" i="4"/>
  <c r="J1192" i="4"/>
  <c r="J1191" i="4"/>
  <c r="J1190" i="4"/>
  <c r="J1189" i="4"/>
  <c r="J1187" i="4"/>
  <c r="J1186" i="4"/>
  <c r="J1185" i="4"/>
  <c r="J1184" i="4"/>
  <c r="J1183" i="4"/>
  <c r="J1182" i="4"/>
  <c r="J1181" i="4"/>
  <c r="J1152" i="4"/>
  <c r="J1151" i="4"/>
  <c r="J1150" i="4"/>
  <c r="J1149" i="4"/>
  <c r="J1148" i="4"/>
  <c r="J1147" i="4"/>
  <c r="J1146" i="4"/>
  <c r="J1145" i="4"/>
  <c r="N1130" i="4"/>
  <c r="M1130" i="4"/>
  <c r="L1130" i="4"/>
  <c r="K1130" i="4"/>
  <c r="J1143" i="4"/>
  <c r="J1142" i="4"/>
  <c r="J1141" i="4"/>
  <c r="J1140" i="4"/>
  <c r="J1139" i="4"/>
  <c r="J1138" i="4"/>
  <c r="J1137" i="4"/>
  <c r="J1136" i="4"/>
  <c r="J1135" i="4"/>
  <c r="J1134" i="4"/>
  <c r="J1133" i="4"/>
  <c r="J1132" i="4"/>
  <c r="J1131" i="4"/>
  <c r="J1200" i="4" l="1"/>
  <c r="BG134" i="2" s="1"/>
  <c r="BH134" i="2" s="1"/>
  <c r="J1223" i="4"/>
  <c r="BG137" i="2" s="1"/>
  <c r="BH137" i="2" s="1"/>
  <c r="J1179" i="4"/>
  <c r="BG132" i="2" s="1"/>
  <c r="BH132" i="2" s="1"/>
  <c r="BG139" i="2"/>
  <c r="BH139" i="2" s="1"/>
  <c r="BG67" i="26"/>
  <c r="BH67" i="26" s="1"/>
  <c r="J1264" i="4"/>
  <c r="J1214" i="4"/>
  <c r="BG136" i="2" s="1"/>
  <c r="BH136" i="2" s="1"/>
  <c r="J1188" i="4"/>
  <c r="BG133" i="2" s="1"/>
  <c r="BH133" i="2" s="1"/>
  <c r="J1144" i="4"/>
  <c r="BG130" i="2" s="1"/>
  <c r="BH130" i="2" s="1"/>
  <c r="J1130" i="4"/>
  <c r="BG129" i="2" s="1"/>
  <c r="BH129" i="2" s="1"/>
  <c r="BG66" i="26" l="1"/>
  <c r="BH66" i="26" s="1"/>
  <c r="BG140" i="2"/>
  <c r="BH140" i="2" s="1"/>
  <c r="BG57" i="26"/>
  <c r="BH57" i="26" s="1"/>
  <c r="J1129" i="4"/>
  <c r="J1127" i="4"/>
  <c r="J1128" i="4"/>
  <c r="J1126" i="4"/>
  <c r="J1125" i="4"/>
  <c r="J1117" i="4"/>
  <c r="J1118" i="4"/>
  <c r="J1119" i="4"/>
  <c r="J1120" i="4"/>
  <c r="J1121" i="4"/>
  <c r="J1122" i="4"/>
  <c r="N1101" i="4"/>
  <c r="M1101" i="4"/>
  <c r="L1101" i="4"/>
  <c r="K1101" i="4"/>
  <c r="J1124" i="4"/>
  <c r="J1123" i="4"/>
  <c r="J1116" i="4"/>
  <c r="J1115" i="4"/>
  <c r="J1114" i="4"/>
  <c r="J1113" i="4"/>
  <c r="J1112" i="4"/>
  <c r="J1111" i="4"/>
  <c r="BG56" i="26" s="1"/>
  <c r="BH56" i="26" s="1"/>
  <c r="J1110" i="4"/>
  <c r="J1109" i="4"/>
  <c r="J1108" i="4"/>
  <c r="J1107" i="4"/>
  <c r="J1106" i="4"/>
  <c r="J1105" i="4"/>
  <c r="J1104" i="4"/>
  <c r="J1103" i="4"/>
  <c r="N1102" i="4"/>
  <c r="M1102" i="4"/>
  <c r="L1102" i="4"/>
  <c r="K1102" i="4"/>
  <c r="BD23" i="26"/>
  <c r="BA23" i="26"/>
  <c r="AV23" i="26"/>
  <c r="AS23" i="26"/>
  <c r="BD127" i="2"/>
  <c r="BA127" i="2"/>
  <c r="AV127" i="2"/>
  <c r="K147" i="2"/>
  <c r="K145" i="2"/>
  <c r="K144" i="2"/>
  <c r="K143" i="2"/>
  <c r="K138" i="2"/>
  <c r="K137" i="2"/>
  <c r="K136" i="2"/>
  <c r="K135" i="2"/>
  <c r="K134" i="2"/>
  <c r="K133" i="2"/>
  <c r="K132" i="2"/>
  <c r="K131" i="2"/>
  <c r="K130" i="2"/>
  <c r="K129" i="2"/>
  <c r="K128" i="2"/>
  <c r="J1101" i="4" l="1"/>
  <c r="BG127" i="2" s="1"/>
  <c r="AS127" i="2"/>
  <c r="J1102" i="4"/>
  <c r="A600" i="21"/>
  <c r="A224" i="21"/>
  <c r="A76" i="21"/>
  <c r="A129" i="21"/>
  <c r="A437" i="21"/>
  <c r="A50" i="21"/>
  <c r="A248" i="21"/>
  <c r="A370" i="21"/>
  <c r="A417" i="21"/>
  <c r="A116" i="21"/>
  <c r="A676" i="21"/>
  <c r="A283" i="21"/>
  <c r="A117" i="21"/>
  <c r="A15" i="21"/>
  <c r="A1186" i="21"/>
  <c r="A505" i="21"/>
  <c r="A178" i="21"/>
  <c r="A179" i="21"/>
  <c r="A461" i="21"/>
  <c r="A789" i="21"/>
  <c r="A900" i="21"/>
  <c r="A829" i="21"/>
  <c r="A972" i="21"/>
  <c r="A1117" i="21"/>
  <c r="A780" i="21"/>
  <c r="A865" i="21"/>
  <c r="A343" i="21"/>
  <c r="A289" i="21"/>
  <c r="A304" i="21"/>
  <c r="A446" i="21"/>
  <c r="A305" i="21"/>
  <c r="A445" i="21"/>
  <c r="A306" i="21"/>
  <c r="A194" i="21"/>
  <c r="A192" i="21"/>
  <c r="A174" i="21"/>
  <c r="A175" i="21"/>
  <c r="A176" i="21"/>
  <c r="A177" i="21"/>
  <c r="A223" i="21"/>
  <c r="A171" i="21"/>
  <c r="A172" i="21"/>
  <c r="A135" i="21"/>
  <c r="A243" i="21"/>
  <c r="A608" i="21"/>
  <c r="A149" i="21"/>
  <c r="A121" i="21"/>
  <c r="A64" i="21"/>
  <c r="A888" i="21"/>
  <c r="A819" i="21"/>
  <c r="A164" i="21"/>
  <c r="A79" i="21"/>
  <c r="A635" i="21"/>
  <c r="A226" i="21"/>
  <c r="A567" i="21"/>
  <c r="A234" i="21"/>
  <c r="A657" i="21"/>
  <c r="A636" i="21"/>
  <c r="A800" i="21"/>
  <c r="A360" i="21"/>
  <c r="A16" i="21"/>
  <c r="A557" i="21"/>
  <c r="A1078" i="21"/>
  <c r="A742" i="21"/>
  <c r="A118" i="21"/>
  <c r="A730" i="21"/>
  <c r="A991" i="21"/>
  <c r="A987" i="21"/>
  <c r="A1084" i="21"/>
  <c r="A1090" i="21"/>
  <c r="A728" i="21"/>
  <c r="A777" i="21"/>
  <c r="A849" i="21"/>
  <c r="A864" i="21"/>
  <c r="A811" i="21"/>
  <c r="A54" i="23"/>
  <c r="A18" i="23"/>
  <c r="A48" i="23"/>
  <c r="A10" i="23"/>
  <c r="A93" i="23"/>
  <c r="BG128" i="2" l="1"/>
  <c r="BG23" i="26"/>
  <c r="N930" i="4"/>
  <c r="M930" i="4"/>
  <c r="L930" i="4"/>
  <c r="K930" i="4"/>
  <c r="BF110" i="2"/>
  <c r="BE110" i="2"/>
  <c r="BC110" i="2"/>
  <c r="BB110" i="2"/>
  <c r="AZ110" i="2"/>
  <c r="AY110" i="2"/>
  <c r="AX110" i="2"/>
  <c r="AW110" i="2"/>
  <c r="AU110" i="2"/>
  <c r="AT110" i="2"/>
  <c r="AR110" i="2"/>
  <c r="AQ110" i="2"/>
  <c r="Q398" i="22"/>
  <c r="R398" i="22" s="1"/>
  <c r="P398" i="22"/>
  <c r="BD125" i="2"/>
  <c r="BA125" i="2"/>
  <c r="AV125" i="2"/>
  <c r="AS125" i="2"/>
  <c r="N1095" i="4"/>
  <c r="M1095" i="4"/>
  <c r="L1095" i="4"/>
  <c r="K1095" i="4"/>
  <c r="J1094" i="4"/>
  <c r="J1093" i="4"/>
  <c r="J1092" i="4"/>
  <c r="J1091" i="4"/>
  <c r="J1090" i="4"/>
  <c r="J1089" i="4"/>
  <c r="J1088" i="4"/>
  <c r="J1087" i="4"/>
  <c r="J1086" i="4"/>
  <c r="J1085" i="4"/>
  <c r="J1084" i="4"/>
  <c r="J1083" i="4"/>
  <c r="J1082" i="4"/>
  <c r="J1081" i="4"/>
  <c r="J1080" i="4"/>
  <c r="J1079" i="4"/>
  <c r="J1078" i="4"/>
  <c r="J1077" i="4"/>
  <c r="J1076" i="4"/>
  <c r="J1075" i="4"/>
  <c r="J1074" i="4"/>
  <c r="J1073" i="4"/>
  <c r="N1072" i="4"/>
  <c r="M1072" i="4"/>
  <c r="L1072" i="4"/>
  <c r="K1072" i="4"/>
  <c r="Q400" i="22"/>
  <c r="R400" i="22" s="1"/>
  <c r="P400" i="22"/>
  <c r="Q399" i="22"/>
  <c r="R399" i="22" s="1"/>
  <c r="P399" i="22"/>
  <c r="K125" i="2"/>
  <c r="BD126" i="2"/>
  <c r="BA126" i="2"/>
  <c r="AV126" i="2"/>
  <c r="AS126" i="2"/>
  <c r="K126" i="2"/>
  <c r="J1100" i="4"/>
  <c r="J1099" i="4"/>
  <c r="J1098" i="4"/>
  <c r="J1097" i="4"/>
  <c r="J1096" i="4"/>
  <c r="J1095" i="4" s="1"/>
  <c r="J1072" i="4" l="1"/>
  <c r="BG126" i="2"/>
  <c r="BH126" i="2" s="1"/>
  <c r="P6" i="22"/>
  <c r="P7" i="22"/>
  <c r="P8" i="22"/>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2" i="22"/>
  <c r="P203" i="22"/>
  <c r="P204" i="22"/>
  <c r="P205" i="22"/>
  <c r="P206" i="22"/>
  <c r="P207"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P347" i="22"/>
  <c r="P348" i="22"/>
  <c r="P349" i="22"/>
  <c r="P350" i="22"/>
  <c r="P351" i="22"/>
  <c r="P352" i="22"/>
  <c r="P353" i="22"/>
  <c r="P354" i="22"/>
  <c r="P355" i="22"/>
  <c r="P356" i="22"/>
  <c r="P357" i="22"/>
  <c r="P358" i="22"/>
  <c r="P359" i="22"/>
  <c r="P360" i="22"/>
  <c r="P361" i="22"/>
  <c r="P362" i="22"/>
  <c r="P363" i="22"/>
  <c r="P364" i="22"/>
  <c r="P365" i="22"/>
  <c r="P366" i="22"/>
  <c r="P367" i="22"/>
  <c r="P368" i="22"/>
  <c r="P369" i="22"/>
  <c r="P370" i="22"/>
  <c r="P371" i="22"/>
  <c r="P372" i="22"/>
  <c r="P373" i="22"/>
  <c r="P374" i="22"/>
  <c r="P375" i="22"/>
  <c r="P376" i="22"/>
  <c r="P377" i="22"/>
  <c r="P378" i="22"/>
  <c r="P379" i="22"/>
  <c r="P380" i="22"/>
  <c r="P381" i="22"/>
  <c r="P382" i="22"/>
  <c r="P383" i="22"/>
  <c r="P384" i="22"/>
  <c r="P385" i="22"/>
  <c r="P386" i="22"/>
  <c r="P387" i="22"/>
  <c r="P388" i="22"/>
  <c r="P389" i="22"/>
  <c r="P390" i="22"/>
  <c r="P391" i="22"/>
  <c r="P392" i="22"/>
  <c r="P393" i="22"/>
  <c r="P394" i="22"/>
  <c r="P395" i="22"/>
  <c r="P396" i="22"/>
  <c r="P397" i="22"/>
  <c r="P5" i="22"/>
  <c r="BG22" i="26" l="1"/>
  <c r="BG125" i="2"/>
  <c r="BH125" i="2" s="1"/>
  <c r="Q397" i="22"/>
  <c r="R397" i="22" s="1"/>
  <c r="Q396" i="22" l="1"/>
  <c r="R396" i="22" s="1"/>
  <c r="Q395" i="22"/>
  <c r="R395" i="22" s="1"/>
  <c r="Q394" i="22"/>
  <c r="R394" i="22" s="1"/>
  <c r="Q393" i="22"/>
  <c r="R393" i="22" s="1"/>
  <c r="Q392" i="22" l="1"/>
  <c r="R392" i="22" s="1"/>
  <c r="Q391" i="22"/>
  <c r="R391" i="22" s="1"/>
  <c r="Q390" i="22"/>
  <c r="R390" i="22" s="1"/>
  <c r="Q389" i="22"/>
  <c r="R389" i="22" s="1"/>
  <c r="Q388" i="22"/>
  <c r="R388" i="22" s="1"/>
  <c r="Q387" i="22" l="1"/>
  <c r="R387" i="22" s="1"/>
  <c r="Q386" i="22"/>
  <c r="R386" i="22" s="1"/>
  <c r="N1069" i="4" l="1"/>
  <c r="M1069" i="4"/>
  <c r="L1069" i="4"/>
  <c r="K1069" i="4"/>
  <c r="J1071" i="4"/>
  <c r="J1070" i="4"/>
  <c r="J1067" i="4"/>
  <c r="J1068" i="4"/>
  <c r="J1066" i="4"/>
  <c r="J1065" i="4"/>
  <c r="J1064" i="4"/>
  <c r="J1063" i="4"/>
  <c r="J1062" i="4"/>
  <c r="N1061" i="4"/>
  <c r="M1061" i="4"/>
  <c r="L1061" i="4"/>
  <c r="K1061" i="4"/>
  <c r="J1060" i="4"/>
  <c r="J1059" i="4"/>
  <c r="J1058" i="4"/>
  <c r="J1057" i="4"/>
  <c r="J1056" i="4"/>
  <c r="J1055" i="4"/>
  <c r="N1054" i="4"/>
  <c r="M1054" i="4"/>
  <c r="L1054" i="4"/>
  <c r="K1054" i="4"/>
  <c r="J1052" i="4"/>
  <c r="J1053" i="4"/>
  <c r="J1051" i="4"/>
  <c r="J1050" i="4"/>
  <c r="J1049" i="4"/>
  <c r="J1048" i="4"/>
  <c r="J1047" i="4"/>
  <c r="N1046" i="4"/>
  <c r="M1046" i="4"/>
  <c r="L1046" i="4"/>
  <c r="K1046" i="4"/>
  <c r="BD124" i="2"/>
  <c r="BA124" i="2"/>
  <c r="AV124" i="2"/>
  <c r="AS124" i="2"/>
  <c r="K124" i="2"/>
  <c r="BD123" i="2"/>
  <c r="BA123" i="2"/>
  <c r="AV123" i="2"/>
  <c r="AS123" i="2"/>
  <c r="K123" i="2"/>
  <c r="BD122" i="2"/>
  <c r="BA122" i="2"/>
  <c r="AV122" i="2"/>
  <c r="AS122" i="2"/>
  <c r="K122" i="2"/>
  <c r="K121" i="2"/>
  <c r="J1069" i="4" l="1"/>
  <c r="BG124" i="2" s="1"/>
  <c r="BH124" i="2" s="1"/>
  <c r="J1061" i="4"/>
  <c r="BG123" i="2" s="1"/>
  <c r="BH123" i="2" s="1"/>
  <c r="J1054" i="4"/>
  <c r="BG122" i="2" s="1"/>
  <c r="BH122" i="2" s="1"/>
  <c r="J1046" i="4"/>
  <c r="BG120" i="2" s="1"/>
  <c r="BH120" i="2" s="1"/>
  <c r="BD120" i="2"/>
  <c r="BA120" i="2"/>
  <c r="AV120" i="2"/>
  <c r="AS120" i="2"/>
  <c r="K120" i="2"/>
  <c r="BD119" i="2"/>
  <c r="BA119" i="2"/>
  <c r="AV119" i="2"/>
  <c r="AS119" i="2"/>
  <c r="K119" i="2"/>
  <c r="J1044" i="4"/>
  <c r="J1045" i="4"/>
  <c r="J1043" i="4"/>
  <c r="J1042" i="4"/>
  <c r="J1041" i="4"/>
  <c r="J1040" i="4"/>
  <c r="J1039" i="4"/>
  <c r="J1038" i="4"/>
  <c r="J1037" i="4"/>
  <c r="J1036" i="4"/>
  <c r="J1035" i="4"/>
  <c r="J1034" i="4"/>
  <c r="J1033" i="4"/>
  <c r="J1032" i="4"/>
  <c r="J1031" i="4"/>
  <c r="J1030" i="4"/>
  <c r="J1029" i="4"/>
  <c r="J1028" i="4"/>
  <c r="J1027" i="4"/>
  <c r="J1026" i="4"/>
  <c r="J1025" i="4"/>
  <c r="J1024" i="4"/>
  <c r="J1023" i="4"/>
  <c r="J1022" i="4"/>
  <c r="J1021" i="4"/>
  <c r="J1020" i="4"/>
  <c r="N1019" i="4"/>
  <c r="M1019" i="4"/>
  <c r="L1019" i="4"/>
  <c r="K1019" i="4"/>
  <c r="J1019" i="4" l="1"/>
  <c r="A68" i="21"/>
  <c r="A67" i="21"/>
  <c r="A71" i="21"/>
  <c r="A70" i="21"/>
  <c r="A346" i="21"/>
  <c r="A358" i="21"/>
  <c r="A936" i="21"/>
  <c r="A457" i="21"/>
  <c r="A1092" i="21"/>
  <c r="A871" i="21"/>
  <c r="A692" i="21"/>
  <c r="A795" i="21"/>
  <c r="A982" i="21"/>
  <c r="A293" i="21"/>
  <c r="A743" i="21"/>
  <c r="A195" i="21"/>
  <c r="A101" i="21"/>
  <c r="A152" i="21"/>
  <c r="A198" i="21"/>
  <c r="A148" i="21"/>
  <c r="A147" i="21"/>
  <c r="A492" i="21"/>
  <c r="A797" i="21"/>
  <c r="A1039" i="21"/>
  <c r="A1081" i="21"/>
  <c r="A818" i="21"/>
  <c r="A651" i="21"/>
  <c r="A1198" i="21"/>
  <c r="A1147" i="21"/>
  <c r="A500" i="21"/>
  <c r="A1193" i="21"/>
  <c r="A989" i="21"/>
  <c r="A1038" i="21"/>
  <c r="A664" i="21"/>
  <c r="A331" i="21"/>
  <c r="A634" i="21"/>
  <c r="A712" i="21"/>
  <c r="A1126" i="21"/>
  <c r="A836" i="21"/>
  <c r="A384" i="21"/>
  <c r="A611" i="21"/>
  <c r="A675" i="21"/>
  <c r="A463" i="21"/>
  <c r="A401" i="21"/>
  <c r="A707" i="21"/>
  <c r="A440" i="21"/>
  <c r="A229" i="21"/>
  <c r="A520" i="21"/>
  <c r="A138" i="21"/>
  <c r="A62" i="21"/>
  <c r="A911" i="21"/>
  <c r="A1087" i="21"/>
  <c r="A1201" i="21"/>
  <c r="A74" i="23"/>
  <c r="A52" i="23"/>
  <c r="A75" i="23"/>
  <c r="A14" i="23"/>
  <c r="BG21" i="26" l="1"/>
  <c r="BG119" i="2"/>
  <c r="BH119" i="2" s="1"/>
  <c r="Q385" i="22"/>
  <c r="R385" i="22" s="1"/>
  <c r="Q384" i="22"/>
  <c r="R384" i="22" s="1"/>
  <c r="Q383" i="22"/>
  <c r="R383" i="22" s="1"/>
  <c r="Q382" i="22"/>
  <c r="R382" i="22" s="1"/>
  <c r="Q381" i="22"/>
  <c r="R381" i="22" s="1"/>
  <c r="BD118" i="2"/>
  <c r="BA118" i="2"/>
  <c r="AV118" i="2"/>
  <c r="AS118" i="2"/>
  <c r="K118" i="2"/>
  <c r="N1014" i="4"/>
  <c r="M1014" i="4"/>
  <c r="L1014" i="4"/>
  <c r="K1014" i="4"/>
  <c r="J1018" i="4"/>
  <c r="J1017" i="4"/>
  <c r="J1016" i="4"/>
  <c r="J1015" i="4"/>
  <c r="Q380" i="22"/>
  <c r="R380" i="22" s="1"/>
  <c r="Q379" i="22"/>
  <c r="R379" i="22" s="1"/>
  <c r="Q378" i="22"/>
  <c r="R378" i="22" s="1"/>
  <c r="Q377" i="22"/>
  <c r="R377" i="22" s="1"/>
  <c r="Q376" i="22"/>
  <c r="R376" i="22" s="1"/>
  <c r="Q375" i="22"/>
  <c r="R375" i="22" s="1"/>
  <c r="BD117" i="2"/>
  <c r="BA117" i="2"/>
  <c r="AV117" i="2"/>
  <c r="AS117" i="2"/>
  <c r="K117" i="2"/>
  <c r="N1002" i="4"/>
  <c r="M1002" i="4"/>
  <c r="L1002" i="4"/>
  <c r="K1002" i="4"/>
  <c r="J1013" i="4"/>
  <c r="J1012" i="4"/>
  <c r="J1011" i="4"/>
  <c r="J1010" i="4"/>
  <c r="J1009" i="4"/>
  <c r="J1008" i="4"/>
  <c r="J1007" i="4"/>
  <c r="J1006" i="4"/>
  <c r="J1005" i="4"/>
  <c r="J1004" i="4"/>
  <c r="J1003" i="4"/>
  <c r="Q374" i="22"/>
  <c r="R374" i="22" s="1"/>
  <c r="Q373" i="22"/>
  <c r="R373" i="22" s="1"/>
  <c r="Q372" i="22"/>
  <c r="R372" i="22" s="1"/>
  <c r="BD116" i="2"/>
  <c r="BA116" i="2"/>
  <c r="AV116" i="2"/>
  <c r="AS116" i="2"/>
  <c r="K116" i="2"/>
  <c r="J1001" i="4"/>
  <c r="J1000" i="4"/>
  <c r="J999" i="4"/>
  <c r="J998" i="4"/>
  <c r="J997" i="4"/>
  <c r="J996" i="4"/>
  <c r="N995" i="4"/>
  <c r="M995" i="4"/>
  <c r="L995" i="4"/>
  <c r="K995" i="4"/>
  <c r="Q371" i="22"/>
  <c r="R371" i="22" s="1"/>
  <c r="Q370" i="22"/>
  <c r="R370" i="22" s="1"/>
  <c r="Q369" i="22"/>
  <c r="R369" i="22" s="1"/>
  <c r="J991" i="4"/>
  <c r="J990" i="4"/>
  <c r="J994" i="4"/>
  <c r="J993" i="4"/>
  <c r="J992" i="4"/>
  <c r="J989" i="4"/>
  <c r="N988" i="4"/>
  <c r="M988" i="4"/>
  <c r="L988" i="4"/>
  <c r="K988" i="4"/>
  <c r="BD115" i="2"/>
  <c r="BA115" i="2"/>
  <c r="AV115" i="2"/>
  <c r="AS115" i="2"/>
  <c r="K115" i="2"/>
  <c r="Q368" i="22"/>
  <c r="R368" i="22" s="1"/>
  <c r="Q367" i="22"/>
  <c r="R367" i="22" s="1"/>
  <c r="BD114" i="2"/>
  <c r="BA114" i="2"/>
  <c r="AV114" i="2"/>
  <c r="AS114" i="2"/>
  <c r="K114" i="2"/>
  <c r="J983" i="4"/>
  <c r="J982" i="4"/>
  <c r="J985" i="4"/>
  <c r="J984" i="4"/>
  <c r="J987" i="4"/>
  <c r="J986" i="4"/>
  <c r="J981" i="4"/>
  <c r="J980" i="4"/>
  <c r="J979" i="4"/>
  <c r="J978" i="4"/>
  <c r="J977" i="4"/>
  <c r="J976" i="4"/>
  <c r="J975" i="4"/>
  <c r="J974" i="4"/>
  <c r="J973" i="4"/>
  <c r="J972" i="4"/>
  <c r="J971" i="4"/>
  <c r="J970" i="4"/>
  <c r="J969" i="4"/>
  <c r="J968" i="4"/>
  <c r="J967" i="4"/>
  <c r="J966" i="4"/>
  <c r="J965" i="4"/>
  <c r="J964" i="4"/>
  <c r="J963" i="4"/>
  <c r="N962" i="4"/>
  <c r="M962" i="4"/>
  <c r="L962" i="4"/>
  <c r="K962" i="4"/>
  <c r="J1014" i="4" l="1"/>
  <c r="BG118" i="2" s="1"/>
  <c r="BH118" i="2" s="1"/>
  <c r="J1002" i="4"/>
  <c r="BG117" i="2" s="1"/>
  <c r="BH117" i="2" s="1"/>
  <c r="J995" i="4"/>
  <c r="BG116" i="2" s="1"/>
  <c r="BH116" i="2" s="1"/>
  <c r="J988" i="4"/>
  <c r="BG115" i="2" s="1"/>
  <c r="BH115" i="2" s="1"/>
  <c r="J962" i="4"/>
  <c r="A86" i="23"/>
  <c r="A101" i="23"/>
  <c r="A910" i="21"/>
  <c r="A722" i="21"/>
  <c r="A204" i="21"/>
  <c r="A156" i="21"/>
  <c r="A590" i="21"/>
  <c r="A205" i="21"/>
  <c r="A357" i="21"/>
  <c r="A330" i="21"/>
  <c r="A412" i="21"/>
  <c r="A383" i="21"/>
  <c r="A772" i="21"/>
  <c r="A812" i="21"/>
  <c r="A56" i="21"/>
  <c r="A14" i="21"/>
  <c r="A1171" i="21"/>
  <c r="A815" i="21"/>
  <c r="A674" i="21"/>
  <c r="A729" i="21"/>
  <c r="A681" i="21"/>
  <c r="A753" i="21"/>
  <c r="A940" i="21"/>
  <c r="A975" i="21"/>
  <c r="A903" i="21"/>
  <c r="A1096" i="21"/>
  <c r="A799" i="21"/>
  <c r="A969" i="21"/>
  <c r="A962" i="21"/>
  <c r="A973" i="21"/>
  <c r="Q366" i="22"/>
  <c r="R366" i="22" s="1"/>
  <c r="Q365" i="22"/>
  <c r="R365" i="22" s="1"/>
  <c r="Q364" i="22"/>
  <c r="R364" i="22" s="1"/>
  <c r="Q363" i="22"/>
  <c r="R363" i="22" s="1"/>
  <c r="Q362" i="22"/>
  <c r="R362" i="22" s="1"/>
  <c r="BD113" i="2"/>
  <c r="BA113" i="2"/>
  <c r="AV113" i="2"/>
  <c r="AS113" i="2"/>
  <c r="K113" i="2"/>
  <c r="N958" i="4"/>
  <c r="M958" i="4"/>
  <c r="L958" i="4"/>
  <c r="K958" i="4"/>
  <c r="J961" i="4"/>
  <c r="J960" i="4"/>
  <c r="J959" i="4"/>
  <c r="N953" i="4"/>
  <c r="M953" i="4"/>
  <c r="L953" i="4"/>
  <c r="K953" i="4"/>
  <c r="Q361" i="22"/>
  <c r="R361" i="22" s="1"/>
  <c r="Q360" i="22"/>
  <c r="R360" i="22" s="1"/>
  <c r="BD112" i="2"/>
  <c r="BA112" i="2"/>
  <c r="AV112" i="2"/>
  <c r="AS112" i="2"/>
  <c r="K112" i="2"/>
  <c r="J957" i="4"/>
  <c r="J956" i="4"/>
  <c r="J955" i="4"/>
  <c r="J954" i="4"/>
  <c r="Q6" i="22"/>
  <c r="Q7" i="22"/>
  <c r="Q8" i="22"/>
  <c r="Q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1" i="22"/>
  <c r="Q262" i="22"/>
  <c r="Q263" i="22"/>
  <c r="Q264" i="22"/>
  <c r="Q265" i="22"/>
  <c r="Q266" i="22"/>
  <c r="Q267"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R359" i="22" s="1"/>
  <c r="Q5" i="22"/>
  <c r="J958" i="4" l="1"/>
  <c r="BG113" i="2" s="1"/>
  <c r="BH113" i="2" s="1"/>
  <c r="J953" i="4"/>
  <c r="BG112" i="2" s="1"/>
  <c r="BH112" i="2" s="1"/>
  <c r="BG20" i="26"/>
  <c r="BG114" i="2"/>
  <c r="BH114" i="2" s="1"/>
  <c r="R358" i="22"/>
  <c r="BD111" i="2"/>
  <c r="BD110" i="2" s="1"/>
  <c r="BA111" i="2"/>
  <c r="BA110" i="2" s="1"/>
  <c r="AV111" i="2"/>
  <c r="AV110" i="2" s="1"/>
  <c r="AS111" i="2"/>
  <c r="AS110" i="2" s="1"/>
  <c r="K111" i="2"/>
  <c r="BF5" i="2"/>
  <c r="BE5" i="2"/>
  <c r="BC5" i="2"/>
  <c r="BB5" i="2"/>
  <c r="AZ5" i="2"/>
  <c r="AY5" i="2"/>
  <c r="AX5" i="2"/>
  <c r="AW5" i="2"/>
  <c r="AU5" i="2"/>
  <c r="AT5" i="2"/>
  <c r="AR5" i="2"/>
  <c r="AQ5" i="2"/>
  <c r="K46" i="26"/>
  <c r="K45" i="26"/>
  <c r="K44" i="26"/>
  <c r="K43" i="26"/>
  <c r="K42" i="26"/>
  <c r="K41" i="26"/>
  <c r="K40" i="26"/>
  <c r="K39" i="26"/>
  <c r="K38" i="26"/>
  <c r="K37" i="26"/>
  <c r="K36" i="26"/>
  <c r="K35" i="26"/>
  <c r="K34" i="26"/>
  <c r="K33" i="26"/>
  <c r="K32" i="26"/>
  <c r="K31" i="26"/>
  <c r="K30" i="26"/>
  <c r="K29" i="26"/>
  <c r="K28" i="26"/>
  <c r="K27" i="26"/>
  <c r="K26" i="26"/>
  <c r="K23" i="26"/>
  <c r="K22" i="26"/>
  <c r="K21" i="26"/>
  <c r="K20" i="26"/>
  <c r="K19" i="26"/>
  <c r="N628" i="4"/>
  <c r="M628" i="4"/>
  <c r="L628" i="4"/>
  <c r="K628" i="4"/>
  <c r="J952" i="4"/>
  <c r="J951" i="4"/>
  <c r="J950" i="4"/>
  <c r="J949" i="4"/>
  <c r="J948" i="4"/>
  <c r="J947" i="4"/>
  <c r="J946" i="4"/>
  <c r="J945" i="4"/>
  <c r="J944" i="4"/>
  <c r="J943" i="4"/>
  <c r="J942" i="4"/>
  <c r="J941" i="4"/>
  <c r="J940" i="4"/>
  <c r="J939" i="4"/>
  <c r="J938" i="4"/>
  <c r="J937" i="4"/>
  <c r="J936" i="4"/>
  <c r="J935" i="4"/>
  <c r="J934" i="4"/>
  <c r="J933" i="4"/>
  <c r="J932" i="4"/>
  <c r="N931" i="4"/>
  <c r="M931" i="4"/>
  <c r="L931" i="4"/>
  <c r="K931" i="4"/>
  <c r="J930" i="4" l="1"/>
  <c r="J931" i="4"/>
  <c r="BH128" i="2" s="1"/>
  <c r="BH127" i="2" s="1"/>
  <c r="A1202" i="21"/>
  <c r="A1200" i="21"/>
  <c r="A1199" i="21"/>
  <c r="A1197" i="21"/>
  <c r="A1196" i="21"/>
  <c r="A1195" i="21"/>
  <c r="A1194" i="21"/>
  <c r="A1192" i="21"/>
  <c r="A1191" i="21"/>
  <c r="A1190" i="21"/>
  <c r="A1189" i="21"/>
  <c r="A1188" i="21"/>
  <c r="A1187" i="21"/>
  <c r="A1185" i="21"/>
  <c r="A1184" i="21"/>
  <c r="A1182" i="21"/>
  <c r="A1181" i="21"/>
  <c r="A1180" i="21"/>
  <c r="A1179" i="21"/>
  <c r="A1178" i="21"/>
  <c r="A1177" i="21"/>
  <c r="A1176" i="21"/>
  <c r="A1175" i="21"/>
  <c r="A1174" i="21"/>
  <c r="A1173" i="21"/>
  <c r="A1172" i="21"/>
  <c r="A1169" i="21"/>
  <c r="A1168" i="21"/>
  <c r="A1167" i="21"/>
  <c r="A1166" i="21"/>
  <c r="A1165" i="21"/>
  <c r="A1164" i="21"/>
  <c r="A1163" i="21"/>
  <c r="A1162" i="21"/>
  <c r="A1161" i="21"/>
  <c r="A1160" i="21"/>
  <c r="A1159" i="21"/>
  <c r="A1158" i="21"/>
  <c r="A1157" i="21"/>
  <c r="A1156" i="21"/>
  <c r="A1155" i="21"/>
  <c r="A1154" i="21"/>
  <c r="A1153" i="21"/>
  <c r="A1151" i="21"/>
  <c r="A1150" i="21"/>
  <c r="A1148" i="21"/>
  <c r="A1146" i="21"/>
  <c r="A1145" i="21"/>
  <c r="A1144" i="21"/>
  <c r="A1143" i="21"/>
  <c r="A1142" i="21"/>
  <c r="A1141" i="21"/>
  <c r="A1140" i="21"/>
  <c r="A1139" i="21"/>
  <c r="A1136" i="21"/>
  <c r="A1135" i="21"/>
  <c r="A1131" i="21"/>
  <c r="A1130" i="21"/>
  <c r="A1129" i="21"/>
  <c r="A1125" i="21"/>
  <c r="A1122" i="21"/>
  <c r="A1120" i="21"/>
  <c r="A1119" i="21"/>
  <c r="A1116" i="21"/>
  <c r="A1115" i="21"/>
  <c r="A1113" i="21"/>
  <c r="A1112" i="21"/>
  <c r="A1111" i="21"/>
  <c r="A1106" i="21"/>
  <c r="A1104" i="21"/>
  <c r="A1102" i="21"/>
  <c r="A1101" i="21"/>
  <c r="A1100" i="21"/>
  <c r="A1099" i="21"/>
  <c r="A1098" i="21"/>
  <c r="A1097" i="21"/>
  <c r="A1094" i="21"/>
  <c r="A1093" i="21"/>
  <c r="A1091" i="21"/>
  <c r="A1089" i="21"/>
  <c r="A1085" i="21"/>
  <c r="A1083" i="21"/>
  <c r="A1082" i="21"/>
  <c r="A1080" i="21"/>
  <c r="A1077" i="21"/>
  <c r="A1076" i="21"/>
  <c r="A1075" i="21"/>
  <c r="A1074" i="21"/>
  <c r="A1068" i="21"/>
  <c r="A1066" i="21"/>
  <c r="A1063" i="21"/>
  <c r="A1061" i="21"/>
  <c r="A1060" i="21"/>
  <c r="A1059" i="21"/>
  <c r="A1058" i="21"/>
  <c r="A1056" i="21"/>
  <c r="A1055" i="21"/>
  <c r="A1054" i="21"/>
  <c r="A1053" i="21"/>
  <c r="A1051" i="21"/>
  <c r="A1048" i="21"/>
  <c r="A1047" i="21"/>
  <c r="A1046" i="21"/>
  <c r="A1045" i="21"/>
  <c r="A1043" i="21"/>
  <c r="A1044" i="21"/>
  <c r="A1042" i="21"/>
  <c r="A1041" i="21"/>
  <c r="A1036" i="21"/>
  <c r="A1035" i="21"/>
  <c r="A1032" i="21"/>
  <c r="A1031" i="21"/>
  <c r="A1030" i="21"/>
  <c r="A1029" i="21"/>
  <c r="A1028" i="21"/>
  <c r="A1027" i="21"/>
  <c r="A1026" i="21"/>
  <c r="A1025" i="21"/>
  <c r="A1023" i="21"/>
  <c r="A1021" i="21"/>
  <c r="A1020" i="21"/>
  <c r="A1018" i="21"/>
  <c r="A1017" i="21"/>
  <c r="A1016" i="21"/>
  <c r="A1015" i="21"/>
  <c r="A1014" i="21"/>
  <c r="A1013" i="21"/>
  <c r="A1012" i="21"/>
  <c r="A1011" i="21"/>
  <c r="A1010" i="21"/>
  <c r="A1009" i="21"/>
  <c r="A1008" i="21"/>
  <c r="A1006" i="21"/>
  <c r="A1005" i="21"/>
  <c r="A1004" i="21"/>
  <c r="A1003" i="21"/>
  <c r="A1002" i="21"/>
  <c r="A999" i="21"/>
  <c r="A997" i="21"/>
  <c r="A996" i="21"/>
  <c r="A995" i="21"/>
  <c r="A994" i="21"/>
  <c r="A990" i="21"/>
  <c r="A988" i="21"/>
  <c r="A986" i="21"/>
  <c r="A984" i="21"/>
  <c r="A983" i="21"/>
  <c r="A981" i="21"/>
  <c r="A979" i="21"/>
  <c r="A976" i="21"/>
  <c r="A974" i="21"/>
  <c r="A970" i="21"/>
  <c r="A968" i="21"/>
  <c r="A967" i="21"/>
  <c r="A966" i="21"/>
  <c r="A965" i="21"/>
  <c r="A963" i="21"/>
  <c r="A961" i="21"/>
  <c r="A960" i="21"/>
  <c r="A959" i="21"/>
  <c r="A958" i="21"/>
  <c r="A957" i="21"/>
  <c r="A956" i="21"/>
  <c r="A955" i="21"/>
  <c r="A953" i="21"/>
  <c r="A952" i="21"/>
  <c r="A951" i="21"/>
  <c r="A950" i="21"/>
  <c r="A949" i="21"/>
  <c r="A948" i="21"/>
  <c r="A947" i="21"/>
  <c r="A946" i="21"/>
  <c r="A944" i="21"/>
  <c r="A943" i="21"/>
  <c r="A942" i="21"/>
  <c r="A941" i="21"/>
  <c r="A939" i="21"/>
  <c r="A938" i="21"/>
  <c r="A937" i="21"/>
  <c r="A935" i="21"/>
  <c r="A934" i="21"/>
  <c r="A932" i="21"/>
  <c r="A933" i="21"/>
  <c r="A931" i="21"/>
  <c r="A930" i="21"/>
  <c r="A929" i="21"/>
  <c r="A928" i="21"/>
  <c r="A927" i="21"/>
  <c r="A925" i="21"/>
  <c r="A924" i="21"/>
  <c r="A922" i="21"/>
  <c r="A923" i="21"/>
  <c r="A921" i="21"/>
  <c r="A920" i="21"/>
  <c r="A909" i="21"/>
  <c r="A908" i="21"/>
  <c r="A907" i="21"/>
  <c r="A906" i="21"/>
  <c r="A905" i="21"/>
  <c r="A914" i="21"/>
  <c r="A913" i="21"/>
  <c r="A917" i="21"/>
  <c r="A904" i="21"/>
  <c r="A915" i="21"/>
  <c r="A902" i="21"/>
  <c r="A901" i="21"/>
  <c r="A899" i="21"/>
  <c r="A898" i="21"/>
  <c r="A897" i="21"/>
  <c r="A896" i="21"/>
  <c r="A895" i="21"/>
  <c r="A894" i="21"/>
  <c r="A892" i="21"/>
  <c r="A891" i="21"/>
  <c r="A890" i="21"/>
  <c r="A887" i="21"/>
  <c r="A886" i="21"/>
  <c r="A885" i="21"/>
  <c r="A884" i="21"/>
  <c r="A881" i="21"/>
  <c r="A879" i="21"/>
  <c r="A878" i="21"/>
  <c r="A875" i="21"/>
  <c r="A874" i="21"/>
  <c r="A873" i="21"/>
  <c r="A872" i="21"/>
  <c r="A870" i="21"/>
  <c r="A869" i="21"/>
  <c r="A868" i="21"/>
  <c r="A867" i="21"/>
  <c r="A866" i="21"/>
  <c r="A863" i="21"/>
  <c r="A862" i="21"/>
  <c r="A861" i="21"/>
  <c r="A860" i="21"/>
  <c r="A858" i="21"/>
  <c r="A857" i="21"/>
  <c r="A856" i="21"/>
  <c r="A855" i="21"/>
  <c r="A854" i="21"/>
  <c r="A852" i="21"/>
  <c r="A851" i="21"/>
  <c r="A848" i="21"/>
  <c r="A850" i="21"/>
  <c r="A847" i="21"/>
  <c r="A845" i="21"/>
  <c r="A844" i="21"/>
  <c r="A843" i="21"/>
  <c r="A842" i="21"/>
  <c r="A840" i="21"/>
  <c r="A841" i="21"/>
  <c r="A839" i="21"/>
  <c r="A835" i="21"/>
  <c r="A838" i="21"/>
  <c r="A833" i="21"/>
  <c r="A834" i="21"/>
  <c r="A832" i="21"/>
  <c r="A831" i="21"/>
  <c r="A828" i="21"/>
  <c r="A827" i="21"/>
  <c r="A825" i="21"/>
  <c r="A824" i="21"/>
  <c r="A821" i="21"/>
  <c r="A820" i="21"/>
  <c r="A817" i="21"/>
  <c r="A816" i="21"/>
  <c r="A814" i="21"/>
  <c r="A813" i="21"/>
  <c r="A810" i="21"/>
  <c r="A809" i="21"/>
  <c r="A806" i="21"/>
  <c r="A807" i="21"/>
  <c r="A808" i="21"/>
  <c r="A804" i="21"/>
  <c r="A803" i="21"/>
  <c r="A802" i="21"/>
  <c r="A798" i="21"/>
  <c r="A796" i="21"/>
  <c r="A794" i="21"/>
  <c r="A793" i="21"/>
  <c r="A792" i="21"/>
  <c r="A790" i="21"/>
  <c r="A788" i="21"/>
  <c r="A786" i="21"/>
  <c r="A787" i="21"/>
  <c r="A785" i="21"/>
  <c r="A784" i="21"/>
  <c r="A783" i="21"/>
  <c r="A782" i="21"/>
  <c r="A779" i="21"/>
  <c r="A774" i="21"/>
  <c r="A773" i="21"/>
  <c r="A770" i="21"/>
  <c r="A768" i="21"/>
  <c r="A767" i="21"/>
  <c r="A765" i="21"/>
  <c r="A764" i="21"/>
  <c r="A763" i="21"/>
  <c r="A762" i="21"/>
  <c r="A761" i="21"/>
  <c r="A760" i="21"/>
  <c r="A759" i="21"/>
  <c r="A758" i="21"/>
  <c r="A757" i="21"/>
  <c r="A755" i="21"/>
  <c r="A756" i="21"/>
  <c r="A754" i="21"/>
  <c r="A752" i="21"/>
  <c r="A751" i="21"/>
  <c r="A750" i="21"/>
  <c r="A749" i="21"/>
  <c r="A748" i="21"/>
  <c r="A747" i="21"/>
  <c r="A745" i="21"/>
  <c r="A744" i="21"/>
  <c r="A741" i="21"/>
  <c r="A739" i="21"/>
  <c r="A737" i="21"/>
  <c r="A736" i="21"/>
  <c r="A734" i="21"/>
  <c r="A733" i="21"/>
  <c r="A726" i="21"/>
  <c r="A725" i="21"/>
  <c r="A724" i="21"/>
  <c r="A723" i="21"/>
  <c r="A721" i="21"/>
  <c r="A720" i="21"/>
  <c r="A719" i="21"/>
  <c r="A718" i="21"/>
  <c r="A717" i="21"/>
  <c r="A716" i="21"/>
  <c r="A715" i="21"/>
  <c r="A714" i="21"/>
  <c r="A713" i="21"/>
  <c r="A711" i="21"/>
  <c r="A710" i="21"/>
  <c r="A709" i="21"/>
  <c r="A705" i="21"/>
  <c r="A704" i="21"/>
  <c r="A700" i="21"/>
  <c r="A703" i="21"/>
  <c r="A702" i="21"/>
  <c r="A699" i="21"/>
  <c r="A698" i="21"/>
  <c r="A697" i="21"/>
  <c r="A696" i="21"/>
  <c r="A695" i="21"/>
  <c r="A694" i="21"/>
  <c r="A693" i="21"/>
  <c r="A690" i="21"/>
  <c r="A689" i="21"/>
  <c r="A688" i="21"/>
  <c r="A687" i="21"/>
  <c r="A686" i="21"/>
  <c r="A685" i="21"/>
  <c r="A684" i="21"/>
  <c r="A682" i="21"/>
  <c r="A673" i="21"/>
  <c r="A672" i="21"/>
  <c r="A679" i="21"/>
  <c r="A678" i="21"/>
  <c r="A669" i="21"/>
  <c r="A677" i="21"/>
  <c r="A680" i="21"/>
  <c r="A667" i="21"/>
  <c r="A666" i="21"/>
  <c r="A663" i="21"/>
  <c r="A662" i="21"/>
  <c r="A661" i="21"/>
  <c r="A659" i="21"/>
  <c r="A658" i="21"/>
  <c r="A656" i="21"/>
  <c r="A654" i="21"/>
  <c r="A653" i="21"/>
  <c r="A652" i="21"/>
  <c r="A650" i="21"/>
  <c r="A649" i="21"/>
  <c r="A648" i="21"/>
  <c r="A647" i="21"/>
  <c r="A646" i="21"/>
  <c r="A645" i="21"/>
  <c r="A644" i="21"/>
  <c r="A643" i="21"/>
  <c r="A640" i="21"/>
  <c r="A639" i="21"/>
  <c r="A638" i="21"/>
  <c r="A632" i="21"/>
  <c r="A631" i="21"/>
  <c r="A630" i="21"/>
  <c r="A628" i="21"/>
  <c r="A627" i="21"/>
  <c r="A626" i="21"/>
  <c r="A625" i="21"/>
  <c r="A623" i="21"/>
  <c r="A624" i="21"/>
  <c r="A622" i="21"/>
  <c r="A621" i="21"/>
  <c r="A620" i="21"/>
  <c r="A619" i="21"/>
  <c r="A617" i="21"/>
  <c r="A616" i="21"/>
  <c r="A615" i="21"/>
  <c r="A614" i="21"/>
  <c r="A612" i="21"/>
  <c r="A610" i="21"/>
  <c r="A609" i="21"/>
  <c r="A607" i="21"/>
  <c r="A606" i="21"/>
  <c r="A604" i="21"/>
  <c r="A605" i="21"/>
  <c r="A603" i="21"/>
  <c r="A602" i="21"/>
  <c r="A599" i="21"/>
  <c r="A598" i="21"/>
  <c r="A597" i="21"/>
  <c r="A596" i="21"/>
  <c r="A595" i="21"/>
  <c r="A593" i="21"/>
  <c r="A592" i="21"/>
  <c r="A587" i="21"/>
  <c r="A586" i="21"/>
  <c r="A585" i="21"/>
  <c r="A584" i="21"/>
  <c r="A583" i="21"/>
  <c r="A580" i="21"/>
  <c r="A579" i="21"/>
  <c r="A578" i="21"/>
  <c r="A577" i="21"/>
  <c r="A576" i="21"/>
  <c r="A575" i="21"/>
  <c r="A574" i="21"/>
  <c r="A573" i="21"/>
  <c r="A572" i="21"/>
  <c r="A571" i="21"/>
  <c r="A569" i="21"/>
  <c r="A568" i="21"/>
  <c r="A566" i="21"/>
  <c r="A565" i="21"/>
  <c r="A549" i="21"/>
  <c r="A548" i="21"/>
  <c r="A556" i="21"/>
  <c r="A555" i="21"/>
  <c r="A554" i="21"/>
  <c r="A559" i="21"/>
  <c r="A550" i="21"/>
  <c r="A553" i="21"/>
  <c r="A552" i="21"/>
  <c r="A560" i="21"/>
  <c r="A551" i="21"/>
  <c r="A547" i="21"/>
  <c r="A546" i="21"/>
  <c r="A545" i="21"/>
  <c r="A543" i="21"/>
  <c r="A542" i="21"/>
  <c r="A541" i="21"/>
  <c r="A544" i="21"/>
  <c r="A540" i="21"/>
  <c r="A538" i="21"/>
  <c r="A537" i="21"/>
  <c r="A536" i="21"/>
  <c r="A535" i="21"/>
  <c r="A534" i="21"/>
  <c r="A533" i="21"/>
  <c r="A532" i="21"/>
  <c r="A531" i="21"/>
  <c r="A530" i="21"/>
  <c r="A526" i="21"/>
  <c r="A527" i="21"/>
  <c r="A528" i="21"/>
  <c r="A524" i="21"/>
  <c r="A525" i="21"/>
  <c r="A523" i="21"/>
  <c r="A522" i="21"/>
  <c r="A519" i="21"/>
  <c r="A517" i="21"/>
  <c r="A518" i="21"/>
  <c r="A516" i="21"/>
  <c r="A514" i="21"/>
  <c r="A513" i="21"/>
  <c r="A512" i="21"/>
  <c r="A510" i="21"/>
  <c r="A509" i="21"/>
  <c r="A506" i="21"/>
  <c r="A503" i="21"/>
  <c r="A496" i="21"/>
  <c r="A499" i="21"/>
  <c r="A494" i="21"/>
  <c r="A502" i="21"/>
  <c r="A497" i="21"/>
  <c r="A498" i="21"/>
  <c r="A501" i="21"/>
  <c r="A493" i="21"/>
  <c r="A491" i="21"/>
  <c r="A490" i="21"/>
  <c r="A488" i="21"/>
  <c r="A489" i="21"/>
  <c r="A487" i="21"/>
  <c r="A486" i="21"/>
  <c r="A484" i="21"/>
  <c r="A482" i="21"/>
  <c r="A481" i="21"/>
  <c r="A480" i="21"/>
  <c r="A479" i="21"/>
  <c r="A478" i="21"/>
  <c r="A477" i="21"/>
  <c r="A476" i="21"/>
  <c r="A475" i="21"/>
  <c r="A473" i="21"/>
  <c r="A471" i="21"/>
  <c r="A472" i="21"/>
  <c r="A470" i="21"/>
  <c r="A469" i="21"/>
  <c r="A468" i="21"/>
  <c r="A467" i="21"/>
  <c r="A466" i="21"/>
  <c r="A465" i="21"/>
  <c r="A464" i="21"/>
  <c r="A460" i="21"/>
  <c r="A456" i="21"/>
  <c r="A459" i="21"/>
  <c r="A455" i="21"/>
  <c r="A454" i="21"/>
  <c r="A453" i="21"/>
  <c r="A452" i="21"/>
  <c r="A451" i="21"/>
  <c r="A450" i="21"/>
  <c r="A448" i="21"/>
  <c r="A449" i="21"/>
  <c r="A447" i="21"/>
  <c r="A443" i="21"/>
  <c r="A444" i="21"/>
  <c r="A442" i="21"/>
  <c r="A441" i="21"/>
  <c r="A439" i="21"/>
  <c r="A438" i="21"/>
  <c r="A436" i="21"/>
  <c r="A435" i="21"/>
  <c r="A434" i="21"/>
  <c r="A433" i="21"/>
  <c r="A432" i="21"/>
  <c r="A431" i="21"/>
  <c r="A429" i="21"/>
  <c r="A427" i="21"/>
  <c r="A426" i="21"/>
  <c r="A423" i="21"/>
  <c r="A425" i="21"/>
  <c r="A422" i="21"/>
  <c r="A421" i="21"/>
  <c r="A420" i="21"/>
  <c r="A419" i="21"/>
  <c r="A418" i="21"/>
  <c r="A414" i="21"/>
  <c r="A413" i="21"/>
  <c r="A411" i="21"/>
  <c r="A410" i="21"/>
  <c r="A409" i="21"/>
  <c r="A408" i="21"/>
  <c r="A406" i="21"/>
  <c r="A405" i="21"/>
  <c r="A404" i="21"/>
  <c r="A403" i="21"/>
  <c r="A402" i="21"/>
  <c r="A400" i="21"/>
  <c r="A398" i="21"/>
  <c r="A399" i="21"/>
  <c r="A397" i="21"/>
  <c r="A396" i="21"/>
  <c r="A392" i="21"/>
  <c r="A394" i="21"/>
  <c r="A391" i="21"/>
  <c r="A389" i="21"/>
  <c r="A388" i="21"/>
  <c r="A387" i="21"/>
  <c r="A386" i="21"/>
  <c r="A382" i="21"/>
  <c r="A381" i="21"/>
  <c r="A380" i="21"/>
  <c r="A379" i="21"/>
  <c r="A376" i="21"/>
  <c r="A375" i="21"/>
  <c r="A374" i="21"/>
  <c r="A373" i="21"/>
  <c r="A369" i="21"/>
  <c r="A367" i="21"/>
  <c r="A368" i="21"/>
  <c r="A362" i="21"/>
  <c r="A363" i="21"/>
  <c r="A359" i="21"/>
  <c r="A356" i="21"/>
  <c r="A355" i="21"/>
  <c r="A354" i="21"/>
  <c r="A352" i="21"/>
  <c r="A350" i="21"/>
  <c r="A347" i="21"/>
  <c r="A345" i="21"/>
  <c r="A341" i="21"/>
  <c r="A340" i="21"/>
  <c r="A339" i="21"/>
  <c r="A338" i="21"/>
  <c r="A336" i="21"/>
  <c r="A326" i="21"/>
  <c r="A337" i="21"/>
  <c r="A335" i="21"/>
  <c r="A323" i="21"/>
  <c r="A328" i="21"/>
  <c r="A327" i="21"/>
  <c r="A321" i="21"/>
  <c r="A320" i="21"/>
  <c r="A329" i="21"/>
  <c r="A318" i="21"/>
  <c r="A317" i="21"/>
  <c r="A314" i="21"/>
  <c r="A313" i="21"/>
  <c r="A311" i="21"/>
  <c r="A310" i="21"/>
  <c r="A309" i="21"/>
  <c r="A308" i="21"/>
  <c r="A307" i="21"/>
  <c r="A303" i="21"/>
  <c r="A302" i="21"/>
  <c r="A301" i="21"/>
  <c r="A300" i="21"/>
  <c r="A299" i="21"/>
  <c r="A298" i="21"/>
  <c r="A297" i="21"/>
  <c r="A296" i="21"/>
  <c r="A295" i="21"/>
  <c r="A294" i="21"/>
  <c r="A292" i="21"/>
  <c r="A291" i="21"/>
  <c r="A290" i="21"/>
  <c r="A287" i="21"/>
  <c r="A286" i="21"/>
  <c r="A285" i="21"/>
  <c r="A279" i="21"/>
  <c r="A282" i="21"/>
  <c r="A281" i="21"/>
  <c r="A278" i="21"/>
  <c r="A277" i="21"/>
  <c r="A276" i="21"/>
  <c r="A275" i="21"/>
  <c r="A273" i="21"/>
  <c r="A271" i="21"/>
  <c r="A270" i="21"/>
  <c r="A268" i="21"/>
  <c r="A267" i="21"/>
  <c r="A266" i="21"/>
  <c r="A265" i="21"/>
  <c r="A269" i="21"/>
  <c r="A264" i="21"/>
  <c r="A263" i="21"/>
  <c r="A261" i="21"/>
  <c r="A258" i="21"/>
  <c r="A257" i="21"/>
  <c r="A256" i="21"/>
  <c r="A255" i="21"/>
  <c r="A260" i="21"/>
  <c r="A254" i="21"/>
  <c r="A253" i="21"/>
  <c r="A250" i="21"/>
  <c r="A249" i="21"/>
  <c r="A252" i="21"/>
  <c r="A251" i="21"/>
  <c r="A245" i="21"/>
  <c r="A247" i="21"/>
  <c r="A244" i="21"/>
  <c r="A242" i="21"/>
  <c r="A240" i="21"/>
  <c r="A238" i="21"/>
  <c r="A239" i="21"/>
  <c r="A233" i="21"/>
  <c r="A237" i="21"/>
  <c r="A232" i="21"/>
  <c r="A230" i="21"/>
  <c r="A228" i="21"/>
  <c r="A227" i="21"/>
  <c r="A222" i="21"/>
  <c r="A221" i="21"/>
  <c r="A220" i="21"/>
  <c r="A219" i="21"/>
  <c r="A218" i="21"/>
  <c r="A217" i="21"/>
  <c r="A215" i="21"/>
  <c r="A214" i="21"/>
  <c r="A212" i="21"/>
  <c r="A211" i="21"/>
  <c r="A210" i="21"/>
  <c r="A203" i="21"/>
  <c r="A202" i="21"/>
  <c r="A199" i="21"/>
  <c r="A200" i="21"/>
  <c r="A196" i="21"/>
  <c r="A193" i="21"/>
  <c r="A191" i="21"/>
  <c r="A189" i="21"/>
  <c r="A188" i="21"/>
  <c r="A186" i="21"/>
  <c r="A185" i="21"/>
  <c r="A183" i="21"/>
  <c r="A182" i="21"/>
  <c r="A181" i="21"/>
  <c r="A173" i="21"/>
  <c r="A170" i="21"/>
  <c r="A169" i="21"/>
  <c r="A168" i="21"/>
  <c r="A167" i="21"/>
  <c r="A163" i="21"/>
  <c r="A161" i="21"/>
  <c r="A160" i="21"/>
  <c r="A159" i="21"/>
  <c r="A154" i="21"/>
  <c r="A155" i="21"/>
  <c r="A153" i="21"/>
  <c r="A151" i="21"/>
  <c r="A150" i="21"/>
  <c r="A146" i="21"/>
  <c r="A143" i="21"/>
  <c r="A140" i="21"/>
  <c r="A142" i="21"/>
  <c r="A139" i="21"/>
  <c r="A137" i="21"/>
  <c r="A131" i="21"/>
  <c r="A133" i="21"/>
  <c r="A132" i="21"/>
  <c r="A134" i="21"/>
  <c r="A130" i="21"/>
  <c r="A126" i="21"/>
  <c r="A125" i="21"/>
  <c r="A124" i="21"/>
  <c r="A123" i="21"/>
  <c r="A109" i="21"/>
  <c r="A115" i="21"/>
  <c r="A120" i="21"/>
  <c r="A119" i="21"/>
  <c r="A112" i="21"/>
  <c r="A114" i="21"/>
  <c r="A113" i="21"/>
  <c r="A110" i="21"/>
  <c r="A111" i="21"/>
  <c r="A108" i="21"/>
  <c r="A107" i="21"/>
  <c r="A106" i="21"/>
  <c r="A103" i="21"/>
  <c r="A102" i="21"/>
  <c r="A100" i="21"/>
  <c r="A99" i="21"/>
  <c r="A98" i="21"/>
  <c r="A89" i="21"/>
  <c r="A87" i="21"/>
  <c r="A86" i="21"/>
  <c r="A85" i="21"/>
  <c r="A84" i="21"/>
  <c r="A83" i="21"/>
  <c r="A82" i="21"/>
  <c r="A88" i="21"/>
  <c r="A97" i="21"/>
  <c r="A96" i="21"/>
  <c r="A95" i="21"/>
  <c r="A94" i="21"/>
  <c r="A93" i="21"/>
  <c r="A92" i="21"/>
  <c r="A91" i="21"/>
  <c r="A90" i="21"/>
  <c r="A81" i="21"/>
  <c r="A80" i="21"/>
  <c r="A78" i="21"/>
  <c r="A75" i="21"/>
  <c r="A74" i="21"/>
  <c r="A73" i="21"/>
  <c r="A72" i="21"/>
  <c r="A69" i="21"/>
  <c r="A66" i="21"/>
  <c r="A65" i="21"/>
  <c r="A63" i="21"/>
  <c r="A61" i="21"/>
  <c r="A60" i="21"/>
  <c r="A59" i="21"/>
  <c r="A58" i="21"/>
  <c r="A57" i="21"/>
  <c r="A55" i="21"/>
  <c r="A54" i="21"/>
  <c r="A53" i="21"/>
  <c r="A52" i="21"/>
  <c r="A51" i="21"/>
  <c r="A49" i="21"/>
  <c r="A48" i="21"/>
  <c r="A47" i="21"/>
  <c r="A46" i="21"/>
  <c r="A45" i="21"/>
  <c r="A44" i="21"/>
  <c r="A43" i="21"/>
  <c r="A42" i="21"/>
  <c r="A41" i="21"/>
  <c r="A40" i="21"/>
  <c r="A37" i="21"/>
  <c r="A39" i="21"/>
  <c r="A38" i="21"/>
  <c r="A34" i="21"/>
  <c r="A33" i="21"/>
  <c r="A32" i="21"/>
  <c r="A31" i="21"/>
  <c r="A30" i="21"/>
  <c r="A29" i="21"/>
  <c r="A28" i="21"/>
  <c r="A27" i="21"/>
  <c r="A26" i="21"/>
  <c r="A6" i="21"/>
  <c r="A5" i="21"/>
  <c r="A4" i="21"/>
  <c r="A25" i="21"/>
  <c r="A13" i="21"/>
  <c r="A12" i="21"/>
  <c r="A11" i="21"/>
  <c r="A8" i="21"/>
  <c r="A10" i="21"/>
  <c r="A9" i="21"/>
  <c r="A24" i="21"/>
  <c r="A23" i="21"/>
  <c r="A22" i="21"/>
  <c r="A21" i="21"/>
  <c r="A20" i="21"/>
  <c r="A67" i="23"/>
  <c r="A85" i="23"/>
  <c r="A107" i="23"/>
  <c r="A95" i="23"/>
  <c r="A33" i="23"/>
  <c r="A41" i="23"/>
  <c r="A96" i="23"/>
  <c r="A72" i="23"/>
  <c r="A62" i="23"/>
  <c r="A5" i="23"/>
  <c r="A81" i="23"/>
  <c r="A40" i="23"/>
  <c r="A20" i="23"/>
  <c r="A15" i="23"/>
  <c r="A73" i="23"/>
  <c r="A21" i="23"/>
  <c r="R357" i="22"/>
  <c r="R356" i="22"/>
  <c r="N927" i="4"/>
  <c r="M927" i="4"/>
  <c r="L927" i="4"/>
  <c r="K927" i="4"/>
  <c r="J929" i="4"/>
  <c r="J928" i="4"/>
  <c r="R355" i="22"/>
  <c r="N922" i="4"/>
  <c r="M922" i="4"/>
  <c r="L922" i="4"/>
  <c r="K922" i="4"/>
  <c r="J926" i="4"/>
  <c r="J925" i="4"/>
  <c r="J924" i="4"/>
  <c r="J923" i="4"/>
  <c r="R354" i="22"/>
  <c r="R353" i="22"/>
  <c r="R352" i="22"/>
  <c r="R351" i="22"/>
  <c r="R350" i="22"/>
  <c r="R349" i="22"/>
  <c r="N913" i="4"/>
  <c r="M913" i="4"/>
  <c r="L913" i="4"/>
  <c r="K913" i="4"/>
  <c r="J921" i="4"/>
  <c r="J920" i="4"/>
  <c r="J919" i="4"/>
  <c r="J918" i="4"/>
  <c r="J917" i="4"/>
  <c r="J916" i="4"/>
  <c r="J915" i="4"/>
  <c r="J914" i="4"/>
  <c r="R348" i="22"/>
  <c r="R347" i="22"/>
  <c r="R346" i="22"/>
  <c r="BG110" i="2" l="1"/>
  <c r="BG19" i="26"/>
  <c r="BG111" i="2"/>
  <c r="BH111" i="2" s="1"/>
  <c r="BH110" i="2" s="1"/>
  <c r="J927" i="4"/>
  <c r="BG109" i="2" s="1"/>
  <c r="J922" i="4"/>
  <c r="BG108" i="2" s="1"/>
  <c r="J913" i="4"/>
  <c r="BG107" i="2" s="1"/>
  <c r="J906" i="4"/>
  <c r="J905" i="4"/>
  <c r="J904" i="4"/>
  <c r="J903" i="4"/>
  <c r="J912" i="4"/>
  <c r="J911" i="4"/>
  <c r="J910" i="4"/>
  <c r="J909" i="4"/>
  <c r="J908" i="4"/>
  <c r="J907" i="4"/>
  <c r="J902" i="4"/>
  <c r="N901" i="4"/>
  <c r="M901" i="4"/>
  <c r="L901" i="4"/>
  <c r="K901" i="4"/>
  <c r="R345" i="22"/>
  <c r="R344" i="22"/>
  <c r="R343" i="22"/>
  <c r="N893" i="4"/>
  <c r="M893" i="4"/>
  <c r="L893" i="4"/>
  <c r="K893" i="4"/>
  <c r="J897" i="4"/>
  <c r="J896" i="4"/>
  <c r="J895" i="4"/>
  <c r="J894" i="4"/>
  <c r="J900" i="4"/>
  <c r="J899" i="4"/>
  <c r="J898" i="4"/>
  <c r="R342" i="22"/>
  <c r="R341" i="22"/>
  <c r="R340" i="22"/>
  <c r="R339" i="22"/>
  <c r="R338" i="22"/>
  <c r="R337" i="22"/>
  <c r="J901" i="4" l="1"/>
  <c r="BG106" i="2" s="1"/>
  <c r="J893" i="4"/>
  <c r="BG105" i="2" s="1"/>
  <c r="N888" i="4"/>
  <c r="M888" i="4"/>
  <c r="L888" i="4"/>
  <c r="K888" i="4"/>
  <c r="J892" i="4"/>
  <c r="J891" i="4"/>
  <c r="J890" i="4"/>
  <c r="J889" i="4"/>
  <c r="J888" i="4" l="1"/>
  <c r="BG104" i="2" s="1"/>
  <c r="BF76" i="2"/>
  <c r="BE76" i="2"/>
  <c r="BC76" i="2"/>
  <c r="BB76" i="2"/>
  <c r="AZ76" i="2"/>
  <c r="AY76" i="2"/>
  <c r="AX76" i="2"/>
  <c r="AW76" i="2"/>
  <c r="AU76" i="2"/>
  <c r="AT76" i="2"/>
  <c r="AR76" i="2"/>
  <c r="AQ76" i="2"/>
  <c r="BH109" i="2"/>
  <c r="BD109" i="2"/>
  <c r="BA109" i="2"/>
  <c r="AV109" i="2"/>
  <c r="AS109" i="2"/>
  <c r="K109" i="2"/>
  <c r="BH108" i="2"/>
  <c r="BD108" i="2"/>
  <c r="BA108" i="2"/>
  <c r="AV108" i="2"/>
  <c r="AS108" i="2"/>
  <c r="K108" i="2"/>
  <c r="BH107" i="2"/>
  <c r="BD107" i="2"/>
  <c r="BA107" i="2"/>
  <c r="AV107" i="2"/>
  <c r="AS107" i="2"/>
  <c r="K107" i="2"/>
  <c r="BH106" i="2"/>
  <c r="BD106" i="2"/>
  <c r="BA106" i="2"/>
  <c r="AV106" i="2"/>
  <c r="AS106" i="2"/>
  <c r="K106" i="2"/>
  <c r="BH105" i="2"/>
  <c r="BD105" i="2"/>
  <c r="BA105" i="2"/>
  <c r="AV105" i="2"/>
  <c r="AS105" i="2"/>
  <c r="K105" i="2"/>
  <c r="R336" i="22"/>
  <c r="R335" i="22"/>
  <c r="K18" i="26"/>
  <c r="J887" i="4"/>
  <c r="J886" i="4"/>
  <c r="J885" i="4"/>
  <c r="J884" i="4"/>
  <c r="J883" i="4"/>
  <c r="J882" i="4"/>
  <c r="J881" i="4"/>
  <c r="J880" i="4"/>
  <c r="J879" i="4"/>
  <c r="J878" i="4"/>
  <c r="J877" i="4"/>
  <c r="J876" i="4"/>
  <c r="J875" i="4"/>
  <c r="J874" i="4"/>
  <c r="N873" i="4"/>
  <c r="M873" i="4"/>
  <c r="L873" i="4"/>
  <c r="K873" i="4"/>
  <c r="R334" i="22"/>
  <c r="R333" i="22"/>
  <c r="R332" i="22"/>
  <c r="K102" i="2"/>
  <c r="J873" i="4" l="1"/>
  <c r="BG103" i="2" s="1"/>
  <c r="BH103" i="2" s="1"/>
  <c r="J872" i="4"/>
  <c r="J871" i="4"/>
  <c r="J870" i="4"/>
  <c r="J869" i="4"/>
  <c r="J868" i="4"/>
  <c r="N867" i="4"/>
  <c r="M867" i="4"/>
  <c r="L867" i="4"/>
  <c r="K867" i="4"/>
  <c r="BG18" i="26" l="1"/>
  <c r="J867" i="4"/>
  <c r="R329" i="22"/>
  <c r="R330" i="22"/>
  <c r="R328" i="22"/>
  <c r="R327" i="22"/>
  <c r="R326" i="22"/>
  <c r="BG102" i="2" l="1"/>
  <c r="BH102" i="2" s="1"/>
  <c r="BG64" i="26"/>
  <c r="BH64" i="26" s="1"/>
  <c r="J862" i="4"/>
  <c r="J863" i="4"/>
  <c r="J861" i="4"/>
  <c r="N860" i="4"/>
  <c r="M860" i="4"/>
  <c r="L860" i="4"/>
  <c r="K860" i="4"/>
  <c r="R325" i="22"/>
  <c r="R322" i="22"/>
  <c r="R321" i="22"/>
  <c r="N851" i="4"/>
  <c r="M851" i="4"/>
  <c r="L851" i="4"/>
  <c r="K851" i="4"/>
  <c r="J853" i="4"/>
  <c r="J852" i="4"/>
  <c r="BD100" i="2"/>
  <c r="BA100" i="2"/>
  <c r="AV100" i="2"/>
  <c r="AS100" i="2"/>
  <c r="K100" i="2"/>
  <c r="BD98" i="2"/>
  <c r="BA98" i="2"/>
  <c r="AV98" i="2"/>
  <c r="AS98" i="2"/>
  <c r="K98" i="2"/>
  <c r="R314" i="22"/>
  <c r="R313" i="22"/>
  <c r="R312" i="22"/>
  <c r="K17" i="26"/>
  <c r="J834" i="4"/>
  <c r="J833" i="4"/>
  <c r="J832" i="4"/>
  <c r="J831" i="4"/>
  <c r="J830" i="4"/>
  <c r="J829" i="4"/>
  <c r="J828" i="4"/>
  <c r="J827" i="4"/>
  <c r="J826" i="4"/>
  <c r="J825" i="4"/>
  <c r="J824" i="4"/>
  <c r="J823" i="4"/>
  <c r="J822" i="4"/>
  <c r="J821" i="4"/>
  <c r="J820" i="4"/>
  <c r="J819" i="4"/>
  <c r="J818" i="4"/>
  <c r="J817" i="4"/>
  <c r="J816" i="4"/>
  <c r="J815" i="4"/>
  <c r="J814" i="4"/>
  <c r="J813" i="4"/>
  <c r="J812" i="4"/>
  <c r="J811" i="4"/>
  <c r="J810" i="4"/>
  <c r="J809" i="4"/>
  <c r="N808" i="4"/>
  <c r="M808" i="4"/>
  <c r="L808" i="4"/>
  <c r="K808" i="4"/>
  <c r="J851" i="4" l="1"/>
  <c r="BG98" i="2" s="1"/>
  <c r="BH98" i="2" s="1"/>
  <c r="J860" i="4"/>
  <c r="BG100" i="2" s="1"/>
  <c r="BH100" i="2" s="1"/>
  <c r="J808" i="4"/>
  <c r="BG17" i="26" l="1"/>
  <c r="R250" i="22"/>
  <c r="R249" i="22"/>
  <c r="R252" i="22"/>
  <c r="R251" i="22"/>
  <c r="R248" i="22"/>
  <c r="C5" i="25" l="1"/>
  <c r="F5" i="2" l="1"/>
  <c r="L5" i="2"/>
  <c r="M5" i="2"/>
  <c r="R331" i="22"/>
  <c r="N864" i="4"/>
  <c r="M864" i="4"/>
  <c r="L864" i="4"/>
  <c r="K864" i="4"/>
  <c r="J866" i="4"/>
  <c r="J865" i="4"/>
  <c r="R324" i="22"/>
  <c r="R323" i="22"/>
  <c r="N854" i="4"/>
  <c r="M854" i="4"/>
  <c r="L854" i="4"/>
  <c r="K854" i="4"/>
  <c r="N844" i="4"/>
  <c r="M844" i="4"/>
  <c r="L844" i="4"/>
  <c r="K844" i="4"/>
  <c r="J859" i="4"/>
  <c r="J858" i="4"/>
  <c r="J857" i="4"/>
  <c r="J856" i="4"/>
  <c r="J855" i="4"/>
  <c r="R320" i="22"/>
  <c r="R319" i="22"/>
  <c r="R318" i="22"/>
  <c r="J850" i="4"/>
  <c r="J849" i="4"/>
  <c r="J848" i="4"/>
  <c r="J847" i="4"/>
  <c r="J846" i="4"/>
  <c r="J845" i="4"/>
  <c r="R317" i="22"/>
  <c r="R316" i="22"/>
  <c r="R315" i="22"/>
  <c r="J843" i="4"/>
  <c r="J842" i="4"/>
  <c r="J841" i="4"/>
  <c r="J840" i="4"/>
  <c r="J839" i="4"/>
  <c r="J838" i="4"/>
  <c r="J837" i="4"/>
  <c r="J836" i="4"/>
  <c r="N835" i="4"/>
  <c r="M835" i="4"/>
  <c r="L835" i="4"/>
  <c r="K835" i="4"/>
  <c r="BH104" i="2"/>
  <c r="BD104" i="2"/>
  <c r="BA104" i="2"/>
  <c r="AV104" i="2"/>
  <c r="AS104" i="2"/>
  <c r="K104" i="2"/>
  <c r="K103" i="2"/>
  <c r="BD101" i="2"/>
  <c r="BA101" i="2"/>
  <c r="AV101" i="2"/>
  <c r="AS101" i="2"/>
  <c r="K101" i="2"/>
  <c r="BD99" i="2"/>
  <c r="BA99" i="2"/>
  <c r="AV99" i="2"/>
  <c r="AS99" i="2"/>
  <c r="K99" i="2"/>
  <c r="BD97" i="2"/>
  <c r="BA97" i="2"/>
  <c r="AV97" i="2"/>
  <c r="AS97" i="2"/>
  <c r="K97" i="2"/>
  <c r="BD96" i="2"/>
  <c r="BA96" i="2"/>
  <c r="AV96" i="2"/>
  <c r="AS96" i="2"/>
  <c r="K96" i="2"/>
  <c r="K95" i="2"/>
  <c r="R311" i="22"/>
  <c r="R310" i="22"/>
  <c r="K94" i="2"/>
  <c r="J807" i="4"/>
  <c r="J806" i="4"/>
  <c r="J805" i="4"/>
  <c r="J804" i="4"/>
  <c r="J803" i="4"/>
  <c r="J802" i="4"/>
  <c r="J801" i="4"/>
  <c r="J800" i="4"/>
  <c r="N799" i="4"/>
  <c r="M799" i="4"/>
  <c r="L799" i="4"/>
  <c r="K799" i="4"/>
  <c r="K64" i="26"/>
  <c r="K63" i="26"/>
  <c r="R309" i="22"/>
  <c r="R308" i="22"/>
  <c r="R307" i="22"/>
  <c r="R306" i="22"/>
  <c r="J794" i="4"/>
  <c r="J792" i="4"/>
  <c r="J791" i="4"/>
  <c r="J790" i="4"/>
  <c r="J789" i="4"/>
  <c r="J788" i="4"/>
  <c r="J798" i="4"/>
  <c r="J797" i="4"/>
  <c r="J796" i="4"/>
  <c r="J795" i="4"/>
  <c r="J793" i="4"/>
  <c r="J787" i="4"/>
  <c r="J786" i="4"/>
  <c r="N785" i="4"/>
  <c r="M785" i="4"/>
  <c r="L785" i="4"/>
  <c r="K785" i="4"/>
  <c r="BD93" i="2"/>
  <c r="BA93" i="2"/>
  <c r="AV93" i="2"/>
  <c r="AS93" i="2"/>
  <c r="K93" i="2"/>
  <c r="R305" i="22"/>
  <c r="R304" i="22"/>
  <c r="R303" i="22"/>
  <c r="J781" i="4"/>
  <c r="J784" i="4"/>
  <c r="J783" i="4"/>
  <c r="J782" i="4"/>
  <c r="J780" i="4"/>
  <c r="J779" i="4"/>
  <c r="J778" i="4"/>
  <c r="N777" i="4"/>
  <c r="M777" i="4"/>
  <c r="L777" i="4"/>
  <c r="K777" i="4"/>
  <c r="BD92" i="2"/>
  <c r="BA92" i="2"/>
  <c r="AV92" i="2"/>
  <c r="AS92" i="2"/>
  <c r="K92" i="2"/>
  <c r="R302" i="22"/>
  <c r="R301" i="22"/>
  <c r="R300" i="22"/>
  <c r="R299" i="22"/>
  <c r="R298" i="22"/>
  <c r="N770" i="4"/>
  <c r="M770" i="4"/>
  <c r="L770" i="4"/>
  <c r="K770" i="4"/>
  <c r="J776" i="4"/>
  <c r="J775" i="4"/>
  <c r="J774" i="4"/>
  <c r="J773" i="4"/>
  <c r="J772" i="4"/>
  <c r="J771" i="4"/>
  <c r="BD91" i="2"/>
  <c r="BA91" i="2"/>
  <c r="AV91" i="2"/>
  <c r="AS91" i="2"/>
  <c r="K91" i="2"/>
  <c r="R297" i="22"/>
  <c r="R296" i="22"/>
  <c r="R295" i="22"/>
  <c r="R294" i="22"/>
  <c r="R293" i="22"/>
  <c r="BD90" i="2"/>
  <c r="BA90" i="2"/>
  <c r="AV90" i="2"/>
  <c r="AS90" i="2"/>
  <c r="K90" i="2"/>
  <c r="D19" i="25" l="1"/>
  <c r="C19" i="25"/>
  <c r="J864" i="4"/>
  <c r="BG101" i="2" s="1"/>
  <c r="BH101" i="2" s="1"/>
  <c r="BG62" i="26"/>
  <c r="BH62" i="26" s="1"/>
  <c r="BG65" i="26"/>
  <c r="BH65" i="26" s="1"/>
  <c r="AA5" i="2"/>
  <c r="AC5" i="2"/>
  <c r="Q5" i="2"/>
  <c r="R5" i="2"/>
  <c r="AB5" i="2"/>
  <c r="P5" i="2"/>
  <c r="AD5" i="2"/>
  <c r="AI5" i="2"/>
  <c r="W5" i="2"/>
  <c r="O5" i="2"/>
  <c r="AE5" i="2"/>
  <c r="S5" i="2"/>
  <c r="AF5" i="2"/>
  <c r="T5" i="2"/>
  <c r="AG5" i="2"/>
  <c r="U5" i="2"/>
  <c r="N5" i="2"/>
  <c r="V5" i="2"/>
  <c r="AH5" i="2"/>
  <c r="X5" i="2"/>
  <c r="Y5" i="2"/>
  <c r="AM5" i="2"/>
  <c r="Z5" i="2"/>
  <c r="AJ5" i="2"/>
  <c r="AK5" i="2"/>
  <c r="AL5" i="2"/>
  <c r="AN5" i="2"/>
  <c r="AO5" i="2"/>
  <c r="AP5" i="2"/>
  <c r="J844" i="4"/>
  <c r="BG97" i="2" s="1"/>
  <c r="BH97" i="2" s="1"/>
  <c r="J854" i="4"/>
  <c r="BG99" i="2" s="1"/>
  <c r="BH99" i="2" s="1"/>
  <c r="J835" i="4"/>
  <c r="BG96" i="2" s="1"/>
  <c r="BH96" i="2" s="1"/>
  <c r="J799" i="4"/>
  <c r="J785" i="4"/>
  <c r="BG93" i="2" s="1"/>
  <c r="BH93" i="2" s="1"/>
  <c r="J777" i="4"/>
  <c r="BG92" i="2" s="1"/>
  <c r="BH92" i="2" s="1"/>
  <c r="J770" i="4"/>
  <c r="BG91" i="2" s="1"/>
  <c r="BH91" i="2" s="1"/>
  <c r="N768" i="4"/>
  <c r="M768" i="4"/>
  <c r="L768" i="4"/>
  <c r="K768" i="4"/>
  <c r="J769" i="4"/>
  <c r="J768" i="4" s="1"/>
  <c r="BG90" i="2" s="1"/>
  <c r="BH90" i="2" s="1"/>
  <c r="R292" i="22"/>
  <c r="K89" i="2"/>
  <c r="J766" i="4"/>
  <c r="J763" i="4"/>
  <c r="J762" i="4"/>
  <c r="J761" i="4"/>
  <c r="J760" i="4"/>
  <c r="J759" i="4"/>
  <c r="J758" i="4"/>
  <c r="J757" i="4"/>
  <c r="J756" i="4"/>
  <c r="K16" i="26"/>
  <c r="J767" i="4"/>
  <c r="J765" i="4"/>
  <c r="J764" i="4"/>
  <c r="J755" i="4"/>
  <c r="J754" i="4"/>
  <c r="J753" i="4"/>
  <c r="J752" i="4"/>
  <c r="J751" i="4"/>
  <c r="J750" i="4"/>
  <c r="J749" i="4"/>
  <c r="J748" i="4"/>
  <c r="J747" i="4"/>
  <c r="J746" i="4"/>
  <c r="J745" i="4"/>
  <c r="J744" i="4"/>
  <c r="J743" i="4"/>
  <c r="J742" i="4"/>
  <c r="J741" i="4"/>
  <c r="J740" i="4"/>
  <c r="J739" i="4"/>
  <c r="J738" i="4"/>
  <c r="J737" i="4"/>
  <c r="J736" i="4"/>
  <c r="N735" i="4"/>
  <c r="M735" i="4"/>
  <c r="L735" i="4"/>
  <c r="K735" i="4"/>
  <c r="BG63" i="26" l="1"/>
  <c r="BH63" i="26" s="1"/>
  <c r="BG94" i="2"/>
  <c r="BH94" i="2" s="1"/>
  <c r="J735" i="4"/>
  <c r="BG16" i="26" l="1"/>
  <c r="R291" i="22"/>
  <c r="R290" i="22"/>
  <c r="R289" i="22"/>
  <c r="R288" i="22" l="1"/>
  <c r="R287" i="22"/>
  <c r="R286" i="22" l="1"/>
  <c r="R285" i="22"/>
  <c r="R284" i="22" l="1"/>
  <c r="R283" i="22"/>
  <c r="R282" i="22"/>
  <c r="R281" i="22"/>
  <c r="R280" i="22"/>
  <c r="R279" i="22" l="1"/>
  <c r="R278" i="22"/>
  <c r="R277" i="22" l="1"/>
  <c r="M13" i="24" l="1"/>
  <c r="J734" i="4" l="1"/>
  <c r="J733" i="4"/>
  <c r="J732" i="4"/>
  <c r="N731" i="4"/>
  <c r="M731" i="4"/>
  <c r="L731" i="4"/>
  <c r="K731" i="4"/>
  <c r="J730" i="4"/>
  <c r="J729" i="4"/>
  <c r="J728" i="4"/>
  <c r="J727" i="4"/>
  <c r="N726" i="4"/>
  <c r="M726" i="4"/>
  <c r="L726" i="4"/>
  <c r="K726" i="4"/>
  <c r="N717" i="4"/>
  <c r="M717" i="4"/>
  <c r="L717" i="4"/>
  <c r="K717" i="4"/>
  <c r="J725" i="4"/>
  <c r="J724" i="4"/>
  <c r="J723" i="4"/>
  <c r="J722" i="4"/>
  <c r="J721" i="4"/>
  <c r="J720" i="4"/>
  <c r="J719" i="4"/>
  <c r="J718" i="4"/>
  <c r="N713" i="4"/>
  <c r="M713" i="4"/>
  <c r="L713" i="4"/>
  <c r="K713" i="4"/>
  <c r="J716" i="4"/>
  <c r="J715" i="4"/>
  <c r="J714" i="4"/>
  <c r="J712" i="4"/>
  <c r="J711" i="4"/>
  <c r="J710" i="4"/>
  <c r="J709" i="4"/>
  <c r="N708" i="4"/>
  <c r="M708" i="4"/>
  <c r="L708" i="4"/>
  <c r="K708" i="4"/>
  <c r="BD88" i="2"/>
  <c r="BA88" i="2"/>
  <c r="AV88" i="2"/>
  <c r="AS88" i="2"/>
  <c r="K88" i="2"/>
  <c r="BD87" i="2"/>
  <c r="BA87" i="2"/>
  <c r="AV87" i="2"/>
  <c r="AS87" i="2"/>
  <c r="K87" i="2"/>
  <c r="BD86" i="2"/>
  <c r="BA86" i="2"/>
  <c r="AV86" i="2"/>
  <c r="AS86" i="2"/>
  <c r="K86" i="2"/>
  <c r="BD85" i="2"/>
  <c r="BA85" i="2"/>
  <c r="J20" i="25" s="1"/>
  <c r="AV85" i="2"/>
  <c r="AS85" i="2"/>
  <c r="K85" i="2"/>
  <c r="J717" i="4" l="1"/>
  <c r="J731" i="4"/>
  <c r="J726" i="4"/>
  <c r="J713" i="4"/>
  <c r="J708" i="4"/>
  <c r="BA15" i="26"/>
  <c r="J707" i="4"/>
  <c r="J706" i="4"/>
  <c r="J705" i="4"/>
  <c r="J704" i="4"/>
  <c r="J703" i="4"/>
  <c r="J702" i="4"/>
  <c r="J701" i="4"/>
  <c r="J700" i="4"/>
  <c r="J699" i="4"/>
  <c r="J698" i="4"/>
  <c r="J697" i="4"/>
  <c r="J696" i="4"/>
  <c r="J695" i="4"/>
  <c r="J694" i="4"/>
  <c r="J693" i="4"/>
  <c r="J692" i="4"/>
  <c r="J691" i="4"/>
  <c r="J690" i="4"/>
  <c r="J689" i="4"/>
  <c r="J688" i="4"/>
  <c r="J687" i="4"/>
  <c r="J686" i="4"/>
  <c r="J685" i="4"/>
  <c r="N684" i="4"/>
  <c r="M684" i="4"/>
  <c r="L684" i="4"/>
  <c r="K684" i="4"/>
  <c r="K15" i="26"/>
  <c r="K14" i="26"/>
  <c r="K13" i="26"/>
  <c r="K12" i="26"/>
  <c r="K11" i="26"/>
  <c r="K10" i="26"/>
  <c r="K9" i="26"/>
  <c r="K8" i="26"/>
  <c r="K7" i="26"/>
  <c r="K6" i="26"/>
  <c r="K5" i="26"/>
  <c r="K4" i="26"/>
  <c r="BD84" i="2"/>
  <c r="BA84" i="2"/>
  <c r="AV84" i="2"/>
  <c r="AS84" i="2"/>
  <c r="K84" i="2"/>
  <c r="K83" i="2"/>
  <c r="BG84" i="2" l="1"/>
  <c r="BG85" i="2"/>
  <c r="BH85" i="2" s="1"/>
  <c r="N20" i="25" s="1"/>
  <c r="BG87" i="2"/>
  <c r="BH87" i="2" s="1"/>
  <c r="BG88" i="2"/>
  <c r="BH88" i="2" s="1"/>
  <c r="BG86" i="2"/>
  <c r="BH86" i="2" s="1"/>
  <c r="J684" i="4"/>
  <c r="M31" i="24"/>
  <c r="M30" i="24"/>
  <c r="M28" i="24"/>
  <c r="M27" i="24"/>
  <c r="M26" i="24"/>
  <c r="M25" i="24"/>
  <c r="M23" i="24"/>
  <c r="M22" i="24"/>
  <c r="M20" i="24"/>
  <c r="M18" i="24"/>
  <c r="M17" i="24"/>
  <c r="M15" i="24"/>
  <c r="A32" i="23" l="1"/>
  <c r="A53" i="23"/>
  <c r="A58" i="23"/>
  <c r="A24" i="23"/>
  <c r="A80" i="23"/>
  <c r="BG15" i="26"/>
  <c r="A89" i="23"/>
  <c r="A108" i="23"/>
  <c r="A71" i="23"/>
  <c r="A69" i="23"/>
  <c r="A17" i="23"/>
  <c r="R276" i="22"/>
  <c r="R275" i="22"/>
  <c r="R274" i="22"/>
  <c r="R273" i="22"/>
  <c r="R272" i="22"/>
  <c r="N681" i="4"/>
  <c r="M681" i="4"/>
  <c r="L681" i="4"/>
  <c r="K681" i="4"/>
  <c r="J683" i="4"/>
  <c r="J682" i="4"/>
  <c r="J681" i="4" l="1"/>
  <c r="R271" i="22"/>
  <c r="R270" i="22"/>
  <c r="J679" i="4"/>
  <c r="J678" i="4"/>
  <c r="J677" i="4"/>
  <c r="J680" i="4"/>
  <c r="J676" i="4"/>
  <c r="J675" i="4"/>
  <c r="J674" i="4"/>
  <c r="J673" i="4"/>
  <c r="J672" i="4"/>
  <c r="N671" i="4"/>
  <c r="M671" i="4"/>
  <c r="L671" i="4"/>
  <c r="K671" i="4"/>
  <c r="BG82" i="2" l="1"/>
  <c r="BH84" i="2"/>
  <c r="J671" i="4"/>
  <c r="BG81" i="2" s="1"/>
  <c r="R269" i="22"/>
  <c r="R268" i="22"/>
  <c r="R267" i="22"/>
  <c r="R266" i="22"/>
  <c r="N662" i="4"/>
  <c r="M662" i="4"/>
  <c r="L662" i="4"/>
  <c r="K662" i="4"/>
  <c r="J670" i="4"/>
  <c r="J669" i="4"/>
  <c r="J668" i="4"/>
  <c r="J667" i="4"/>
  <c r="J666" i="4"/>
  <c r="J665" i="4"/>
  <c r="J664" i="4"/>
  <c r="J663" i="4"/>
  <c r="J662" i="4" l="1"/>
  <c r="BG80" i="2" s="1"/>
  <c r="R265" i="22"/>
  <c r="R264" i="22"/>
  <c r="N654" i="4"/>
  <c r="M654" i="4"/>
  <c r="L654" i="4"/>
  <c r="K654" i="4"/>
  <c r="J661" i="4"/>
  <c r="J660" i="4"/>
  <c r="J659" i="4"/>
  <c r="J658" i="4"/>
  <c r="J657" i="4"/>
  <c r="J656" i="4"/>
  <c r="J655" i="4"/>
  <c r="J654" i="4" l="1"/>
  <c r="BG79" i="2" s="1"/>
  <c r="R263" i="22"/>
  <c r="R262" i="22"/>
  <c r="R261" i="22"/>
  <c r="R260" i="22"/>
  <c r="R259" i="22"/>
  <c r="R258" i="22"/>
  <c r="J653" i="4" l="1"/>
  <c r="J652" i="4"/>
  <c r="J651" i="4"/>
  <c r="J650" i="4"/>
  <c r="J649" i="4"/>
  <c r="J648" i="4"/>
  <c r="J647" i="4"/>
  <c r="J646" i="4"/>
  <c r="J645" i="4"/>
  <c r="J644" i="4"/>
  <c r="J643" i="4"/>
  <c r="J642" i="4"/>
  <c r="J641" i="4"/>
  <c r="J640" i="4"/>
  <c r="J639" i="4"/>
  <c r="J638" i="4"/>
  <c r="J637" i="4"/>
  <c r="J636" i="4"/>
  <c r="J635" i="4"/>
  <c r="N634" i="4"/>
  <c r="M634" i="4"/>
  <c r="L634" i="4"/>
  <c r="K634" i="4"/>
  <c r="BF3" i="26"/>
  <c r="BE3" i="26"/>
  <c r="BC3" i="26"/>
  <c r="BB3" i="26"/>
  <c r="AZ3" i="26"/>
  <c r="AY3" i="26"/>
  <c r="AX3" i="26"/>
  <c r="AW3" i="26"/>
  <c r="AU3" i="26"/>
  <c r="AT3" i="26"/>
  <c r="AR3" i="26"/>
  <c r="AQ3" i="26"/>
  <c r="BH46" i="26"/>
  <c r="BD46" i="26"/>
  <c r="BA46" i="26"/>
  <c r="AV46" i="26"/>
  <c r="AS46" i="26"/>
  <c r="BH45" i="26"/>
  <c r="BD45" i="26"/>
  <c r="BA45" i="26"/>
  <c r="AV45" i="26"/>
  <c r="AS45" i="26"/>
  <c r="BH44" i="26"/>
  <c r="BD44" i="26"/>
  <c r="BA44" i="26"/>
  <c r="AV44" i="26"/>
  <c r="AS44" i="26"/>
  <c r="BH43" i="26"/>
  <c r="BD43" i="26"/>
  <c r="BA43" i="26"/>
  <c r="AV43" i="26"/>
  <c r="AS43" i="26"/>
  <c r="BH42" i="26"/>
  <c r="BD42" i="26"/>
  <c r="BA42" i="26"/>
  <c r="AV42" i="26"/>
  <c r="AS42" i="26"/>
  <c r="BH41" i="26"/>
  <c r="BD41" i="26"/>
  <c r="BA41" i="26"/>
  <c r="AV41" i="26"/>
  <c r="AS41" i="26"/>
  <c r="BH40" i="26"/>
  <c r="BD40" i="26"/>
  <c r="BA40" i="26"/>
  <c r="AV40" i="26"/>
  <c r="AS40" i="26"/>
  <c r="BH39" i="26"/>
  <c r="BD39" i="26"/>
  <c r="BA39" i="26"/>
  <c r="AV39" i="26"/>
  <c r="AS39" i="26"/>
  <c r="BH38" i="26"/>
  <c r="BD38" i="26"/>
  <c r="BA38" i="26"/>
  <c r="AV38" i="26"/>
  <c r="AS38" i="26"/>
  <c r="BH37" i="26"/>
  <c r="BD37" i="26"/>
  <c r="BA37" i="26"/>
  <c r="AV37" i="26"/>
  <c r="AS37" i="26"/>
  <c r="BH36" i="26"/>
  <c r="BD36" i="26"/>
  <c r="BA36" i="26"/>
  <c r="AV36" i="26"/>
  <c r="AS36" i="26"/>
  <c r="BH35" i="26"/>
  <c r="BD35" i="26"/>
  <c r="BA35" i="26"/>
  <c r="AV35" i="26"/>
  <c r="AS35" i="26"/>
  <c r="BH34" i="26"/>
  <c r="BD34" i="26"/>
  <c r="BA34" i="26"/>
  <c r="AV34" i="26"/>
  <c r="AS34" i="26"/>
  <c r="BH33" i="26"/>
  <c r="BD33" i="26"/>
  <c r="BA33" i="26"/>
  <c r="AV33" i="26"/>
  <c r="AS33" i="26"/>
  <c r="BH32" i="26"/>
  <c r="BD32" i="26"/>
  <c r="BA32" i="26"/>
  <c r="AV32" i="26"/>
  <c r="AS32" i="26"/>
  <c r="BH31" i="26"/>
  <c r="BD31" i="26"/>
  <c r="BA31" i="26"/>
  <c r="AV31" i="26"/>
  <c r="AS31" i="26"/>
  <c r="BH30" i="26"/>
  <c r="BD30" i="26"/>
  <c r="BA30" i="26"/>
  <c r="AV30" i="26"/>
  <c r="AS30" i="26"/>
  <c r="BH29" i="26"/>
  <c r="BD29" i="26"/>
  <c r="BA29" i="26"/>
  <c r="AV29" i="26"/>
  <c r="AS29" i="26"/>
  <c r="BH28" i="26"/>
  <c r="BD28" i="26"/>
  <c r="BA28" i="26"/>
  <c r="AV28" i="26"/>
  <c r="AS28" i="26"/>
  <c r="BH27" i="26"/>
  <c r="BD27" i="26"/>
  <c r="BA27" i="26"/>
  <c r="AV27" i="26"/>
  <c r="AS27" i="26"/>
  <c r="BH26" i="26"/>
  <c r="BD26" i="26"/>
  <c r="BA26" i="26"/>
  <c r="AV26" i="26"/>
  <c r="AS26" i="26"/>
  <c r="BH23" i="26"/>
  <c r="BH22" i="26"/>
  <c r="BD22" i="26"/>
  <c r="BA22" i="26"/>
  <c r="AV22" i="26"/>
  <c r="AS22" i="26"/>
  <c r="BH21" i="26"/>
  <c r="BD21" i="26"/>
  <c r="BA21" i="26"/>
  <c r="AV21" i="26"/>
  <c r="AS21" i="26"/>
  <c r="BH20" i="26"/>
  <c r="BD20" i="26"/>
  <c r="BA20" i="26"/>
  <c r="AV20" i="26"/>
  <c r="AS20" i="26"/>
  <c r="BH19" i="26"/>
  <c r="BD19" i="26"/>
  <c r="BA19" i="26"/>
  <c r="AV19" i="26"/>
  <c r="AS19" i="26"/>
  <c r="BH18" i="26"/>
  <c r="BD18" i="26"/>
  <c r="BA18" i="26"/>
  <c r="AV18" i="26"/>
  <c r="AS18" i="26"/>
  <c r="BH17" i="26"/>
  <c r="BD17" i="26"/>
  <c r="BA17" i="26"/>
  <c r="AV17" i="26"/>
  <c r="AS17" i="26"/>
  <c r="BH16" i="26"/>
  <c r="BD16" i="26"/>
  <c r="BA16" i="26"/>
  <c r="AV16" i="26"/>
  <c r="AS16" i="26"/>
  <c r="BH15" i="26"/>
  <c r="BD15" i="26"/>
  <c r="AV15" i="26"/>
  <c r="AS15" i="26"/>
  <c r="J634" i="4" l="1"/>
  <c r="BG14" i="26" s="1"/>
  <c r="BH14" i="26" s="1"/>
  <c r="BA3" i="26"/>
  <c r="BD3" i="26"/>
  <c r="AV3" i="26"/>
  <c r="AS3" i="26"/>
  <c r="R257" i="22"/>
  <c r="R256" i="22"/>
  <c r="R255" i="22"/>
  <c r="R254" i="22"/>
  <c r="K61" i="26" l="1"/>
  <c r="J633" i="4"/>
  <c r="J632" i="4"/>
  <c r="J631" i="4"/>
  <c r="J630" i="4"/>
  <c r="N629" i="4"/>
  <c r="M629" i="4"/>
  <c r="L629" i="4"/>
  <c r="K629" i="4"/>
  <c r="K78" i="2"/>
  <c r="BD82" i="2"/>
  <c r="BA82" i="2"/>
  <c r="AV82" i="2"/>
  <c r="AS82" i="2"/>
  <c r="K82" i="2"/>
  <c r="BD81" i="2"/>
  <c r="BA81" i="2"/>
  <c r="AV81" i="2"/>
  <c r="AS81" i="2"/>
  <c r="K81" i="2"/>
  <c r="BD80" i="2"/>
  <c r="BA80" i="2"/>
  <c r="AV80" i="2"/>
  <c r="AS80" i="2"/>
  <c r="K80" i="2"/>
  <c r="BD79" i="2"/>
  <c r="BA79" i="2"/>
  <c r="AV79" i="2"/>
  <c r="AS79" i="2"/>
  <c r="K79" i="2"/>
  <c r="K77" i="2"/>
  <c r="J628" i="4" l="1"/>
  <c r="BG61" i="26" s="1"/>
  <c r="BH61" i="26" s="1"/>
  <c r="M21" i="24"/>
  <c r="AS76" i="2"/>
  <c r="AV76" i="2"/>
  <c r="BA76" i="2"/>
  <c r="M16" i="24"/>
  <c r="BD76" i="2"/>
  <c r="M24" i="24"/>
  <c r="M29" i="24"/>
  <c r="M19" i="24"/>
  <c r="J629" i="4"/>
  <c r="K60" i="26"/>
  <c r="BG77" i="2" l="1"/>
  <c r="BH77" i="2" s="1"/>
  <c r="BG76" i="2"/>
  <c r="E5" i="2"/>
  <c r="A19" i="25" s="1"/>
  <c r="R253" i="22"/>
  <c r="R247" i="22"/>
  <c r="R246" i="22"/>
  <c r="R245" i="22"/>
  <c r="R244" i="22"/>
  <c r="R243" i="22"/>
  <c r="R242" i="22"/>
  <c r="R241" i="22"/>
  <c r="R240" i="22"/>
  <c r="R239" i="22"/>
  <c r="R238" i="22"/>
  <c r="R237" i="22"/>
  <c r="R236" i="22"/>
  <c r="R235" i="22"/>
  <c r="R234" i="22"/>
  <c r="R233" i="22"/>
  <c r="R232" i="22"/>
  <c r="R231" i="22"/>
  <c r="R230" i="22"/>
  <c r="R229" i="22"/>
  <c r="R228" i="22"/>
  <c r="R227" i="22"/>
  <c r="R226" i="22"/>
  <c r="R225" i="22"/>
  <c r="R224" i="22"/>
  <c r="R223" i="22"/>
  <c r="R222" i="22"/>
  <c r="R221" i="22"/>
  <c r="R220" i="22"/>
  <c r="R219" i="22"/>
  <c r="R218" i="22"/>
  <c r="R217" i="22"/>
  <c r="R216" i="22"/>
  <c r="R215" i="22"/>
  <c r="R214" i="22"/>
  <c r="R213" i="22"/>
  <c r="R212" i="22"/>
  <c r="R211" i="22"/>
  <c r="R210" i="22"/>
  <c r="R209" i="22"/>
  <c r="R208" i="22"/>
  <c r="R207" i="22"/>
  <c r="R206" i="22"/>
  <c r="R205" i="22"/>
  <c r="R204" i="22"/>
  <c r="R203" i="22"/>
  <c r="R202" i="22"/>
  <c r="R201" i="22"/>
  <c r="R200" i="22"/>
  <c r="R199" i="22"/>
  <c r="R198" i="22"/>
  <c r="R197" i="22"/>
  <c r="R196" i="22"/>
  <c r="R195" i="22"/>
  <c r="R194" i="22"/>
  <c r="R193" i="22"/>
  <c r="R192" i="22"/>
  <c r="R191" i="22"/>
  <c r="R190" i="22"/>
  <c r="R189" i="22"/>
  <c r="R188" i="22"/>
  <c r="R187" i="22"/>
  <c r="R186" i="22"/>
  <c r="R185" i="22"/>
  <c r="R184" i="22"/>
  <c r="R183" i="22"/>
  <c r="R182" i="22"/>
  <c r="R181" i="22"/>
  <c r="R180" i="22"/>
  <c r="R179" i="22"/>
  <c r="R178" i="22"/>
  <c r="R177" i="22"/>
  <c r="R176" i="22"/>
  <c r="R175" i="22"/>
  <c r="R174" i="22"/>
  <c r="R173" i="22"/>
  <c r="R172" i="22"/>
  <c r="R171" i="22"/>
  <c r="R170" i="22"/>
  <c r="R169" i="22"/>
  <c r="R168" i="22"/>
  <c r="R167" i="22"/>
  <c r="R166" i="22"/>
  <c r="R165" i="22"/>
  <c r="R164" i="22"/>
  <c r="R163" i="22"/>
  <c r="R162" i="22"/>
  <c r="R161" i="22"/>
  <c r="R160" i="22"/>
  <c r="R159" i="22"/>
  <c r="R158" i="22"/>
  <c r="R157" i="22"/>
  <c r="R156" i="22"/>
  <c r="R155" i="22"/>
  <c r="R154" i="22"/>
  <c r="R153" i="22"/>
  <c r="R152" i="22"/>
  <c r="R151" i="22"/>
  <c r="R150" i="22"/>
  <c r="R149" i="22"/>
  <c r="R148" i="22"/>
  <c r="R147" i="22"/>
  <c r="R146" i="22"/>
  <c r="R145" i="22"/>
  <c r="R144" i="22"/>
  <c r="R143" i="22"/>
  <c r="R142" i="22"/>
  <c r="R141" i="22"/>
  <c r="R140" i="22"/>
  <c r="R139" i="22"/>
  <c r="R138" i="22"/>
  <c r="D4" i="25" l="1"/>
  <c r="A76" i="23"/>
  <c r="A25" i="23"/>
  <c r="A70" i="23"/>
  <c r="A68" i="23"/>
  <c r="A94" i="23"/>
  <c r="N614" i="4" l="1"/>
  <c r="M614" i="4"/>
  <c r="L614" i="4"/>
  <c r="K614" i="4"/>
  <c r="J627" i="4"/>
  <c r="J626" i="4"/>
  <c r="J625" i="4"/>
  <c r="J624" i="4"/>
  <c r="J623" i="4"/>
  <c r="J622" i="4"/>
  <c r="J621" i="4"/>
  <c r="J620" i="4"/>
  <c r="J619" i="4"/>
  <c r="J618" i="4"/>
  <c r="J617" i="4"/>
  <c r="J616" i="4"/>
  <c r="J615" i="4"/>
  <c r="N605" i="4"/>
  <c r="M605" i="4"/>
  <c r="L605" i="4"/>
  <c r="K605" i="4"/>
  <c r="J613" i="4"/>
  <c r="J612" i="4"/>
  <c r="J611" i="4"/>
  <c r="J610" i="4"/>
  <c r="J609" i="4"/>
  <c r="J608" i="4"/>
  <c r="J607" i="4"/>
  <c r="J606" i="4"/>
  <c r="N597" i="4"/>
  <c r="M597" i="4"/>
  <c r="L597" i="4"/>
  <c r="K597" i="4"/>
  <c r="J604" i="4"/>
  <c r="J603" i="4"/>
  <c r="J602" i="4"/>
  <c r="J601" i="4"/>
  <c r="J600" i="4"/>
  <c r="J599" i="4"/>
  <c r="J598" i="4"/>
  <c r="N588" i="4"/>
  <c r="M588" i="4"/>
  <c r="L588" i="4"/>
  <c r="K588" i="4"/>
  <c r="J596" i="4"/>
  <c r="J595" i="4"/>
  <c r="J594" i="4"/>
  <c r="J593" i="4"/>
  <c r="J592" i="4"/>
  <c r="J591" i="4"/>
  <c r="J590" i="4"/>
  <c r="J589" i="4"/>
  <c r="N578" i="4"/>
  <c r="M578" i="4"/>
  <c r="L578" i="4"/>
  <c r="K578" i="4"/>
  <c r="J587" i="4"/>
  <c r="J586" i="4"/>
  <c r="J585" i="4"/>
  <c r="J584" i="4"/>
  <c r="J583" i="4"/>
  <c r="J582" i="4"/>
  <c r="J581" i="4"/>
  <c r="J580" i="4"/>
  <c r="J579" i="4"/>
  <c r="J614" i="4" l="1"/>
  <c r="J605" i="4"/>
  <c r="BG73" i="2" s="1"/>
  <c r="BH73" i="2" s="1"/>
  <c r="J597" i="4"/>
  <c r="BG72" i="2" s="1"/>
  <c r="BH72" i="2" s="1"/>
  <c r="J588" i="4"/>
  <c r="BG71" i="2" s="1"/>
  <c r="BH71" i="2" s="1"/>
  <c r="J578" i="4"/>
  <c r="BG70" i="2" s="1"/>
  <c r="BH70" i="2" s="1"/>
  <c r="J577" i="4"/>
  <c r="J576" i="4"/>
  <c r="J575" i="4"/>
  <c r="J574" i="4"/>
  <c r="J573" i="4"/>
  <c r="J572" i="4"/>
  <c r="J571" i="4"/>
  <c r="J570" i="4"/>
  <c r="J569" i="4"/>
  <c r="J568" i="4"/>
  <c r="J567" i="4"/>
  <c r="J566" i="4"/>
  <c r="J565" i="4"/>
  <c r="J564" i="4"/>
  <c r="J563" i="4"/>
  <c r="J562" i="4"/>
  <c r="J561" i="4"/>
  <c r="J560" i="4"/>
  <c r="J559" i="4"/>
  <c r="J558" i="4"/>
  <c r="J557" i="4"/>
  <c r="J556" i="4"/>
  <c r="J555" i="4"/>
  <c r="J554" i="4"/>
  <c r="J553" i="4"/>
  <c r="N552" i="4"/>
  <c r="M552" i="4"/>
  <c r="L552" i="4"/>
  <c r="K552" i="4"/>
  <c r="N541" i="4"/>
  <c r="M541" i="4"/>
  <c r="L541" i="4"/>
  <c r="K541" i="4"/>
  <c r="J551" i="4"/>
  <c r="J550" i="4"/>
  <c r="J549" i="4"/>
  <c r="J548" i="4"/>
  <c r="J547" i="4"/>
  <c r="J546" i="4"/>
  <c r="J545" i="4"/>
  <c r="J544" i="4"/>
  <c r="J543" i="4"/>
  <c r="J542" i="4"/>
  <c r="BF46" i="2"/>
  <c r="L21" i="25" s="1"/>
  <c r="BE46" i="2"/>
  <c r="K21" i="25" s="1"/>
  <c r="BC46" i="2"/>
  <c r="BB46" i="2"/>
  <c r="AZ46" i="2"/>
  <c r="I21" i="25" s="1"/>
  <c r="AY46" i="2"/>
  <c r="AX46" i="2"/>
  <c r="H21" i="25" s="1"/>
  <c r="AW46" i="2"/>
  <c r="G21" i="25" s="1"/>
  <c r="AU46" i="2"/>
  <c r="AT46" i="2"/>
  <c r="F21" i="25" s="1"/>
  <c r="AR46" i="2"/>
  <c r="AQ46" i="2"/>
  <c r="E21" i="25" s="1"/>
  <c r="BD75" i="2"/>
  <c r="BA75" i="2"/>
  <c r="AV75" i="2"/>
  <c r="AS75" i="2"/>
  <c r="K75" i="2"/>
  <c r="K74" i="2"/>
  <c r="BD73" i="2"/>
  <c r="BA73" i="2"/>
  <c r="AV73" i="2"/>
  <c r="AS73" i="2"/>
  <c r="K73" i="2"/>
  <c r="BD72" i="2"/>
  <c r="BA72" i="2"/>
  <c r="AV72" i="2"/>
  <c r="AS72" i="2"/>
  <c r="K72" i="2"/>
  <c r="BD71" i="2"/>
  <c r="BA71" i="2"/>
  <c r="AV71" i="2"/>
  <c r="AS71" i="2"/>
  <c r="K71" i="2"/>
  <c r="BD70" i="2"/>
  <c r="BA70" i="2"/>
  <c r="AV70" i="2"/>
  <c r="AS70" i="2"/>
  <c r="K70" i="2"/>
  <c r="K69" i="2"/>
  <c r="K68" i="2"/>
  <c r="BG59" i="26" l="1"/>
  <c r="BH59" i="26" s="1"/>
  <c r="BG75" i="2"/>
  <c r="BH75" i="2" s="1"/>
  <c r="BH79" i="2"/>
  <c r="BH82" i="2"/>
  <c r="BH80" i="2"/>
  <c r="BH81" i="2"/>
  <c r="J552" i="4"/>
  <c r="J541" i="4"/>
  <c r="BG60" i="26" l="1"/>
  <c r="BH60" i="26" s="1"/>
  <c r="BG68" i="2"/>
  <c r="BH68" i="2" s="1"/>
  <c r="BG69" i="2"/>
  <c r="BH69" i="2" s="1"/>
  <c r="BG13" i="26"/>
  <c r="BH13" i="26" s="1"/>
  <c r="BH76" i="2"/>
  <c r="A6" i="23"/>
  <c r="A43" i="23"/>
  <c r="A26" i="23"/>
  <c r="A60" i="23"/>
  <c r="A55" i="23"/>
  <c r="A90" i="23"/>
  <c r="M14" i="24" l="1"/>
  <c r="N538" i="4"/>
  <c r="M538" i="4"/>
  <c r="L538" i="4"/>
  <c r="K538" i="4"/>
  <c r="J540" i="4"/>
  <c r="J539" i="4"/>
  <c r="J538" i="4" l="1"/>
  <c r="BG67" i="2" s="1"/>
  <c r="N532" i="4"/>
  <c r="M532" i="4"/>
  <c r="L532" i="4"/>
  <c r="K532" i="4"/>
  <c r="J537" i="4"/>
  <c r="J536" i="4"/>
  <c r="J535" i="4"/>
  <c r="J534" i="4"/>
  <c r="J533" i="4"/>
  <c r="J532" i="4" l="1"/>
  <c r="BG66" i="2" s="1"/>
  <c r="N524" i="4" l="1"/>
  <c r="M524" i="4"/>
  <c r="L524" i="4"/>
  <c r="K524" i="4"/>
  <c r="J531" i="4"/>
  <c r="J530" i="4"/>
  <c r="J529" i="4"/>
  <c r="J528" i="4"/>
  <c r="J527" i="4"/>
  <c r="J526" i="4"/>
  <c r="J525" i="4"/>
  <c r="J524" i="4" l="1"/>
  <c r="BG65" i="2" s="1"/>
  <c r="N522" i="4" l="1"/>
  <c r="M522" i="4"/>
  <c r="L522" i="4"/>
  <c r="K522" i="4"/>
  <c r="J523" i="4"/>
  <c r="J522" i="4" s="1"/>
  <c r="BG63" i="2" s="1"/>
  <c r="J521" i="4" l="1"/>
  <c r="J520" i="4"/>
  <c r="J519" i="4"/>
  <c r="J518" i="4"/>
  <c r="J517" i="4"/>
  <c r="J516" i="4"/>
  <c r="J515" i="4"/>
  <c r="J514" i="4"/>
  <c r="J513" i="4"/>
  <c r="J512" i="4"/>
  <c r="J511" i="4"/>
  <c r="J510" i="4"/>
  <c r="J509" i="4"/>
  <c r="N508" i="4"/>
  <c r="M508" i="4"/>
  <c r="L508" i="4"/>
  <c r="K508" i="4"/>
  <c r="J508" i="4" l="1"/>
  <c r="J507" i="4"/>
  <c r="J506" i="4"/>
  <c r="J505" i="4"/>
  <c r="J504" i="4"/>
  <c r="J503" i="4"/>
  <c r="J502" i="4"/>
  <c r="J501" i="4"/>
  <c r="J500" i="4"/>
  <c r="J499" i="4"/>
  <c r="J498" i="4"/>
  <c r="N497" i="4"/>
  <c r="M497" i="4"/>
  <c r="L497" i="4"/>
  <c r="K497" i="4"/>
  <c r="BG62" i="2" l="1"/>
  <c r="BH62" i="2" s="1"/>
  <c r="BG12" i="26"/>
  <c r="BH12" i="26" s="1"/>
  <c r="J497" i="4"/>
  <c r="BH67" i="2"/>
  <c r="BD67" i="2"/>
  <c r="BA67" i="2"/>
  <c r="AV67" i="2"/>
  <c r="AS67" i="2"/>
  <c r="K67" i="2"/>
  <c r="BH66" i="2"/>
  <c r="BD66" i="2"/>
  <c r="BA66" i="2"/>
  <c r="J16" i="25" s="1"/>
  <c r="AV66" i="2"/>
  <c r="AS66" i="2"/>
  <c r="K66" i="2"/>
  <c r="BH65" i="2"/>
  <c r="BD65" i="2"/>
  <c r="BA65" i="2"/>
  <c r="AV65" i="2"/>
  <c r="AS65" i="2"/>
  <c r="K65" i="2"/>
  <c r="K64" i="2"/>
  <c r="BH63" i="2"/>
  <c r="BD63" i="2"/>
  <c r="BA63" i="2"/>
  <c r="AV63" i="2"/>
  <c r="AS63" i="2"/>
  <c r="K63" i="2"/>
  <c r="K62" i="2"/>
  <c r="BD61" i="2"/>
  <c r="BA61" i="2"/>
  <c r="AV61" i="2"/>
  <c r="AS61" i="2"/>
  <c r="K61" i="2"/>
  <c r="BG61" i="2" l="1"/>
  <c r="BH61" i="2" s="1"/>
  <c r="BG54" i="26"/>
  <c r="BH54" i="26" s="1"/>
  <c r="E4" i="25"/>
  <c r="N5" i="4" l="1"/>
  <c r="M5" i="4"/>
  <c r="L5" i="4"/>
  <c r="K5" i="4"/>
  <c r="A104" i="23" l="1"/>
  <c r="N493" i="4" l="1"/>
  <c r="M493" i="4"/>
  <c r="L493" i="4"/>
  <c r="K493" i="4"/>
  <c r="J496" i="4"/>
  <c r="J495" i="4"/>
  <c r="J494" i="4"/>
  <c r="J493" i="4" l="1"/>
  <c r="J491" i="4"/>
  <c r="N487" i="4"/>
  <c r="M487" i="4"/>
  <c r="L487" i="4"/>
  <c r="K487" i="4"/>
  <c r="J492" i="4"/>
  <c r="J490" i="4"/>
  <c r="J489" i="4"/>
  <c r="J488" i="4"/>
  <c r="BG60" i="2" l="1"/>
  <c r="J487" i="4"/>
  <c r="J486" i="4"/>
  <c r="J485" i="4"/>
  <c r="N484" i="4"/>
  <c r="M484" i="4"/>
  <c r="L484" i="4"/>
  <c r="K484" i="4"/>
  <c r="J484" i="4" l="1"/>
  <c r="BG58" i="2" s="1"/>
  <c r="BG59" i="2"/>
  <c r="N475" i="4"/>
  <c r="M475" i="4"/>
  <c r="L475" i="4"/>
  <c r="K475" i="4"/>
  <c r="J483" i="4"/>
  <c r="J482" i="4"/>
  <c r="J481" i="4"/>
  <c r="J480" i="4"/>
  <c r="J479" i="4"/>
  <c r="J478" i="4"/>
  <c r="J477" i="4"/>
  <c r="J476" i="4"/>
  <c r="J475" i="4" l="1"/>
  <c r="J445" i="4"/>
  <c r="J447" i="4"/>
  <c r="J446" i="4"/>
  <c r="J444" i="4"/>
  <c r="J443" i="4"/>
  <c r="J442" i="4"/>
  <c r="J441" i="4"/>
  <c r="J440" i="4"/>
  <c r="J439" i="4"/>
  <c r="J438" i="4"/>
  <c r="J437" i="4"/>
  <c r="N436" i="4"/>
  <c r="M436" i="4"/>
  <c r="L436" i="4"/>
  <c r="K436" i="4"/>
  <c r="BG57" i="2" l="1"/>
  <c r="J436" i="4"/>
  <c r="N448" i="4"/>
  <c r="M448" i="4"/>
  <c r="L448" i="4"/>
  <c r="K448" i="4"/>
  <c r="J474" i="4"/>
  <c r="BG53" i="26" l="1"/>
  <c r="BH53" i="26" s="1"/>
  <c r="BG55" i="2"/>
  <c r="BH55" i="2" s="1"/>
  <c r="J473" i="4"/>
  <c r="J472" i="4"/>
  <c r="J471" i="4"/>
  <c r="J470" i="4"/>
  <c r="J469" i="4"/>
  <c r="J468" i="4"/>
  <c r="J467" i="4"/>
  <c r="J466" i="4"/>
  <c r="J465" i="4"/>
  <c r="J464" i="4"/>
  <c r="J463" i="4"/>
  <c r="J462" i="4"/>
  <c r="J461" i="4"/>
  <c r="J460" i="4"/>
  <c r="J459" i="4"/>
  <c r="J458" i="4"/>
  <c r="J457" i="4"/>
  <c r="J456" i="4"/>
  <c r="J455" i="4"/>
  <c r="J454" i="4"/>
  <c r="J453" i="4"/>
  <c r="J452" i="4"/>
  <c r="J451" i="4"/>
  <c r="J450" i="4"/>
  <c r="J449" i="4"/>
  <c r="N430" i="4"/>
  <c r="M430" i="4"/>
  <c r="L430" i="4"/>
  <c r="K430" i="4"/>
  <c r="J435" i="4"/>
  <c r="J434" i="4"/>
  <c r="J433" i="4"/>
  <c r="J432" i="4"/>
  <c r="J431" i="4"/>
  <c r="J448" i="4" l="1"/>
  <c r="J430" i="4"/>
  <c r="M416" i="4"/>
  <c r="N416" i="4"/>
  <c r="L416" i="4"/>
  <c r="K416" i="4"/>
  <c r="J426" i="4"/>
  <c r="J422" i="4"/>
  <c r="J421" i="4"/>
  <c r="J420" i="4"/>
  <c r="J419" i="4"/>
  <c r="J418" i="4"/>
  <c r="J417" i="4"/>
  <c r="J429" i="4"/>
  <c r="J428" i="4"/>
  <c r="J427" i="4"/>
  <c r="J425" i="4"/>
  <c r="J424" i="4"/>
  <c r="J423" i="4"/>
  <c r="BG56" i="2" l="1"/>
  <c r="BH56" i="2" s="1"/>
  <c r="BG11" i="26"/>
  <c r="BH11" i="26" s="1"/>
  <c r="BG54" i="2"/>
  <c r="J416" i="4"/>
  <c r="N409" i="4"/>
  <c r="M409" i="4"/>
  <c r="L409" i="4"/>
  <c r="K409" i="4"/>
  <c r="J415" i="4"/>
  <c r="J414" i="4"/>
  <c r="J413" i="4"/>
  <c r="J412" i="4"/>
  <c r="J411" i="4"/>
  <c r="J410" i="4"/>
  <c r="BG53" i="2" l="1"/>
  <c r="BH53" i="2" s="1"/>
  <c r="J409" i="4"/>
  <c r="N407" i="4"/>
  <c r="M407" i="4"/>
  <c r="L407" i="4"/>
  <c r="K407" i="4"/>
  <c r="BG52" i="2" l="1"/>
  <c r="N400" i="4"/>
  <c r="M400" i="4"/>
  <c r="L400" i="4"/>
  <c r="K400" i="4"/>
  <c r="J408" i="4"/>
  <c r="J407" i="4" s="1"/>
  <c r="J403" i="4"/>
  <c r="J402" i="4"/>
  <c r="J401" i="4"/>
  <c r="BG51" i="2" l="1"/>
  <c r="J400" i="4"/>
  <c r="N96" i="4"/>
  <c r="M96" i="4"/>
  <c r="L96" i="4"/>
  <c r="K96" i="4"/>
  <c r="J399" i="4"/>
  <c r="J398" i="4"/>
  <c r="J397" i="4"/>
  <c r="J396" i="4"/>
  <c r="J395" i="4"/>
  <c r="J394" i="4"/>
  <c r="J393" i="4"/>
  <c r="J392" i="4"/>
  <c r="J391" i="4"/>
  <c r="J390" i="4"/>
  <c r="BG49" i="2" l="1"/>
  <c r="J370" i="4"/>
  <c r="J369" i="4"/>
  <c r="N361" i="4"/>
  <c r="M361" i="4"/>
  <c r="L361" i="4"/>
  <c r="K361" i="4"/>
  <c r="J371" i="4"/>
  <c r="J368" i="4"/>
  <c r="J367" i="4"/>
  <c r="J366" i="4"/>
  <c r="J365" i="4"/>
  <c r="J364" i="4"/>
  <c r="J363" i="4"/>
  <c r="N362" i="4"/>
  <c r="M362" i="4"/>
  <c r="L362" i="4"/>
  <c r="K362" i="4"/>
  <c r="J389" i="4"/>
  <c r="J388" i="4"/>
  <c r="J387" i="4"/>
  <c r="J386" i="4"/>
  <c r="J385" i="4"/>
  <c r="J384" i="4"/>
  <c r="J383" i="4"/>
  <c r="J382" i="4"/>
  <c r="J381" i="4"/>
  <c r="J380" i="4"/>
  <c r="J379" i="4"/>
  <c r="J378" i="4"/>
  <c r="J377" i="4"/>
  <c r="J376" i="4"/>
  <c r="J375" i="4"/>
  <c r="J374" i="4"/>
  <c r="J373" i="4"/>
  <c r="N372" i="4"/>
  <c r="M372" i="4"/>
  <c r="L372" i="4"/>
  <c r="K372" i="4"/>
  <c r="BG51" i="26" l="1"/>
  <c r="BH51" i="26" s="1"/>
  <c r="BG55" i="26"/>
  <c r="BH55" i="26" s="1"/>
  <c r="J362" i="4"/>
  <c r="BG52" i="26" s="1"/>
  <c r="BH52" i="26" s="1"/>
  <c r="J372" i="4"/>
  <c r="BH60" i="2"/>
  <c r="BD60" i="2"/>
  <c r="BA60" i="2"/>
  <c r="AV60" i="2"/>
  <c r="AS60" i="2"/>
  <c r="K60" i="2"/>
  <c r="BG48" i="2" l="1"/>
  <c r="BH48" i="2" s="1"/>
  <c r="BG10" i="26"/>
  <c r="BH10" i="26" s="1"/>
  <c r="BG47" i="2"/>
  <c r="BH47" i="2" s="1"/>
  <c r="BH59" i="2"/>
  <c r="BD59" i="2"/>
  <c r="BA59" i="2"/>
  <c r="AV59" i="2"/>
  <c r="AS59" i="2"/>
  <c r="K59" i="2"/>
  <c r="BH58" i="2" l="1"/>
  <c r="BD58" i="2"/>
  <c r="BA58" i="2"/>
  <c r="AV58" i="2"/>
  <c r="AS58" i="2"/>
  <c r="K58" i="2"/>
  <c r="BH57" i="2" l="1"/>
  <c r="BD57" i="2"/>
  <c r="BA57" i="2"/>
  <c r="AV57" i="2"/>
  <c r="AS57" i="2"/>
  <c r="K57" i="2"/>
  <c r="K55" i="2" l="1"/>
  <c r="K56" i="2"/>
  <c r="BH54" i="2" l="1"/>
  <c r="BD54" i="2"/>
  <c r="BA54" i="2"/>
  <c r="AV54" i="2"/>
  <c r="AS54" i="2"/>
  <c r="K54" i="2"/>
  <c r="BD53" i="2"/>
  <c r="BA53" i="2"/>
  <c r="AV53" i="2"/>
  <c r="AS53" i="2"/>
  <c r="K53" i="2"/>
  <c r="BH51" i="2" l="1"/>
  <c r="BD51" i="2"/>
  <c r="BA51" i="2"/>
  <c r="AV51" i="2"/>
  <c r="AS51" i="2"/>
  <c r="K51" i="2"/>
  <c r="K52" i="2"/>
  <c r="BH52" i="2" l="1"/>
  <c r="BD52" i="2"/>
  <c r="BA52" i="2"/>
  <c r="AV52" i="2"/>
  <c r="AS52" i="2"/>
  <c r="BH49" i="2" l="1"/>
  <c r="BD49" i="2"/>
  <c r="BA49" i="2"/>
  <c r="AV49" i="2"/>
  <c r="AS49" i="2"/>
  <c r="K49" i="2"/>
  <c r="K47" i="2"/>
  <c r="K48" i="2"/>
  <c r="A2" i="22" l="1"/>
  <c r="R6" i="22"/>
  <c r="R7" i="22"/>
  <c r="R8" i="22"/>
  <c r="R9" i="22"/>
  <c r="R10" i="22"/>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130" i="22"/>
  <c r="R131" i="22"/>
  <c r="R132" i="22"/>
  <c r="R133" i="22"/>
  <c r="R134" i="22"/>
  <c r="R135" i="22"/>
  <c r="R136" i="22"/>
  <c r="R137" i="22"/>
  <c r="Q3" i="22" l="1"/>
  <c r="R5" i="22"/>
  <c r="A3" i="22"/>
  <c r="N404" i="4"/>
  <c r="M404" i="4"/>
  <c r="L404" i="4"/>
  <c r="K404" i="4"/>
  <c r="J406" i="4"/>
  <c r="J405" i="4"/>
  <c r="J361" i="4" s="1"/>
  <c r="BD50" i="2"/>
  <c r="BD46" i="2" s="1"/>
  <c r="BA50" i="2"/>
  <c r="BA46" i="2" s="1"/>
  <c r="AV50" i="2"/>
  <c r="AV46" i="2" s="1"/>
  <c r="AS50" i="2"/>
  <c r="AS46" i="2" s="1"/>
  <c r="K50" i="2"/>
  <c r="BG46" i="2" l="1"/>
  <c r="J404" i="4"/>
  <c r="BG50" i="2" l="1"/>
  <c r="BH50" i="2" s="1"/>
  <c r="BH46" i="2" s="1"/>
  <c r="J360" i="4"/>
  <c r="J359" i="4"/>
  <c r="J358" i="4"/>
  <c r="J357" i="4"/>
  <c r="J356" i="4"/>
  <c r="J355" i="4"/>
  <c r="J354" i="4"/>
  <c r="N353" i="4"/>
  <c r="M353" i="4"/>
  <c r="L353" i="4"/>
  <c r="K353" i="4"/>
  <c r="J353" i="4" l="1"/>
  <c r="J352" i="4"/>
  <c r="J351" i="4"/>
  <c r="J350" i="4"/>
  <c r="J349" i="4"/>
  <c r="J348" i="4"/>
  <c r="J347" i="4"/>
  <c r="N346" i="4"/>
  <c r="M346" i="4"/>
  <c r="L346" i="4"/>
  <c r="K346" i="4"/>
  <c r="BG43" i="2" l="1"/>
  <c r="J346" i="4"/>
  <c r="J345" i="4"/>
  <c r="J344" i="4"/>
  <c r="J343" i="4"/>
  <c r="J342" i="4"/>
  <c r="J341" i="4"/>
  <c r="J340" i="4"/>
  <c r="J339" i="4"/>
  <c r="J338" i="4"/>
  <c r="N337" i="4"/>
  <c r="M337" i="4"/>
  <c r="L337" i="4"/>
  <c r="K337" i="4"/>
  <c r="BG45" i="2" l="1"/>
  <c r="J337" i="4"/>
  <c r="J336" i="4"/>
  <c r="J335" i="4"/>
  <c r="J334" i="4"/>
  <c r="J333" i="4"/>
  <c r="J332" i="4"/>
  <c r="J331" i="4"/>
  <c r="N330" i="4"/>
  <c r="M330" i="4"/>
  <c r="L330" i="4"/>
  <c r="K330" i="4"/>
  <c r="BG42" i="2" l="1"/>
  <c r="J330" i="4"/>
  <c r="J329" i="4"/>
  <c r="J328" i="4"/>
  <c r="J327" i="4"/>
  <c r="J326" i="4"/>
  <c r="N325" i="4"/>
  <c r="M325" i="4"/>
  <c r="L325" i="4"/>
  <c r="K325" i="4"/>
  <c r="BG44" i="2" l="1"/>
  <c r="J325" i="4"/>
  <c r="J324" i="4"/>
  <c r="J323" i="4"/>
  <c r="J322" i="4"/>
  <c r="J321" i="4"/>
  <c r="J320" i="4"/>
  <c r="J319" i="4"/>
  <c r="J318" i="4"/>
  <c r="N317" i="4"/>
  <c r="M317" i="4"/>
  <c r="L317" i="4"/>
  <c r="K317" i="4"/>
  <c r="BG41" i="2" l="1"/>
  <c r="J317" i="4"/>
  <c r="BG40" i="2" l="1"/>
  <c r="J316" i="4"/>
  <c r="J315" i="4"/>
  <c r="J314" i="4"/>
  <c r="J313" i="4"/>
  <c r="J312" i="4"/>
  <c r="J311" i="4"/>
  <c r="J310" i="4"/>
  <c r="J309" i="4"/>
  <c r="J308" i="4"/>
  <c r="J307" i="4"/>
  <c r="J306" i="4"/>
  <c r="J305" i="4"/>
  <c r="J304" i="4"/>
  <c r="J303" i="4"/>
  <c r="J302" i="4"/>
  <c r="J301" i="4"/>
  <c r="J300" i="4"/>
  <c r="J299" i="4"/>
  <c r="N298" i="4"/>
  <c r="M298" i="4"/>
  <c r="L298" i="4"/>
  <c r="K298" i="4"/>
  <c r="J298" i="4" l="1"/>
  <c r="BH43" i="2"/>
  <c r="BH45" i="2"/>
  <c r="BH42" i="2"/>
  <c r="BH44" i="2"/>
  <c r="BH41" i="2"/>
  <c r="BH40" i="2"/>
  <c r="BD43" i="2"/>
  <c r="BD45" i="2"/>
  <c r="BD42" i="2"/>
  <c r="BD44" i="2"/>
  <c r="BD41" i="2"/>
  <c r="BD40" i="2"/>
  <c r="BD35" i="2"/>
  <c r="BD37" i="2"/>
  <c r="BD36" i="2"/>
  <c r="BD33" i="2"/>
  <c r="BD31" i="2"/>
  <c r="BD32" i="2"/>
  <c r="BD27" i="2"/>
  <c r="BD29" i="2"/>
  <c r="BD28" i="2"/>
  <c r="BD30" i="2"/>
  <c r="BD26" i="2"/>
  <c r="BD23" i="2"/>
  <c r="BD22" i="2"/>
  <c r="BD21" i="2"/>
  <c r="BD20" i="2"/>
  <c r="BA43" i="2"/>
  <c r="BA45" i="2"/>
  <c r="BA42" i="2"/>
  <c r="BA44" i="2"/>
  <c r="BA41" i="2"/>
  <c r="J8" i="25" s="1"/>
  <c r="BA40" i="2"/>
  <c r="BA35" i="2"/>
  <c r="BA37" i="2"/>
  <c r="BA36" i="2"/>
  <c r="BA33" i="2"/>
  <c r="J6" i="25" s="1"/>
  <c r="BA31" i="2"/>
  <c r="BA32" i="2"/>
  <c r="BA27" i="2"/>
  <c r="BA29" i="2"/>
  <c r="BA28" i="2"/>
  <c r="BA30" i="2"/>
  <c r="BA26" i="2"/>
  <c r="BA23" i="2"/>
  <c r="BA22" i="2"/>
  <c r="BA21" i="2"/>
  <c r="BA20" i="2"/>
  <c r="AV43" i="2"/>
  <c r="AV45" i="2"/>
  <c r="AV42" i="2"/>
  <c r="AV44" i="2"/>
  <c r="AV41" i="2"/>
  <c r="AV40" i="2"/>
  <c r="AV35" i="2"/>
  <c r="AV37" i="2"/>
  <c r="AV36" i="2"/>
  <c r="AV33" i="2"/>
  <c r="AV31" i="2"/>
  <c r="AV32" i="2"/>
  <c r="AV27" i="2"/>
  <c r="AV29" i="2"/>
  <c r="AV28" i="2"/>
  <c r="AV30" i="2"/>
  <c r="AV26" i="2"/>
  <c r="AV23" i="2"/>
  <c r="AV22" i="2"/>
  <c r="AV21" i="2"/>
  <c r="AV20" i="2"/>
  <c r="AS43" i="2"/>
  <c r="AS45" i="2"/>
  <c r="AS42" i="2"/>
  <c r="AS44" i="2"/>
  <c r="AS41" i="2"/>
  <c r="AS40" i="2"/>
  <c r="AS35" i="2"/>
  <c r="AS37" i="2"/>
  <c r="AS36" i="2"/>
  <c r="AS33" i="2"/>
  <c r="AS31" i="2"/>
  <c r="AS32" i="2"/>
  <c r="AS27" i="2"/>
  <c r="AS29" i="2"/>
  <c r="AS28" i="2"/>
  <c r="AS30" i="2"/>
  <c r="AS26" i="2"/>
  <c r="AS23" i="2"/>
  <c r="AS22" i="2"/>
  <c r="AS21" i="2"/>
  <c r="AS20" i="2"/>
  <c r="BD7" i="2"/>
  <c r="BA7" i="2"/>
  <c r="AV7" i="2"/>
  <c r="AS7" i="2"/>
  <c r="J23" i="25" l="1"/>
  <c r="J12" i="25"/>
  <c r="J9" i="25"/>
  <c r="J10" i="25"/>
  <c r="J13" i="25"/>
  <c r="J14" i="25"/>
  <c r="J7" i="25"/>
  <c r="J5" i="25"/>
  <c r="J15" i="25"/>
  <c r="J11" i="25"/>
  <c r="J22" i="25"/>
  <c r="BG39" i="2"/>
  <c r="BH39" i="2" s="1"/>
  <c r="BG9" i="26"/>
  <c r="BH9" i="26" s="1"/>
  <c r="BA17" i="2"/>
  <c r="J21" i="25" s="1"/>
  <c r="BD17" i="2"/>
  <c r="AS17" i="2"/>
  <c r="AV17" i="2"/>
  <c r="BA5" i="2"/>
  <c r="AS5" i="2"/>
  <c r="BD5" i="2"/>
  <c r="AV5" i="2"/>
  <c r="K43" i="2"/>
  <c r="K45" i="2"/>
  <c r="K42" i="2"/>
  <c r="K44" i="2"/>
  <c r="K41" i="2"/>
  <c r="K40" i="2"/>
  <c r="K39" i="2"/>
  <c r="K38" i="2"/>
  <c r="K35" i="2"/>
  <c r="K37" i="2"/>
  <c r="K36" i="2"/>
  <c r="K33" i="2"/>
  <c r="K34" i="2"/>
  <c r="K31" i="2"/>
  <c r="K32" i="2"/>
  <c r="K27" i="2"/>
  <c r="K29" i="2"/>
  <c r="K28" i="2"/>
  <c r="K30" i="2"/>
  <c r="K26" i="2"/>
  <c r="K24" i="2"/>
  <c r="K25" i="2"/>
  <c r="K23" i="2"/>
  <c r="K22" i="2"/>
  <c r="K21" i="2"/>
  <c r="K20" i="2"/>
  <c r="K18" i="2"/>
  <c r="K19" i="2"/>
  <c r="K16" i="2"/>
  <c r="K15" i="2"/>
  <c r="K13" i="2"/>
  <c r="K14" i="2"/>
  <c r="K12" i="2"/>
  <c r="K11" i="2"/>
  <c r="K10" i="2"/>
  <c r="K9" i="2"/>
  <c r="K8" i="2"/>
  <c r="K7" i="2"/>
  <c r="K6" i="2" l="1"/>
  <c r="A7" i="21" l="1"/>
  <c r="N31" i="24"/>
  <c r="N30" i="24"/>
  <c r="N28" i="24"/>
  <c r="N27" i="24"/>
  <c r="N26" i="24"/>
  <c r="N25" i="24"/>
  <c r="N23" i="24"/>
  <c r="N22" i="24"/>
  <c r="N20" i="24"/>
  <c r="N18" i="24"/>
  <c r="N17" i="24"/>
  <c r="N15" i="24"/>
  <c r="M293" i="4" l="1"/>
  <c r="N293" i="4"/>
  <c r="L293" i="4"/>
  <c r="K293" i="4"/>
  <c r="J297" i="4"/>
  <c r="J296" i="4"/>
  <c r="J295" i="4"/>
  <c r="J294" i="4"/>
  <c r="J293" i="4" l="1"/>
  <c r="BG38" i="2" s="1"/>
  <c r="BH38" i="2" s="1"/>
  <c r="N16" i="25" s="1"/>
  <c r="J292" i="4"/>
  <c r="J291" i="4"/>
  <c r="J290" i="4"/>
  <c r="J289" i="4"/>
  <c r="J288" i="4"/>
  <c r="J287" i="4"/>
  <c r="J286" i="4"/>
  <c r="J285" i="4"/>
  <c r="J284" i="4"/>
  <c r="N283" i="4"/>
  <c r="M283" i="4"/>
  <c r="L283" i="4"/>
  <c r="K283" i="4"/>
  <c r="J283" i="4" l="1"/>
  <c r="M275" i="4"/>
  <c r="N275" i="4"/>
  <c r="L275" i="4"/>
  <c r="K275" i="4"/>
  <c r="J282" i="4"/>
  <c r="J281" i="4"/>
  <c r="J280" i="4"/>
  <c r="J279" i="4"/>
  <c r="J278" i="4"/>
  <c r="J277" i="4"/>
  <c r="J276" i="4"/>
  <c r="BG35" i="2" l="1"/>
  <c r="BH35" i="2" s="1"/>
  <c r="J275" i="4"/>
  <c r="J274" i="4"/>
  <c r="J273" i="4"/>
  <c r="J272" i="4"/>
  <c r="J271" i="4"/>
  <c r="J270" i="4"/>
  <c r="N269" i="4"/>
  <c r="M269" i="4"/>
  <c r="L269" i="4"/>
  <c r="K269" i="4"/>
  <c r="BG37" i="2" l="1"/>
  <c r="BH37" i="2" s="1"/>
  <c r="J269" i="4"/>
  <c r="J246" i="4"/>
  <c r="J245" i="4"/>
  <c r="J244" i="4"/>
  <c r="J243" i="4"/>
  <c r="J242" i="4"/>
  <c r="J241" i="4"/>
  <c r="J240" i="4"/>
  <c r="J239" i="4"/>
  <c r="J238" i="4"/>
  <c r="J237" i="4"/>
  <c r="N236" i="4"/>
  <c r="M236" i="4"/>
  <c r="L236" i="4"/>
  <c r="K236" i="4"/>
  <c r="BG36" i="2" l="1"/>
  <c r="BH36" i="2" s="1"/>
  <c r="J236" i="4"/>
  <c r="J259" i="4"/>
  <c r="J268" i="4"/>
  <c r="J267" i="4"/>
  <c r="J266" i="4"/>
  <c r="J265" i="4"/>
  <c r="J264" i="4"/>
  <c r="J263" i="4"/>
  <c r="J262" i="4"/>
  <c r="J261" i="4"/>
  <c r="J260" i="4"/>
  <c r="J258" i="4"/>
  <c r="J257" i="4"/>
  <c r="J256" i="4"/>
  <c r="J255" i="4"/>
  <c r="J254" i="4"/>
  <c r="J253" i="4"/>
  <c r="J252" i="4"/>
  <c r="J251" i="4"/>
  <c r="J250" i="4"/>
  <c r="J249" i="4"/>
  <c r="J248" i="4"/>
  <c r="N247" i="4"/>
  <c r="M247" i="4"/>
  <c r="L247" i="4"/>
  <c r="K247" i="4"/>
  <c r="BG33" i="2" l="1"/>
  <c r="BH33" i="2" s="1"/>
  <c r="BG50" i="26"/>
  <c r="BH50" i="26" s="1"/>
  <c r="J247" i="4"/>
  <c r="BG34" i="2" l="1"/>
  <c r="BH34" i="2" s="1"/>
  <c r="BG8" i="26"/>
  <c r="BH8" i="26" s="1"/>
  <c r="J235" i="4"/>
  <c r="J234" i="4"/>
  <c r="J233" i="4"/>
  <c r="J232" i="4"/>
  <c r="N231" i="4"/>
  <c r="M231" i="4"/>
  <c r="L231" i="4"/>
  <c r="K231" i="4"/>
  <c r="N226" i="4"/>
  <c r="M226" i="4"/>
  <c r="L226" i="4"/>
  <c r="K226" i="4"/>
  <c r="J230" i="4"/>
  <c r="J229" i="4"/>
  <c r="J228" i="4"/>
  <c r="J227" i="4"/>
  <c r="M217" i="4"/>
  <c r="N217" i="4"/>
  <c r="L217" i="4"/>
  <c r="K217" i="4"/>
  <c r="J225" i="4"/>
  <c r="J224" i="4"/>
  <c r="J223" i="4"/>
  <c r="J222" i="4"/>
  <c r="J221" i="4"/>
  <c r="J220" i="4"/>
  <c r="J219" i="4"/>
  <c r="J218" i="4"/>
  <c r="J231" i="4" l="1"/>
  <c r="J226" i="4"/>
  <c r="J217" i="4"/>
  <c r="J216" i="4"/>
  <c r="J215" i="4"/>
  <c r="J214" i="4"/>
  <c r="J213" i="4"/>
  <c r="J212" i="4"/>
  <c r="J211" i="4"/>
  <c r="J210" i="4"/>
  <c r="N209" i="4"/>
  <c r="M209" i="4"/>
  <c r="L209" i="4"/>
  <c r="K209" i="4"/>
  <c r="K199" i="4"/>
  <c r="J208" i="4"/>
  <c r="J207" i="4"/>
  <c r="J206" i="4"/>
  <c r="J205" i="4"/>
  <c r="J204" i="4"/>
  <c r="J203" i="4"/>
  <c r="J202" i="4"/>
  <c r="J201" i="4"/>
  <c r="J200" i="4"/>
  <c r="N199" i="4"/>
  <c r="M199" i="4"/>
  <c r="L199" i="4"/>
  <c r="N186" i="4"/>
  <c r="M186" i="4"/>
  <c r="L186" i="4"/>
  <c r="K186" i="4"/>
  <c r="J198" i="4"/>
  <c r="J197" i="4"/>
  <c r="J196" i="4"/>
  <c r="J195" i="4"/>
  <c r="J194" i="4"/>
  <c r="J193" i="4"/>
  <c r="J192" i="4"/>
  <c r="J191" i="4"/>
  <c r="J190" i="4"/>
  <c r="J189" i="4"/>
  <c r="J188" i="4"/>
  <c r="J187" i="4"/>
  <c r="M4" i="4"/>
  <c r="N4" i="4"/>
  <c r="L4" i="4"/>
  <c r="K4" i="4"/>
  <c r="L180" i="4"/>
  <c r="K180" i="4"/>
  <c r="J185" i="4"/>
  <c r="J184" i="4"/>
  <c r="J183" i="4"/>
  <c r="J182" i="4"/>
  <c r="J181" i="4"/>
  <c r="N180" i="4"/>
  <c r="M180" i="4"/>
  <c r="BG27" i="2" l="1"/>
  <c r="BH27" i="2" s="1"/>
  <c r="BG32" i="2"/>
  <c r="BH32" i="2" s="1"/>
  <c r="BG31" i="2"/>
  <c r="BH31" i="2" s="1"/>
  <c r="J209" i="4"/>
  <c r="J199" i="4"/>
  <c r="J186" i="4"/>
  <c r="J180" i="4"/>
  <c r="J159" i="4"/>
  <c r="J158" i="4"/>
  <c r="J157" i="4"/>
  <c r="J156" i="4"/>
  <c r="J155" i="4"/>
  <c r="J154" i="4"/>
  <c r="J153" i="4"/>
  <c r="J152" i="4"/>
  <c r="J151" i="4"/>
  <c r="J150" i="4"/>
  <c r="J149" i="4"/>
  <c r="N148" i="4"/>
  <c r="M148" i="4"/>
  <c r="L148" i="4"/>
  <c r="K148" i="4"/>
  <c r="J179" i="4"/>
  <c r="J178" i="4"/>
  <c r="J177" i="4"/>
  <c r="J176" i="4"/>
  <c r="J175" i="4"/>
  <c r="J174" i="4"/>
  <c r="J173" i="4"/>
  <c r="J172" i="4"/>
  <c r="J171" i="4"/>
  <c r="J170" i="4"/>
  <c r="J169" i="4"/>
  <c r="J168" i="4"/>
  <c r="J167" i="4"/>
  <c r="J166" i="4"/>
  <c r="J165" i="4"/>
  <c r="J164" i="4"/>
  <c r="J163" i="4"/>
  <c r="J162" i="4"/>
  <c r="J161" i="4"/>
  <c r="N160" i="4"/>
  <c r="M160" i="4"/>
  <c r="L160" i="4"/>
  <c r="K160" i="4"/>
  <c r="BG26" i="2" l="1"/>
  <c r="BH26" i="2" s="1"/>
  <c r="BG30" i="2"/>
  <c r="BH30" i="2" s="1"/>
  <c r="BG29" i="2"/>
  <c r="BH29" i="2" s="1"/>
  <c r="N11" i="25" s="1"/>
  <c r="BG28" i="2"/>
  <c r="BH28" i="2" s="1"/>
  <c r="J148" i="4"/>
  <c r="J160" i="4"/>
  <c r="BG24" i="2" l="1"/>
  <c r="BH24" i="2" s="1"/>
  <c r="BG49" i="26"/>
  <c r="BH49" i="26" s="1"/>
  <c r="BG25" i="2"/>
  <c r="BH25" i="2" s="1"/>
  <c r="BG7" i="26"/>
  <c r="BH7" i="26" s="1"/>
  <c r="J28" i="4"/>
  <c r="N145" i="4" l="1"/>
  <c r="M145" i="4"/>
  <c r="L145" i="4"/>
  <c r="K145" i="4"/>
  <c r="J147" i="4"/>
  <c r="J146" i="4"/>
  <c r="J145" i="4" l="1"/>
  <c r="N139" i="4"/>
  <c r="M139" i="4"/>
  <c r="L139" i="4"/>
  <c r="K139" i="4"/>
  <c r="J144" i="4"/>
  <c r="J143" i="4"/>
  <c r="J142" i="4"/>
  <c r="J141" i="4"/>
  <c r="J140" i="4"/>
  <c r="BG23" i="2" l="1"/>
  <c r="BH23" i="2" s="1"/>
  <c r="N15" i="25" s="1"/>
  <c r="J139" i="4"/>
  <c r="BG22" i="2" l="1"/>
  <c r="BH22" i="2" s="1"/>
  <c r="M132" i="4"/>
  <c r="N132" i="4"/>
  <c r="L132" i="4"/>
  <c r="K132" i="4"/>
  <c r="J138" i="4"/>
  <c r="J137" i="4"/>
  <c r="J136" i="4"/>
  <c r="J135" i="4"/>
  <c r="J134" i="4"/>
  <c r="J133" i="4"/>
  <c r="J132" i="4" l="1"/>
  <c r="N128" i="4"/>
  <c r="M128" i="4"/>
  <c r="L128" i="4"/>
  <c r="K128" i="4"/>
  <c r="J131" i="4"/>
  <c r="J130" i="4"/>
  <c r="J129" i="4"/>
  <c r="J128" i="4" l="1"/>
  <c r="BG21" i="2"/>
  <c r="BH21" i="2" s="1"/>
  <c r="BG20" i="2" l="1"/>
  <c r="BH20" i="2" s="1"/>
  <c r="K97" i="4"/>
  <c r="N97" i="4"/>
  <c r="M97" i="4"/>
  <c r="L97" i="4"/>
  <c r="J106" i="4"/>
  <c r="J105" i="4"/>
  <c r="J104" i="4"/>
  <c r="J103" i="4"/>
  <c r="J102" i="4"/>
  <c r="J101" i="4"/>
  <c r="J100" i="4"/>
  <c r="J99" i="4"/>
  <c r="J98" i="4"/>
  <c r="BG47" i="26" s="1"/>
  <c r="BH47" i="26" s="1"/>
  <c r="J97" i="4" l="1"/>
  <c r="BG48" i="26" s="1"/>
  <c r="BH48" i="26" s="1"/>
  <c r="BG18" i="2" l="1"/>
  <c r="BH18" i="2" s="1"/>
  <c r="N6" i="25" s="1"/>
  <c r="M107" i="4"/>
  <c r="N107" i="4"/>
  <c r="L107" i="4"/>
  <c r="K107" i="4"/>
  <c r="J119" i="4"/>
  <c r="J120" i="4"/>
  <c r="J121" i="4"/>
  <c r="J122" i="4"/>
  <c r="J123" i="4"/>
  <c r="J124" i="4"/>
  <c r="J125" i="4"/>
  <c r="J126" i="4"/>
  <c r="J127" i="4"/>
  <c r="J118" i="4"/>
  <c r="J117" i="4"/>
  <c r="J116" i="4"/>
  <c r="J115" i="4"/>
  <c r="J114" i="4"/>
  <c r="J113" i="4"/>
  <c r="J112" i="4"/>
  <c r="J111" i="4"/>
  <c r="J110" i="4"/>
  <c r="J109" i="4"/>
  <c r="J108" i="4"/>
  <c r="J96" i="4" l="1"/>
  <c r="BG17" i="2" s="1"/>
  <c r="N19" i="24"/>
  <c r="J107" i="4"/>
  <c r="BG19" i="2" l="1"/>
  <c r="BH19" i="2" s="1"/>
  <c r="BH17" i="2" s="1"/>
  <c r="BG6" i="26"/>
  <c r="BH6" i="26" s="1"/>
  <c r="N16" i="24"/>
  <c r="N21" i="24"/>
  <c r="N14" i="24"/>
  <c r="N24" i="24"/>
  <c r="N29" i="24"/>
  <c r="J86" i="4" l="1"/>
  <c r="J85" i="4"/>
  <c r="J84" i="4"/>
  <c r="J83" i="4"/>
  <c r="J82" i="4"/>
  <c r="J81" i="4"/>
  <c r="J80" i="4"/>
  <c r="J79" i="4"/>
  <c r="N78" i="4"/>
  <c r="M78" i="4"/>
  <c r="L78" i="4"/>
  <c r="K78" i="4"/>
  <c r="J95" i="4"/>
  <c r="J94" i="4"/>
  <c r="J93" i="4"/>
  <c r="J92" i="4"/>
  <c r="J91" i="4"/>
  <c r="J90" i="4"/>
  <c r="J89" i="4"/>
  <c r="J88" i="4"/>
  <c r="N87" i="4"/>
  <c r="M87" i="4"/>
  <c r="L87" i="4"/>
  <c r="K87" i="4"/>
  <c r="J78" i="4" l="1"/>
  <c r="J87" i="4"/>
  <c r="BG16" i="2" l="1"/>
  <c r="BH16" i="2" s="1"/>
  <c r="BG15" i="2"/>
  <c r="BH15" i="2" s="1"/>
  <c r="N10" i="25" s="1"/>
  <c r="N69" i="4" l="1"/>
  <c r="M69" i="4"/>
  <c r="L69" i="4"/>
  <c r="K69" i="4"/>
  <c r="J77" i="4"/>
  <c r="J76" i="4"/>
  <c r="J75" i="4"/>
  <c r="J74" i="4"/>
  <c r="J73" i="4"/>
  <c r="J72" i="4"/>
  <c r="J71" i="4"/>
  <c r="J70" i="4"/>
  <c r="J69" i="4" l="1"/>
  <c r="K55" i="4"/>
  <c r="L55" i="4"/>
  <c r="M55" i="4"/>
  <c r="N55" i="4"/>
  <c r="N51" i="4"/>
  <c r="M51" i="4"/>
  <c r="L51" i="4"/>
  <c r="K51" i="4"/>
  <c r="N30" i="4"/>
  <c r="M30" i="4"/>
  <c r="L30" i="4"/>
  <c r="K30" i="4"/>
  <c r="N18" i="4"/>
  <c r="M18" i="4"/>
  <c r="L18" i="4"/>
  <c r="K18" i="4"/>
  <c r="L22" i="4"/>
  <c r="M22" i="4"/>
  <c r="N22" i="4"/>
  <c r="K22" i="4"/>
  <c r="J68" i="4"/>
  <c r="J67" i="4"/>
  <c r="J66" i="4"/>
  <c r="J65" i="4"/>
  <c r="J64" i="4"/>
  <c r="J63" i="4"/>
  <c r="J62" i="4"/>
  <c r="J61" i="4"/>
  <c r="J60" i="4"/>
  <c r="J59" i="4"/>
  <c r="J58" i="4"/>
  <c r="J57" i="4"/>
  <c r="J56" i="4"/>
  <c r="BG13" i="2" l="1"/>
  <c r="J55" i="4"/>
  <c r="J54" i="4"/>
  <c r="J53" i="4"/>
  <c r="J52" i="4"/>
  <c r="J34" i="4"/>
  <c r="J33" i="4"/>
  <c r="J32" i="4"/>
  <c r="BH13" i="2" l="1"/>
  <c r="N7" i="25" s="1"/>
  <c r="BG14" i="2"/>
  <c r="BH14" i="2" s="1"/>
  <c r="N8" i="25" s="1"/>
  <c r="J51" i="4"/>
  <c r="J41" i="4"/>
  <c r="J40" i="4"/>
  <c r="J39" i="4"/>
  <c r="J38" i="4"/>
  <c r="J37" i="4"/>
  <c r="J36" i="4"/>
  <c r="J35" i="4"/>
  <c r="J45" i="4"/>
  <c r="J44" i="4"/>
  <c r="J43" i="4"/>
  <c r="J42" i="4"/>
  <c r="J50" i="4"/>
  <c r="J49" i="4"/>
  <c r="J48" i="4"/>
  <c r="J47" i="4"/>
  <c r="J46" i="4"/>
  <c r="J31" i="4"/>
  <c r="BG12" i="2" l="1"/>
  <c r="BH12" i="2" s="1"/>
  <c r="J30" i="4"/>
  <c r="BG11" i="2" l="1"/>
  <c r="BH11" i="2" s="1"/>
  <c r="BG5" i="26"/>
  <c r="BH5" i="26" s="1"/>
  <c r="J21" i="4"/>
  <c r="J20" i="4"/>
  <c r="J19" i="4"/>
  <c r="J18" i="4" l="1"/>
  <c r="J29" i="4"/>
  <c r="J27" i="4"/>
  <c r="J26" i="4"/>
  <c r="J25" i="4"/>
  <c r="J24" i="4"/>
  <c r="J23" i="4"/>
  <c r="J15" i="4"/>
  <c r="J14" i="4"/>
  <c r="J11" i="4"/>
  <c r="J10" i="4"/>
  <c r="J22" i="4" l="1"/>
  <c r="BF6" i="2" l="1"/>
  <c r="BE6" i="2"/>
  <c r="BC6" i="2"/>
  <c r="BB6" i="2"/>
  <c r="AZ6" i="2"/>
  <c r="AY6" i="2"/>
  <c r="AX6" i="2"/>
  <c r="AW6" i="2"/>
  <c r="AU6" i="2"/>
  <c r="AT6" i="2"/>
  <c r="AR6" i="2"/>
  <c r="AQ6" i="2"/>
  <c r="K6" i="4"/>
  <c r="L6" i="4"/>
  <c r="M6" i="4"/>
  <c r="N6" i="4"/>
  <c r="J7" i="4"/>
  <c r="J8" i="4"/>
  <c r="J9" i="4"/>
  <c r="J12" i="4"/>
  <c r="J6" i="4" l="1"/>
  <c r="AS6" i="2"/>
  <c r="A79" i="23" l="1"/>
  <c r="A100" i="23"/>
  <c r="A77" i="23"/>
  <c r="A28" i="23"/>
  <c r="A57" i="23"/>
  <c r="A97" i="23"/>
  <c r="A13" i="23"/>
  <c r="A99" i="23"/>
  <c r="A84" i="23"/>
  <c r="A65" i="23"/>
  <c r="A64" i="23"/>
  <c r="A9" i="23"/>
  <c r="A16" i="23"/>
  <c r="A91" i="23"/>
  <c r="A92" i="23"/>
  <c r="A47" i="23"/>
  <c r="A12" i="23"/>
  <c r="A42" i="23"/>
  <c r="A8" i="23"/>
  <c r="A109" i="23"/>
  <c r="A37" i="23"/>
  <c r="A29" i="23"/>
  <c r="A44" i="23"/>
  <c r="A102" i="23"/>
  <c r="A23" i="23"/>
  <c r="A19" i="23"/>
  <c r="A98" i="23"/>
  <c r="A49" i="23"/>
  <c r="A82" i="23"/>
  <c r="A30" i="23"/>
  <c r="A27" i="23"/>
  <c r="A66" i="23"/>
  <c r="A34" i="23"/>
  <c r="A105" i="23"/>
  <c r="A36" i="23"/>
  <c r="A11" i="23"/>
  <c r="A50" i="23"/>
  <c r="A83" i="23"/>
  <c r="BG7" i="2"/>
  <c r="BH7" i="2" s="1"/>
  <c r="A22" i="23" l="1"/>
  <c r="L19" i="25"/>
  <c r="J17" i="4"/>
  <c r="J16" i="4"/>
  <c r="N13" i="4"/>
  <c r="M13" i="4"/>
  <c r="L13" i="4"/>
  <c r="K13" i="4"/>
  <c r="F89" i="7"/>
  <c r="U67" i="7" s="1"/>
  <c r="E89" i="7"/>
  <c r="D89" i="7"/>
  <c r="C89" i="7"/>
  <c r="B89" i="7"/>
  <c r="A89" i="7"/>
  <c r="V86" i="7"/>
  <c r="U86" i="7"/>
  <c r="T86" i="7"/>
  <c r="S86" i="7"/>
  <c r="R86" i="7"/>
  <c r="Q86" i="7"/>
  <c r="N85" i="7"/>
  <c r="M85" i="7"/>
  <c r="L85" i="7"/>
  <c r="K85" i="7"/>
  <c r="J85" i="7"/>
  <c r="I85" i="7"/>
  <c r="F75" i="7"/>
  <c r="E75" i="7"/>
  <c r="D75" i="7"/>
  <c r="C75" i="7"/>
  <c r="B75" i="7"/>
  <c r="A75" i="7"/>
  <c r="W57" i="7"/>
  <c r="V57" i="7"/>
  <c r="U57" i="7"/>
  <c r="T57" i="7"/>
  <c r="S57" i="7"/>
  <c r="R57" i="7"/>
  <c r="AE54" i="7"/>
  <c r="AD54" i="7"/>
  <c r="AC54" i="7"/>
  <c r="AB54" i="7"/>
  <c r="AA54" i="7"/>
  <c r="Z54" i="7"/>
  <c r="O50" i="7"/>
  <c r="N50" i="7"/>
  <c r="M50" i="7"/>
  <c r="L50" i="7"/>
  <c r="K50" i="7"/>
  <c r="J50" i="7"/>
  <c r="F31" i="7"/>
  <c r="E31" i="7"/>
  <c r="D31" i="7"/>
  <c r="C31" i="7"/>
  <c r="B31" i="7"/>
  <c r="A31" i="7"/>
  <c r="AE13" i="7"/>
  <c r="AD13" i="7"/>
  <c r="AC13" i="7"/>
  <c r="AB13" i="7"/>
  <c r="AA13" i="7"/>
  <c r="Z13" i="7"/>
  <c r="O13" i="7"/>
  <c r="N13" i="7"/>
  <c r="M13" i="7"/>
  <c r="L13" i="7"/>
  <c r="K13" i="7"/>
  <c r="J13" i="7"/>
  <c r="W11" i="7"/>
  <c r="V11" i="7"/>
  <c r="U11" i="7"/>
  <c r="T11" i="7"/>
  <c r="S11" i="7"/>
  <c r="R11" i="7"/>
  <c r="I19" i="25"/>
  <c r="H19" i="25"/>
  <c r="G4" i="25"/>
  <c r="F19" i="25"/>
  <c r="N5" i="24"/>
  <c r="O5" i="24" s="1"/>
  <c r="O4" i="1"/>
  <c r="N4" i="1"/>
  <c r="M4" i="1"/>
  <c r="L4" i="1"/>
  <c r="K4" i="1"/>
  <c r="J4" i="1"/>
  <c r="I4" i="1"/>
  <c r="H4" i="1"/>
  <c r="G4" i="1"/>
  <c r="F4" i="1"/>
  <c r="E4" i="1"/>
  <c r="J4" i="4" l="1"/>
  <c r="BG5" i="2" s="1"/>
  <c r="N9" i="24" s="1"/>
  <c r="O9" i="24" s="1"/>
  <c r="J5" i="4"/>
  <c r="BG3" i="26"/>
  <c r="BH3" i="26" s="1"/>
  <c r="J13" i="4"/>
  <c r="N6" i="24"/>
  <c r="O6" i="24" s="1"/>
  <c r="N7" i="24"/>
  <c r="O7" i="24" s="1"/>
  <c r="N8" i="24"/>
  <c r="O8" i="24" s="1"/>
  <c r="BA6" i="2"/>
  <c r="BD6" i="2"/>
  <c r="AV6" i="2"/>
  <c r="H4" i="25"/>
  <c r="G19" i="25"/>
  <c r="K19" i="25"/>
  <c r="I4" i="25"/>
  <c r="F4" i="25"/>
  <c r="E19" i="25"/>
  <c r="K4" i="25"/>
  <c r="L4" i="25"/>
  <c r="BG8" i="2" l="1"/>
  <c r="BH8" i="2" s="1"/>
  <c r="BG4" i="26"/>
  <c r="BH4" i="26" s="1"/>
  <c r="BG6" i="2"/>
  <c r="J19" i="25"/>
  <c r="J4" i="25"/>
  <c r="M4" i="25"/>
  <c r="M19" i="25"/>
  <c r="N5" i="25" l="1"/>
  <c r="N21" i="25"/>
  <c r="BG10" i="2"/>
  <c r="BH10" i="2" s="1"/>
  <c r="N23" i="25" s="1"/>
  <c r="BG9" i="2"/>
  <c r="BH9" i="2" s="1"/>
  <c r="N13" i="25" l="1"/>
  <c r="N22" i="25"/>
  <c r="N14" i="25"/>
  <c r="N9" i="25"/>
  <c r="N12" i="25"/>
  <c r="BH5" i="2"/>
  <c r="N4" i="24" s="1"/>
  <c r="O4" i="24" s="1"/>
  <c r="BH6" i="2"/>
  <c r="N19" i="25" l="1"/>
  <c r="N4" i="25"/>
  <c r="A4" i="25" l="1"/>
  <c r="K5" i="2"/>
  <c r="C4" i="2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ATEC</author>
  </authors>
  <commentList>
    <comment ref="H18" authorId="0" shapeId="0" xr:uid="{24483E5C-C7F0-4A2C-94D3-894A0641D5F0}">
      <text>
        <r>
          <rPr>
            <b/>
            <sz val="9"/>
            <color indexed="81"/>
            <rFont val="돋움"/>
            <family val="3"/>
            <charset val="129"/>
          </rPr>
          <t>통영국제음악당</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H21" authorId="0" shapeId="0" xr:uid="{E7B6C174-03A2-407A-9EE8-7D7F8403A5B8}">
      <text>
        <r>
          <rPr>
            <b/>
            <sz val="9"/>
            <color indexed="81"/>
            <rFont val="돋움"/>
            <family val="3"/>
            <charset val="129"/>
          </rPr>
          <t>경남안전체험관(합천 소재)</t>
        </r>
      </text>
    </comment>
    <comment ref="F26" authorId="0" shapeId="0" xr:uid="{63741910-BECE-406E-9A02-9B3CBD42794D}">
      <text>
        <r>
          <rPr>
            <b/>
            <sz val="11"/>
            <color indexed="81"/>
            <rFont val="돋움"/>
            <family val="3"/>
            <charset val="129"/>
          </rPr>
          <t>실제는</t>
        </r>
        <r>
          <rPr>
            <b/>
            <sz val="11"/>
            <color indexed="81"/>
            <rFont val="Tahoma"/>
            <family val="2"/>
          </rPr>
          <t xml:space="preserve"> 2</t>
        </r>
        <r>
          <rPr>
            <b/>
            <sz val="11"/>
            <color indexed="81"/>
            <rFont val="돋움"/>
            <family val="3"/>
            <charset val="129"/>
          </rPr>
          <t>기로</t>
        </r>
        <r>
          <rPr>
            <b/>
            <sz val="11"/>
            <color indexed="81"/>
            <rFont val="Tahoma"/>
            <family val="2"/>
          </rPr>
          <t xml:space="preserve"> </t>
        </r>
        <r>
          <rPr>
            <b/>
            <sz val="11"/>
            <color indexed="81"/>
            <rFont val="돋움"/>
            <family val="3"/>
            <charset val="129"/>
          </rPr>
          <t>사실상</t>
        </r>
        <r>
          <rPr>
            <b/>
            <sz val="11"/>
            <color indexed="81"/>
            <rFont val="Tahoma"/>
            <family val="2"/>
          </rPr>
          <t xml:space="preserve"> </t>
        </r>
        <r>
          <rPr>
            <b/>
            <sz val="11"/>
            <color indexed="81"/>
            <rFont val="돋움"/>
            <family val="3"/>
            <charset val="129"/>
          </rPr>
          <t>올해</t>
        </r>
        <r>
          <rPr>
            <b/>
            <sz val="11"/>
            <color indexed="81"/>
            <rFont val="Tahoma"/>
            <family val="2"/>
          </rPr>
          <t xml:space="preserve"> </t>
        </r>
        <r>
          <rPr>
            <b/>
            <sz val="11"/>
            <color indexed="81"/>
            <rFont val="돋움"/>
            <family val="3"/>
            <charset val="129"/>
          </rPr>
          <t>첫</t>
        </r>
        <r>
          <rPr>
            <b/>
            <sz val="11"/>
            <color indexed="81"/>
            <rFont val="Tahoma"/>
            <family val="2"/>
          </rPr>
          <t xml:space="preserve"> </t>
        </r>
        <r>
          <rPr>
            <b/>
            <sz val="11"/>
            <color indexed="81"/>
            <rFont val="돋움"/>
            <family val="3"/>
            <charset val="129"/>
          </rPr>
          <t>기수임</t>
        </r>
        <r>
          <rPr>
            <b/>
            <sz val="11"/>
            <color indexed="81"/>
            <rFont val="Tahoma"/>
            <family val="2"/>
          </rPr>
          <t>.
1</t>
        </r>
        <r>
          <rPr>
            <b/>
            <sz val="11"/>
            <color indexed="81"/>
            <rFont val="돋움"/>
            <family val="3"/>
            <charset val="129"/>
          </rPr>
          <t>기</t>
        </r>
        <r>
          <rPr>
            <b/>
            <sz val="11"/>
            <color indexed="81"/>
            <rFont val="Tahoma"/>
            <family val="2"/>
          </rPr>
          <t>(4.2.~4.4.)</t>
        </r>
        <r>
          <rPr>
            <b/>
            <sz val="11"/>
            <color indexed="81"/>
            <rFont val="돋움"/>
            <family val="3"/>
            <charset val="129"/>
          </rPr>
          <t>는</t>
        </r>
        <r>
          <rPr>
            <b/>
            <sz val="11"/>
            <color indexed="81"/>
            <rFont val="Tahoma"/>
            <family val="2"/>
          </rPr>
          <t xml:space="preserve"> </t>
        </r>
        <r>
          <rPr>
            <b/>
            <sz val="11"/>
            <color indexed="81"/>
            <rFont val="돋움"/>
            <family val="3"/>
            <charset val="129"/>
          </rPr>
          <t>신청</t>
        </r>
        <r>
          <rPr>
            <b/>
            <sz val="11"/>
            <color indexed="81"/>
            <rFont val="Tahoma"/>
            <family val="2"/>
          </rPr>
          <t xml:space="preserve"> </t>
        </r>
        <r>
          <rPr>
            <b/>
            <sz val="11"/>
            <color indexed="81"/>
            <rFont val="돋움"/>
            <family val="3"/>
            <charset val="129"/>
          </rPr>
          <t>인원</t>
        </r>
        <r>
          <rPr>
            <b/>
            <sz val="11"/>
            <color indexed="81"/>
            <rFont val="Tahoma"/>
            <family val="2"/>
          </rPr>
          <t xml:space="preserve"> </t>
        </r>
        <r>
          <rPr>
            <b/>
            <sz val="11"/>
            <color indexed="81"/>
            <rFont val="돋움"/>
            <family val="3"/>
            <charset val="129"/>
          </rPr>
          <t>미달로</t>
        </r>
        <r>
          <rPr>
            <b/>
            <sz val="11"/>
            <color indexed="81"/>
            <rFont val="Tahoma"/>
            <family val="2"/>
          </rPr>
          <t xml:space="preserve"> </t>
        </r>
        <r>
          <rPr>
            <b/>
            <sz val="11"/>
            <color indexed="81"/>
            <rFont val="돋움"/>
            <family val="3"/>
            <charset val="129"/>
          </rPr>
          <t>폐강됨</t>
        </r>
        <r>
          <rPr>
            <b/>
            <sz val="11"/>
            <color indexed="81"/>
            <rFont val="Tahoma"/>
            <family val="2"/>
          </rPr>
          <t>.</t>
        </r>
      </text>
    </comment>
    <comment ref="H33" authorId="0" shapeId="0" xr:uid="{6075CA4C-206A-43C1-9BF6-5C5A3FB1190D}">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H40" authorId="0" shapeId="0" xr:uid="{C08D64C6-95DE-495B-A046-84070B707468}">
      <text>
        <r>
          <rPr>
            <b/>
            <sz val="9"/>
            <color indexed="81"/>
            <rFont val="돋움"/>
            <family val="3"/>
            <charset val="129"/>
          </rPr>
          <t>월아산</t>
        </r>
        <r>
          <rPr>
            <b/>
            <sz val="9"/>
            <color indexed="81"/>
            <rFont val="Tahoma"/>
            <family val="2"/>
          </rPr>
          <t xml:space="preserve"> </t>
        </r>
        <r>
          <rPr>
            <b/>
            <sz val="9"/>
            <color indexed="81"/>
            <rFont val="돋움"/>
            <family val="3"/>
            <charset val="129"/>
          </rPr>
          <t>숲속의</t>
        </r>
        <r>
          <rPr>
            <b/>
            <sz val="9"/>
            <color indexed="81"/>
            <rFont val="Tahoma"/>
            <family val="2"/>
          </rPr>
          <t xml:space="preserve"> </t>
        </r>
        <r>
          <rPr>
            <b/>
            <sz val="9"/>
            <color indexed="81"/>
            <rFont val="돋움"/>
            <family val="3"/>
            <charset val="129"/>
          </rPr>
          <t>진주</t>
        </r>
      </text>
    </comment>
    <comment ref="H41" authorId="0" shapeId="0" xr:uid="{89680DB4-CA3B-4EFA-9A6F-C90BA1E7ED0B}">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H53" authorId="0" shapeId="0" xr:uid="{1F9AFC37-16AD-460F-A8FF-A304B877462D}">
      <text>
        <r>
          <rPr>
            <b/>
            <sz val="9"/>
            <color indexed="81"/>
            <rFont val="돋움"/>
            <family val="3"/>
            <charset val="129"/>
          </rPr>
          <t>통영</t>
        </r>
        <r>
          <rPr>
            <b/>
            <sz val="9"/>
            <color indexed="81"/>
            <rFont val="Tahoma"/>
            <family val="2"/>
          </rPr>
          <t xml:space="preserve"> </t>
        </r>
        <r>
          <rPr>
            <b/>
            <sz val="9"/>
            <color indexed="81"/>
            <rFont val="돋움"/>
            <family val="3"/>
            <charset val="129"/>
          </rPr>
          <t>현장학습</t>
        </r>
        <r>
          <rPr>
            <b/>
            <sz val="9"/>
            <color indexed="81"/>
            <rFont val="Tahoma"/>
            <family val="2"/>
          </rPr>
          <t>(</t>
        </r>
        <r>
          <rPr>
            <b/>
            <sz val="9"/>
            <color indexed="81"/>
            <rFont val="돋움"/>
            <family val="3"/>
            <charset val="129"/>
          </rPr>
          <t>삼도수군통제영</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통영시립박물관</t>
        </r>
        <r>
          <rPr>
            <b/>
            <sz val="9"/>
            <color indexed="81"/>
            <rFont val="Tahoma"/>
            <family val="2"/>
          </rPr>
          <t xml:space="preserve"> </t>
        </r>
        <r>
          <rPr>
            <b/>
            <sz val="9"/>
            <color indexed="81"/>
            <rFont val="돋움"/>
            <family val="3"/>
            <charset val="129"/>
          </rPr>
          <t>등</t>
        </r>
        <r>
          <rPr>
            <b/>
            <sz val="9"/>
            <color indexed="81"/>
            <rFont val="Tahoma"/>
            <family val="2"/>
          </rPr>
          <t>)</t>
        </r>
      </text>
    </comment>
    <comment ref="H68" authorId="0" shapeId="0" xr:uid="{A900CC06-9F32-4332-8B29-53B626DB3FA1}">
      <text>
        <r>
          <rPr>
            <sz val="9"/>
            <color indexed="81"/>
            <rFont val="돋움"/>
            <family val="3"/>
            <charset val="129"/>
          </rPr>
          <t>함안</t>
        </r>
        <r>
          <rPr>
            <sz val="9"/>
            <color indexed="81"/>
            <rFont val="Tahoma"/>
            <family val="2"/>
          </rPr>
          <t xml:space="preserve"> </t>
        </r>
        <r>
          <rPr>
            <sz val="9"/>
            <color indexed="81"/>
            <rFont val="돋움"/>
            <family val="3"/>
            <charset val="129"/>
          </rPr>
          <t>말이산고분</t>
        </r>
        <r>
          <rPr>
            <sz val="9"/>
            <color indexed="81"/>
            <rFont val="Tahoma"/>
            <family val="2"/>
          </rPr>
          <t xml:space="preserve">, </t>
        </r>
        <r>
          <rPr>
            <sz val="9"/>
            <color indexed="81"/>
            <rFont val="돋움"/>
            <family val="3"/>
            <charset val="129"/>
          </rPr>
          <t>창녕</t>
        </r>
        <r>
          <rPr>
            <sz val="9"/>
            <color indexed="81"/>
            <rFont val="Tahoma"/>
            <family val="2"/>
          </rPr>
          <t xml:space="preserve"> </t>
        </r>
        <r>
          <rPr>
            <sz val="9"/>
            <color indexed="81"/>
            <rFont val="돋움"/>
            <family val="3"/>
            <charset val="129"/>
          </rPr>
          <t>교동</t>
        </r>
        <r>
          <rPr>
            <sz val="9"/>
            <color indexed="81"/>
            <rFont val="Tahoma"/>
            <family val="2"/>
          </rPr>
          <t xml:space="preserve">, </t>
        </r>
        <r>
          <rPr>
            <sz val="9"/>
            <color indexed="81"/>
            <rFont val="돋움"/>
            <family val="3"/>
            <charset val="129"/>
          </rPr>
          <t>송현동</t>
        </r>
        <r>
          <rPr>
            <sz val="9"/>
            <color indexed="81"/>
            <rFont val="Tahoma"/>
            <family val="2"/>
          </rPr>
          <t xml:space="preserve"> </t>
        </r>
        <r>
          <rPr>
            <sz val="9"/>
            <color indexed="81"/>
            <rFont val="돋움"/>
            <family val="3"/>
            <charset val="129"/>
          </rPr>
          <t>고분</t>
        </r>
        <r>
          <rPr>
            <sz val="9"/>
            <color indexed="81"/>
            <rFont val="Tahoma"/>
            <family val="2"/>
          </rPr>
          <t xml:space="preserve">, </t>
        </r>
        <r>
          <rPr>
            <sz val="9"/>
            <color indexed="81"/>
            <rFont val="돋움"/>
            <family val="3"/>
            <charset val="129"/>
          </rPr>
          <t>우포늪</t>
        </r>
        <r>
          <rPr>
            <sz val="9"/>
            <color indexed="81"/>
            <rFont val="Tahoma"/>
            <family val="2"/>
          </rPr>
          <t xml:space="preserve">, </t>
        </r>
        <r>
          <rPr>
            <sz val="9"/>
            <color indexed="81"/>
            <rFont val="돋움"/>
            <family val="3"/>
            <charset val="129"/>
          </rPr>
          <t>고령</t>
        </r>
        <r>
          <rPr>
            <sz val="9"/>
            <color indexed="81"/>
            <rFont val="Tahoma"/>
            <family val="2"/>
          </rPr>
          <t xml:space="preserve"> </t>
        </r>
        <r>
          <rPr>
            <sz val="9"/>
            <color indexed="81"/>
            <rFont val="돋움"/>
            <family val="3"/>
            <charset val="129"/>
          </rPr>
          <t>지산동고분</t>
        </r>
        <r>
          <rPr>
            <sz val="9"/>
            <color indexed="81"/>
            <rFont val="Tahoma"/>
            <family val="2"/>
          </rPr>
          <t xml:space="preserve">, </t>
        </r>
        <r>
          <rPr>
            <sz val="9"/>
            <color indexed="81"/>
            <rFont val="돋움"/>
            <family val="3"/>
            <charset val="129"/>
          </rPr>
          <t>해인사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H74" authorId="0" shapeId="0" xr:uid="{6870F8C0-A016-4A91-9621-0BC1B01F7F44}">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H77" authorId="0" shapeId="0" xr:uid="{9279CB53-7EA1-4EFB-8B7B-8DC219C01AB4}">
      <text>
        <r>
          <rPr>
            <b/>
            <sz val="9"/>
            <color indexed="81"/>
            <rFont val="돋움"/>
            <family val="3"/>
            <charset val="129"/>
          </rPr>
          <t>제주도, 반성수목원 등</t>
        </r>
      </text>
    </comment>
    <comment ref="H85" authorId="0" shapeId="0" xr:uid="{E068159F-27CD-44C9-9D19-6EA445773CE2}">
      <text>
        <r>
          <rPr>
            <b/>
            <sz val="9"/>
            <color indexed="81"/>
            <rFont val="돋움"/>
            <family val="3"/>
            <charset val="129"/>
          </rPr>
          <t>김해</t>
        </r>
        <r>
          <rPr>
            <b/>
            <sz val="9"/>
            <color indexed="81"/>
            <rFont val="Tahoma"/>
            <family val="2"/>
          </rPr>
          <t xml:space="preserve"> </t>
        </r>
        <r>
          <rPr>
            <b/>
            <sz val="9"/>
            <color indexed="81"/>
            <rFont val="돋움"/>
            <family val="3"/>
            <charset val="129"/>
          </rPr>
          <t>탄소중립체험관</t>
        </r>
        <r>
          <rPr>
            <sz val="9"/>
            <color indexed="81"/>
            <rFont val="Tahoma"/>
            <family val="2"/>
          </rPr>
          <t xml:space="preserve">
</t>
        </r>
      </text>
    </comment>
    <comment ref="H89" authorId="0" shapeId="0" xr:uid="{83857D0F-205D-45A2-94E8-6CAFCCD0B000}">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H96" authorId="0" shapeId="0" xr:uid="{7FB0CCB1-F377-4B48-B3CB-76C5F7D637F9}">
      <text>
        <r>
          <rPr>
            <sz val="9"/>
            <color indexed="81"/>
            <rFont val="돋움"/>
            <family val="3"/>
            <charset val="129"/>
          </rPr>
          <t>진주</t>
        </r>
        <r>
          <rPr>
            <sz val="9"/>
            <color indexed="81"/>
            <rFont val="Tahoma"/>
            <family val="2"/>
          </rPr>
          <t xml:space="preserve"> </t>
        </r>
        <r>
          <rPr>
            <sz val="9"/>
            <color indexed="81"/>
            <rFont val="돋움"/>
            <family val="3"/>
            <charset val="129"/>
          </rPr>
          <t>산림환경연구원</t>
        </r>
        <r>
          <rPr>
            <sz val="9"/>
            <color indexed="81"/>
            <rFont val="Tahoma"/>
            <family val="2"/>
          </rPr>
          <t xml:space="preserve">, </t>
        </r>
        <r>
          <rPr>
            <sz val="9"/>
            <color indexed="81"/>
            <rFont val="돋움"/>
            <family val="3"/>
            <charset val="129"/>
          </rPr>
          <t>제주도</t>
        </r>
        <r>
          <rPr>
            <sz val="9"/>
            <color indexed="81"/>
            <rFont val="Tahoma"/>
            <family val="2"/>
          </rPr>
          <t xml:space="preserve"> </t>
        </r>
        <r>
          <rPr>
            <sz val="9"/>
            <color indexed="81"/>
            <rFont val="돋움"/>
            <family val="3"/>
            <charset val="129"/>
          </rPr>
          <t>양탕국문화원</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H104" authorId="0" shapeId="0" xr:uid="{BCBDE157-3881-4F2C-93CC-74ECB0C980AE}">
      <text>
        <r>
          <rPr>
            <sz val="9"/>
            <color indexed="81"/>
            <rFont val="돋움"/>
            <family val="3"/>
            <charset val="129"/>
          </rPr>
          <t>함안</t>
        </r>
        <r>
          <rPr>
            <sz val="9"/>
            <color indexed="81"/>
            <rFont val="Tahoma"/>
            <family val="2"/>
          </rPr>
          <t xml:space="preserve"> </t>
        </r>
        <r>
          <rPr>
            <sz val="9"/>
            <color indexed="81"/>
            <rFont val="돋움"/>
            <family val="3"/>
            <charset val="129"/>
          </rPr>
          <t>아라가야</t>
        </r>
        <r>
          <rPr>
            <sz val="9"/>
            <color indexed="81"/>
            <rFont val="Tahoma"/>
            <family val="2"/>
          </rPr>
          <t xml:space="preserve"> </t>
        </r>
        <r>
          <rPr>
            <sz val="9"/>
            <color indexed="81"/>
            <rFont val="돋움"/>
            <family val="3"/>
            <charset val="129"/>
          </rPr>
          <t>유적지</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진해</t>
        </r>
        <r>
          <rPr>
            <sz val="9"/>
            <color indexed="81"/>
            <rFont val="Tahoma"/>
            <family val="2"/>
          </rPr>
          <t xml:space="preserve"> </t>
        </r>
        <r>
          <rPr>
            <sz val="9"/>
            <color indexed="81"/>
            <rFont val="돋움"/>
            <family val="3"/>
            <charset val="129"/>
          </rPr>
          <t>근대문화역사길</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통영</t>
        </r>
        <r>
          <rPr>
            <sz val="9"/>
            <color indexed="81"/>
            <rFont val="Tahoma"/>
            <family val="2"/>
          </rPr>
          <t xml:space="preserve"> </t>
        </r>
        <r>
          <rPr>
            <sz val="9"/>
            <color indexed="81"/>
            <rFont val="돋움"/>
            <family val="3"/>
            <charset val="129"/>
          </rPr>
          <t>세병관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제승당</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합천</t>
        </r>
        <r>
          <rPr>
            <sz val="9"/>
            <color indexed="81"/>
            <rFont val="Tahoma"/>
            <family val="2"/>
          </rPr>
          <t xml:space="preserve"> </t>
        </r>
        <r>
          <rPr>
            <sz val="9"/>
            <color indexed="81"/>
            <rFont val="돋움"/>
            <family val="3"/>
            <charset val="129"/>
          </rPr>
          <t>해인사</t>
        </r>
        <r>
          <rPr>
            <b/>
            <sz val="9"/>
            <color indexed="81"/>
            <rFont val="Tahoma"/>
            <family val="2"/>
          </rPr>
          <t xml:space="preserve"> </t>
        </r>
      </text>
    </comment>
    <comment ref="H105" authorId="0" shapeId="0" xr:uid="{57D74FBD-7E9A-4A3A-9D0F-879F7CE48379}">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ATEC</author>
  </authors>
  <commentList>
    <comment ref="D181" authorId="0" shapeId="0" xr:uid="{9BA2EEE4-B0AA-4CFF-A038-ABBA8CDD34ED}">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368" authorId="0" shapeId="0" xr:uid="{F67E90BF-EF34-414D-A824-79E916761888}">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381" authorId="0" shapeId="0" xr:uid="{B6D4DFA6-4116-4FAE-A1AA-B3ACB2F2A612}">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550" authorId="0" shapeId="0" xr:uid="{B8501BD5-0568-4186-A246-51D7016A6249}">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559" authorId="0" shapeId="0" xr:uid="{B9791B4A-3B9A-498E-8FEF-2A575D25D6FC}">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858" authorId="0" shapeId="0" xr:uid="{AD461060-70E5-4345-886F-7F2BC2944AA0}">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938" authorId="0" shapeId="0" xr:uid="{BF9ED023-6C70-4317-94E0-A6DB9ECF6205}">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ATEC</author>
  </authors>
  <commentList>
    <comment ref="G8" authorId="0" shapeId="0" xr:uid="{00000000-0006-0000-0100-000001000000}">
      <text>
        <r>
          <rPr>
            <b/>
            <sz val="9"/>
            <color indexed="81"/>
            <rFont val="Tahoma"/>
            <family val="2"/>
          </rPr>
          <t xml:space="preserve">2.19~21. : </t>
        </r>
        <r>
          <rPr>
            <b/>
            <sz val="9"/>
            <color indexed="81"/>
            <rFont val="돋움"/>
            <family val="3"/>
            <charset val="129"/>
          </rPr>
          <t>거제소노캄</t>
        </r>
      </text>
    </comment>
    <comment ref="G18" authorId="0" shapeId="0" xr:uid="{00000000-0006-0000-0100-000002000000}">
      <text>
        <r>
          <rPr>
            <b/>
            <sz val="9"/>
            <color indexed="81"/>
            <rFont val="Tahoma"/>
            <family val="2"/>
          </rPr>
          <t xml:space="preserve">3.4~6. : </t>
        </r>
        <r>
          <rPr>
            <b/>
            <sz val="9"/>
            <color indexed="81"/>
            <rFont val="돋움"/>
            <family val="3"/>
            <charset val="129"/>
          </rPr>
          <t>거제소노캄</t>
        </r>
      </text>
    </comment>
    <comment ref="G42" authorId="1" shapeId="0" xr:uid="{12E3DC76-9858-4CE2-936D-27D0525AE7F0}">
      <text>
        <r>
          <rPr>
            <sz val="9"/>
            <color indexed="81"/>
            <rFont val="돋움"/>
            <family val="3"/>
            <charset val="129"/>
          </rPr>
          <t>함안</t>
        </r>
        <r>
          <rPr>
            <sz val="9"/>
            <color indexed="81"/>
            <rFont val="Tahoma"/>
            <family val="2"/>
          </rPr>
          <t xml:space="preserve"> </t>
        </r>
        <r>
          <rPr>
            <sz val="9"/>
            <color indexed="81"/>
            <rFont val="돋움"/>
            <family val="3"/>
            <charset val="129"/>
          </rPr>
          <t>아라가야</t>
        </r>
        <r>
          <rPr>
            <sz val="9"/>
            <color indexed="81"/>
            <rFont val="Tahoma"/>
            <family val="2"/>
          </rPr>
          <t xml:space="preserve"> </t>
        </r>
        <r>
          <rPr>
            <sz val="9"/>
            <color indexed="81"/>
            <rFont val="돋움"/>
            <family val="3"/>
            <charset val="129"/>
          </rPr>
          <t>유적지</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진해</t>
        </r>
        <r>
          <rPr>
            <sz val="9"/>
            <color indexed="81"/>
            <rFont val="Tahoma"/>
            <family val="2"/>
          </rPr>
          <t xml:space="preserve"> </t>
        </r>
        <r>
          <rPr>
            <sz val="9"/>
            <color indexed="81"/>
            <rFont val="돋움"/>
            <family val="3"/>
            <charset val="129"/>
          </rPr>
          <t>근대문화역사길</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통영</t>
        </r>
        <r>
          <rPr>
            <sz val="9"/>
            <color indexed="81"/>
            <rFont val="Tahoma"/>
            <family val="2"/>
          </rPr>
          <t xml:space="preserve"> </t>
        </r>
        <r>
          <rPr>
            <sz val="9"/>
            <color indexed="81"/>
            <rFont val="돋움"/>
            <family val="3"/>
            <charset val="129"/>
          </rPr>
          <t>세병관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제승당</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합천</t>
        </r>
        <r>
          <rPr>
            <sz val="9"/>
            <color indexed="81"/>
            <rFont val="Tahoma"/>
            <family val="2"/>
          </rPr>
          <t xml:space="preserve"> </t>
        </r>
        <r>
          <rPr>
            <sz val="9"/>
            <color indexed="81"/>
            <rFont val="돋움"/>
            <family val="3"/>
            <charset val="129"/>
          </rPr>
          <t>해인사</t>
        </r>
        <r>
          <rPr>
            <b/>
            <sz val="9"/>
            <color indexed="81"/>
            <rFont val="Tahoma"/>
            <family val="2"/>
          </rPr>
          <t xml:space="preserve"> </t>
        </r>
      </text>
    </comment>
    <comment ref="G47" authorId="0" shapeId="0" xr:uid="{4F46E4C6-3475-4676-8145-81C3C0816B12}">
      <text>
        <r>
          <rPr>
            <b/>
            <sz val="9"/>
            <color indexed="81"/>
            <rFont val="Tahoma"/>
            <family val="2"/>
          </rPr>
          <t xml:space="preserve">3.31~4.2. : </t>
        </r>
        <r>
          <rPr>
            <b/>
            <sz val="9"/>
            <color indexed="81"/>
            <rFont val="돋움"/>
            <family val="3"/>
            <charset val="129"/>
          </rPr>
          <t>거제소노캄</t>
        </r>
      </text>
    </comment>
    <comment ref="G51" authorId="1" shapeId="0" xr:uid="{0876C9F4-5DC7-42AC-9CEB-507A002BFA69}">
      <text>
        <r>
          <rPr>
            <sz val="9"/>
            <color indexed="81"/>
            <rFont val="돋움"/>
            <family val="3"/>
            <charset val="129"/>
          </rPr>
          <t>함안</t>
        </r>
        <r>
          <rPr>
            <sz val="9"/>
            <color indexed="81"/>
            <rFont val="Tahoma"/>
            <family val="2"/>
          </rPr>
          <t xml:space="preserve"> </t>
        </r>
        <r>
          <rPr>
            <sz val="9"/>
            <color indexed="81"/>
            <rFont val="돋움"/>
            <family val="3"/>
            <charset val="129"/>
          </rPr>
          <t>말이산고분</t>
        </r>
        <r>
          <rPr>
            <sz val="9"/>
            <color indexed="81"/>
            <rFont val="Tahoma"/>
            <family val="2"/>
          </rPr>
          <t xml:space="preserve">, </t>
        </r>
        <r>
          <rPr>
            <sz val="9"/>
            <color indexed="81"/>
            <rFont val="돋움"/>
            <family val="3"/>
            <charset val="129"/>
          </rPr>
          <t>창녕</t>
        </r>
        <r>
          <rPr>
            <sz val="9"/>
            <color indexed="81"/>
            <rFont val="Tahoma"/>
            <family val="2"/>
          </rPr>
          <t xml:space="preserve"> </t>
        </r>
        <r>
          <rPr>
            <sz val="9"/>
            <color indexed="81"/>
            <rFont val="돋움"/>
            <family val="3"/>
            <charset val="129"/>
          </rPr>
          <t>교동</t>
        </r>
        <r>
          <rPr>
            <sz val="9"/>
            <color indexed="81"/>
            <rFont val="Tahoma"/>
            <family val="2"/>
          </rPr>
          <t xml:space="preserve">, </t>
        </r>
        <r>
          <rPr>
            <sz val="9"/>
            <color indexed="81"/>
            <rFont val="돋움"/>
            <family val="3"/>
            <charset val="129"/>
          </rPr>
          <t>송현동</t>
        </r>
        <r>
          <rPr>
            <sz val="9"/>
            <color indexed="81"/>
            <rFont val="Tahoma"/>
            <family val="2"/>
          </rPr>
          <t xml:space="preserve"> </t>
        </r>
        <r>
          <rPr>
            <sz val="9"/>
            <color indexed="81"/>
            <rFont val="돋움"/>
            <family val="3"/>
            <charset val="129"/>
          </rPr>
          <t>고분</t>
        </r>
        <r>
          <rPr>
            <sz val="9"/>
            <color indexed="81"/>
            <rFont val="Tahoma"/>
            <family val="2"/>
          </rPr>
          <t xml:space="preserve">, </t>
        </r>
        <r>
          <rPr>
            <sz val="9"/>
            <color indexed="81"/>
            <rFont val="돋움"/>
            <family val="3"/>
            <charset val="129"/>
          </rPr>
          <t>우포늪</t>
        </r>
        <r>
          <rPr>
            <sz val="9"/>
            <color indexed="81"/>
            <rFont val="Tahoma"/>
            <family val="2"/>
          </rPr>
          <t xml:space="preserve">, </t>
        </r>
        <r>
          <rPr>
            <sz val="9"/>
            <color indexed="81"/>
            <rFont val="돋움"/>
            <family val="3"/>
            <charset val="129"/>
          </rPr>
          <t>고령</t>
        </r>
        <r>
          <rPr>
            <sz val="9"/>
            <color indexed="81"/>
            <rFont val="Tahoma"/>
            <family val="2"/>
          </rPr>
          <t xml:space="preserve"> </t>
        </r>
        <r>
          <rPr>
            <sz val="9"/>
            <color indexed="81"/>
            <rFont val="돋움"/>
            <family val="3"/>
            <charset val="129"/>
          </rPr>
          <t>지산동고분</t>
        </r>
        <r>
          <rPr>
            <sz val="9"/>
            <color indexed="81"/>
            <rFont val="Tahoma"/>
            <family val="2"/>
          </rPr>
          <t xml:space="preserve">, </t>
        </r>
        <r>
          <rPr>
            <sz val="9"/>
            <color indexed="81"/>
            <rFont val="돋움"/>
            <family val="3"/>
            <charset val="129"/>
          </rPr>
          <t>해인사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55" authorId="0" shapeId="0" xr:uid="{DD3A6FBD-6681-4A7B-97E8-BC2153578D05}">
      <text>
        <r>
          <rPr>
            <b/>
            <sz val="9"/>
            <color indexed="81"/>
            <rFont val="Tahoma"/>
            <family val="2"/>
          </rPr>
          <t xml:space="preserve">4.9. : </t>
        </r>
        <r>
          <rPr>
            <b/>
            <sz val="9"/>
            <color indexed="81"/>
            <rFont val="돋움"/>
            <family val="3"/>
            <charset val="129"/>
          </rPr>
          <t>밀양시</t>
        </r>
        <r>
          <rPr>
            <b/>
            <sz val="9"/>
            <color indexed="81"/>
            <rFont val="Tahoma"/>
            <family val="2"/>
          </rPr>
          <t xml:space="preserve"> </t>
        </r>
        <r>
          <rPr>
            <b/>
            <sz val="9"/>
            <color indexed="81"/>
            <rFont val="돋움"/>
            <family val="3"/>
            <charset val="129"/>
          </rPr>
          <t>현장학습</t>
        </r>
      </text>
    </comment>
    <comment ref="G63" authorId="1" shapeId="0" xr:uid="{6C919C2E-580A-4A6D-812F-A86DF0892DFA}">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E65" authorId="1" shapeId="0" xr:uid="{9FB67252-30F5-40B2-A3CF-C728A7BBCBD3}">
      <text>
        <r>
          <rPr>
            <b/>
            <sz val="11"/>
            <color indexed="81"/>
            <rFont val="돋움"/>
            <family val="3"/>
            <charset val="129"/>
          </rPr>
          <t>실제는</t>
        </r>
        <r>
          <rPr>
            <b/>
            <sz val="11"/>
            <color indexed="81"/>
            <rFont val="Tahoma"/>
            <family val="2"/>
          </rPr>
          <t xml:space="preserve"> 2</t>
        </r>
        <r>
          <rPr>
            <b/>
            <sz val="11"/>
            <color indexed="81"/>
            <rFont val="돋움"/>
            <family val="3"/>
            <charset val="129"/>
          </rPr>
          <t>기로</t>
        </r>
        <r>
          <rPr>
            <b/>
            <sz val="11"/>
            <color indexed="81"/>
            <rFont val="Tahoma"/>
            <family val="2"/>
          </rPr>
          <t xml:space="preserve"> </t>
        </r>
        <r>
          <rPr>
            <b/>
            <sz val="11"/>
            <color indexed="81"/>
            <rFont val="돋움"/>
            <family val="3"/>
            <charset val="129"/>
          </rPr>
          <t>사실상</t>
        </r>
        <r>
          <rPr>
            <b/>
            <sz val="11"/>
            <color indexed="81"/>
            <rFont val="Tahoma"/>
            <family val="2"/>
          </rPr>
          <t xml:space="preserve"> </t>
        </r>
        <r>
          <rPr>
            <b/>
            <sz val="11"/>
            <color indexed="81"/>
            <rFont val="돋움"/>
            <family val="3"/>
            <charset val="129"/>
          </rPr>
          <t>올해</t>
        </r>
        <r>
          <rPr>
            <b/>
            <sz val="11"/>
            <color indexed="81"/>
            <rFont val="Tahoma"/>
            <family val="2"/>
          </rPr>
          <t xml:space="preserve"> </t>
        </r>
        <r>
          <rPr>
            <b/>
            <sz val="11"/>
            <color indexed="81"/>
            <rFont val="돋움"/>
            <family val="3"/>
            <charset val="129"/>
          </rPr>
          <t>첫</t>
        </r>
        <r>
          <rPr>
            <b/>
            <sz val="11"/>
            <color indexed="81"/>
            <rFont val="Tahoma"/>
            <family val="2"/>
          </rPr>
          <t xml:space="preserve"> </t>
        </r>
        <r>
          <rPr>
            <b/>
            <sz val="11"/>
            <color indexed="81"/>
            <rFont val="돋움"/>
            <family val="3"/>
            <charset val="129"/>
          </rPr>
          <t>기수임</t>
        </r>
        <r>
          <rPr>
            <b/>
            <sz val="11"/>
            <color indexed="81"/>
            <rFont val="Tahoma"/>
            <family val="2"/>
          </rPr>
          <t>.
1</t>
        </r>
        <r>
          <rPr>
            <b/>
            <sz val="11"/>
            <color indexed="81"/>
            <rFont val="돋움"/>
            <family val="3"/>
            <charset val="129"/>
          </rPr>
          <t>기</t>
        </r>
        <r>
          <rPr>
            <b/>
            <sz val="11"/>
            <color indexed="81"/>
            <rFont val="Tahoma"/>
            <family val="2"/>
          </rPr>
          <t>(4.2.~4.4.)</t>
        </r>
        <r>
          <rPr>
            <b/>
            <sz val="11"/>
            <color indexed="81"/>
            <rFont val="돋움"/>
            <family val="3"/>
            <charset val="129"/>
          </rPr>
          <t>는</t>
        </r>
        <r>
          <rPr>
            <b/>
            <sz val="11"/>
            <color indexed="81"/>
            <rFont val="Tahoma"/>
            <family val="2"/>
          </rPr>
          <t xml:space="preserve"> </t>
        </r>
        <r>
          <rPr>
            <b/>
            <sz val="11"/>
            <color indexed="81"/>
            <rFont val="돋움"/>
            <family val="3"/>
            <charset val="129"/>
          </rPr>
          <t>신청</t>
        </r>
        <r>
          <rPr>
            <b/>
            <sz val="11"/>
            <color indexed="81"/>
            <rFont val="Tahoma"/>
            <family val="2"/>
          </rPr>
          <t xml:space="preserve"> </t>
        </r>
        <r>
          <rPr>
            <b/>
            <sz val="11"/>
            <color indexed="81"/>
            <rFont val="돋움"/>
            <family val="3"/>
            <charset val="129"/>
          </rPr>
          <t>인원</t>
        </r>
        <r>
          <rPr>
            <b/>
            <sz val="11"/>
            <color indexed="81"/>
            <rFont val="Tahoma"/>
            <family val="2"/>
          </rPr>
          <t xml:space="preserve"> </t>
        </r>
        <r>
          <rPr>
            <b/>
            <sz val="11"/>
            <color indexed="81"/>
            <rFont val="돋움"/>
            <family val="3"/>
            <charset val="129"/>
          </rPr>
          <t>미달로</t>
        </r>
        <r>
          <rPr>
            <b/>
            <sz val="11"/>
            <color indexed="81"/>
            <rFont val="Tahoma"/>
            <family val="2"/>
          </rPr>
          <t xml:space="preserve"> </t>
        </r>
        <r>
          <rPr>
            <b/>
            <sz val="11"/>
            <color indexed="81"/>
            <rFont val="돋움"/>
            <family val="3"/>
            <charset val="129"/>
          </rPr>
          <t>폐강됨</t>
        </r>
        <r>
          <rPr>
            <b/>
            <sz val="11"/>
            <color indexed="81"/>
            <rFont val="Tahoma"/>
            <family val="2"/>
          </rPr>
          <t>.</t>
        </r>
      </text>
    </comment>
    <comment ref="G68" authorId="1" shapeId="0" xr:uid="{C55C33B1-1827-4BF5-80B3-DE0C6E750259}">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G74" authorId="1" shapeId="0" xr:uid="{3905B53F-983C-4885-BB40-6CEB3AD9ACB3}">
      <text>
        <r>
          <rPr>
            <b/>
            <sz val="9"/>
            <color indexed="81"/>
            <rFont val="돋움"/>
            <family val="3"/>
            <charset val="129"/>
          </rPr>
          <t>고령</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경주</t>
        </r>
        <r>
          <rPr>
            <b/>
            <sz val="9"/>
            <color indexed="81"/>
            <rFont val="Tahoma"/>
            <family val="2"/>
          </rPr>
          <t xml:space="preserve"> </t>
        </r>
        <r>
          <rPr>
            <b/>
            <sz val="9"/>
            <color indexed="81"/>
            <rFont val="돋움"/>
            <family val="3"/>
            <charset val="129"/>
          </rPr>
          <t>일대</t>
        </r>
        <r>
          <rPr>
            <sz val="9"/>
            <color indexed="81"/>
            <rFont val="Tahoma"/>
            <family val="2"/>
          </rPr>
          <t xml:space="preserve">
</t>
        </r>
      </text>
    </comment>
    <comment ref="G77" authorId="1" shapeId="0" xr:uid="{3D029CCC-CCAD-4D49-846A-06D563B20E74}">
      <text>
        <r>
          <rPr>
            <b/>
            <sz val="9"/>
            <color indexed="81"/>
            <rFont val="돋움"/>
            <family val="3"/>
            <charset val="129"/>
          </rPr>
          <t>제주도, 반성수목원 등</t>
        </r>
      </text>
    </comment>
    <comment ref="G78" authorId="1" shapeId="0" xr:uid="{18517467-C717-4043-AD79-A65F11A233D0}">
      <text>
        <r>
          <rPr>
            <b/>
            <sz val="9"/>
            <color indexed="81"/>
            <rFont val="돋움"/>
            <family val="3"/>
            <charset val="129"/>
          </rPr>
          <t>울릉도</t>
        </r>
      </text>
    </comment>
    <comment ref="G79" authorId="1" shapeId="0" xr:uid="{D51CB950-FC68-4B84-BC2D-98818317E9F9}">
      <text>
        <r>
          <rPr>
            <b/>
            <sz val="9"/>
            <color indexed="81"/>
            <rFont val="돋움"/>
            <family val="3"/>
            <charset val="129"/>
          </rPr>
          <t>통영</t>
        </r>
        <r>
          <rPr>
            <b/>
            <sz val="9"/>
            <color indexed="81"/>
            <rFont val="Tahoma"/>
            <family val="2"/>
          </rPr>
          <t xml:space="preserve"> </t>
        </r>
        <r>
          <rPr>
            <b/>
            <sz val="9"/>
            <color indexed="81"/>
            <rFont val="돋움"/>
            <family val="3"/>
            <charset val="129"/>
          </rPr>
          <t>현장학습</t>
        </r>
        <r>
          <rPr>
            <b/>
            <sz val="9"/>
            <color indexed="81"/>
            <rFont val="Tahoma"/>
            <family val="2"/>
          </rPr>
          <t>(</t>
        </r>
        <r>
          <rPr>
            <b/>
            <sz val="9"/>
            <color indexed="81"/>
            <rFont val="돋움"/>
            <family val="3"/>
            <charset val="129"/>
          </rPr>
          <t>삼도수군통제영</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통영시립박물관</t>
        </r>
        <r>
          <rPr>
            <b/>
            <sz val="9"/>
            <color indexed="81"/>
            <rFont val="Tahoma"/>
            <family val="2"/>
          </rPr>
          <t xml:space="preserve"> </t>
        </r>
        <r>
          <rPr>
            <b/>
            <sz val="9"/>
            <color indexed="81"/>
            <rFont val="돋움"/>
            <family val="3"/>
            <charset val="129"/>
          </rPr>
          <t>등</t>
        </r>
        <r>
          <rPr>
            <b/>
            <sz val="9"/>
            <color indexed="81"/>
            <rFont val="Tahoma"/>
            <family val="2"/>
          </rPr>
          <t>)</t>
        </r>
      </text>
    </comment>
    <comment ref="G90" authorId="1" shapeId="0" xr:uid="{A00A0B46-8E02-44CB-BA1A-FCB5B98AE878}">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G91" authorId="1" shapeId="0" xr:uid="{49C54BEE-9261-4107-B2F2-7909BFA71FF0}">
      <text>
        <r>
          <rPr>
            <b/>
            <sz val="9"/>
            <color indexed="81"/>
            <rFont val="돋움"/>
            <family val="3"/>
            <charset val="129"/>
          </rPr>
          <t>경남안전체험관(합천 소재)</t>
        </r>
      </text>
    </comment>
    <comment ref="G94" authorId="1" shapeId="0" xr:uid="{E658804E-564F-4A65-BF1B-D3E7101B695C}">
      <text>
        <r>
          <rPr>
            <b/>
            <sz val="9"/>
            <color indexed="81"/>
            <rFont val="돋움"/>
            <family val="3"/>
            <charset val="129"/>
          </rPr>
          <t>산림환경연구원</t>
        </r>
        <r>
          <rPr>
            <b/>
            <sz val="9"/>
            <color indexed="81"/>
            <rFont val="Tahoma"/>
            <family val="2"/>
          </rPr>
          <t xml:space="preserve">, </t>
        </r>
        <r>
          <rPr>
            <b/>
            <sz val="9"/>
            <color indexed="81"/>
            <rFont val="돋움"/>
            <family val="3"/>
            <charset val="129"/>
          </rPr>
          <t>양탕국문화원</t>
        </r>
      </text>
    </comment>
    <comment ref="G97" authorId="1" shapeId="0" xr:uid="{EA7335E3-39C9-4471-89CF-FC6DCEE6D651}">
      <text>
        <r>
          <rPr>
            <b/>
            <sz val="9"/>
            <color indexed="81"/>
            <rFont val="돋움"/>
            <family val="3"/>
            <charset val="129"/>
          </rPr>
          <t>월아산</t>
        </r>
        <r>
          <rPr>
            <b/>
            <sz val="9"/>
            <color indexed="81"/>
            <rFont val="Tahoma"/>
            <family val="2"/>
          </rPr>
          <t xml:space="preserve"> </t>
        </r>
        <r>
          <rPr>
            <b/>
            <sz val="9"/>
            <color indexed="81"/>
            <rFont val="돋움"/>
            <family val="3"/>
            <charset val="129"/>
          </rPr>
          <t>숲속의</t>
        </r>
        <r>
          <rPr>
            <b/>
            <sz val="9"/>
            <color indexed="81"/>
            <rFont val="Tahoma"/>
            <family val="2"/>
          </rPr>
          <t xml:space="preserve"> </t>
        </r>
        <r>
          <rPr>
            <b/>
            <sz val="9"/>
            <color indexed="81"/>
            <rFont val="돋움"/>
            <family val="3"/>
            <charset val="129"/>
          </rPr>
          <t>진주</t>
        </r>
      </text>
    </comment>
    <comment ref="G102" authorId="1" shapeId="0" xr:uid="{A0B21C8C-C086-4DB7-9977-8CA10AB8ADBA}">
      <text>
        <r>
          <rPr>
            <sz val="9"/>
            <color indexed="81"/>
            <rFont val="돋움"/>
            <family val="3"/>
            <charset val="129"/>
          </rPr>
          <t>진주</t>
        </r>
        <r>
          <rPr>
            <sz val="9"/>
            <color indexed="81"/>
            <rFont val="Tahoma"/>
            <family val="2"/>
          </rPr>
          <t xml:space="preserve"> </t>
        </r>
        <r>
          <rPr>
            <sz val="9"/>
            <color indexed="81"/>
            <rFont val="돋움"/>
            <family val="3"/>
            <charset val="129"/>
          </rPr>
          <t>산림환경연구원</t>
        </r>
        <r>
          <rPr>
            <sz val="9"/>
            <color indexed="81"/>
            <rFont val="Tahoma"/>
            <family val="2"/>
          </rPr>
          <t xml:space="preserve">, </t>
        </r>
        <r>
          <rPr>
            <sz val="9"/>
            <color indexed="81"/>
            <rFont val="돋움"/>
            <family val="3"/>
            <charset val="129"/>
          </rPr>
          <t>제주도</t>
        </r>
        <r>
          <rPr>
            <sz val="9"/>
            <color indexed="81"/>
            <rFont val="Tahoma"/>
            <family val="2"/>
          </rPr>
          <t xml:space="preserve"> </t>
        </r>
        <r>
          <rPr>
            <sz val="9"/>
            <color indexed="81"/>
            <rFont val="돋움"/>
            <family val="3"/>
            <charset val="129"/>
          </rPr>
          <t>양탕국문화원</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103" authorId="1" shapeId="0" xr:uid="{1310285B-B593-471F-A092-2F6EA0D7D515}">
      <text>
        <r>
          <rPr>
            <sz val="9"/>
            <color indexed="81"/>
            <rFont val="돋움"/>
            <family val="3"/>
            <charset val="129"/>
          </rPr>
          <t>강원도</t>
        </r>
        <r>
          <rPr>
            <sz val="9"/>
            <color indexed="81"/>
            <rFont val="Tahoma"/>
            <family val="2"/>
          </rPr>
          <t>(</t>
        </r>
        <r>
          <rPr>
            <sz val="9"/>
            <color indexed="81"/>
            <rFont val="돋움"/>
            <family val="3"/>
            <charset val="129"/>
          </rPr>
          <t>포항</t>
        </r>
        <r>
          <rPr>
            <sz val="9"/>
            <color indexed="81"/>
            <rFont val="Tahoma"/>
            <family val="2"/>
          </rPr>
          <t xml:space="preserve">, </t>
        </r>
        <r>
          <rPr>
            <sz val="9"/>
            <color indexed="81"/>
            <rFont val="돋움"/>
            <family val="3"/>
            <charset val="129"/>
          </rPr>
          <t>강릉</t>
        </r>
        <r>
          <rPr>
            <sz val="9"/>
            <color indexed="81"/>
            <rFont val="Tahoma"/>
            <family val="2"/>
          </rPr>
          <t xml:space="preserve">, </t>
        </r>
        <r>
          <rPr>
            <sz val="9"/>
            <color indexed="81"/>
            <rFont val="돋움"/>
            <family val="3"/>
            <charset val="129"/>
          </rPr>
          <t>원주</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104" authorId="1" shapeId="0" xr:uid="{957A764A-054D-47AB-BA92-85F60407499F}">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G105" authorId="1" shapeId="0" xr:uid="{85796054-7A97-49CB-9362-E5D2209A706E}">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G108" authorId="1" shapeId="0" xr:uid="{FE6B27FC-9017-40CE-BBDD-C7EE48825299}">
      <text>
        <r>
          <rPr>
            <b/>
            <sz val="9"/>
            <color indexed="81"/>
            <rFont val="돋움"/>
            <family val="3"/>
            <charset val="129"/>
          </rPr>
          <t>김해</t>
        </r>
        <r>
          <rPr>
            <b/>
            <sz val="9"/>
            <color indexed="81"/>
            <rFont val="Tahoma"/>
            <family val="2"/>
          </rPr>
          <t xml:space="preserve"> </t>
        </r>
        <r>
          <rPr>
            <b/>
            <sz val="9"/>
            <color indexed="81"/>
            <rFont val="돋움"/>
            <family val="3"/>
            <charset val="129"/>
          </rPr>
          <t>탄소중립체험관</t>
        </r>
        <r>
          <rPr>
            <sz val="9"/>
            <color indexed="81"/>
            <rFont val="Tahoma"/>
            <family val="2"/>
          </rPr>
          <t xml:space="preserve">
</t>
        </r>
      </text>
    </comment>
    <comment ref="G111" authorId="1" shapeId="0" xr:uid="{633A816E-B0C1-4BF2-AA0F-544201FBD20E}">
      <text>
        <r>
          <rPr>
            <sz val="9"/>
            <color indexed="81"/>
            <rFont val="돋움"/>
            <family val="3"/>
            <charset val="129"/>
          </rPr>
          <t>강원도</t>
        </r>
        <r>
          <rPr>
            <sz val="9"/>
            <color indexed="81"/>
            <rFont val="Tahoma"/>
            <family val="2"/>
          </rPr>
          <t>(</t>
        </r>
        <r>
          <rPr>
            <sz val="9"/>
            <color indexed="81"/>
            <rFont val="돋움"/>
            <family val="3"/>
            <charset val="129"/>
          </rPr>
          <t>포항</t>
        </r>
        <r>
          <rPr>
            <sz val="9"/>
            <color indexed="81"/>
            <rFont val="Tahoma"/>
            <family val="2"/>
          </rPr>
          <t xml:space="preserve">, </t>
        </r>
        <r>
          <rPr>
            <sz val="9"/>
            <color indexed="81"/>
            <rFont val="돋움"/>
            <family val="3"/>
            <charset val="129"/>
          </rPr>
          <t>강릉</t>
        </r>
        <r>
          <rPr>
            <sz val="9"/>
            <color indexed="81"/>
            <rFont val="Tahoma"/>
            <family val="2"/>
          </rPr>
          <t xml:space="preserve">, </t>
        </r>
        <r>
          <rPr>
            <sz val="9"/>
            <color indexed="81"/>
            <rFont val="돋움"/>
            <family val="3"/>
            <charset val="129"/>
          </rPr>
          <t>원주</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114" authorId="1" shapeId="0" xr:uid="{7F1B7E46-2491-4299-899F-4CC226B71F30}">
      <text>
        <r>
          <rPr>
            <sz val="9"/>
            <color indexed="81"/>
            <rFont val="돋움"/>
            <family val="3"/>
            <charset val="129"/>
          </rPr>
          <t>진주 초전공원 등</t>
        </r>
        <r>
          <rPr>
            <sz val="9"/>
            <color indexed="81"/>
            <rFont val="Tahoma"/>
            <family val="2"/>
          </rPr>
          <t xml:space="preserve">
</t>
        </r>
      </text>
    </comment>
    <comment ref="G115" authorId="1" shapeId="0" xr:uid="{DBBF2EBE-21E4-45AF-9955-6EC1ABC99DA0}">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G122" authorId="1" shapeId="0" xr:uid="{460D45EA-CC40-49DF-9063-ABCD4262727E}">
      <text>
        <r>
          <rPr>
            <b/>
            <sz val="9"/>
            <color indexed="81"/>
            <rFont val="돋움"/>
            <family val="3"/>
            <charset val="129"/>
          </rPr>
          <t>통영국제음악당</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G125" authorId="1" shapeId="0" xr:uid="{E91C0FBD-EF1D-45D2-9B5D-55F05372247A}">
      <text>
        <r>
          <rPr>
            <sz val="9"/>
            <color indexed="81"/>
            <rFont val="돋움"/>
            <family val="3"/>
            <charset val="129"/>
          </rPr>
          <t>밀양</t>
        </r>
        <r>
          <rPr>
            <sz val="9"/>
            <color indexed="81"/>
            <rFont val="Tahoma"/>
            <family val="2"/>
          </rPr>
          <t>(</t>
        </r>
        <r>
          <rPr>
            <sz val="9"/>
            <color indexed="81"/>
            <rFont val="돋움"/>
            <family val="3"/>
            <charset val="129"/>
          </rPr>
          <t>선샤인밀양테마파크</t>
        </r>
        <r>
          <rPr>
            <sz val="9"/>
            <color indexed="81"/>
            <rFont val="Tahoma"/>
            <family val="2"/>
          </rPr>
          <t xml:space="preserve">, </t>
        </r>
        <r>
          <rPr>
            <sz val="9"/>
            <color indexed="81"/>
            <rFont val="돋움"/>
            <family val="3"/>
            <charset val="129"/>
          </rPr>
          <t>열두달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131" authorId="1" shapeId="0" xr:uid="{63850DF5-D192-4F5C-BE4E-4372A674B715}">
      <text>
        <r>
          <rPr>
            <b/>
            <sz val="9"/>
            <color indexed="81"/>
            <rFont val="돋움"/>
            <family val="3"/>
            <charset val="129"/>
          </rPr>
          <t>의령 야베스 목장</t>
        </r>
        <r>
          <rPr>
            <sz val="9"/>
            <color indexed="81"/>
            <rFont val="Tahoma"/>
            <family val="2"/>
          </rPr>
          <t xml:space="preserve">
</t>
        </r>
      </text>
    </comment>
    <comment ref="G132" authorId="1" shapeId="0" xr:uid="{6A4713B6-C87B-437D-91FA-7E47BE96245D}">
      <text>
        <r>
          <rPr>
            <b/>
            <sz val="9"/>
            <color indexed="81"/>
            <rFont val="돋움"/>
            <family val="3"/>
            <charset val="129"/>
          </rPr>
          <t>진주</t>
        </r>
        <r>
          <rPr>
            <b/>
            <sz val="9"/>
            <color indexed="81"/>
            <rFont val="Tahoma"/>
            <family val="2"/>
          </rPr>
          <t xml:space="preserve"> </t>
        </r>
        <r>
          <rPr>
            <b/>
            <sz val="9"/>
            <color indexed="81"/>
            <rFont val="돋움"/>
            <family val="3"/>
            <charset val="129"/>
          </rPr>
          <t>산림환경원</t>
        </r>
        <r>
          <rPr>
            <b/>
            <sz val="9"/>
            <color indexed="81"/>
            <rFont val="Tahoma"/>
            <family val="2"/>
          </rPr>
          <t xml:space="preserve">, </t>
        </r>
        <r>
          <rPr>
            <b/>
            <sz val="9"/>
            <color indexed="81"/>
            <rFont val="돋움"/>
            <family val="3"/>
            <charset val="129"/>
          </rPr>
          <t>사천</t>
        </r>
        <r>
          <rPr>
            <b/>
            <sz val="9"/>
            <color indexed="81"/>
            <rFont val="Tahoma"/>
            <family val="2"/>
          </rPr>
          <t xml:space="preserve"> </t>
        </r>
        <r>
          <rPr>
            <b/>
            <sz val="9"/>
            <color indexed="81"/>
            <rFont val="돋움"/>
            <family val="3"/>
            <charset val="129"/>
          </rPr>
          <t>콩지은</t>
        </r>
        <r>
          <rPr>
            <b/>
            <sz val="9"/>
            <color indexed="81"/>
            <rFont val="Tahoma"/>
            <family val="2"/>
          </rPr>
          <t xml:space="preserve"> </t>
        </r>
        <r>
          <rPr>
            <b/>
            <sz val="9"/>
            <color indexed="81"/>
            <rFont val="돋움"/>
            <family val="3"/>
            <charset val="129"/>
          </rPr>
          <t>농장</t>
        </r>
        <r>
          <rPr>
            <sz val="9"/>
            <color indexed="81"/>
            <rFont val="Tahoma"/>
            <family val="2"/>
          </rPr>
          <t xml:space="preserve">
</t>
        </r>
      </text>
    </comment>
    <comment ref="G133" authorId="1" shapeId="0" xr:uid="{7A16B124-3472-4F1C-9322-BA22D8D19FDB}">
      <text>
        <r>
          <rPr>
            <b/>
            <sz val="9"/>
            <color indexed="81"/>
            <rFont val="돋움"/>
            <family val="3"/>
            <charset val="129"/>
          </rPr>
          <t>소노캄</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리조트</t>
        </r>
      </text>
    </comment>
    <comment ref="G134" authorId="1" shapeId="0" xr:uid="{E2FF97E0-B0E5-4CE6-87D0-6CBE3D61884E}">
      <text>
        <r>
          <rPr>
            <sz val="9"/>
            <color indexed="81"/>
            <rFont val="돋움"/>
            <family val="3"/>
            <charset val="129"/>
          </rPr>
          <t>산청</t>
        </r>
        <r>
          <rPr>
            <sz val="9"/>
            <color indexed="81"/>
            <rFont val="Tahoma"/>
            <family val="2"/>
          </rPr>
          <t xml:space="preserve"> </t>
        </r>
        <r>
          <rPr>
            <sz val="9"/>
            <color indexed="81"/>
            <rFont val="돋움"/>
            <family val="3"/>
            <charset val="129"/>
          </rPr>
          <t>치유의</t>
        </r>
        <r>
          <rPr>
            <sz val="9"/>
            <color indexed="81"/>
            <rFont val="Tahoma"/>
            <family val="2"/>
          </rPr>
          <t xml:space="preserve"> </t>
        </r>
        <r>
          <rPr>
            <sz val="9"/>
            <color indexed="81"/>
            <rFont val="돋움"/>
            <family val="3"/>
            <charset val="129"/>
          </rPr>
          <t>숲</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동의보감한의원</t>
        </r>
        <r>
          <rPr>
            <sz val="9"/>
            <color indexed="81"/>
            <rFont val="Tahoma"/>
            <family val="2"/>
          </rPr>
          <t xml:space="preserve">
</t>
        </r>
      </text>
    </comment>
    <comment ref="G135" authorId="1" shapeId="0" xr:uid="{F3A6638F-F42F-454F-ADAD-75F96FA5571A}">
      <text>
        <r>
          <rPr>
            <b/>
            <sz val="9"/>
            <color indexed="81"/>
            <rFont val="돋움"/>
            <family val="3"/>
            <charset val="129"/>
          </rPr>
          <t>사천</t>
        </r>
        <r>
          <rPr>
            <b/>
            <sz val="9"/>
            <color indexed="81"/>
            <rFont val="Tahoma"/>
            <family val="2"/>
          </rPr>
          <t xml:space="preserve"> </t>
        </r>
        <r>
          <rPr>
            <b/>
            <sz val="9"/>
            <color indexed="81"/>
            <rFont val="돋움"/>
            <family val="3"/>
            <charset val="129"/>
          </rPr>
          <t>항공국가산단</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G139" authorId="1" shapeId="0" xr:uid="{D962C198-05AD-48C9-9F5A-0D45E2BBEC5D}">
      <text>
        <r>
          <rPr>
            <b/>
            <sz val="9"/>
            <color indexed="81"/>
            <rFont val="돋움"/>
            <family val="3"/>
            <charset val="129"/>
          </rPr>
          <t>제주도</t>
        </r>
      </text>
    </comment>
    <comment ref="G141" authorId="1" shapeId="0" xr:uid="{AD94B8B8-80E8-4408-B00C-FFDF5D1007C5}">
      <text>
        <r>
          <rPr>
            <b/>
            <sz val="9"/>
            <color indexed="81"/>
            <rFont val="돋움"/>
            <family val="3"/>
            <charset val="129"/>
          </rPr>
          <t>거제수목원</t>
        </r>
        <r>
          <rPr>
            <sz val="9"/>
            <color indexed="81"/>
            <rFont val="Tahoma"/>
            <family val="2"/>
          </rPr>
          <t xml:space="preserve">
</t>
        </r>
      </text>
    </comment>
    <comment ref="G142" authorId="1" shapeId="0" xr:uid="{001EE7C7-E3AF-4A81-8CC6-F2EFDEADA58A}">
      <text>
        <r>
          <rPr>
            <sz val="9"/>
            <color indexed="81"/>
            <rFont val="돋움"/>
            <family val="3"/>
            <charset val="129"/>
          </rPr>
          <t>진주박물관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거제</t>
        </r>
        <r>
          <rPr>
            <sz val="9"/>
            <color indexed="81"/>
            <rFont val="Tahoma"/>
            <family val="2"/>
          </rPr>
          <t xml:space="preserve"> </t>
        </r>
        <r>
          <rPr>
            <sz val="9"/>
            <color indexed="81"/>
            <rFont val="돋움"/>
            <family val="3"/>
            <charset val="129"/>
          </rPr>
          <t>일대</t>
        </r>
        <r>
          <rPr>
            <sz val="9"/>
            <color indexed="81"/>
            <rFont val="Tahoma"/>
            <family val="2"/>
          </rPr>
          <t xml:space="preserve">
</t>
        </r>
      </text>
    </comment>
    <comment ref="G144" authorId="1" shapeId="0" xr:uid="{90868753-5753-49A0-B953-BA998E91DD3A}">
      <text>
        <r>
          <rPr>
            <sz val="9"/>
            <color indexed="81"/>
            <rFont val="돋움"/>
            <family val="3"/>
            <charset val="129"/>
          </rPr>
          <t>사천</t>
        </r>
        <r>
          <rPr>
            <sz val="9"/>
            <color indexed="81"/>
            <rFont val="Tahoma"/>
            <family val="2"/>
          </rPr>
          <t xml:space="preserve"> </t>
        </r>
        <r>
          <rPr>
            <sz val="9"/>
            <color indexed="81"/>
            <rFont val="돋움"/>
            <family val="3"/>
            <charset val="129"/>
          </rPr>
          <t>항공국가산단</t>
        </r>
        <r>
          <rPr>
            <sz val="9"/>
            <color indexed="81"/>
            <rFont val="Tahoma"/>
            <family val="2"/>
          </rPr>
          <t xml:space="preserve">
</t>
        </r>
      </text>
    </comment>
    <comment ref="G147" authorId="1" shapeId="0" xr:uid="{881D5FEC-DAC3-490E-A471-F2DB72688DF4}">
      <text>
        <r>
          <rPr>
            <b/>
            <sz val="9"/>
            <color indexed="81"/>
            <rFont val="돋움"/>
            <family val="3"/>
            <charset val="129"/>
          </rPr>
          <t>진주박물관</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ATEC</author>
  </authors>
  <commentList>
    <comment ref="C524" authorId="0" shapeId="0" xr:uid="{D25F55EF-6F8C-420B-A42F-20241F668DB2}">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25" authorId="0" shapeId="0" xr:uid="{835FBAD1-14B0-49EE-BBB6-03437B25255F}">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26" authorId="0" shapeId="0" xr:uid="{C4DA8077-2210-4EA5-A4AA-93658CC63ABE}">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27" authorId="0" shapeId="0" xr:uid="{1C37B294-723C-4DD4-9CC6-4801BE7F9E28}">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28" authorId="0" shapeId="0" xr:uid="{7BAF2511-139C-43BA-A14A-6F85396CEE78}">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29" authorId="0" shapeId="0" xr:uid="{16F3008B-041E-417F-B7F8-453EBD71AB6F}">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30" authorId="0" shapeId="0" xr:uid="{3F2FAC83-A258-45A5-A109-5385C864029B}">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C531" authorId="0" shapeId="0" xr:uid="{4A9A6C53-A837-4F8C-96A1-74F781AD46DE}">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ATEC</author>
  </authors>
  <commentList>
    <comment ref="F7" authorId="0" shapeId="0" xr:uid="{00000000-0006-0000-0500-000001000000}">
      <text>
        <r>
          <rPr>
            <b/>
            <sz val="9"/>
            <color indexed="81"/>
            <rFont val="Tahoma"/>
            <family val="2"/>
          </rPr>
          <t xml:space="preserve">2.19~21. : </t>
        </r>
        <r>
          <rPr>
            <b/>
            <sz val="9"/>
            <color indexed="81"/>
            <rFont val="돋움"/>
            <family val="3"/>
            <charset val="129"/>
          </rPr>
          <t>거제소노캄</t>
        </r>
      </text>
    </comment>
    <comment ref="F8" authorId="0" shapeId="0" xr:uid="{00000000-0006-0000-0500-000002000000}">
      <text>
        <r>
          <rPr>
            <b/>
            <sz val="9"/>
            <color indexed="81"/>
            <rFont val="Tahoma"/>
            <family val="2"/>
          </rPr>
          <t xml:space="preserve">2.19~21. : </t>
        </r>
        <r>
          <rPr>
            <b/>
            <sz val="9"/>
            <color indexed="81"/>
            <rFont val="돋움"/>
            <family val="3"/>
            <charset val="129"/>
          </rPr>
          <t>거제소노캄</t>
        </r>
      </text>
    </comment>
    <comment ref="F9" authorId="0" shapeId="0" xr:uid="{00000000-0006-0000-0500-000003000000}">
      <text>
        <r>
          <rPr>
            <b/>
            <sz val="9"/>
            <color indexed="81"/>
            <rFont val="Tahoma"/>
            <family val="2"/>
          </rPr>
          <t xml:space="preserve">2.19~21. : </t>
        </r>
        <r>
          <rPr>
            <b/>
            <sz val="9"/>
            <color indexed="81"/>
            <rFont val="돋움"/>
            <family val="3"/>
            <charset val="129"/>
          </rPr>
          <t>거제소노캄</t>
        </r>
      </text>
    </comment>
    <comment ref="F10" authorId="0" shapeId="0" xr:uid="{00000000-0006-0000-0500-000004000000}">
      <text>
        <r>
          <rPr>
            <b/>
            <sz val="9"/>
            <color indexed="81"/>
            <rFont val="Tahoma"/>
            <family val="2"/>
          </rPr>
          <t xml:space="preserve">2.19~21. : </t>
        </r>
        <r>
          <rPr>
            <b/>
            <sz val="9"/>
            <color indexed="81"/>
            <rFont val="돋움"/>
            <family val="3"/>
            <charset val="129"/>
          </rPr>
          <t>거제소노캄</t>
        </r>
      </text>
    </comment>
    <comment ref="F11" authorId="0" shapeId="0" xr:uid="{00000000-0006-0000-0500-000005000000}">
      <text>
        <r>
          <rPr>
            <b/>
            <sz val="9"/>
            <color indexed="81"/>
            <rFont val="Tahoma"/>
            <family val="2"/>
          </rPr>
          <t xml:space="preserve">2.19~21. : </t>
        </r>
        <r>
          <rPr>
            <b/>
            <sz val="9"/>
            <color indexed="81"/>
            <rFont val="돋움"/>
            <family val="3"/>
            <charset val="129"/>
          </rPr>
          <t>거제소노캄</t>
        </r>
      </text>
    </comment>
    <comment ref="F12" authorId="0" shapeId="0" xr:uid="{00000000-0006-0000-0500-000006000000}">
      <text>
        <r>
          <rPr>
            <b/>
            <sz val="9"/>
            <color indexed="81"/>
            <rFont val="Tahoma"/>
            <family val="2"/>
          </rPr>
          <t xml:space="preserve">2.19~21. : </t>
        </r>
        <r>
          <rPr>
            <b/>
            <sz val="9"/>
            <color indexed="81"/>
            <rFont val="돋움"/>
            <family val="3"/>
            <charset val="129"/>
          </rPr>
          <t>거제소노캄</t>
        </r>
      </text>
    </comment>
    <comment ref="F13" authorId="0" shapeId="0" xr:uid="{00000000-0006-0000-0500-000007000000}">
      <text>
        <r>
          <rPr>
            <b/>
            <sz val="9"/>
            <color indexed="81"/>
            <rFont val="Tahoma"/>
            <family val="2"/>
          </rPr>
          <t xml:space="preserve">2.19~21. : </t>
        </r>
        <r>
          <rPr>
            <b/>
            <sz val="9"/>
            <color indexed="81"/>
            <rFont val="돋움"/>
            <family val="3"/>
            <charset val="129"/>
          </rPr>
          <t>거제소노캄</t>
        </r>
      </text>
    </comment>
    <comment ref="F14" authorId="0" shapeId="0" xr:uid="{00000000-0006-0000-0500-000008000000}">
      <text>
        <r>
          <rPr>
            <b/>
            <sz val="9"/>
            <color indexed="81"/>
            <rFont val="Tahoma"/>
            <family val="2"/>
          </rPr>
          <t xml:space="preserve">2.19~21. : </t>
        </r>
        <r>
          <rPr>
            <b/>
            <sz val="9"/>
            <color indexed="81"/>
            <rFont val="돋움"/>
            <family val="3"/>
            <charset val="129"/>
          </rPr>
          <t>거제소노캄</t>
        </r>
      </text>
    </comment>
    <comment ref="F48" authorId="0" shapeId="0" xr:uid="{EA6C2638-7494-4BB5-9791-9EA974B8E45A}">
      <text>
        <r>
          <rPr>
            <b/>
            <sz val="9"/>
            <color indexed="81"/>
            <rFont val="Tahoma"/>
            <family val="2"/>
          </rPr>
          <t xml:space="preserve">3.4~6. : </t>
        </r>
        <r>
          <rPr>
            <b/>
            <sz val="9"/>
            <color indexed="81"/>
            <rFont val="돋움"/>
            <family val="3"/>
            <charset val="129"/>
          </rPr>
          <t>거제소노캄</t>
        </r>
      </text>
    </comment>
    <comment ref="F49" authorId="0" shapeId="0" xr:uid="{C5AF943C-E3E8-4A0E-BA86-A03D0D089461}">
      <text>
        <r>
          <rPr>
            <b/>
            <sz val="9"/>
            <color indexed="81"/>
            <rFont val="Tahoma"/>
            <family val="2"/>
          </rPr>
          <t xml:space="preserve">3.4~6. : </t>
        </r>
        <r>
          <rPr>
            <b/>
            <sz val="9"/>
            <color indexed="81"/>
            <rFont val="돋움"/>
            <family val="3"/>
            <charset val="129"/>
          </rPr>
          <t>거제소노캄</t>
        </r>
      </text>
    </comment>
    <comment ref="F50" authorId="0" shapeId="0" xr:uid="{D950ECD5-A5DD-46DF-8918-C45A616111A3}">
      <text>
        <r>
          <rPr>
            <b/>
            <sz val="9"/>
            <color indexed="81"/>
            <rFont val="Tahoma"/>
            <family val="2"/>
          </rPr>
          <t xml:space="preserve">3.4~6. : </t>
        </r>
        <r>
          <rPr>
            <b/>
            <sz val="9"/>
            <color indexed="81"/>
            <rFont val="돋움"/>
            <family val="3"/>
            <charset val="129"/>
          </rPr>
          <t>거제소노캄</t>
        </r>
      </text>
    </comment>
    <comment ref="F51" authorId="0" shapeId="0" xr:uid="{73B645AF-1495-4E2D-86F0-8DEA1746FDF2}">
      <text>
        <r>
          <rPr>
            <b/>
            <sz val="9"/>
            <color indexed="81"/>
            <rFont val="Tahoma"/>
            <family val="2"/>
          </rPr>
          <t xml:space="preserve">3.4~6. : </t>
        </r>
        <r>
          <rPr>
            <b/>
            <sz val="9"/>
            <color indexed="81"/>
            <rFont val="돋움"/>
            <family val="3"/>
            <charset val="129"/>
          </rPr>
          <t>거제소노캄</t>
        </r>
      </text>
    </comment>
    <comment ref="F52" authorId="0" shapeId="0" xr:uid="{AE817D5D-47B0-4C73-94CA-E0965EAEACE6}">
      <text>
        <r>
          <rPr>
            <b/>
            <sz val="9"/>
            <color indexed="81"/>
            <rFont val="Tahoma"/>
            <family val="2"/>
          </rPr>
          <t xml:space="preserve">3.4~6. : </t>
        </r>
        <r>
          <rPr>
            <b/>
            <sz val="9"/>
            <color indexed="81"/>
            <rFont val="돋움"/>
            <family val="3"/>
            <charset val="129"/>
          </rPr>
          <t>거제소노캄</t>
        </r>
      </text>
    </comment>
    <comment ref="F53" authorId="0" shapeId="0" xr:uid="{78012A95-9023-4207-98CB-D4420493E881}">
      <text>
        <r>
          <rPr>
            <b/>
            <sz val="9"/>
            <color indexed="81"/>
            <rFont val="Tahoma"/>
            <family val="2"/>
          </rPr>
          <t xml:space="preserve">3.4~6. : </t>
        </r>
        <r>
          <rPr>
            <b/>
            <sz val="9"/>
            <color indexed="81"/>
            <rFont val="돋움"/>
            <family val="3"/>
            <charset val="129"/>
          </rPr>
          <t>거제소노캄</t>
        </r>
      </text>
    </comment>
    <comment ref="F54" authorId="0" shapeId="0" xr:uid="{2F07FBA4-76AC-46A3-81CD-7FBAF5076DDC}">
      <text>
        <r>
          <rPr>
            <b/>
            <sz val="9"/>
            <color indexed="81"/>
            <rFont val="Tahoma"/>
            <family val="2"/>
          </rPr>
          <t xml:space="preserve">3.4~6. : </t>
        </r>
        <r>
          <rPr>
            <b/>
            <sz val="9"/>
            <color indexed="81"/>
            <rFont val="돋움"/>
            <family val="3"/>
            <charset val="129"/>
          </rPr>
          <t>거제소노캄</t>
        </r>
      </text>
    </comment>
    <comment ref="F55" authorId="0" shapeId="0" xr:uid="{ADA2F93D-A74A-4816-BA84-44E5332758CC}">
      <text>
        <r>
          <rPr>
            <b/>
            <sz val="9"/>
            <color indexed="81"/>
            <rFont val="Tahoma"/>
            <family val="2"/>
          </rPr>
          <t xml:space="preserve">3.4~6. : </t>
        </r>
        <r>
          <rPr>
            <b/>
            <sz val="9"/>
            <color indexed="81"/>
            <rFont val="돋움"/>
            <family val="3"/>
            <charset val="129"/>
          </rPr>
          <t>거제소노캄</t>
        </r>
      </text>
    </comment>
    <comment ref="F135" authorId="1" shapeId="0" xr:uid="{CC076CF8-8F3A-495B-8C4B-8B920888D3F4}">
      <text>
        <r>
          <rPr>
            <sz val="9"/>
            <color indexed="81"/>
            <rFont val="돋움"/>
            <family val="3"/>
            <charset val="129"/>
          </rPr>
          <t>함안</t>
        </r>
        <r>
          <rPr>
            <sz val="9"/>
            <color indexed="81"/>
            <rFont val="Tahoma"/>
            <family val="2"/>
          </rPr>
          <t xml:space="preserve"> </t>
        </r>
        <r>
          <rPr>
            <sz val="9"/>
            <color indexed="81"/>
            <rFont val="돋움"/>
            <family val="3"/>
            <charset val="129"/>
          </rPr>
          <t>아라가야</t>
        </r>
        <r>
          <rPr>
            <sz val="9"/>
            <color indexed="81"/>
            <rFont val="Tahoma"/>
            <family val="2"/>
          </rPr>
          <t xml:space="preserve"> </t>
        </r>
        <r>
          <rPr>
            <sz val="9"/>
            <color indexed="81"/>
            <rFont val="돋움"/>
            <family val="3"/>
            <charset val="129"/>
          </rPr>
          <t>유적지</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진해</t>
        </r>
        <r>
          <rPr>
            <sz val="9"/>
            <color indexed="81"/>
            <rFont val="Tahoma"/>
            <family val="2"/>
          </rPr>
          <t xml:space="preserve"> </t>
        </r>
        <r>
          <rPr>
            <sz val="9"/>
            <color indexed="81"/>
            <rFont val="돋움"/>
            <family val="3"/>
            <charset val="129"/>
          </rPr>
          <t>근대문화역사길</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통영</t>
        </r>
        <r>
          <rPr>
            <sz val="9"/>
            <color indexed="81"/>
            <rFont val="Tahoma"/>
            <family val="2"/>
          </rPr>
          <t xml:space="preserve"> </t>
        </r>
        <r>
          <rPr>
            <sz val="9"/>
            <color indexed="81"/>
            <rFont val="돋움"/>
            <family val="3"/>
            <charset val="129"/>
          </rPr>
          <t>세병관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제승당</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합천</t>
        </r>
        <r>
          <rPr>
            <sz val="9"/>
            <color indexed="81"/>
            <rFont val="Tahoma"/>
            <family val="2"/>
          </rPr>
          <t xml:space="preserve"> </t>
        </r>
        <r>
          <rPr>
            <sz val="9"/>
            <color indexed="81"/>
            <rFont val="돋움"/>
            <family val="3"/>
            <charset val="129"/>
          </rPr>
          <t>해인사</t>
        </r>
        <r>
          <rPr>
            <b/>
            <sz val="9"/>
            <color indexed="81"/>
            <rFont val="Tahoma"/>
            <family val="2"/>
          </rPr>
          <t xml:space="preserve"> </t>
        </r>
      </text>
    </comment>
    <comment ref="F136" authorId="1" shapeId="0" xr:uid="{160CC118-E84D-40D0-A5F9-C3408B842AAF}">
      <text>
        <r>
          <rPr>
            <sz val="9"/>
            <color indexed="81"/>
            <rFont val="돋움"/>
            <family val="3"/>
            <charset val="129"/>
          </rPr>
          <t>함안</t>
        </r>
        <r>
          <rPr>
            <sz val="9"/>
            <color indexed="81"/>
            <rFont val="Tahoma"/>
            <family val="2"/>
          </rPr>
          <t xml:space="preserve"> </t>
        </r>
        <r>
          <rPr>
            <sz val="9"/>
            <color indexed="81"/>
            <rFont val="돋움"/>
            <family val="3"/>
            <charset val="129"/>
          </rPr>
          <t>아라가야</t>
        </r>
        <r>
          <rPr>
            <sz val="9"/>
            <color indexed="81"/>
            <rFont val="Tahoma"/>
            <family val="2"/>
          </rPr>
          <t xml:space="preserve"> </t>
        </r>
        <r>
          <rPr>
            <sz val="9"/>
            <color indexed="81"/>
            <rFont val="돋움"/>
            <family val="3"/>
            <charset val="129"/>
          </rPr>
          <t>유적지</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진해</t>
        </r>
        <r>
          <rPr>
            <sz val="9"/>
            <color indexed="81"/>
            <rFont val="Tahoma"/>
            <family val="2"/>
          </rPr>
          <t xml:space="preserve"> </t>
        </r>
        <r>
          <rPr>
            <sz val="9"/>
            <color indexed="81"/>
            <rFont val="돋움"/>
            <family val="3"/>
            <charset val="129"/>
          </rPr>
          <t>근대문화역사길</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통영</t>
        </r>
        <r>
          <rPr>
            <sz val="9"/>
            <color indexed="81"/>
            <rFont val="Tahoma"/>
            <family val="2"/>
          </rPr>
          <t xml:space="preserve"> </t>
        </r>
        <r>
          <rPr>
            <sz val="9"/>
            <color indexed="81"/>
            <rFont val="돋움"/>
            <family val="3"/>
            <charset val="129"/>
          </rPr>
          <t>세병관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제승당</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합천</t>
        </r>
        <r>
          <rPr>
            <sz val="9"/>
            <color indexed="81"/>
            <rFont val="Tahoma"/>
            <family val="2"/>
          </rPr>
          <t xml:space="preserve"> </t>
        </r>
        <r>
          <rPr>
            <sz val="9"/>
            <color indexed="81"/>
            <rFont val="돋움"/>
            <family val="3"/>
            <charset val="129"/>
          </rPr>
          <t>해인사</t>
        </r>
        <r>
          <rPr>
            <b/>
            <sz val="9"/>
            <color indexed="81"/>
            <rFont val="Tahoma"/>
            <family val="2"/>
          </rPr>
          <t xml:space="preserve"> </t>
        </r>
      </text>
    </comment>
    <comment ref="F138" authorId="0" shapeId="0" xr:uid="{B58F10E0-4AD2-497A-B52A-C41095462F20}">
      <text>
        <r>
          <rPr>
            <b/>
            <sz val="9"/>
            <color indexed="81"/>
            <rFont val="Tahoma"/>
            <family val="2"/>
          </rPr>
          <t xml:space="preserve">3.31~4.2. : </t>
        </r>
        <r>
          <rPr>
            <b/>
            <sz val="9"/>
            <color indexed="81"/>
            <rFont val="돋움"/>
            <family val="3"/>
            <charset val="129"/>
          </rPr>
          <t>거제소노캄</t>
        </r>
      </text>
    </comment>
    <comment ref="F139" authorId="0" shapeId="0" xr:uid="{72F1FFC9-3AB9-4C78-938C-EDD0690299A2}">
      <text>
        <r>
          <rPr>
            <b/>
            <sz val="9"/>
            <color indexed="81"/>
            <rFont val="Tahoma"/>
            <family val="2"/>
          </rPr>
          <t xml:space="preserve">3.31~4.2. : </t>
        </r>
        <r>
          <rPr>
            <b/>
            <sz val="9"/>
            <color indexed="81"/>
            <rFont val="돋움"/>
            <family val="3"/>
            <charset val="129"/>
          </rPr>
          <t>거제소노캄</t>
        </r>
      </text>
    </comment>
    <comment ref="F140" authorId="0" shapeId="0" xr:uid="{BD39B4C2-4481-4F36-A621-9F0625905751}">
      <text>
        <r>
          <rPr>
            <b/>
            <sz val="9"/>
            <color indexed="81"/>
            <rFont val="Tahoma"/>
            <family val="2"/>
          </rPr>
          <t xml:space="preserve">3.31~4.2. : </t>
        </r>
        <r>
          <rPr>
            <b/>
            <sz val="9"/>
            <color indexed="81"/>
            <rFont val="돋움"/>
            <family val="3"/>
            <charset val="129"/>
          </rPr>
          <t>거제소노캄</t>
        </r>
      </text>
    </comment>
    <comment ref="F141" authorId="0" shapeId="0" xr:uid="{50EDD7C4-3912-4D05-B703-45F0CF597432}">
      <text>
        <r>
          <rPr>
            <b/>
            <sz val="9"/>
            <color indexed="81"/>
            <rFont val="Tahoma"/>
            <family val="2"/>
          </rPr>
          <t xml:space="preserve">3.31~4.2. : </t>
        </r>
        <r>
          <rPr>
            <b/>
            <sz val="9"/>
            <color indexed="81"/>
            <rFont val="돋움"/>
            <family val="3"/>
            <charset val="129"/>
          </rPr>
          <t>거제소노캄</t>
        </r>
      </text>
    </comment>
    <comment ref="F142" authorId="0" shapeId="0" xr:uid="{BA5BEB23-6330-4432-8519-0F0226AFD4C4}">
      <text>
        <r>
          <rPr>
            <b/>
            <sz val="9"/>
            <color indexed="81"/>
            <rFont val="Tahoma"/>
            <family val="2"/>
          </rPr>
          <t xml:space="preserve">3.31~4.2. : </t>
        </r>
        <r>
          <rPr>
            <b/>
            <sz val="9"/>
            <color indexed="81"/>
            <rFont val="돋움"/>
            <family val="3"/>
            <charset val="129"/>
          </rPr>
          <t>거제소노캄</t>
        </r>
      </text>
    </comment>
    <comment ref="F143" authorId="0" shapeId="0" xr:uid="{FAC1ED94-8664-4A69-89EF-DADF04240C5F}">
      <text>
        <r>
          <rPr>
            <b/>
            <sz val="9"/>
            <color indexed="81"/>
            <rFont val="Tahoma"/>
            <family val="2"/>
          </rPr>
          <t xml:space="preserve">3.31~4.2. : </t>
        </r>
        <r>
          <rPr>
            <b/>
            <sz val="9"/>
            <color indexed="81"/>
            <rFont val="돋움"/>
            <family val="3"/>
            <charset val="129"/>
          </rPr>
          <t>거제소노캄</t>
        </r>
      </text>
    </comment>
    <comment ref="F144" authorId="0" shapeId="0" xr:uid="{7CAC0CA5-101A-4AD1-8F7D-7ED37F05C1BB}">
      <text>
        <r>
          <rPr>
            <b/>
            <sz val="9"/>
            <color indexed="81"/>
            <rFont val="Tahoma"/>
            <family val="2"/>
          </rPr>
          <t xml:space="preserve">3.31~4.2. : </t>
        </r>
        <r>
          <rPr>
            <b/>
            <sz val="9"/>
            <color indexed="81"/>
            <rFont val="돋움"/>
            <family val="3"/>
            <charset val="129"/>
          </rPr>
          <t>거제소노캄</t>
        </r>
      </text>
    </comment>
    <comment ref="F163" authorId="1" shapeId="0" xr:uid="{70314D3F-26E1-4254-BB81-20CEAA2084AB}">
      <text>
        <r>
          <rPr>
            <sz val="9"/>
            <color indexed="81"/>
            <rFont val="돋움"/>
            <family val="3"/>
            <charset val="129"/>
          </rPr>
          <t>함안</t>
        </r>
        <r>
          <rPr>
            <sz val="9"/>
            <color indexed="81"/>
            <rFont val="Tahoma"/>
            <family val="2"/>
          </rPr>
          <t xml:space="preserve"> </t>
        </r>
        <r>
          <rPr>
            <sz val="9"/>
            <color indexed="81"/>
            <rFont val="돋움"/>
            <family val="3"/>
            <charset val="129"/>
          </rPr>
          <t>말이산고분</t>
        </r>
        <r>
          <rPr>
            <sz val="9"/>
            <color indexed="81"/>
            <rFont val="Tahoma"/>
            <family val="2"/>
          </rPr>
          <t xml:space="preserve">, </t>
        </r>
        <r>
          <rPr>
            <sz val="9"/>
            <color indexed="81"/>
            <rFont val="돋움"/>
            <family val="3"/>
            <charset val="129"/>
          </rPr>
          <t>창녕</t>
        </r>
        <r>
          <rPr>
            <sz val="9"/>
            <color indexed="81"/>
            <rFont val="Tahoma"/>
            <family val="2"/>
          </rPr>
          <t xml:space="preserve"> </t>
        </r>
        <r>
          <rPr>
            <sz val="9"/>
            <color indexed="81"/>
            <rFont val="돋움"/>
            <family val="3"/>
            <charset val="129"/>
          </rPr>
          <t>교동</t>
        </r>
        <r>
          <rPr>
            <sz val="9"/>
            <color indexed="81"/>
            <rFont val="Tahoma"/>
            <family val="2"/>
          </rPr>
          <t xml:space="preserve">, </t>
        </r>
        <r>
          <rPr>
            <sz val="9"/>
            <color indexed="81"/>
            <rFont val="돋움"/>
            <family val="3"/>
            <charset val="129"/>
          </rPr>
          <t>송현동</t>
        </r>
        <r>
          <rPr>
            <sz val="9"/>
            <color indexed="81"/>
            <rFont val="Tahoma"/>
            <family val="2"/>
          </rPr>
          <t xml:space="preserve"> </t>
        </r>
        <r>
          <rPr>
            <sz val="9"/>
            <color indexed="81"/>
            <rFont val="돋움"/>
            <family val="3"/>
            <charset val="129"/>
          </rPr>
          <t>고분</t>
        </r>
        <r>
          <rPr>
            <sz val="9"/>
            <color indexed="81"/>
            <rFont val="Tahoma"/>
            <family val="2"/>
          </rPr>
          <t xml:space="preserve">, </t>
        </r>
        <r>
          <rPr>
            <sz val="9"/>
            <color indexed="81"/>
            <rFont val="돋움"/>
            <family val="3"/>
            <charset val="129"/>
          </rPr>
          <t>우포늪</t>
        </r>
        <r>
          <rPr>
            <sz val="9"/>
            <color indexed="81"/>
            <rFont val="Tahoma"/>
            <family val="2"/>
          </rPr>
          <t xml:space="preserve">, </t>
        </r>
        <r>
          <rPr>
            <sz val="9"/>
            <color indexed="81"/>
            <rFont val="돋움"/>
            <family val="3"/>
            <charset val="129"/>
          </rPr>
          <t>고령</t>
        </r>
        <r>
          <rPr>
            <sz val="9"/>
            <color indexed="81"/>
            <rFont val="Tahoma"/>
            <family val="2"/>
          </rPr>
          <t xml:space="preserve"> </t>
        </r>
        <r>
          <rPr>
            <sz val="9"/>
            <color indexed="81"/>
            <rFont val="돋움"/>
            <family val="3"/>
            <charset val="129"/>
          </rPr>
          <t>지산동고분</t>
        </r>
        <r>
          <rPr>
            <sz val="9"/>
            <color indexed="81"/>
            <rFont val="Tahoma"/>
            <family val="2"/>
          </rPr>
          <t xml:space="preserve">, </t>
        </r>
        <r>
          <rPr>
            <sz val="9"/>
            <color indexed="81"/>
            <rFont val="돋움"/>
            <family val="3"/>
            <charset val="129"/>
          </rPr>
          <t>해인사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164" authorId="1" shapeId="0" xr:uid="{F83D9E0F-DEC2-4089-97B4-325FFB4A9879}">
      <text>
        <r>
          <rPr>
            <sz val="9"/>
            <color indexed="81"/>
            <rFont val="돋움"/>
            <family val="3"/>
            <charset val="129"/>
          </rPr>
          <t>함안</t>
        </r>
        <r>
          <rPr>
            <sz val="9"/>
            <color indexed="81"/>
            <rFont val="Tahoma"/>
            <family val="2"/>
          </rPr>
          <t xml:space="preserve"> </t>
        </r>
        <r>
          <rPr>
            <sz val="9"/>
            <color indexed="81"/>
            <rFont val="돋움"/>
            <family val="3"/>
            <charset val="129"/>
          </rPr>
          <t>말이산고분</t>
        </r>
        <r>
          <rPr>
            <sz val="9"/>
            <color indexed="81"/>
            <rFont val="Tahoma"/>
            <family val="2"/>
          </rPr>
          <t xml:space="preserve">, </t>
        </r>
        <r>
          <rPr>
            <sz val="9"/>
            <color indexed="81"/>
            <rFont val="돋움"/>
            <family val="3"/>
            <charset val="129"/>
          </rPr>
          <t>창녕</t>
        </r>
        <r>
          <rPr>
            <sz val="9"/>
            <color indexed="81"/>
            <rFont val="Tahoma"/>
            <family val="2"/>
          </rPr>
          <t xml:space="preserve"> </t>
        </r>
        <r>
          <rPr>
            <sz val="9"/>
            <color indexed="81"/>
            <rFont val="돋움"/>
            <family val="3"/>
            <charset val="129"/>
          </rPr>
          <t>교동</t>
        </r>
        <r>
          <rPr>
            <sz val="9"/>
            <color indexed="81"/>
            <rFont val="Tahoma"/>
            <family val="2"/>
          </rPr>
          <t xml:space="preserve">, </t>
        </r>
        <r>
          <rPr>
            <sz val="9"/>
            <color indexed="81"/>
            <rFont val="돋움"/>
            <family val="3"/>
            <charset val="129"/>
          </rPr>
          <t>송현동</t>
        </r>
        <r>
          <rPr>
            <sz val="9"/>
            <color indexed="81"/>
            <rFont val="Tahoma"/>
            <family val="2"/>
          </rPr>
          <t xml:space="preserve"> </t>
        </r>
        <r>
          <rPr>
            <sz val="9"/>
            <color indexed="81"/>
            <rFont val="돋움"/>
            <family val="3"/>
            <charset val="129"/>
          </rPr>
          <t>고분</t>
        </r>
        <r>
          <rPr>
            <sz val="9"/>
            <color indexed="81"/>
            <rFont val="Tahoma"/>
            <family val="2"/>
          </rPr>
          <t xml:space="preserve">, </t>
        </r>
        <r>
          <rPr>
            <sz val="9"/>
            <color indexed="81"/>
            <rFont val="돋움"/>
            <family val="3"/>
            <charset val="129"/>
          </rPr>
          <t>우포늪</t>
        </r>
        <r>
          <rPr>
            <sz val="9"/>
            <color indexed="81"/>
            <rFont val="Tahoma"/>
            <family val="2"/>
          </rPr>
          <t xml:space="preserve">, </t>
        </r>
        <r>
          <rPr>
            <sz val="9"/>
            <color indexed="81"/>
            <rFont val="돋움"/>
            <family val="3"/>
            <charset val="129"/>
          </rPr>
          <t>고령</t>
        </r>
        <r>
          <rPr>
            <sz val="9"/>
            <color indexed="81"/>
            <rFont val="Tahoma"/>
            <family val="2"/>
          </rPr>
          <t xml:space="preserve"> </t>
        </r>
        <r>
          <rPr>
            <sz val="9"/>
            <color indexed="81"/>
            <rFont val="돋움"/>
            <family val="3"/>
            <charset val="129"/>
          </rPr>
          <t>지산동고분</t>
        </r>
        <r>
          <rPr>
            <sz val="9"/>
            <color indexed="81"/>
            <rFont val="Tahoma"/>
            <family val="2"/>
          </rPr>
          <t xml:space="preserve">, </t>
        </r>
        <r>
          <rPr>
            <sz val="9"/>
            <color indexed="81"/>
            <rFont val="돋움"/>
            <family val="3"/>
            <charset val="129"/>
          </rPr>
          <t>해인사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165" authorId="1" shapeId="0" xr:uid="{4E2DD8F5-3A4D-4628-BC91-03315CE0B7D2}">
      <text>
        <r>
          <rPr>
            <sz val="9"/>
            <color indexed="81"/>
            <rFont val="돋움"/>
            <family val="3"/>
            <charset val="129"/>
          </rPr>
          <t>함안</t>
        </r>
        <r>
          <rPr>
            <sz val="9"/>
            <color indexed="81"/>
            <rFont val="Tahoma"/>
            <family val="2"/>
          </rPr>
          <t xml:space="preserve"> </t>
        </r>
        <r>
          <rPr>
            <sz val="9"/>
            <color indexed="81"/>
            <rFont val="돋움"/>
            <family val="3"/>
            <charset val="129"/>
          </rPr>
          <t>말이산고분</t>
        </r>
        <r>
          <rPr>
            <sz val="9"/>
            <color indexed="81"/>
            <rFont val="Tahoma"/>
            <family val="2"/>
          </rPr>
          <t xml:space="preserve">, </t>
        </r>
        <r>
          <rPr>
            <sz val="9"/>
            <color indexed="81"/>
            <rFont val="돋움"/>
            <family val="3"/>
            <charset val="129"/>
          </rPr>
          <t>창녕</t>
        </r>
        <r>
          <rPr>
            <sz val="9"/>
            <color indexed="81"/>
            <rFont val="Tahoma"/>
            <family val="2"/>
          </rPr>
          <t xml:space="preserve"> </t>
        </r>
        <r>
          <rPr>
            <sz val="9"/>
            <color indexed="81"/>
            <rFont val="돋움"/>
            <family val="3"/>
            <charset val="129"/>
          </rPr>
          <t>교동</t>
        </r>
        <r>
          <rPr>
            <sz val="9"/>
            <color indexed="81"/>
            <rFont val="Tahoma"/>
            <family val="2"/>
          </rPr>
          <t xml:space="preserve">, </t>
        </r>
        <r>
          <rPr>
            <sz val="9"/>
            <color indexed="81"/>
            <rFont val="돋움"/>
            <family val="3"/>
            <charset val="129"/>
          </rPr>
          <t>송현동</t>
        </r>
        <r>
          <rPr>
            <sz val="9"/>
            <color indexed="81"/>
            <rFont val="Tahoma"/>
            <family val="2"/>
          </rPr>
          <t xml:space="preserve"> </t>
        </r>
        <r>
          <rPr>
            <sz val="9"/>
            <color indexed="81"/>
            <rFont val="돋움"/>
            <family val="3"/>
            <charset val="129"/>
          </rPr>
          <t>고분</t>
        </r>
        <r>
          <rPr>
            <sz val="9"/>
            <color indexed="81"/>
            <rFont val="Tahoma"/>
            <family val="2"/>
          </rPr>
          <t xml:space="preserve">, </t>
        </r>
        <r>
          <rPr>
            <sz val="9"/>
            <color indexed="81"/>
            <rFont val="돋움"/>
            <family val="3"/>
            <charset val="129"/>
          </rPr>
          <t>우포늪</t>
        </r>
        <r>
          <rPr>
            <sz val="9"/>
            <color indexed="81"/>
            <rFont val="Tahoma"/>
            <family val="2"/>
          </rPr>
          <t xml:space="preserve">, </t>
        </r>
        <r>
          <rPr>
            <sz val="9"/>
            <color indexed="81"/>
            <rFont val="돋움"/>
            <family val="3"/>
            <charset val="129"/>
          </rPr>
          <t>고령</t>
        </r>
        <r>
          <rPr>
            <sz val="9"/>
            <color indexed="81"/>
            <rFont val="Tahoma"/>
            <family val="2"/>
          </rPr>
          <t xml:space="preserve"> </t>
        </r>
        <r>
          <rPr>
            <sz val="9"/>
            <color indexed="81"/>
            <rFont val="돋움"/>
            <family val="3"/>
            <charset val="129"/>
          </rPr>
          <t>지산동고분</t>
        </r>
        <r>
          <rPr>
            <sz val="9"/>
            <color indexed="81"/>
            <rFont val="Tahoma"/>
            <family val="2"/>
          </rPr>
          <t xml:space="preserve">, </t>
        </r>
        <r>
          <rPr>
            <sz val="9"/>
            <color indexed="81"/>
            <rFont val="돋움"/>
            <family val="3"/>
            <charset val="129"/>
          </rPr>
          <t>해인사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181" authorId="0" shapeId="0" xr:uid="{62E6650A-A47C-47A7-AD85-F9617E7A0A4D}">
      <text>
        <r>
          <rPr>
            <b/>
            <sz val="9"/>
            <color indexed="81"/>
            <rFont val="Tahoma"/>
            <family val="2"/>
          </rPr>
          <t xml:space="preserve">4.9. : </t>
        </r>
        <r>
          <rPr>
            <b/>
            <sz val="9"/>
            <color indexed="81"/>
            <rFont val="돋움"/>
            <family val="3"/>
            <charset val="129"/>
          </rPr>
          <t>밀양시</t>
        </r>
        <r>
          <rPr>
            <b/>
            <sz val="9"/>
            <color indexed="81"/>
            <rFont val="Tahoma"/>
            <family val="2"/>
          </rPr>
          <t xml:space="preserve"> </t>
        </r>
        <r>
          <rPr>
            <b/>
            <sz val="9"/>
            <color indexed="81"/>
            <rFont val="돋움"/>
            <family val="3"/>
            <charset val="129"/>
          </rPr>
          <t>현장학습</t>
        </r>
      </text>
    </comment>
    <comment ref="F182" authorId="0" shapeId="0" xr:uid="{CFF46745-0911-44FB-9AD1-4A71C468FB0E}">
      <text>
        <r>
          <rPr>
            <b/>
            <sz val="9"/>
            <color indexed="81"/>
            <rFont val="Tahoma"/>
            <family val="2"/>
          </rPr>
          <t xml:space="preserve">4.9. : </t>
        </r>
        <r>
          <rPr>
            <b/>
            <sz val="9"/>
            <color indexed="81"/>
            <rFont val="돋움"/>
            <family val="3"/>
            <charset val="129"/>
          </rPr>
          <t>밀양시</t>
        </r>
        <r>
          <rPr>
            <b/>
            <sz val="9"/>
            <color indexed="81"/>
            <rFont val="Tahoma"/>
            <family val="2"/>
          </rPr>
          <t xml:space="preserve"> </t>
        </r>
        <r>
          <rPr>
            <b/>
            <sz val="9"/>
            <color indexed="81"/>
            <rFont val="돋움"/>
            <family val="3"/>
            <charset val="129"/>
          </rPr>
          <t>현장학습</t>
        </r>
      </text>
    </comment>
    <comment ref="F183" authorId="0" shapeId="0" xr:uid="{92859BF6-1E3D-4EFB-B1F1-B5B2332A90F5}">
      <text>
        <r>
          <rPr>
            <b/>
            <sz val="9"/>
            <color indexed="81"/>
            <rFont val="Tahoma"/>
            <family val="2"/>
          </rPr>
          <t xml:space="preserve">4.9. : </t>
        </r>
        <r>
          <rPr>
            <b/>
            <sz val="9"/>
            <color indexed="81"/>
            <rFont val="돋움"/>
            <family val="3"/>
            <charset val="129"/>
          </rPr>
          <t>밀양시</t>
        </r>
        <r>
          <rPr>
            <b/>
            <sz val="9"/>
            <color indexed="81"/>
            <rFont val="Tahoma"/>
            <family val="2"/>
          </rPr>
          <t xml:space="preserve"> </t>
        </r>
        <r>
          <rPr>
            <b/>
            <sz val="9"/>
            <color indexed="81"/>
            <rFont val="돋움"/>
            <family val="3"/>
            <charset val="129"/>
          </rPr>
          <t>현장학습</t>
        </r>
      </text>
    </comment>
    <comment ref="F184" authorId="0" shapeId="0" xr:uid="{36C58B8E-C311-4DD3-95A3-A81FD556EA8D}">
      <text>
        <r>
          <rPr>
            <b/>
            <sz val="9"/>
            <color indexed="81"/>
            <rFont val="Tahoma"/>
            <family val="2"/>
          </rPr>
          <t xml:space="preserve">4.9. : </t>
        </r>
        <r>
          <rPr>
            <b/>
            <sz val="9"/>
            <color indexed="81"/>
            <rFont val="돋움"/>
            <family val="3"/>
            <charset val="129"/>
          </rPr>
          <t>밀양시</t>
        </r>
        <r>
          <rPr>
            <b/>
            <sz val="9"/>
            <color indexed="81"/>
            <rFont val="Tahoma"/>
            <family val="2"/>
          </rPr>
          <t xml:space="preserve"> </t>
        </r>
        <r>
          <rPr>
            <b/>
            <sz val="9"/>
            <color indexed="81"/>
            <rFont val="돋움"/>
            <family val="3"/>
            <charset val="129"/>
          </rPr>
          <t>현장학습</t>
        </r>
      </text>
    </comment>
    <comment ref="F208" authorId="1" shapeId="0" xr:uid="{41E29376-EAD2-4699-8BEF-8BF584A7C7ED}">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09" authorId="1" shapeId="0" xr:uid="{D6F41E8F-29B5-448F-9852-92B40E87A87C}">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0" authorId="1" shapeId="0" xr:uid="{97DD3C6E-9897-40A2-85CC-F1C8BF794228}">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1" authorId="1" shapeId="0" xr:uid="{5C733037-D024-4529-878B-90EDD5CA9D22}">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2" authorId="1" shapeId="0" xr:uid="{89D95B86-EABB-4DA0-98F4-88377A3FEE83}">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3" authorId="1" shapeId="0" xr:uid="{4C6834C7-3E6F-4317-982E-BC5A5545B84C}">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4" authorId="1" shapeId="0" xr:uid="{4495F9CF-15D6-4A0F-8A9A-4A2F2339FC84}">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5" authorId="1" shapeId="0" xr:uid="{5CD48E02-0BA0-414F-806E-22FF9C8FC85D}">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6" authorId="1" shapeId="0" xr:uid="{DB8BCD65-F73A-479E-8023-E6E4473D7289}">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7" authorId="1" shapeId="0" xr:uid="{E0B95760-056C-4F31-9D29-24BA74CBA35F}">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218" authorId="1" shapeId="0" xr:uid="{62DA2834-ECE5-47B8-876C-6CF8CE8FC424}">
      <text>
        <r>
          <rPr>
            <sz val="9"/>
            <color indexed="81"/>
            <rFont val="돋움"/>
            <family val="3"/>
            <charset val="129"/>
          </rPr>
          <t>만지도</t>
        </r>
        <r>
          <rPr>
            <sz val="9"/>
            <color indexed="81"/>
            <rFont val="Tahoma"/>
            <family val="2"/>
          </rPr>
          <t xml:space="preserve">, </t>
        </r>
        <r>
          <rPr>
            <sz val="9"/>
            <color indexed="81"/>
            <rFont val="돋움"/>
            <family val="3"/>
            <charset val="129"/>
          </rPr>
          <t>조도</t>
        </r>
        <r>
          <rPr>
            <sz val="9"/>
            <color indexed="81"/>
            <rFont val="Tahoma"/>
            <family val="2"/>
          </rPr>
          <t xml:space="preserve">, </t>
        </r>
        <r>
          <rPr>
            <sz val="9"/>
            <color indexed="81"/>
            <rFont val="돋움"/>
            <family val="3"/>
            <charset val="129"/>
          </rPr>
          <t>거제도</t>
        </r>
        <r>
          <rPr>
            <sz val="9"/>
            <color indexed="81"/>
            <rFont val="Tahoma"/>
            <family val="2"/>
          </rPr>
          <t xml:space="preserve">, </t>
        </r>
        <r>
          <rPr>
            <sz val="9"/>
            <color indexed="81"/>
            <rFont val="돋움"/>
            <family val="3"/>
            <charset val="129"/>
          </rPr>
          <t>한산도</t>
        </r>
        <r>
          <rPr>
            <sz val="9"/>
            <color indexed="81"/>
            <rFont val="Tahoma"/>
            <family val="2"/>
          </rPr>
          <t xml:space="preserve">, </t>
        </r>
        <r>
          <rPr>
            <sz val="9"/>
            <color indexed="81"/>
            <rFont val="돋움"/>
            <family val="3"/>
            <charset val="129"/>
          </rPr>
          <t>연대도</t>
        </r>
        <r>
          <rPr>
            <sz val="9"/>
            <color indexed="81"/>
            <rFont val="Tahoma"/>
            <family val="2"/>
          </rPr>
          <t xml:space="preserve">, </t>
        </r>
        <r>
          <rPr>
            <sz val="9"/>
            <color indexed="81"/>
            <rFont val="돋움"/>
            <family val="3"/>
            <charset val="129"/>
          </rPr>
          <t>저도</t>
        </r>
        <r>
          <rPr>
            <sz val="9"/>
            <color indexed="81"/>
            <rFont val="Tahoma"/>
            <family val="2"/>
          </rPr>
          <t xml:space="preserve">, </t>
        </r>
        <r>
          <rPr>
            <sz val="9"/>
            <color indexed="81"/>
            <rFont val="돋움"/>
            <family val="3"/>
            <charset val="129"/>
          </rPr>
          <t>용초도</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D219" authorId="1" shapeId="0" xr:uid="{DED59B2C-64DB-4184-9776-850FDFBD3E1E}">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220" authorId="1" shapeId="0" xr:uid="{FEF4095D-A824-47FA-9426-28A901426838}">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221" authorId="1" shapeId="0" xr:uid="{43DD2D57-EF89-4022-B19F-AAF75E4C2744}">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D222" authorId="1" shapeId="0" xr:uid="{AD1BFE97-D63B-41FE-A066-39F3DE2E2DB1}">
      <text>
        <r>
          <rPr>
            <b/>
            <sz val="9"/>
            <color indexed="81"/>
            <rFont val="Tahoma"/>
            <family val="2"/>
          </rPr>
          <t>1</t>
        </r>
        <r>
          <rPr>
            <b/>
            <sz val="9"/>
            <color indexed="81"/>
            <rFont val="돋움"/>
            <family val="3"/>
            <charset val="129"/>
          </rPr>
          <t>기</t>
        </r>
        <r>
          <rPr>
            <b/>
            <sz val="9"/>
            <color indexed="81"/>
            <rFont val="Tahoma"/>
            <family val="2"/>
          </rPr>
          <t>(4.2.~4.4.)</t>
        </r>
        <r>
          <rPr>
            <b/>
            <sz val="9"/>
            <color indexed="81"/>
            <rFont val="돋움"/>
            <family val="3"/>
            <charset val="129"/>
          </rPr>
          <t>는</t>
        </r>
        <r>
          <rPr>
            <b/>
            <sz val="9"/>
            <color indexed="81"/>
            <rFont val="Tahoma"/>
            <family val="2"/>
          </rPr>
          <t xml:space="preserve"> </t>
        </r>
        <r>
          <rPr>
            <b/>
            <sz val="9"/>
            <color indexed="81"/>
            <rFont val="돋움"/>
            <family val="3"/>
            <charset val="129"/>
          </rPr>
          <t>신청</t>
        </r>
        <r>
          <rPr>
            <b/>
            <sz val="9"/>
            <color indexed="81"/>
            <rFont val="Tahoma"/>
            <family val="2"/>
          </rPr>
          <t xml:space="preserve"> </t>
        </r>
        <r>
          <rPr>
            <b/>
            <sz val="9"/>
            <color indexed="81"/>
            <rFont val="돋움"/>
            <family val="3"/>
            <charset val="129"/>
          </rPr>
          <t>인원</t>
        </r>
        <r>
          <rPr>
            <b/>
            <sz val="9"/>
            <color indexed="81"/>
            <rFont val="Tahoma"/>
            <family val="2"/>
          </rPr>
          <t xml:space="preserve"> </t>
        </r>
        <r>
          <rPr>
            <b/>
            <sz val="9"/>
            <color indexed="81"/>
            <rFont val="돋움"/>
            <family val="3"/>
            <charset val="129"/>
          </rPr>
          <t>미달로</t>
        </r>
        <r>
          <rPr>
            <b/>
            <sz val="9"/>
            <color indexed="81"/>
            <rFont val="Tahoma"/>
            <family val="2"/>
          </rPr>
          <t xml:space="preserve"> </t>
        </r>
        <r>
          <rPr>
            <b/>
            <sz val="9"/>
            <color indexed="81"/>
            <rFont val="돋움"/>
            <family val="3"/>
            <charset val="129"/>
          </rPr>
          <t>폐강됨</t>
        </r>
        <r>
          <rPr>
            <b/>
            <sz val="9"/>
            <color indexed="81"/>
            <rFont val="Tahoma"/>
            <family val="2"/>
          </rPr>
          <t>, 2</t>
        </r>
        <r>
          <rPr>
            <b/>
            <sz val="9"/>
            <color indexed="81"/>
            <rFont val="돋움"/>
            <family val="3"/>
            <charset val="129"/>
          </rPr>
          <t>기가</t>
        </r>
        <r>
          <rPr>
            <b/>
            <sz val="9"/>
            <color indexed="81"/>
            <rFont val="Tahoma"/>
            <family val="2"/>
          </rPr>
          <t xml:space="preserve"> </t>
        </r>
        <r>
          <rPr>
            <b/>
            <sz val="9"/>
            <color indexed="81"/>
            <rFont val="돋움"/>
            <family val="3"/>
            <charset val="129"/>
          </rPr>
          <t>사실상</t>
        </r>
        <r>
          <rPr>
            <b/>
            <sz val="9"/>
            <color indexed="81"/>
            <rFont val="Tahoma"/>
            <family val="2"/>
          </rPr>
          <t xml:space="preserve"> </t>
        </r>
        <r>
          <rPr>
            <b/>
            <sz val="9"/>
            <color indexed="81"/>
            <rFont val="돋움"/>
            <family val="3"/>
            <charset val="129"/>
          </rPr>
          <t>올해</t>
        </r>
        <r>
          <rPr>
            <b/>
            <sz val="9"/>
            <color indexed="81"/>
            <rFont val="Tahoma"/>
            <family val="2"/>
          </rPr>
          <t xml:space="preserve"> </t>
        </r>
        <r>
          <rPr>
            <b/>
            <sz val="9"/>
            <color indexed="81"/>
            <rFont val="돋움"/>
            <family val="3"/>
            <charset val="129"/>
          </rPr>
          <t>첫</t>
        </r>
        <r>
          <rPr>
            <b/>
            <sz val="9"/>
            <color indexed="81"/>
            <rFont val="Tahoma"/>
            <family val="2"/>
          </rPr>
          <t xml:space="preserve"> </t>
        </r>
        <r>
          <rPr>
            <b/>
            <sz val="9"/>
            <color indexed="81"/>
            <rFont val="돋움"/>
            <family val="3"/>
            <charset val="129"/>
          </rPr>
          <t>기수임</t>
        </r>
        <r>
          <rPr>
            <b/>
            <sz val="9"/>
            <color indexed="81"/>
            <rFont val="Tahoma"/>
            <family val="2"/>
          </rPr>
          <t>.</t>
        </r>
      </text>
    </comment>
    <comment ref="F230" authorId="1" shapeId="0" xr:uid="{B9EB8460-9E68-465B-9983-349949C1207A}">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1" authorId="1" shapeId="0" xr:uid="{CC5F68DC-92CF-440A-A7AC-DFFB5351876C}">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2" authorId="1" shapeId="0" xr:uid="{580DB82F-3A3A-4293-8611-826BC6AF7F53}">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3" authorId="1" shapeId="0" xr:uid="{A8C81DC1-CA64-4C38-83E6-3B0C67DB3BFA}">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4" authorId="1" shapeId="0" xr:uid="{BEB93E47-776C-4C17-B0C8-76D3094AFDC8}">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5" authorId="1" shapeId="0" xr:uid="{3F73A993-E0BC-4319-BFC0-E3C8706B5B54}">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6" authorId="1" shapeId="0" xr:uid="{B58402F8-2F4E-49D9-BC46-A7F3A5058746}">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7" authorId="1" shapeId="0" xr:uid="{C75EE9F2-363E-45AA-9D47-87C1255BA485}">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38" authorId="1" shapeId="0" xr:uid="{5735ADF2-064F-4C94-976D-AA0EF3F37C7B}">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F254" authorId="1" shapeId="0" xr:uid="{6504B527-D74F-46BD-AD97-EE81E8D2C739}">
      <text>
        <r>
          <rPr>
            <b/>
            <sz val="9"/>
            <color indexed="81"/>
            <rFont val="돋움"/>
            <family val="3"/>
            <charset val="129"/>
          </rPr>
          <t>제주도, 반성수목원 등</t>
        </r>
      </text>
    </comment>
    <comment ref="F255" authorId="1" shapeId="0" xr:uid="{8CEAFD76-470F-4E24-8927-1AFC1B4A432E}">
      <text>
        <r>
          <rPr>
            <b/>
            <sz val="9"/>
            <color indexed="81"/>
            <rFont val="돋움"/>
            <family val="3"/>
            <charset val="129"/>
          </rPr>
          <t>제주도, 반성수목원 등</t>
        </r>
      </text>
    </comment>
    <comment ref="F256" authorId="1" shapeId="0" xr:uid="{FCD1CB4F-E79F-4963-A609-80C520906B71}">
      <text>
        <r>
          <rPr>
            <b/>
            <sz val="9"/>
            <color indexed="81"/>
            <rFont val="돋움"/>
            <family val="3"/>
            <charset val="129"/>
          </rPr>
          <t>제주도, 반성수목원 등</t>
        </r>
      </text>
    </comment>
    <comment ref="F257" authorId="1" shapeId="0" xr:uid="{EDC5838E-F4AB-4E55-81CF-335BD7981E68}">
      <text>
        <r>
          <rPr>
            <b/>
            <sz val="9"/>
            <color indexed="81"/>
            <rFont val="돋움"/>
            <family val="3"/>
            <charset val="129"/>
          </rPr>
          <t>제주도, 반성수목원 등</t>
        </r>
      </text>
    </comment>
    <comment ref="F258" authorId="1" shapeId="0" xr:uid="{C7E21439-3C62-474D-B79A-D8E925B62548}">
      <text>
        <r>
          <rPr>
            <b/>
            <sz val="9"/>
            <color indexed="81"/>
            <rFont val="돋움"/>
            <family val="3"/>
            <charset val="129"/>
          </rPr>
          <t>울릉도</t>
        </r>
      </text>
    </comment>
    <comment ref="F259" authorId="1" shapeId="0" xr:uid="{5127A14F-5FCB-4A2B-B7CD-0C9D162BABC9}">
      <text>
        <r>
          <rPr>
            <b/>
            <sz val="9"/>
            <color indexed="81"/>
            <rFont val="돋움"/>
            <family val="3"/>
            <charset val="129"/>
          </rPr>
          <t>울릉도</t>
        </r>
      </text>
    </comment>
    <comment ref="F260" authorId="1" shapeId="0" xr:uid="{77470803-CF78-461A-8F59-C1C7254B4E2F}">
      <text>
        <r>
          <rPr>
            <b/>
            <sz val="9"/>
            <color indexed="81"/>
            <rFont val="돋움"/>
            <family val="3"/>
            <charset val="129"/>
          </rPr>
          <t>울릉도</t>
        </r>
      </text>
    </comment>
    <comment ref="F261" authorId="1" shapeId="0" xr:uid="{E8C509A1-3C20-4AB3-B135-C39BCA36494F}">
      <text>
        <r>
          <rPr>
            <b/>
            <sz val="9"/>
            <color indexed="81"/>
            <rFont val="돋움"/>
            <family val="3"/>
            <charset val="129"/>
          </rPr>
          <t>울릉도</t>
        </r>
      </text>
    </comment>
    <comment ref="F262" authorId="1" shapeId="0" xr:uid="{B341D3EB-D139-4824-B4E7-B2F0329E2CD7}">
      <text>
        <r>
          <rPr>
            <b/>
            <sz val="9"/>
            <color indexed="81"/>
            <rFont val="돋움"/>
            <family val="3"/>
            <charset val="129"/>
          </rPr>
          <t>울릉도</t>
        </r>
      </text>
    </comment>
    <comment ref="F263" authorId="1" shapeId="0" xr:uid="{427A1CBE-7B3A-4A06-97DB-58009F0B8816}">
      <text>
        <r>
          <rPr>
            <b/>
            <sz val="9"/>
            <color indexed="81"/>
            <rFont val="돋움"/>
            <family val="3"/>
            <charset val="129"/>
          </rPr>
          <t>울릉도</t>
        </r>
      </text>
    </comment>
    <comment ref="F264" authorId="1" shapeId="0" xr:uid="{0A6FBBEF-9198-4124-B792-0229EFA72047}">
      <text>
        <r>
          <rPr>
            <b/>
            <sz val="9"/>
            <color indexed="81"/>
            <rFont val="돋움"/>
            <family val="3"/>
            <charset val="129"/>
          </rPr>
          <t>울릉도</t>
        </r>
      </text>
    </comment>
    <comment ref="F265" authorId="1" shapeId="0" xr:uid="{571569B1-F49B-4045-8FB9-FFB5D9865645}">
      <text>
        <r>
          <rPr>
            <b/>
            <sz val="9"/>
            <color indexed="81"/>
            <rFont val="돋움"/>
            <family val="3"/>
            <charset val="129"/>
          </rPr>
          <t>울릉도</t>
        </r>
      </text>
    </comment>
    <comment ref="F266" authorId="1" shapeId="0" xr:uid="{E539C560-1845-479A-893D-7E1CF4AB2FAD}">
      <text>
        <r>
          <rPr>
            <b/>
            <sz val="9"/>
            <color indexed="81"/>
            <rFont val="돋움"/>
            <family val="3"/>
            <charset val="129"/>
          </rPr>
          <t>울릉도</t>
        </r>
      </text>
    </comment>
    <comment ref="F267" authorId="1" shapeId="0" xr:uid="{EC5487A7-1559-4C3A-A3C4-A51DAFDECB1F}">
      <text>
        <r>
          <rPr>
            <b/>
            <sz val="9"/>
            <color indexed="81"/>
            <rFont val="돋움"/>
            <family val="3"/>
            <charset val="129"/>
          </rPr>
          <t>울릉도</t>
        </r>
      </text>
    </comment>
    <comment ref="F268" authorId="1" shapeId="0" xr:uid="{7E7EF7A2-02C3-420E-AF08-EBD0D7781BED}">
      <text>
        <r>
          <rPr>
            <b/>
            <sz val="9"/>
            <color indexed="81"/>
            <rFont val="돋움"/>
            <family val="3"/>
            <charset val="129"/>
          </rPr>
          <t>울릉도</t>
        </r>
      </text>
    </comment>
    <comment ref="F269" authorId="1" shapeId="0" xr:uid="{E53CB5CC-38EA-4366-98C8-DDAB0467C01F}">
      <text>
        <r>
          <rPr>
            <b/>
            <sz val="9"/>
            <color indexed="81"/>
            <rFont val="돋움"/>
            <family val="3"/>
            <charset val="129"/>
          </rPr>
          <t>울릉도</t>
        </r>
      </text>
    </comment>
    <comment ref="F293" authorId="1" shapeId="0" xr:uid="{B02D6A5B-94CB-45C2-BEC3-EFA9C8B34A1F}">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294" authorId="1" shapeId="0" xr:uid="{C64559AE-9E65-4D41-A3FC-E086783D36AC}">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295" authorId="1" shapeId="0" xr:uid="{77A1A942-4093-4CCB-8C39-1D506FAAB995}">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296" authorId="1" shapeId="0" xr:uid="{4C3694B7-E9FD-4E36-9A8C-073138AFCCC1}">
      <text>
        <r>
          <rPr>
            <b/>
            <sz val="9"/>
            <color indexed="81"/>
            <rFont val="돋움"/>
            <family val="3"/>
            <charset val="129"/>
          </rPr>
          <t>고성</t>
        </r>
        <r>
          <rPr>
            <b/>
            <sz val="9"/>
            <color indexed="81"/>
            <rFont val="Tahoma"/>
            <family val="2"/>
          </rPr>
          <t xml:space="preserve"> </t>
        </r>
        <r>
          <rPr>
            <b/>
            <sz val="9"/>
            <color indexed="81"/>
            <rFont val="돋움"/>
            <family val="3"/>
            <charset val="129"/>
          </rPr>
          <t>송학동</t>
        </r>
        <r>
          <rPr>
            <b/>
            <sz val="9"/>
            <color indexed="81"/>
            <rFont val="Tahoma"/>
            <family val="2"/>
          </rPr>
          <t xml:space="preserve"> </t>
        </r>
        <r>
          <rPr>
            <b/>
            <sz val="9"/>
            <color indexed="81"/>
            <rFont val="돋움"/>
            <family val="3"/>
            <charset val="129"/>
          </rPr>
          <t>고분군</t>
        </r>
        <r>
          <rPr>
            <b/>
            <sz val="9"/>
            <color indexed="81"/>
            <rFont val="Tahoma"/>
            <family val="2"/>
          </rPr>
          <t xml:space="preserve">, </t>
        </r>
        <r>
          <rPr>
            <b/>
            <sz val="9"/>
            <color indexed="81"/>
            <rFont val="돋움"/>
            <family val="3"/>
            <charset val="129"/>
          </rPr>
          <t>김해</t>
        </r>
        <r>
          <rPr>
            <b/>
            <sz val="9"/>
            <color indexed="81"/>
            <rFont val="Tahoma"/>
            <family val="2"/>
          </rPr>
          <t xml:space="preserve"> </t>
        </r>
        <r>
          <rPr>
            <b/>
            <sz val="9"/>
            <color indexed="81"/>
            <rFont val="돋움"/>
            <family val="3"/>
            <charset val="129"/>
          </rPr>
          <t>박물관</t>
        </r>
        <r>
          <rPr>
            <b/>
            <sz val="9"/>
            <color indexed="81"/>
            <rFont val="Tahoma"/>
            <family val="2"/>
          </rPr>
          <t xml:space="preserve">, </t>
        </r>
        <r>
          <rPr>
            <b/>
            <sz val="9"/>
            <color indexed="81"/>
            <rFont val="돋움"/>
            <family val="3"/>
            <charset val="129"/>
          </rPr>
          <t>함안</t>
        </r>
        <r>
          <rPr>
            <b/>
            <sz val="9"/>
            <color indexed="81"/>
            <rFont val="Tahoma"/>
            <family val="2"/>
          </rPr>
          <t xml:space="preserve"> </t>
        </r>
        <r>
          <rPr>
            <b/>
            <sz val="9"/>
            <color indexed="81"/>
            <rFont val="돋움"/>
            <family val="3"/>
            <charset val="129"/>
          </rPr>
          <t>무진정</t>
        </r>
        <r>
          <rPr>
            <b/>
            <sz val="9"/>
            <color indexed="81"/>
            <rFont val="Tahoma"/>
            <family val="2"/>
          </rPr>
          <t xml:space="preserve">, </t>
        </r>
        <r>
          <rPr>
            <b/>
            <sz val="9"/>
            <color indexed="81"/>
            <rFont val="돋움"/>
            <family val="3"/>
            <charset val="129"/>
          </rPr>
          <t>고성공룡박물관</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297" authorId="1" shapeId="0" xr:uid="{E4049DBC-C5DA-4677-947D-3B5BD9F47638}">
      <text>
        <r>
          <rPr>
            <b/>
            <sz val="9"/>
            <color indexed="81"/>
            <rFont val="돋움"/>
            <family val="3"/>
            <charset val="129"/>
          </rPr>
          <t>경남안전체험관(합천 소재)</t>
        </r>
      </text>
    </comment>
    <comment ref="F298" authorId="1" shapeId="0" xr:uid="{A6407DA2-4A17-475B-95B1-0DA4D6BED37E}">
      <text>
        <r>
          <rPr>
            <b/>
            <sz val="9"/>
            <color indexed="81"/>
            <rFont val="돋움"/>
            <family val="3"/>
            <charset val="129"/>
          </rPr>
          <t>경남안전체험관(합천 소재)</t>
        </r>
      </text>
    </comment>
    <comment ref="F299" authorId="1" shapeId="0" xr:uid="{997DB44E-361D-41F6-8379-735BC4FBA98D}">
      <text>
        <r>
          <rPr>
            <b/>
            <sz val="9"/>
            <color indexed="81"/>
            <rFont val="돋움"/>
            <family val="3"/>
            <charset val="129"/>
          </rPr>
          <t>경남안전체험관(합천 소재)</t>
        </r>
      </text>
    </comment>
    <comment ref="F300" authorId="1" shapeId="0" xr:uid="{DADC9ED1-D418-4371-BF24-BFFA38BA07F0}">
      <text>
        <r>
          <rPr>
            <b/>
            <sz val="9"/>
            <color indexed="81"/>
            <rFont val="돋움"/>
            <family val="3"/>
            <charset val="129"/>
          </rPr>
          <t>경남안전체험관(합천 소재)</t>
        </r>
      </text>
    </comment>
    <comment ref="F301" authorId="1" shapeId="0" xr:uid="{E8541784-4CAF-461A-B914-4FC00F3DE6A9}">
      <text>
        <r>
          <rPr>
            <b/>
            <sz val="9"/>
            <color indexed="81"/>
            <rFont val="돋움"/>
            <family val="3"/>
            <charset val="129"/>
          </rPr>
          <t>경남안전체험관(합천 소재)</t>
        </r>
      </text>
    </comment>
    <comment ref="F302" authorId="1" shapeId="0" xr:uid="{0B8945C8-5D56-400A-8A0D-921A9ECD3C78}">
      <text>
        <r>
          <rPr>
            <b/>
            <sz val="9"/>
            <color indexed="81"/>
            <rFont val="돋움"/>
            <family val="3"/>
            <charset val="129"/>
          </rPr>
          <t>경남안전체험관(합천 소재)</t>
        </r>
      </text>
    </comment>
    <comment ref="F311" authorId="1" shapeId="0" xr:uid="{0387C5BB-58D9-4396-B32A-C6C8C3FDD01C}">
      <text>
        <r>
          <rPr>
            <b/>
            <sz val="9"/>
            <color indexed="81"/>
            <rFont val="돋움"/>
            <family val="3"/>
            <charset val="129"/>
          </rPr>
          <t>산림환경연구원</t>
        </r>
        <r>
          <rPr>
            <b/>
            <sz val="9"/>
            <color indexed="81"/>
            <rFont val="Tahoma"/>
            <family val="2"/>
          </rPr>
          <t>(</t>
        </r>
        <r>
          <rPr>
            <b/>
            <sz val="9"/>
            <color indexed="81"/>
            <rFont val="돋움"/>
            <family val="3"/>
            <charset val="129"/>
          </rPr>
          <t>진주</t>
        </r>
        <r>
          <rPr>
            <b/>
            <sz val="9"/>
            <color indexed="81"/>
            <rFont val="Tahoma"/>
            <family val="2"/>
          </rPr>
          <t xml:space="preserve">), </t>
        </r>
        <r>
          <rPr>
            <b/>
            <sz val="9"/>
            <color indexed="81"/>
            <rFont val="돋움"/>
            <family val="3"/>
            <charset val="129"/>
          </rPr>
          <t>양탕국문화원</t>
        </r>
        <r>
          <rPr>
            <b/>
            <sz val="9"/>
            <color indexed="81"/>
            <rFont val="Tahoma"/>
            <family val="2"/>
          </rPr>
          <t>(</t>
        </r>
        <r>
          <rPr>
            <b/>
            <sz val="9"/>
            <color indexed="81"/>
            <rFont val="돋움"/>
            <family val="3"/>
            <charset val="129"/>
          </rPr>
          <t>하동</t>
        </r>
        <r>
          <rPr>
            <b/>
            <sz val="9"/>
            <color indexed="81"/>
            <rFont val="Tahoma"/>
            <family val="2"/>
          </rPr>
          <t>)</t>
        </r>
      </text>
    </comment>
    <comment ref="F335" authorId="1" shapeId="0" xr:uid="{1611CBC4-B5DA-4FBC-9381-CA28C7E4063A}">
      <text>
        <r>
          <rPr>
            <sz val="9"/>
            <color indexed="81"/>
            <rFont val="돋움"/>
            <family val="3"/>
            <charset val="129"/>
          </rPr>
          <t>진주</t>
        </r>
        <r>
          <rPr>
            <sz val="9"/>
            <color indexed="81"/>
            <rFont val="Tahoma"/>
            <family val="2"/>
          </rPr>
          <t xml:space="preserve"> </t>
        </r>
        <r>
          <rPr>
            <sz val="9"/>
            <color indexed="81"/>
            <rFont val="돋움"/>
            <family val="3"/>
            <charset val="129"/>
          </rPr>
          <t>산림환경연구원</t>
        </r>
        <r>
          <rPr>
            <sz val="9"/>
            <color indexed="81"/>
            <rFont val="Tahoma"/>
            <family val="2"/>
          </rPr>
          <t xml:space="preserve">, </t>
        </r>
        <r>
          <rPr>
            <sz val="9"/>
            <color indexed="81"/>
            <rFont val="돋움"/>
            <family val="3"/>
            <charset val="129"/>
          </rPr>
          <t>제주도</t>
        </r>
        <r>
          <rPr>
            <sz val="9"/>
            <color indexed="81"/>
            <rFont val="Tahoma"/>
            <family val="2"/>
          </rPr>
          <t xml:space="preserve"> </t>
        </r>
        <r>
          <rPr>
            <sz val="9"/>
            <color indexed="81"/>
            <rFont val="돋움"/>
            <family val="3"/>
            <charset val="129"/>
          </rPr>
          <t>양탕국문화원</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336" authorId="1" shapeId="0" xr:uid="{BBC95A7C-5010-47AB-B32E-F51D408AC3F9}">
      <text>
        <r>
          <rPr>
            <sz val="9"/>
            <color indexed="81"/>
            <rFont val="돋움"/>
            <family val="3"/>
            <charset val="129"/>
          </rPr>
          <t>진주</t>
        </r>
        <r>
          <rPr>
            <sz val="9"/>
            <color indexed="81"/>
            <rFont val="Tahoma"/>
            <family val="2"/>
          </rPr>
          <t xml:space="preserve"> </t>
        </r>
        <r>
          <rPr>
            <sz val="9"/>
            <color indexed="81"/>
            <rFont val="돋움"/>
            <family val="3"/>
            <charset val="129"/>
          </rPr>
          <t>산림환경연구원</t>
        </r>
        <r>
          <rPr>
            <sz val="9"/>
            <color indexed="81"/>
            <rFont val="Tahoma"/>
            <family val="2"/>
          </rPr>
          <t xml:space="preserve">, </t>
        </r>
        <r>
          <rPr>
            <sz val="9"/>
            <color indexed="81"/>
            <rFont val="돋움"/>
            <family val="3"/>
            <charset val="129"/>
          </rPr>
          <t>제주도</t>
        </r>
        <r>
          <rPr>
            <sz val="9"/>
            <color indexed="81"/>
            <rFont val="Tahoma"/>
            <family val="2"/>
          </rPr>
          <t xml:space="preserve"> </t>
        </r>
        <r>
          <rPr>
            <sz val="9"/>
            <color indexed="81"/>
            <rFont val="돋움"/>
            <family val="3"/>
            <charset val="129"/>
          </rPr>
          <t>양탕국문화원</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337" authorId="1" shapeId="0" xr:uid="{8C82F632-53B0-4DB5-9FAF-0419ED926F27}">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38" authorId="1" shapeId="0" xr:uid="{20C61056-E757-48CB-94B6-9052ACD27FDB}">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39" authorId="1" shapeId="0" xr:uid="{CD5B2964-372F-4F5C-B964-2A5245BDDA2C}">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40" authorId="1" shapeId="0" xr:uid="{76AD4F77-8695-46E6-AD4C-86C80141EB54}">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41" authorId="1" shapeId="0" xr:uid="{6031E3FC-DD36-449C-ABFB-807B39DEFF3D}">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42" authorId="1" shapeId="0" xr:uid="{B33884B6-BA0D-4E6C-96B7-A8111953F861}">
      <text>
        <r>
          <rPr>
            <b/>
            <sz val="9"/>
            <color indexed="81"/>
            <rFont val="돋움"/>
            <family val="3"/>
            <charset val="129"/>
          </rPr>
          <t>남해</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일대</t>
        </r>
        <r>
          <rPr>
            <b/>
            <sz val="9"/>
            <color indexed="81"/>
            <rFont val="Tahoma"/>
            <family val="2"/>
          </rPr>
          <t>(</t>
        </r>
        <r>
          <rPr>
            <b/>
            <sz val="9"/>
            <color indexed="81"/>
            <rFont val="돋움"/>
            <family val="3"/>
            <charset val="129"/>
          </rPr>
          <t>보리암</t>
        </r>
        <r>
          <rPr>
            <b/>
            <sz val="9"/>
            <color indexed="81"/>
            <rFont val="Tahoma"/>
            <family val="2"/>
          </rPr>
          <t xml:space="preserve">, </t>
        </r>
        <r>
          <rPr>
            <b/>
            <sz val="9"/>
            <color indexed="81"/>
            <rFont val="돋움"/>
            <family val="3"/>
            <charset val="129"/>
          </rPr>
          <t>조도</t>
        </r>
        <r>
          <rPr>
            <b/>
            <sz val="9"/>
            <color indexed="81"/>
            <rFont val="Tahoma"/>
            <family val="2"/>
          </rPr>
          <t xml:space="preserve">, </t>
        </r>
        <r>
          <rPr>
            <b/>
            <sz val="9"/>
            <color indexed="81"/>
            <rFont val="돋움"/>
            <family val="3"/>
            <charset val="129"/>
          </rPr>
          <t>저도</t>
        </r>
        <r>
          <rPr>
            <b/>
            <sz val="9"/>
            <color indexed="81"/>
            <rFont val="Tahoma"/>
            <family val="2"/>
          </rPr>
          <t xml:space="preserve">, </t>
        </r>
        <r>
          <rPr>
            <b/>
            <sz val="9"/>
            <color indexed="81"/>
            <rFont val="돋움"/>
            <family val="3"/>
            <charset val="129"/>
          </rPr>
          <t>한산도</t>
        </r>
        <r>
          <rPr>
            <b/>
            <sz val="9"/>
            <color indexed="81"/>
            <rFont val="Tahoma"/>
            <family val="2"/>
          </rPr>
          <t xml:space="preserve">, </t>
        </r>
        <r>
          <rPr>
            <b/>
            <sz val="9"/>
            <color indexed="81"/>
            <rFont val="돋움"/>
            <family val="3"/>
            <charset val="129"/>
          </rPr>
          <t>비진도</t>
        </r>
        <r>
          <rPr>
            <b/>
            <sz val="9"/>
            <color indexed="81"/>
            <rFont val="Tahoma"/>
            <family val="2"/>
          </rPr>
          <t xml:space="preserve">, </t>
        </r>
        <r>
          <rPr>
            <b/>
            <sz val="9"/>
            <color indexed="81"/>
            <rFont val="돋움"/>
            <family val="3"/>
            <charset val="129"/>
          </rPr>
          <t>동피랑</t>
        </r>
        <r>
          <rPr>
            <b/>
            <sz val="9"/>
            <color indexed="81"/>
            <rFont val="Tahoma"/>
            <family val="2"/>
          </rPr>
          <t xml:space="preserve">, </t>
        </r>
        <r>
          <rPr>
            <b/>
            <sz val="9"/>
            <color indexed="81"/>
            <rFont val="돋움"/>
            <family val="3"/>
            <charset val="129"/>
          </rPr>
          <t>디피랑</t>
        </r>
        <r>
          <rPr>
            <b/>
            <sz val="9"/>
            <color indexed="81"/>
            <rFont val="Tahoma"/>
            <family val="2"/>
          </rPr>
          <t xml:space="preserve"> </t>
        </r>
        <r>
          <rPr>
            <b/>
            <sz val="9"/>
            <color indexed="81"/>
            <rFont val="돋움"/>
            <family val="3"/>
            <charset val="129"/>
          </rPr>
          <t>등</t>
        </r>
        <r>
          <rPr>
            <b/>
            <sz val="9"/>
            <color indexed="81"/>
            <rFont val="Tahoma"/>
            <family val="2"/>
          </rPr>
          <t>)</t>
        </r>
        <r>
          <rPr>
            <sz val="9"/>
            <color indexed="81"/>
            <rFont val="Tahoma"/>
            <family val="2"/>
          </rPr>
          <t xml:space="preserve">
</t>
        </r>
      </text>
    </comment>
    <comment ref="F343" authorId="1" shapeId="0" xr:uid="{FBD06367-B9F2-4DBE-B2E1-84D50EBA8FC5}">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4" authorId="1" shapeId="0" xr:uid="{4D45BC76-F418-46CC-B7DA-33ACD21D5E75}">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5" authorId="1" shapeId="0" xr:uid="{BC484A1D-BE24-4B2A-9DE5-23B8CE71AF5A}">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6" authorId="1" shapeId="0" xr:uid="{2808F20C-03E1-47A5-B8D8-813962653732}">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7" authorId="1" shapeId="0" xr:uid="{BFC2C1C6-AF04-4415-A8B4-DB7E59A40212}">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8" authorId="1" shapeId="0" xr:uid="{021330C8-5388-4E27-9209-816713CA64BB}">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49" authorId="1" shapeId="0" xr:uid="{158D2328-FA52-457D-9448-B0DEC039D70F}">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0" authorId="1" shapeId="0" xr:uid="{5DDE0043-26D1-4869-B6DE-BEB7FE880B4B}">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1" authorId="1" shapeId="0" xr:uid="{0B8EEEF9-30BA-4481-9B1D-8FB60E3F581A}">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2" authorId="1" shapeId="0" xr:uid="{ADE62018-8C6F-4F3C-AE33-10B121E04968}">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3" authorId="1" shapeId="0" xr:uid="{957CAC90-843D-4BC8-8C66-BE6BE389B966}">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4" authorId="1" shapeId="0" xr:uid="{3DDE6353-4A45-45CB-B9D9-4AEA01C05CA9}">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5" authorId="1" shapeId="0" xr:uid="{8076C3A4-7D16-4176-8B26-77B758FA48D8}">
      <text>
        <r>
          <rPr>
            <b/>
            <sz val="9"/>
            <color indexed="81"/>
            <rFont val="돋움"/>
            <family val="3"/>
            <charset val="129"/>
          </rPr>
          <t>통영</t>
        </r>
        <r>
          <rPr>
            <b/>
            <sz val="9"/>
            <color indexed="81"/>
            <rFont val="Tahoma"/>
            <family val="2"/>
          </rPr>
          <t xml:space="preserve"> </t>
        </r>
        <r>
          <rPr>
            <b/>
            <sz val="9"/>
            <color indexed="81"/>
            <rFont val="돋움"/>
            <family val="3"/>
            <charset val="129"/>
          </rPr>
          <t>삼도수군통제영</t>
        </r>
        <r>
          <rPr>
            <b/>
            <sz val="9"/>
            <color indexed="81"/>
            <rFont val="Tahoma"/>
            <family val="2"/>
          </rPr>
          <t xml:space="preserve">, </t>
        </r>
        <r>
          <rPr>
            <b/>
            <sz val="9"/>
            <color indexed="81"/>
            <rFont val="돋움"/>
            <family val="3"/>
            <charset val="129"/>
          </rPr>
          <t>카트</t>
        </r>
        <r>
          <rPr>
            <b/>
            <sz val="9"/>
            <color indexed="81"/>
            <rFont val="Tahoma"/>
            <family val="2"/>
          </rPr>
          <t xml:space="preserve"> </t>
        </r>
        <r>
          <rPr>
            <b/>
            <sz val="9"/>
            <color indexed="81"/>
            <rFont val="돋움"/>
            <family val="3"/>
            <charset val="129"/>
          </rPr>
          <t>인</t>
        </r>
        <r>
          <rPr>
            <b/>
            <sz val="9"/>
            <color indexed="81"/>
            <rFont val="Tahoma"/>
            <family val="2"/>
          </rPr>
          <t xml:space="preserve"> </t>
        </r>
        <r>
          <rPr>
            <b/>
            <sz val="9"/>
            <color indexed="81"/>
            <rFont val="돋움"/>
            <family val="3"/>
            <charset val="129"/>
          </rPr>
          <t>통영</t>
        </r>
        <r>
          <rPr>
            <b/>
            <sz val="9"/>
            <color indexed="81"/>
            <rFont val="Tahoma"/>
            <family val="2"/>
          </rPr>
          <t xml:space="preserve"> </t>
        </r>
        <r>
          <rPr>
            <b/>
            <sz val="9"/>
            <color indexed="81"/>
            <rFont val="돋움"/>
            <family val="3"/>
            <charset val="129"/>
          </rPr>
          <t>등</t>
        </r>
        <r>
          <rPr>
            <sz val="9"/>
            <color indexed="81"/>
            <rFont val="Tahoma"/>
            <family val="2"/>
          </rPr>
          <t xml:space="preserve">
</t>
        </r>
      </text>
    </comment>
    <comment ref="F358" authorId="1" shapeId="0" xr:uid="{CE38D1C3-3DAE-4799-9964-35E611C0CB9B}">
      <text>
        <r>
          <rPr>
            <sz val="9"/>
            <color indexed="81"/>
            <rFont val="돋움"/>
            <family val="3"/>
            <charset val="129"/>
          </rPr>
          <t>강원도</t>
        </r>
        <r>
          <rPr>
            <sz val="9"/>
            <color indexed="81"/>
            <rFont val="Tahoma"/>
            <family val="2"/>
          </rPr>
          <t>(</t>
        </r>
        <r>
          <rPr>
            <sz val="9"/>
            <color indexed="81"/>
            <rFont val="돋움"/>
            <family val="3"/>
            <charset val="129"/>
          </rPr>
          <t>포항</t>
        </r>
        <r>
          <rPr>
            <sz val="9"/>
            <color indexed="81"/>
            <rFont val="Tahoma"/>
            <family val="2"/>
          </rPr>
          <t xml:space="preserve">, </t>
        </r>
        <r>
          <rPr>
            <sz val="9"/>
            <color indexed="81"/>
            <rFont val="돋움"/>
            <family val="3"/>
            <charset val="129"/>
          </rPr>
          <t>강릉</t>
        </r>
        <r>
          <rPr>
            <sz val="9"/>
            <color indexed="81"/>
            <rFont val="Tahoma"/>
            <family val="2"/>
          </rPr>
          <t xml:space="preserve">, </t>
        </r>
        <r>
          <rPr>
            <sz val="9"/>
            <color indexed="81"/>
            <rFont val="돋움"/>
            <family val="3"/>
            <charset val="129"/>
          </rPr>
          <t>원주</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359" authorId="1" shapeId="0" xr:uid="{5D341FBE-2730-439A-8899-97FE936C2A1E}">
      <text>
        <r>
          <rPr>
            <sz val="9"/>
            <color indexed="81"/>
            <rFont val="돋움"/>
            <family val="3"/>
            <charset val="129"/>
          </rPr>
          <t>강원도</t>
        </r>
        <r>
          <rPr>
            <sz val="9"/>
            <color indexed="81"/>
            <rFont val="Tahoma"/>
            <family val="2"/>
          </rPr>
          <t>(</t>
        </r>
        <r>
          <rPr>
            <sz val="9"/>
            <color indexed="81"/>
            <rFont val="돋움"/>
            <family val="3"/>
            <charset val="129"/>
          </rPr>
          <t>포항</t>
        </r>
        <r>
          <rPr>
            <sz val="9"/>
            <color indexed="81"/>
            <rFont val="Tahoma"/>
            <family val="2"/>
          </rPr>
          <t xml:space="preserve">, </t>
        </r>
        <r>
          <rPr>
            <sz val="9"/>
            <color indexed="81"/>
            <rFont val="돋움"/>
            <family val="3"/>
            <charset val="129"/>
          </rPr>
          <t>강릉</t>
        </r>
        <r>
          <rPr>
            <sz val="9"/>
            <color indexed="81"/>
            <rFont val="Tahoma"/>
            <family val="2"/>
          </rPr>
          <t xml:space="preserve">, </t>
        </r>
        <r>
          <rPr>
            <sz val="9"/>
            <color indexed="81"/>
            <rFont val="돋움"/>
            <family val="3"/>
            <charset val="129"/>
          </rPr>
          <t>원주</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367" authorId="1" shapeId="0" xr:uid="{E91D8717-F6FE-4B72-BFCC-4084920E4D66}">
      <text>
        <r>
          <rPr>
            <sz val="9"/>
            <color indexed="81"/>
            <rFont val="돋움"/>
            <family val="3"/>
            <charset val="129"/>
          </rPr>
          <t>진주 초전공원 등</t>
        </r>
        <r>
          <rPr>
            <sz val="9"/>
            <color indexed="81"/>
            <rFont val="Tahoma"/>
            <family val="2"/>
          </rPr>
          <t xml:space="preserve">
</t>
        </r>
      </text>
    </comment>
    <comment ref="F368" authorId="1" shapeId="0" xr:uid="{3547BE4A-8895-4312-96A1-1FD66A1E1A39}">
      <text>
        <r>
          <rPr>
            <sz val="9"/>
            <color indexed="81"/>
            <rFont val="돋움"/>
            <family val="3"/>
            <charset val="129"/>
          </rPr>
          <t>진주 초전공원 등</t>
        </r>
        <r>
          <rPr>
            <sz val="9"/>
            <color indexed="81"/>
            <rFont val="Tahoma"/>
            <family val="2"/>
          </rPr>
          <t xml:space="preserve">
</t>
        </r>
      </text>
    </comment>
    <comment ref="F369" authorId="1" shapeId="0" xr:uid="{46E17F10-EA99-4F18-8097-3AA8CD71FE18}">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70" authorId="1" shapeId="0" xr:uid="{0FC722F7-5F88-442F-A492-0DBE4B0B1259}">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71" authorId="1" shapeId="0" xr:uid="{48274CB1-B17C-483D-AB6F-81FA7BF7CAB3}">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81" authorId="1" shapeId="0" xr:uid="{67C1E21E-CE71-415C-A323-26331108C9F4}">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82" authorId="1" shapeId="0" xr:uid="{052A97F2-1212-4F24-AE13-0D5FC83231A6}">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83" authorId="1" shapeId="0" xr:uid="{0318C9E6-935E-409A-9DEC-36C9B8EAB648}">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84" authorId="1" shapeId="0" xr:uid="{B695A0A3-D118-4620-A0BB-285E7FCC3A57}">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85" authorId="1" shapeId="0" xr:uid="{711C2766-4DE2-4B4E-8A52-C8600798CD0C}">
      <text>
        <r>
          <rPr>
            <b/>
            <sz val="9"/>
            <color indexed="81"/>
            <rFont val="돋움"/>
            <family val="3"/>
            <charset val="129"/>
          </rPr>
          <t>합천</t>
        </r>
        <r>
          <rPr>
            <b/>
            <sz val="9"/>
            <color indexed="81"/>
            <rFont val="Tahoma"/>
            <family val="2"/>
          </rPr>
          <t xml:space="preserve"> </t>
        </r>
        <r>
          <rPr>
            <b/>
            <sz val="9"/>
            <color indexed="81"/>
            <rFont val="돋움"/>
            <family val="3"/>
            <charset val="129"/>
          </rPr>
          <t>경남안전체험관</t>
        </r>
      </text>
    </comment>
    <comment ref="F398" authorId="1" shapeId="0" xr:uid="{6FD55FF2-6556-4469-9FA6-CD09BA88DDFD}">
      <text>
        <r>
          <rPr>
            <sz val="9"/>
            <color indexed="81"/>
            <rFont val="돋움"/>
            <family val="3"/>
            <charset val="129"/>
          </rPr>
          <t>밀양</t>
        </r>
        <r>
          <rPr>
            <sz val="9"/>
            <color indexed="81"/>
            <rFont val="Tahoma"/>
            <family val="2"/>
          </rPr>
          <t>(</t>
        </r>
        <r>
          <rPr>
            <sz val="9"/>
            <color indexed="81"/>
            <rFont val="돋움"/>
            <family val="3"/>
            <charset val="129"/>
          </rPr>
          <t>선샤인밀양테마파크</t>
        </r>
        <r>
          <rPr>
            <sz val="9"/>
            <color indexed="81"/>
            <rFont val="Tahoma"/>
            <family val="2"/>
          </rPr>
          <t xml:space="preserve">, </t>
        </r>
        <r>
          <rPr>
            <sz val="9"/>
            <color indexed="81"/>
            <rFont val="돋움"/>
            <family val="3"/>
            <charset val="129"/>
          </rPr>
          <t>열두달</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F410" authorId="1" shapeId="0" xr:uid="{E029C332-5961-4025-9CAE-A08D8646C79D}">
      <text>
        <r>
          <rPr>
            <b/>
            <sz val="9"/>
            <color indexed="81"/>
            <rFont val="돋움"/>
            <family val="3"/>
            <charset val="129"/>
          </rPr>
          <t>진주</t>
        </r>
        <r>
          <rPr>
            <b/>
            <sz val="9"/>
            <color indexed="81"/>
            <rFont val="Tahoma"/>
            <family val="2"/>
          </rPr>
          <t xml:space="preserve"> </t>
        </r>
        <r>
          <rPr>
            <b/>
            <sz val="9"/>
            <color indexed="81"/>
            <rFont val="돋움"/>
            <family val="3"/>
            <charset val="129"/>
          </rPr>
          <t>산림환경원</t>
        </r>
        <r>
          <rPr>
            <b/>
            <sz val="9"/>
            <color indexed="81"/>
            <rFont val="Tahoma"/>
            <family val="2"/>
          </rPr>
          <t xml:space="preserve">, </t>
        </r>
        <r>
          <rPr>
            <b/>
            <sz val="9"/>
            <color indexed="81"/>
            <rFont val="돋움"/>
            <family val="3"/>
            <charset val="129"/>
          </rPr>
          <t>사천</t>
        </r>
        <r>
          <rPr>
            <b/>
            <sz val="9"/>
            <color indexed="81"/>
            <rFont val="Tahoma"/>
            <family val="2"/>
          </rPr>
          <t xml:space="preserve"> </t>
        </r>
        <r>
          <rPr>
            <b/>
            <sz val="9"/>
            <color indexed="81"/>
            <rFont val="돋움"/>
            <family val="3"/>
            <charset val="129"/>
          </rPr>
          <t>콩지은</t>
        </r>
        <r>
          <rPr>
            <b/>
            <sz val="9"/>
            <color indexed="81"/>
            <rFont val="Tahoma"/>
            <family val="2"/>
          </rPr>
          <t xml:space="preserve"> </t>
        </r>
        <r>
          <rPr>
            <b/>
            <sz val="9"/>
            <color indexed="81"/>
            <rFont val="돋움"/>
            <family val="3"/>
            <charset val="129"/>
          </rPr>
          <t>농장</t>
        </r>
        <r>
          <rPr>
            <sz val="9"/>
            <color indexed="81"/>
            <rFont val="Tahoma"/>
            <family val="2"/>
          </rPr>
          <t xml:space="preserve">
</t>
        </r>
      </text>
    </comment>
    <comment ref="F411" authorId="1" shapeId="0" xr:uid="{8D2F9789-560D-4AC4-BECB-2396FBFF0D73}">
      <text>
        <r>
          <rPr>
            <b/>
            <sz val="9"/>
            <color indexed="81"/>
            <rFont val="돋움"/>
            <family val="3"/>
            <charset val="129"/>
          </rPr>
          <t>진주</t>
        </r>
        <r>
          <rPr>
            <b/>
            <sz val="9"/>
            <color indexed="81"/>
            <rFont val="Tahoma"/>
            <family val="2"/>
          </rPr>
          <t xml:space="preserve"> </t>
        </r>
        <r>
          <rPr>
            <b/>
            <sz val="9"/>
            <color indexed="81"/>
            <rFont val="돋움"/>
            <family val="3"/>
            <charset val="129"/>
          </rPr>
          <t>산림환경원</t>
        </r>
        <r>
          <rPr>
            <b/>
            <sz val="9"/>
            <color indexed="81"/>
            <rFont val="Tahoma"/>
            <family val="2"/>
          </rPr>
          <t xml:space="preserve">, </t>
        </r>
        <r>
          <rPr>
            <b/>
            <sz val="9"/>
            <color indexed="81"/>
            <rFont val="돋움"/>
            <family val="3"/>
            <charset val="129"/>
          </rPr>
          <t>사천</t>
        </r>
        <r>
          <rPr>
            <b/>
            <sz val="9"/>
            <color indexed="81"/>
            <rFont val="Tahoma"/>
            <family val="2"/>
          </rPr>
          <t xml:space="preserve"> </t>
        </r>
        <r>
          <rPr>
            <b/>
            <sz val="9"/>
            <color indexed="81"/>
            <rFont val="돋움"/>
            <family val="3"/>
            <charset val="129"/>
          </rPr>
          <t>콩지은</t>
        </r>
        <r>
          <rPr>
            <b/>
            <sz val="9"/>
            <color indexed="81"/>
            <rFont val="Tahoma"/>
            <family val="2"/>
          </rPr>
          <t xml:space="preserve"> </t>
        </r>
        <r>
          <rPr>
            <b/>
            <sz val="9"/>
            <color indexed="81"/>
            <rFont val="돋움"/>
            <family val="3"/>
            <charset val="129"/>
          </rPr>
          <t>농장</t>
        </r>
        <r>
          <rPr>
            <sz val="9"/>
            <color indexed="81"/>
            <rFont val="Tahoma"/>
            <family val="2"/>
          </rPr>
          <t xml:space="preserve">
</t>
        </r>
      </text>
    </comment>
    <comment ref="F412" authorId="1" shapeId="0" xr:uid="{578593A9-494E-4DC0-8E41-DE397D3A5DF5}">
      <text>
        <r>
          <rPr>
            <b/>
            <sz val="9"/>
            <color indexed="81"/>
            <rFont val="돋움"/>
            <family val="3"/>
            <charset val="129"/>
          </rPr>
          <t>진주</t>
        </r>
        <r>
          <rPr>
            <b/>
            <sz val="9"/>
            <color indexed="81"/>
            <rFont val="Tahoma"/>
            <family val="2"/>
          </rPr>
          <t xml:space="preserve"> </t>
        </r>
        <r>
          <rPr>
            <b/>
            <sz val="9"/>
            <color indexed="81"/>
            <rFont val="돋움"/>
            <family val="3"/>
            <charset val="129"/>
          </rPr>
          <t>산림환경원</t>
        </r>
        <r>
          <rPr>
            <b/>
            <sz val="9"/>
            <color indexed="81"/>
            <rFont val="Tahoma"/>
            <family val="2"/>
          </rPr>
          <t xml:space="preserve">, </t>
        </r>
        <r>
          <rPr>
            <b/>
            <sz val="9"/>
            <color indexed="81"/>
            <rFont val="돋움"/>
            <family val="3"/>
            <charset val="129"/>
          </rPr>
          <t>사천</t>
        </r>
        <r>
          <rPr>
            <b/>
            <sz val="9"/>
            <color indexed="81"/>
            <rFont val="Tahoma"/>
            <family val="2"/>
          </rPr>
          <t xml:space="preserve"> </t>
        </r>
        <r>
          <rPr>
            <b/>
            <sz val="9"/>
            <color indexed="81"/>
            <rFont val="돋움"/>
            <family val="3"/>
            <charset val="129"/>
          </rPr>
          <t>콩지은</t>
        </r>
        <r>
          <rPr>
            <b/>
            <sz val="9"/>
            <color indexed="81"/>
            <rFont val="Tahoma"/>
            <family val="2"/>
          </rPr>
          <t xml:space="preserve"> </t>
        </r>
        <r>
          <rPr>
            <b/>
            <sz val="9"/>
            <color indexed="81"/>
            <rFont val="돋움"/>
            <family val="3"/>
            <charset val="129"/>
          </rPr>
          <t>농장</t>
        </r>
        <r>
          <rPr>
            <sz val="9"/>
            <color indexed="81"/>
            <rFont val="Tahoma"/>
            <family val="2"/>
          </rPr>
          <t xml:space="preserve">
</t>
        </r>
      </text>
    </comment>
    <comment ref="F447" authorId="1" shapeId="0" xr:uid="{479A7073-EA20-4C8B-9701-89A0DD95A8D5}">
      <text>
        <r>
          <rPr>
            <sz val="9"/>
            <color indexed="81"/>
            <rFont val="돋움"/>
            <family val="3"/>
            <charset val="129"/>
          </rPr>
          <t>사천</t>
        </r>
        <r>
          <rPr>
            <sz val="9"/>
            <color indexed="81"/>
            <rFont val="Tahoma"/>
            <family val="2"/>
          </rPr>
          <t xml:space="preserve"> </t>
        </r>
        <r>
          <rPr>
            <sz val="9"/>
            <color indexed="81"/>
            <rFont val="돋움"/>
            <family val="3"/>
            <charset val="129"/>
          </rPr>
          <t>항공국가산단</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ATEC</author>
  </authors>
  <commentList>
    <comment ref="G4" authorId="0" shapeId="0" xr:uid="{7128831E-FFBB-4C67-9B87-6BD5922DB62F}">
      <text>
        <r>
          <rPr>
            <b/>
            <sz val="9"/>
            <color indexed="81"/>
            <rFont val="Tahoma"/>
            <family val="2"/>
          </rPr>
          <t xml:space="preserve">2.19~21. : </t>
        </r>
        <r>
          <rPr>
            <b/>
            <sz val="9"/>
            <color indexed="81"/>
            <rFont val="돋움"/>
            <family val="3"/>
            <charset val="129"/>
          </rPr>
          <t>거제소노캄</t>
        </r>
      </text>
    </comment>
    <comment ref="G14" authorId="1" shapeId="0" xr:uid="{EB2648BE-B30B-42A8-B2FD-AA23A93AA35C}">
      <text>
        <r>
          <rPr>
            <b/>
            <sz val="9"/>
            <color indexed="81"/>
            <rFont val="돋움"/>
            <family val="3"/>
            <charset val="129"/>
          </rPr>
          <t>울릉도</t>
        </r>
      </text>
    </comment>
    <comment ref="G18" authorId="1" shapeId="0" xr:uid="{5DEB452F-384A-4CCE-BF90-DED2ED6F5D3C}">
      <text>
        <r>
          <rPr>
            <sz val="9"/>
            <color indexed="81"/>
            <rFont val="돋움"/>
            <family val="3"/>
            <charset val="129"/>
          </rPr>
          <t>강원도</t>
        </r>
        <r>
          <rPr>
            <sz val="9"/>
            <color indexed="81"/>
            <rFont val="Tahoma"/>
            <family val="2"/>
          </rPr>
          <t>(</t>
        </r>
        <r>
          <rPr>
            <sz val="9"/>
            <color indexed="81"/>
            <rFont val="돋움"/>
            <family val="3"/>
            <charset val="129"/>
          </rPr>
          <t>포항</t>
        </r>
        <r>
          <rPr>
            <sz val="9"/>
            <color indexed="81"/>
            <rFont val="Tahoma"/>
            <family val="2"/>
          </rPr>
          <t xml:space="preserve">, </t>
        </r>
        <r>
          <rPr>
            <sz val="9"/>
            <color indexed="81"/>
            <rFont val="돋움"/>
            <family val="3"/>
            <charset val="129"/>
          </rPr>
          <t>강릉</t>
        </r>
        <r>
          <rPr>
            <sz val="9"/>
            <color indexed="81"/>
            <rFont val="Tahoma"/>
            <family val="2"/>
          </rPr>
          <t xml:space="preserve">, </t>
        </r>
        <r>
          <rPr>
            <sz val="9"/>
            <color indexed="81"/>
            <rFont val="돋움"/>
            <family val="3"/>
            <charset val="129"/>
          </rPr>
          <t>원주</t>
        </r>
        <r>
          <rPr>
            <sz val="9"/>
            <color indexed="81"/>
            <rFont val="Tahoma"/>
            <family val="2"/>
          </rPr>
          <t xml:space="preserve"> </t>
        </r>
        <r>
          <rPr>
            <sz val="9"/>
            <color indexed="81"/>
            <rFont val="돋움"/>
            <family val="3"/>
            <charset val="129"/>
          </rPr>
          <t>등</t>
        </r>
        <r>
          <rPr>
            <sz val="9"/>
            <color indexed="81"/>
            <rFont val="Tahoma"/>
            <family val="2"/>
          </rPr>
          <t xml:space="preserve">)
</t>
        </r>
      </text>
    </comment>
    <comment ref="G20" authorId="1" shapeId="0" xr:uid="{1FD95B2B-7569-4DA4-8E01-7AD79D182B41}">
      <text>
        <r>
          <rPr>
            <sz val="9"/>
            <color indexed="81"/>
            <rFont val="돋움"/>
            <family val="3"/>
            <charset val="129"/>
          </rPr>
          <t>진주 초전공원 등</t>
        </r>
        <r>
          <rPr>
            <sz val="9"/>
            <color indexed="81"/>
            <rFont val="Tahoma"/>
            <family val="2"/>
          </rPr>
          <t xml:space="preserve">
</t>
        </r>
      </text>
    </comment>
    <comment ref="G24" authorId="1" shapeId="0" xr:uid="{AC27D3EF-6E03-428D-BEB4-6D75E5AE2D02}">
      <text>
        <r>
          <rPr>
            <b/>
            <sz val="9"/>
            <color indexed="81"/>
            <rFont val="돋움"/>
            <family val="3"/>
            <charset val="129"/>
          </rPr>
          <t>의령 야베스 목장</t>
        </r>
        <r>
          <rPr>
            <sz val="9"/>
            <color indexed="81"/>
            <rFont val="Tahoma"/>
            <family val="2"/>
          </rPr>
          <t xml:space="preserve">
</t>
        </r>
      </text>
    </comment>
    <comment ref="G48" authorId="0" shapeId="0" xr:uid="{F59C9181-561D-477B-AC43-9E4B1D43C860}">
      <text>
        <r>
          <rPr>
            <b/>
            <sz val="9"/>
            <color indexed="81"/>
            <rFont val="Tahoma"/>
            <family val="2"/>
          </rPr>
          <t xml:space="preserve">2.19~21. : </t>
        </r>
        <r>
          <rPr>
            <b/>
            <sz val="9"/>
            <color indexed="81"/>
            <rFont val="돋움"/>
            <family val="3"/>
            <charset val="129"/>
          </rPr>
          <t>거제소노캄</t>
        </r>
      </text>
    </comment>
    <comment ref="G52" authorId="0" shapeId="0" xr:uid="{7F965370-B846-4783-AACA-0EFA716ECF57}">
      <text>
        <r>
          <rPr>
            <b/>
            <sz val="9"/>
            <color indexed="81"/>
            <rFont val="Tahoma"/>
            <family val="2"/>
          </rPr>
          <t xml:space="preserve">2.19~21. : </t>
        </r>
        <r>
          <rPr>
            <b/>
            <sz val="9"/>
            <color indexed="81"/>
            <rFont val="돋움"/>
            <family val="3"/>
            <charset val="129"/>
          </rPr>
          <t>거제소노캄</t>
        </r>
      </text>
    </comment>
    <comment ref="G56" authorId="1" shapeId="0" xr:uid="{1276CEE0-4B2F-49C5-8FC7-29AE0DFDC58A}">
      <text>
        <r>
          <rPr>
            <b/>
            <sz val="9"/>
            <color indexed="81"/>
            <rFont val="돋움"/>
            <family val="3"/>
            <charset val="129"/>
          </rPr>
          <t>소노캄</t>
        </r>
        <r>
          <rPr>
            <b/>
            <sz val="9"/>
            <color indexed="81"/>
            <rFont val="Tahoma"/>
            <family val="2"/>
          </rPr>
          <t xml:space="preserve"> </t>
        </r>
        <r>
          <rPr>
            <b/>
            <sz val="9"/>
            <color indexed="81"/>
            <rFont val="돋움"/>
            <family val="3"/>
            <charset val="129"/>
          </rPr>
          <t>거제</t>
        </r>
        <r>
          <rPr>
            <b/>
            <sz val="9"/>
            <color indexed="81"/>
            <rFont val="Tahoma"/>
            <family val="2"/>
          </rPr>
          <t xml:space="preserve"> </t>
        </r>
        <r>
          <rPr>
            <b/>
            <sz val="9"/>
            <color indexed="81"/>
            <rFont val="돋움"/>
            <family val="3"/>
            <charset val="129"/>
          </rPr>
          <t>리조트</t>
        </r>
      </text>
    </comment>
    <comment ref="G60" authorId="1" shapeId="0" xr:uid="{F04AD8C8-9AA2-47FC-953D-CE1004DBB7CF}">
      <text>
        <r>
          <rPr>
            <b/>
            <sz val="9"/>
            <color indexed="81"/>
            <rFont val="돋움"/>
            <family val="3"/>
            <charset val="129"/>
          </rPr>
          <t>사천콩지은농장</t>
        </r>
        <r>
          <rPr>
            <b/>
            <sz val="9"/>
            <color indexed="81"/>
            <rFont val="Tahoma"/>
            <family val="2"/>
          </rPr>
          <t xml:space="preserve">, </t>
        </r>
        <r>
          <rPr>
            <b/>
            <sz val="9"/>
            <color indexed="81"/>
            <rFont val="돋움"/>
            <family val="3"/>
            <charset val="129"/>
          </rPr>
          <t>산림환경교육원</t>
        </r>
      </text>
    </comment>
    <comment ref="G61" authorId="1" shapeId="0" xr:uid="{57F03CE5-08BE-4F78-A595-1078B683F503}">
      <text>
        <r>
          <rPr>
            <b/>
            <sz val="9"/>
            <color indexed="81"/>
            <rFont val="돋움"/>
            <family val="3"/>
            <charset val="129"/>
          </rPr>
          <t>제주도, 반성수목원 등</t>
        </r>
      </text>
    </comment>
    <comment ref="G63" authorId="1" shapeId="0" xr:uid="{F6D6317A-FFCD-4CB9-8CDC-BFC7BEE1B5D2}">
      <text>
        <r>
          <rPr>
            <b/>
            <sz val="9"/>
            <color indexed="81"/>
            <rFont val="돋움"/>
            <family val="3"/>
            <charset val="129"/>
          </rPr>
          <t>산림환경연구원</t>
        </r>
        <r>
          <rPr>
            <b/>
            <sz val="9"/>
            <color indexed="81"/>
            <rFont val="Tahoma"/>
            <family val="2"/>
          </rPr>
          <t xml:space="preserve">, </t>
        </r>
        <r>
          <rPr>
            <b/>
            <sz val="9"/>
            <color indexed="81"/>
            <rFont val="돋움"/>
            <family val="3"/>
            <charset val="129"/>
          </rPr>
          <t>양탕국문화원</t>
        </r>
      </text>
    </comment>
    <comment ref="G66" authorId="1" shapeId="0" xr:uid="{6E79DF51-A378-4569-8284-14DDC2114171}">
      <text>
        <r>
          <rPr>
            <b/>
            <sz val="9"/>
            <color indexed="81"/>
            <rFont val="돋움"/>
            <family val="3"/>
            <charset val="129"/>
          </rPr>
          <t>진주</t>
        </r>
        <r>
          <rPr>
            <b/>
            <sz val="9"/>
            <color indexed="81"/>
            <rFont val="Tahoma"/>
            <family val="2"/>
          </rPr>
          <t xml:space="preserve"> </t>
        </r>
        <r>
          <rPr>
            <b/>
            <sz val="9"/>
            <color indexed="81"/>
            <rFont val="돋움"/>
            <family val="3"/>
            <charset val="129"/>
          </rPr>
          <t>산림환경원</t>
        </r>
        <r>
          <rPr>
            <b/>
            <sz val="9"/>
            <color indexed="81"/>
            <rFont val="Tahoma"/>
            <family val="2"/>
          </rPr>
          <t xml:space="preserve">, </t>
        </r>
        <r>
          <rPr>
            <b/>
            <sz val="9"/>
            <color indexed="81"/>
            <rFont val="돋움"/>
            <family val="3"/>
            <charset val="129"/>
          </rPr>
          <t>사천</t>
        </r>
        <r>
          <rPr>
            <b/>
            <sz val="9"/>
            <color indexed="81"/>
            <rFont val="Tahoma"/>
            <family val="2"/>
          </rPr>
          <t xml:space="preserve"> </t>
        </r>
        <r>
          <rPr>
            <b/>
            <sz val="9"/>
            <color indexed="81"/>
            <rFont val="돋움"/>
            <family val="3"/>
            <charset val="129"/>
          </rPr>
          <t>콩지은</t>
        </r>
        <r>
          <rPr>
            <b/>
            <sz val="9"/>
            <color indexed="81"/>
            <rFont val="Tahoma"/>
            <family val="2"/>
          </rPr>
          <t xml:space="preserve"> </t>
        </r>
        <r>
          <rPr>
            <b/>
            <sz val="9"/>
            <color indexed="81"/>
            <rFont val="돋움"/>
            <family val="3"/>
            <charset val="129"/>
          </rPr>
          <t>농장</t>
        </r>
        <r>
          <rPr>
            <sz val="9"/>
            <color indexed="81"/>
            <rFont val="Tahoma"/>
            <family val="2"/>
          </rPr>
          <t xml:space="preserve">
</t>
        </r>
      </text>
    </comment>
    <comment ref="G67" authorId="1" shapeId="0" xr:uid="{1862731F-44E4-4CD4-B8CF-9A4D19E1DE2E}">
      <text>
        <r>
          <rPr>
            <b/>
            <sz val="9"/>
            <color indexed="81"/>
            <rFont val="돋움"/>
            <family val="3"/>
            <charset val="129"/>
          </rPr>
          <t>제주도</t>
        </r>
      </text>
    </comment>
  </commentList>
</comments>
</file>

<file path=xl/sharedStrings.xml><?xml version="1.0" encoding="utf-8"?>
<sst xmlns="http://schemas.openxmlformats.org/spreadsheetml/2006/main" count="29508" uniqueCount="4111">
  <si>
    <t>직급</t>
  </si>
  <si>
    <t>남</t>
  </si>
  <si>
    <t>여</t>
  </si>
  <si>
    <t>연령</t>
  </si>
  <si>
    <t>과정</t>
  </si>
  <si>
    <t>합계</t>
  </si>
  <si>
    <t>성별</t>
  </si>
  <si>
    <t>주차</t>
  </si>
  <si>
    <t>일정</t>
  </si>
  <si>
    <t>7급</t>
  </si>
  <si>
    <t>기수</t>
  </si>
  <si>
    <t>구분</t>
  </si>
  <si>
    <t>온라인</t>
  </si>
  <si>
    <t>5급(연구관)</t>
  </si>
  <si>
    <t>31세~40세</t>
  </si>
  <si>
    <t>41세~50세</t>
  </si>
  <si>
    <t>6급(연구사)</t>
  </si>
  <si>
    <t>2월3주차</t>
  </si>
  <si>
    <t>30세이하</t>
  </si>
  <si>
    <t>2월1주차</t>
  </si>
  <si>
    <t>8급이하</t>
  </si>
  <si>
    <t>51세이상</t>
  </si>
  <si>
    <t>4급이상</t>
  </si>
  <si>
    <t>2021년 교육생 기본현황</t>
  </si>
  <si>
    <t>교육담당자 역량 향상과정</t>
  </si>
  <si>
    <r>
      <t>3월</t>
    </r>
    <r>
      <rPr>
        <sz val="11"/>
        <color rgb="FF000000"/>
        <rFont val="맑은 고딕"/>
        <family val="3"/>
        <charset val="129"/>
      </rPr>
      <t>5주차</t>
    </r>
    <phoneticPr fontId="28" type="noConversion"/>
  </si>
  <si>
    <t>1인크리에이터과정</t>
    <phoneticPr fontId="28" type="noConversion"/>
  </si>
  <si>
    <t>보조금단체 회계실무과정</t>
    <phoneticPr fontId="28" type="noConversion"/>
  </si>
  <si>
    <t>테마가 있는 약초탐방과정</t>
    <phoneticPr fontId="28" type="noConversion"/>
  </si>
  <si>
    <t>제1기 임기제공무원 역량향상과정</t>
    <phoneticPr fontId="28" type="noConversion"/>
  </si>
  <si>
    <t>제1기 블록체인 이해과정</t>
    <phoneticPr fontId="28" type="noConversion"/>
  </si>
  <si>
    <t>제1기 보조금실무과정</t>
    <phoneticPr fontId="28" type="noConversion"/>
  </si>
  <si>
    <t>제1기 FT양성과정</t>
    <phoneticPr fontId="28" type="noConversion"/>
  </si>
  <si>
    <t>제1기 재난안전관리자과정</t>
    <phoneticPr fontId="28" type="noConversion"/>
  </si>
  <si>
    <t>제1기 성과를 위한회의기법과정</t>
    <phoneticPr fontId="28" type="noConversion"/>
  </si>
  <si>
    <t>제3기 보조금단체 회계실무과정</t>
    <phoneticPr fontId="28" type="noConversion"/>
  </si>
  <si>
    <t>제4기 보조금단체 회계실무과정</t>
    <phoneticPr fontId="28" type="noConversion"/>
  </si>
  <si>
    <r>
      <t>5월</t>
    </r>
    <r>
      <rPr>
        <sz val="11"/>
        <color rgb="FF000000"/>
        <rFont val="맑은 고딕"/>
        <family val="3"/>
        <charset val="129"/>
      </rPr>
      <t>1주</t>
    </r>
    <phoneticPr fontId="28" type="noConversion"/>
  </si>
  <si>
    <r>
      <t>5월</t>
    </r>
    <r>
      <rPr>
        <sz val="11"/>
        <color rgb="FF000000"/>
        <rFont val="맑은 고딕"/>
        <family val="3"/>
        <charset val="129"/>
      </rPr>
      <t>2주</t>
    </r>
    <phoneticPr fontId="28" type="noConversion"/>
  </si>
  <si>
    <r>
      <t>6월</t>
    </r>
    <r>
      <rPr>
        <sz val="11"/>
        <color rgb="FF000000"/>
        <rFont val="맑은 고딕"/>
        <family val="3"/>
        <charset val="129"/>
      </rPr>
      <t>1주</t>
    </r>
    <phoneticPr fontId="28" type="noConversion"/>
  </si>
  <si>
    <t>안전교육전문인력교육과정</t>
    <phoneticPr fontId="28" type="noConversion"/>
  </si>
  <si>
    <t>스트레스치유과정</t>
    <phoneticPr fontId="28" type="noConversion"/>
  </si>
  <si>
    <t>신임인재양성과정</t>
    <phoneticPr fontId="28" type="noConversion"/>
  </si>
  <si>
    <t>시군팀장 리더십과정</t>
    <phoneticPr fontId="28" type="noConversion"/>
  </si>
  <si>
    <t>4차 산업혁명과 미래행정과정</t>
  </si>
  <si>
    <t>과장급 필수역량향상과정</t>
  </si>
  <si>
    <t>6급 승진자역량향상과정</t>
    <phoneticPr fontId="28" type="noConversion"/>
  </si>
  <si>
    <r>
      <t>6월</t>
    </r>
    <r>
      <rPr>
        <sz val="11"/>
        <color rgb="FF000000"/>
        <rFont val="맑은 고딕"/>
        <family val="3"/>
        <charset val="129"/>
      </rPr>
      <t>2주</t>
    </r>
    <phoneticPr fontId="28" type="noConversion"/>
  </si>
  <si>
    <r>
      <t>사회혁신 주민자치역량</t>
    </r>
    <r>
      <rPr>
        <sz val="11"/>
        <color rgb="FF000000"/>
        <rFont val="맑은 고딕"/>
        <family val="3"/>
        <charset val="129"/>
      </rPr>
      <t xml:space="preserve"> 강화과정</t>
    </r>
    <phoneticPr fontId="28" type="noConversion"/>
  </si>
  <si>
    <r>
      <t>6월</t>
    </r>
    <r>
      <rPr>
        <sz val="11"/>
        <color rgb="FF000000"/>
        <rFont val="맑은 고딕"/>
        <family val="3"/>
        <charset val="129"/>
      </rPr>
      <t>3주</t>
    </r>
    <phoneticPr fontId="28" type="noConversion"/>
  </si>
  <si>
    <r>
      <t>제3기</t>
    </r>
    <r>
      <rPr>
        <sz val="11"/>
        <color rgb="FF000000"/>
        <rFont val="맑은 고딕"/>
        <family val="3"/>
        <charset val="129"/>
      </rPr>
      <t xml:space="preserve"> 7~8급 승진자 역량향상과정</t>
    </r>
    <phoneticPr fontId="28" type="noConversion"/>
  </si>
  <si>
    <r>
      <t>제1기</t>
    </r>
    <r>
      <rPr>
        <sz val="11"/>
        <color rgb="FF000000"/>
        <rFont val="맑은 고딕"/>
        <family val="3"/>
        <charset val="129"/>
      </rPr>
      <t xml:space="preserve"> 기후위기 적응대응과정</t>
    </r>
    <phoneticPr fontId="28" type="noConversion"/>
  </si>
  <si>
    <t>예산회계실무과정</t>
    <phoneticPr fontId="28" type="noConversion"/>
  </si>
  <si>
    <r>
      <t>7월</t>
    </r>
    <r>
      <rPr>
        <sz val="11"/>
        <color rgb="FF000000"/>
        <rFont val="맑은 고딕"/>
        <family val="3"/>
        <charset val="129"/>
      </rPr>
      <t>1주</t>
    </r>
    <phoneticPr fontId="28" type="noConversion"/>
  </si>
  <si>
    <t>지속가능발전목표이행과정</t>
    <phoneticPr fontId="28" type="noConversion"/>
  </si>
  <si>
    <t>사회적경제과정</t>
    <phoneticPr fontId="28" type="noConversion"/>
  </si>
  <si>
    <t>면접관양성과정</t>
    <phoneticPr fontId="28" type="noConversion"/>
  </si>
  <si>
    <t>빅데이터제대로활용하기과정</t>
    <phoneticPr fontId="28" type="noConversion"/>
  </si>
  <si>
    <t>시군팀장리더십과정</t>
    <phoneticPr fontId="28" type="noConversion"/>
  </si>
  <si>
    <r>
      <t>7월</t>
    </r>
    <r>
      <rPr>
        <sz val="11"/>
        <color rgb="FF000000"/>
        <rFont val="맑은 고딕"/>
        <family val="3"/>
        <charset val="129"/>
      </rPr>
      <t>2주</t>
    </r>
    <phoneticPr fontId="28" type="noConversion"/>
  </si>
  <si>
    <t>전입공무원역량향상과정</t>
    <phoneticPr fontId="28" type="noConversion"/>
  </si>
  <si>
    <t>청년특별도경남과정</t>
    <phoneticPr fontId="28" type="noConversion"/>
  </si>
  <si>
    <t>신임인재양성과정</t>
    <phoneticPr fontId="28" type="noConversion"/>
  </si>
  <si>
    <r>
      <t>7월</t>
    </r>
    <r>
      <rPr>
        <sz val="11"/>
        <color rgb="FF000000"/>
        <rFont val="맑은 고딕"/>
        <family val="3"/>
        <charset val="129"/>
      </rPr>
      <t>3주</t>
    </r>
    <phoneticPr fontId="28" type="noConversion"/>
  </si>
  <si>
    <t>강사선정</t>
    <phoneticPr fontId="28" type="noConversion"/>
  </si>
  <si>
    <t>직무(전문)</t>
  </si>
  <si>
    <r>
      <t>기본 장기</t>
    </r>
    <r>
      <rPr>
        <sz val="11"/>
        <color rgb="FF000000"/>
        <rFont val="맑은 고딕"/>
        <family val="3"/>
        <charset val="129"/>
      </rPr>
      <t xml:space="preserve"> 교육</t>
    </r>
    <phoneticPr fontId="28" type="noConversion"/>
  </si>
  <si>
    <t>역량</t>
    <phoneticPr fontId="28" type="noConversion"/>
  </si>
  <si>
    <t>전반</t>
    <phoneticPr fontId="28" type="noConversion"/>
  </si>
  <si>
    <t>내용</t>
    <phoneticPr fontId="28" type="noConversion"/>
  </si>
  <si>
    <t>강사선정</t>
    <phoneticPr fontId="28" type="noConversion"/>
  </si>
  <si>
    <t>기간</t>
    <phoneticPr fontId="28" type="noConversion"/>
  </si>
  <si>
    <t>환경</t>
    <phoneticPr fontId="28" type="noConversion"/>
  </si>
  <si>
    <t>기본장기</t>
    <phoneticPr fontId="28" type="noConversion"/>
  </si>
  <si>
    <t>핵심가치</t>
    <phoneticPr fontId="28" type="noConversion"/>
  </si>
  <si>
    <t>리더십</t>
    <phoneticPr fontId="28" type="noConversion"/>
  </si>
  <si>
    <t>직무교육</t>
    <phoneticPr fontId="28" type="noConversion"/>
  </si>
  <si>
    <t>공통</t>
    <phoneticPr fontId="28" type="noConversion"/>
  </si>
  <si>
    <t>전문</t>
    <phoneticPr fontId="28" type="noConversion"/>
  </si>
  <si>
    <t>정보활용</t>
    <phoneticPr fontId="28" type="noConversion"/>
  </si>
  <si>
    <t>창의교육</t>
    <phoneticPr fontId="28" type="noConversion"/>
  </si>
  <si>
    <t>도민참여</t>
    <phoneticPr fontId="28" type="noConversion"/>
  </si>
  <si>
    <t>인문소양</t>
    <phoneticPr fontId="28" type="noConversion"/>
  </si>
  <si>
    <t>환경 합계</t>
    <phoneticPr fontId="28" type="noConversion"/>
  </si>
  <si>
    <t>교육담당자 역량향상 과정</t>
    <phoneticPr fontId="28" type="noConversion"/>
  </si>
  <si>
    <t>기수</t>
    <phoneticPr fontId="28" type="noConversion"/>
  </si>
  <si>
    <t>임득진</t>
    <phoneticPr fontId="28" type="noConversion"/>
  </si>
  <si>
    <t>예산실무</t>
    <phoneticPr fontId="28" type="noConversion"/>
  </si>
  <si>
    <t>독도를 통한 올바른 역사 인식</t>
    <phoneticPr fontId="28" type="noConversion"/>
  </si>
  <si>
    <t>허순철</t>
    <phoneticPr fontId="28" type="noConversion"/>
  </si>
  <si>
    <t>헌법</t>
    <phoneticPr fontId="28" type="noConversion"/>
  </si>
  <si>
    <t>중대재해처벌법의 이해</t>
    <phoneticPr fontId="28" type="noConversion"/>
  </si>
  <si>
    <t>경남의 비전과 주요정책</t>
    <phoneticPr fontId="28" type="noConversion"/>
  </si>
  <si>
    <t>송혜영</t>
    <phoneticPr fontId="28" type="noConversion"/>
  </si>
  <si>
    <t>허미경</t>
    <phoneticPr fontId="28" type="noConversion"/>
  </si>
  <si>
    <t>박미경</t>
    <phoneticPr fontId="28" type="noConversion"/>
  </si>
  <si>
    <t>중국어</t>
    <phoneticPr fontId="28" type="noConversion"/>
  </si>
  <si>
    <t>고까이요우꼬</t>
    <phoneticPr fontId="28" type="noConversion"/>
  </si>
  <si>
    <t>민병익</t>
    <phoneticPr fontId="28" type="noConversion"/>
  </si>
  <si>
    <t>행정학</t>
    <phoneticPr fontId="28" type="noConversion"/>
  </si>
  <si>
    <t>회계실무</t>
    <phoneticPr fontId="28" type="noConversion"/>
  </si>
  <si>
    <t>핵심(도민역량)</t>
  </si>
  <si>
    <t>언론과의 효과적 소통 및 대응</t>
    <phoneticPr fontId="28" type="noConversion"/>
  </si>
  <si>
    <t>지방보조금 관리시스템(보탬e) 활용</t>
    <phoneticPr fontId="28" type="noConversion"/>
  </si>
  <si>
    <t>-</t>
    <phoneticPr fontId="28" type="noConversion"/>
  </si>
  <si>
    <t>교육장소</t>
    <phoneticPr fontId="28" type="noConversion"/>
  </si>
  <si>
    <t>인재개발원</t>
    <phoneticPr fontId="28" type="noConversion"/>
  </si>
  <si>
    <t>교과편성</t>
    <phoneticPr fontId="28" type="noConversion"/>
  </si>
  <si>
    <t>JIN HUA</t>
    <phoneticPr fontId="28" type="noConversion"/>
  </si>
  <si>
    <t>김형묵</t>
    <phoneticPr fontId="28" type="noConversion"/>
  </si>
  <si>
    <t>주차</t>
    <phoneticPr fontId="28" type="noConversion"/>
  </si>
  <si>
    <t>2월</t>
    <phoneticPr fontId="28" type="noConversion"/>
  </si>
  <si>
    <t>강선옥</t>
    <phoneticPr fontId="28" type="noConversion"/>
  </si>
  <si>
    <t>김시영</t>
    <phoneticPr fontId="28" type="noConversion"/>
  </si>
  <si>
    <t>기수</t>
    <phoneticPr fontId="40" type="noConversion"/>
  </si>
  <si>
    <t>건수</t>
    <phoneticPr fontId="40" type="noConversion"/>
  </si>
  <si>
    <t>유형</t>
    <phoneticPr fontId="40" type="noConversion"/>
  </si>
  <si>
    <t>소관부서</t>
    <phoneticPr fontId="39" type="noConversion"/>
  </si>
  <si>
    <t>교육담당자 역량향상 과정</t>
    <phoneticPr fontId="40" type="noConversion"/>
  </si>
  <si>
    <t>인재양성과</t>
  </si>
  <si>
    <t>교육기간</t>
  </si>
  <si>
    <t>교육방법</t>
    <phoneticPr fontId="28" type="noConversion"/>
  </si>
  <si>
    <t>인재개발지원과·인재양성과</t>
  </si>
  <si>
    <t>비고</t>
    <phoneticPr fontId="28" type="noConversion"/>
  </si>
  <si>
    <t>3월</t>
    <phoneticPr fontId="28" type="noConversion"/>
  </si>
  <si>
    <t>주차</t>
    <phoneticPr fontId="28" type="noConversion"/>
  </si>
  <si>
    <t>과제구분</t>
    <phoneticPr fontId="28" type="noConversion"/>
  </si>
  <si>
    <t>설문인원/교육인원</t>
    <phoneticPr fontId="28" type="noConversion"/>
  </si>
  <si>
    <t>교육방법</t>
    <phoneticPr fontId="28" type="noConversion"/>
  </si>
  <si>
    <t>구내식당</t>
    <phoneticPr fontId="28" type="noConversion"/>
  </si>
  <si>
    <t>처리유무</t>
    <phoneticPr fontId="28" type="noConversion"/>
  </si>
  <si>
    <t>교과편성 및 강사선정</t>
  </si>
  <si>
    <t>기본(기본장기)</t>
  </si>
  <si>
    <t>과정운영</t>
  </si>
  <si>
    <t>교육시설</t>
    <phoneticPr fontId="28" type="noConversion"/>
  </si>
  <si>
    <t>교육시설</t>
    <phoneticPr fontId="28" type="noConversion"/>
  </si>
  <si>
    <t>교과편성</t>
    <phoneticPr fontId="28" type="noConversion"/>
  </si>
  <si>
    <t>강사선정</t>
    <phoneticPr fontId="28" type="noConversion"/>
  </si>
  <si>
    <t>교육기간</t>
    <phoneticPr fontId="28" type="noConversion"/>
  </si>
  <si>
    <t>교육방법</t>
    <phoneticPr fontId="28" type="noConversion"/>
  </si>
  <si>
    <t>교육안내</t>
    <phoneticPr fontId="28" type="noConversion"/>
  </si>
  <si>
    <t>교육지원</t>
    <phoneticPr fontId="28" type="noConversion"/>
  </si>
  <si>
    <t>현업적용도</t>
    <phoneticPr fontId="28" type="noConversion"/>
  </si>
  <si>
    <t>교육인원</t>
    <phoneticPr fontId="28" type="noConversion"/>
  </si>
  <si>
    <t>순위</t>
    <phoneticPr fontId="28" type="noConversion"/>
  </si>
  <si>
    <t>순위</t>
    <phoneticPr fontId="28" type="noConversion"/>
  </si>
  <si>
    <t>준비성</t>
    <phoneticPr fontId="28" type="noConversion"/>
  </si>
  <si>
    <t>교육참여도</t>
    <phoneticPr fontId="28" type="noConversion"/>
  </si>
  <si>
    <t>전달력</t>
    <phoneticPr fontId="28" type="noConversion"/>
  </si>
  <si>
    <t>월</t>
    <phoneticPr fontId="28" type="noConversion"/>
  </si>
  <si>
    <t>검토의견</t>
    <phoneticPr fontId="39" type="noConversion"/>
  </si>
  <si>
    <t>준비성</t>
    <phoneticPr fontId="28" type="noConversion"/>
  </si>
  <si>
    <t>전문성</t>
    <phoneticPr fontId="28" type="noConversion"/>
  </si>
  <si>
    <t>열의성</t>
    <phoneticPr fontId="28" type="noConversion"/>
  </si>
  <si>
    <t>교육과정</t>
    <phoneticPr fontId="28" type="noConversion"/>
  </si>
  <si>
    <t>강사</t>
    <phoneticPr fontId="28" type="noConversion"/>
  </si>
  <si>
    <t>교육인원</t>
    <phoneticPr fontId="28" type="noConversion"/>
  </si>
  <si>
    <t>역량향상도</t>
    <phoneticPr fontId="28" type="noConversion"/>
  </si>
  <si>
    <t>구내식당</t>
    <phoneticPr fontId="28" type="noConversion"/>
  </si>
  <si>
    <t>역량향상도</t>
    <phoneticPr fontId="28" type="noConversion"/>
  </si>
  <si>
    <t>교과편성</t>
    <phoneticPr fontId="28" type="noConversion"/>
  </si>
  <si>
    <t>교육참여도</t>
    <phoneticPr fontId="28" type="noConversion"/>
  </si>
  <si>
    <t>교육지원</t>
    <phoneticPr fontId="28" type="noConversion"/>
  </si>
  <si>
    <t>교육시설</t>
    <phoneticPr fontId="28" type="noConversion"/>
  </si>
  <si>
    <t>교육과정</t>
    <phoneticPr fontId="40" type="noConversion"/>
  </si>
  <si>
    <t>과정유형</t>
    <phoneticPr fontId="28" type="noConversion"/>
  </si>
  <si>
    <t>2014년</t>
    <phoneticPr fontId="28" type="noConversion"/>
  </si>
  <si>
    <t>2015년</t>
    <phoneticPr fontId="28" type="noConversion"/>
  </si>
  <si>
    <t>2016년</t>
  </si>
  <si>
    <t>2017년</t>
  </si>
  <si>
    <t>2018년</t>
  </si>
  <si>
    <t>2019년</t>
  </si>
  <si>
    <t>2020년</t>
  </si>
  <si>
    <t>2021년</t>
  </si>
  <si>
    <t>2022년</t>
  </si>
  <si>
    <t>2023년</t>
  </si>
  <si>
    <t>교육시설</t>
    <phoneticPr fontId="28" type="noConversion"/>
  </si>
  <si>
    <t>구분</t>
    <phoneticPr fontId="45" type="noConversion"/>
  </si>
  <si>
    <t>검토의견 및 조치결과</t>
    <phoneticPr fontId="39" type="noConversion"/>
  </si>
  <si>
    <t>교과목</t>
    <phoneticPr fontId="28" type="noConversion"/>
  </si>
  <si>
    <t>교과목</t>
    <phoneticPr fontId="28" type="noConversion"/>
  </si>
  <si>
    <t>교육구분</t>
    <phoneticPr fontId="28" type="noConversion"/>
  </si>
  <si>
    <t>2025년</t>
    <phoneticPr fontId="45" type="noConversion"/>
  </si>
  <si>
    <t>과정장</t>
    <phoneticPr fontId="28" type="noConversion"/>
  </si>
  <si>
    <t>담당자</t>
    <phoneticPr fontId="28" type="noConversion"/>
  </si>
  <si>
    <t>담당자</t>
    <phoneticPr fontId="28" type="noConversion"/>
  </si>
  <si>
    <t>-</t>
    <phoneticPr fontId="28" type="noConversion"/>
  </si>
  <si>
    <t>403호</t>
    <phoneticPr fontId="28" type="noConversion"/>
  </si>
  <si>
    <t>2025년 누계</t>
    <phoneticPr fontId="28" type="noConversion"/>
  </si>
  <si>
    <t>-</t>
    <phoneticPr fontId="28" type="noConversion"/>
  </si>
  <si>
    <t>-</t>
    <phoneticPr fontId="28" type="noConversion"/>
  </si>
  <si>
    <t>2025년 강사강의 만족도 점수</t>
    <phoneticPr fontId="28" type="noConversion"/>
  </si>
  <si>
    <t>박지원</t>
    <phoneticPr fontId="28" type="noConversion"/>
  </si>
  <si>
    <t>2025년 HRD 트렌드 공유</t>
    <phoneticPr fontId="28" type="noConversion"/>
  </si>
  <si>
    <t>교육일자</t>
    <phoneticPr fontId="28" type="noConversion"/>
  </si>
  <si>
    <t>조용원</t>
    <phoneticPr fontId="28" type="noConversion"/>
  </si>
  <si>
    <t>차세대 인사랑 교육훈련 기능안내</t>
    <phoneticPr fontId="28" type="noConversion"/>
  </si>
  <si>
    <t>조하림</t>
    <phoneticPr fontId="28" type="noConversion"/>
  </si>
  <si>
    <t>소통을 위한 대화기술 공감기법</t>
    <phoneticPr fontId="28" type="noConversion"/>
  </si>
  <si>
    <t>김용성</t>
    <phoneticPr fontId="28" type="noConversion"/>
  </si>
  <si>
    <t>생성형 AI의 개요</t>
    <phoneticPr fontId="28" type="noConversion"/>
  </si>
  <si>
    <t>김용성</t>
    <phoneticPr fontId="28" type="noConversion"/>
  </si>
  <si>
    <t>생성형 AI를 이용한 데이터 정리</t>
    <phoneticPr fontId="28" type="noConversion"/>
  </si>
  <si>
    <t>박현수</t>
  </si>
  <si>
    <t>박현수</t>
    <phoneticPr fontId="28" type="noConversion"/>
  </si>
  <si>
    <t>교육훈련 업무프로세스 공유 및 토론</t>
    <phoneticPr fontId="28" type="noConversion"/>
  </si>
  <si>
    <t>2월3주차</t>
    <phoneticPr fontId="28" type="noConversion"/>
  </si>
  <si>
    <t>박현수</t>
    <phoneticPr fontId="28" type="noConversion"/>
  </si>
  <si>
    <t>박현수</t>
    <phoneticPr fontId="28" type="noConversion"/>
  </si>
  <si>
    <t>2월</t>
    <phoneticPr fontId="28" type="noConversion"/>
  </si>
  <si>
    <t>2월4주차</t>
    <phoneticPr fontId="28" type="noConversion"/>
  </si>
  <si>
    <t>인재개발원</t>
    <phoneticPr fontId="28" type="noConversion"/>
  </si>
  <si>
    <t>601호</t>
    <phoneticPr fontId="28" type="noConversion"/>
  </si>
  <si>
    <t>특별사법경찰 수사실무 과정</t>
    <phoneticPr fontId="28" type="noConversion"/>
  </si>
  <si>
    <t>인재개발원</t>
    <phoneticPr fontId="28" type="noConversion"/>
  </si>
  <si>
    <t>403호</t>
    <phoneticPr fontId="28" type="noConversion"/>
  </si>
  <si>
    <t>보조금단체 회계실무 과정</t>
    <phoneticPr fontId="28" type="noConversion"/>
  </si>
  <si>
    <t>2.19.</t>
    <phoneticPr fontId="28" type="noConversion"/>
  </si>
  <si>
    <t>이순신리더십국제센터</t>
    <phoneticPr fontId="28" type="noConversion"/>
  </si>
  <si>
    <t>주차</t>
    <phoneticPr fontId="40" type="noConversion"/>
  </si>
  <si>
    <t>생성형 AI 강의가 좋았음.</t>
    <phoneticPr fontId="40" type="noConversion"/>
  </si>
  <si>
    <t>처음 교육업무를 하는 사람을 위해 교육훈련 운영지침에 대한 전반적인 설명을 해주는 시간도 있으면 좋겠음.</t>
    <phoneticPr fontId="28" type="noConversion"/>
  </si>
  <si>
    <t>인재양성과</t>
    <phoneticPr fontId="28" type="noConversion"/>
  </si>
  <si>
    <t>기타의견 및 건의사항</t>
    <phoneticPr fontId="40" type="noConversion"/>
  </si>
  <si>
    <t>임득진</t>
    <phoneticPr fontId="28" type="noConversion"/>
  </si>
  <si>
    <t>중견리더 이미지업 레이스</t>
    <phoneticPr fontId="28" type="noConversion"/>
  </si>
  <si>
    <t>자기진단을 통한 변화관리</t>
    <phoneticPr fontId="28" type="noConversion"/>
  </si>
  <si>
    <t>한승완</t>
    <phoneticPr fontId="28" type="noConversion"/>
  </si>
  <si>
    <t>지속적인 자기개발 방법 제시 및 목표설정</t>
    <phoneticPr fontId="28" type="noConversion"/>
  </si>
  <si>
    <t>이승현</t>
    <phoneticPr fontId="28" type="noConversion"/>
  </si>
  <si>
    <t>골든타임119 팀빌딩</t>
    <phoneticPr fontId="28" type="noConversion"/>
  </si>
  <si>
    <t>자격증 과정이 3개로 한정된 것이 아쉬운데, 확대하여 다양한 선택지를 제공했으면 함.</t>
    <phoneticPr fontId="28" type="noConversion"/>
  </si>
  <si>
    <t>명사 특강 등 평소 접하기 어려운 다양한 강의가 제공 되었으면 함.</t>
    <phoneticPr fontId="28" type="noConversion"/>
  </si>
  <si>
    <t>체험형 학습 강화하여 실외 체험 활동을 확대하였으면 함.</t>
    <phoneticPr fontId="28" type="noConversion"/>
  </si>
  <si>
    <t>외국인과 대화가 가능한 커뮤니케이션 스킬을 가르치는 외국어 교육을 원함.</t>
    <phoneticPr fontId="28" type="noConversion"/>
  </si>
  <si>
    <t>골프 과정에 대한 설명을 요청함.</t>
    <phoneticPr fontId="28" type="noConversion"/>
  </si>
  <si>
    <t>강의실(601호) 의자에 대한 불편을 제기함.</t>
    <phoneticPr fontId="28" type="noConversion"/>
  </si>
  <si>
    <t>현장교육 시 생수 제공 요청함.</t>
    <phoneticPr fontId="28" type="noConversion"/>
  </si>
  <si>
    <t>바둑, 노래 교실 추가 등 동아리 과목을 확대하였으면 함.</t>
    <phoneticPr fontId="28" type="noConversion"/>
  </si>
  <si>
    <t>과정운영</t>
    <phoneticPr fontId="28" type="noConversion"/>
  </si>
  <si>
    <t>교육방법</t>
    <phoneticPr fontId="28" type="noConversion"/>
  </si>
  <si>
    <t>교과편성 및 강사선정</t>
    <phoneticPr fontId="28" type="noConversion"/>
  </si>
  <si>
    <t>교육환경</t>
    <phoneticPr fontId="28" type="noConversion"/>
  </si>
  <si>
    <t>과정운영</t>
    <phoneticPr fontId="28" type="noConversion"/>
  </si>
  <si>
    <t>교과편성 및 강사선정</t>
    <phoneticPr fontId="28" type="noConversion"/>
  </si>
  <si>
    <t>과정장</t>
    <phoneticPr fontId="28" type="noConversion"/>
  </si>
  <si>
    <t>담당자</t>
    <phoneticPr fontId="28" type="noConversion"/>
  </si>
  <si>
    <t>안우찬</t>
    <phoneticPr fontId="28" type="noConversion"/>
  </si>
  <si>
    <t>류은영</t>
    <phoneticPr fontId="28" type="noConversion"/>
  </si>
  <si>
    <t>과정장</t>
    <phoneticPr fontId="28" type="noConversion"/>
  </si>
  <si>
    <t>안우찬</t>
    <phoneticPr fontId="28" type="noConversion"/>
  </si>
  <si>
    <t>류은영</t>
    <phoneticPr fontId="28" type="noConversion"/>
  </si>
  <si>
    <t>박현수</t>
    <phoneticPr fontId="28" type="noConversion"/>
  </si>
  <si>
    <t>유민수</t>
    <phoneticPr fontId="28" type="noConversion"/>
  </si>
  <si>
    <t>유민수</t>
    <phoneticPr fontId="28" type="noConversion"/>
  </si>
  <si>
    <t>특별사법 경찰제도 이해</t>
    <phoneticPr fontId="28" type="noConversion"/>
  </si>
  <si>
    <t>백윤욱</t>
    <phoneticPr fontId="28" type="noConversion"/>
  </si>
  <si>
    <t>백윤욱</t>
    <phoneticPr fontId="28" type="noConversion"/>
  </si>
  <si>
    <t>형법 총칙개요</t>
    <phoneticPr fontId="28" type="noConversion"/>
  </si>
  <si>
    <t>분야별 수사실무 사례</t>
    <phoneticPr fontId="28" type="noConversion"/>
  </si>
  <si>
    <t>백용규</t>
    <phoneticPr fontId="28" type="noConversion"/>
  </si>
  <si>
    <t>피의자 신문 및 조서 작성방법</t>
    <phoneticPr fontId="28" type="noConversion"/>
  </si>
  <si>
    <t>백용규</t>
    <phoneticPr fontId="28" type="noConversion"/>
  </si>
  <si>
    <t>수사인권의 이해</t>
    <phoneticPr fontId="28" type="noConversion"/>
  </si>
  <si>
    <t>2월</t>
    <phoneticPr fontId="28" type="noConversion"/>
  </si>
  <si>
    <t>특별사법경찰 수사실무 과정</t>
    <phoneticPr fontId="28" type="noConversion"/>
  </si>
  <si>
    <t>다양한 법 관련 교육과정 운영을 바람.</t>
    <phoneticPr fontId="28" type="noConversion"/>
  </si>
  <si>
    <t>유민수</t>
    <phoneticPr fontId="28" type="noConversion"/>
  </si>
  <si>
    <t>강의실(403호) 난방이 약함.</t>
    <phoneticPr fontId="28" type="noConversion"/>
  </si>
  <si>
    <t>교육환경</t>
    <phoneticPr fontId="28" type="noConversion"/>
  </si>
  <si>
    <t>강의실(403호) 책상 상태 불량 점검 필요함.</t>
    <phoneticPr fontId="28" type="noConversion"/>
  </si>
  <si>
    <t>숙소동 샤워기 수압이 너무 약하고 냉온수 조절이 적절히 안됨.</t>
    <phoneticPr fontId="28" type="noConversion"/>
  </si>
  <si>
    <t>유민수</t>
    <phoneticPr fontId="28" type="noConversion"/>
  </si>
  <si>
    <t>2월</t>
    <phoneticPr fontId="28" type="noConversion"/>
  </si>
  <si>
    <t>2.19.</t>
    <phoneticPr fontId="28" type="noConversion"/>
  </si>
  <si>
    <t>보조금단체 회계실무 과정</t>
    <phoneticPr fontId="28" type="noConversion"/>
  </si>
  <si>
    <t>주변 식당 알려주신 센스 너무 좋았음.</t>
    <phoneticPr fontId="28" type="noConversion"/>
  </si>
  <si>
    <t>인재양성과</t>
    <phoneticPr fontId="28" type="noConversion"/>
  </si>
  <si>
    <t>정슬영</t>
    <phoneticPr fontId="28" type="noConversion"/>
  </si>
  <si>
    <t>교재 작년보다 글씨가 조금 더 커져서 만족스러웠음.</t>
    <phoneticPr fontId="28" type="noConversion"/>
  </si>
  <si>
    <t>김영준 강사의 강의[지방보조금 관리시스템(보탬e) 활용]은 현업적용성이 높은 강의였음.</t>
    <phoneticPr fontId="28" type="noConversion"/>
  </si>
  <si>
    <t>교과편성 및 강사선정</t>
    <phoneticPr fontId="28" type="noConversion"/>
  </si>
  <si>
    <t>교육환경</t>
    <phoneticPr fontId="28" type="noConversion"/>
  </si>
  <si>
    <t>교육장(이순신리더십국제센터) 환기가 안되는 게 불편하였는데 쉬는 시간을 활용해 환기를 했으면 함.</t>
    <phoneticPr fontId="28" type="noConversion"/>
  </si>
  <si>
    <t>회계를 잘 몰라서 들어 간 건데 이미 회계 관련 업무를 하고 있는 사람을 위한 강의 같았음.</t>
    <phoneticPr fontId="28" type="noConversion"/>
  </si>
  <si>
    <t>원래대로라면 보탬e 사용 교육을 진행했어야 하는데 컴퓨터 강의실이 아닌 일반 강의실에서 진행이 되어 실질적으로 강사를 따라 할 수 있는 여건이 마련되지 않았던 것이 아쉬움.</t>
    <phoneticPr fontId="28" type="noConversion"/>
  </si>
  <si>
    <t>정슬영</t>
    <phoneticPr fontId="28" type="noConversion"/>
  </si>
  <si>
    <t>여영호</t>
    <phoneticPr fontId="28" type="noConversion"/>
  </si>
  <si>
    <t>김영준</t>
    <phoneticPr fontId="28" type="noConversion"/>
  </si>
  <si>
    <t>강수권</t>
    <phoneticPr fontId="28" type="noConversion"/>
  </si>
  <si>
    <t>보조금 실무</t>
    <phoneticPr fontId="28" type="noConversion"/>
  </si>
  <si>
    <t>지방보조금 관리시스템(보탬e) 활용</t>
    <phoneticPr fontId="28" type="noConversion"/>
  </si>
  <si>
    <t>보조금 단체 회계감사 사례</t>
    <phoneticPr fontId="28" type="noConversion"/>
  </si>
  <si>
    <t>정슬영</t>
    <phoneticPr fontId="28" type="noConversion"/>
  </si>
  <si>
    <t>민병익</t>
    <phoneticPr fontId="28" type="noConversion"/>
  </si>
  <si>
    <t>행정학</t>
    <phoneticPr fontId="28" type="noConversion"/>
  </si>
  <si>
    <t>조하림</t>
    <phoneticPr fontId="28" type="noConversion"/>
  </si>
  <si>
    <t>DISC를 통한 조직 효율성 제고</t>
    <phoneticPr fontId="28" type="noConversion"/>
  </si>
  <si>
    <t>조하림</t>
    <phoneticPr fontId="28" type="noConversion"/>
  </si>
  <si>
    <t>긍정적 업무를 위한 스트레스 관리</t>
    <phoneticPr fontId="28" type="noConversion"/>
  </si>
  <si>
    <t>허순철</t>
    <phoneticPr fontId="28" type="noConversion"/>
  </si>
  <si>
    <t>헌법</t>
    <phoneticPr fontId="28" type="noConversion"/>
  </si>
  <si>
    <t>허영희</t>
    <phoneticPr fontId="28" type="noConversion"/>
  </si>
  <si>
    <t>성인지와 양성평등</t>
    <phoneticPr fontId="28" type="noConversion"/>
  </si>
  <si>
    <t>조도진</t>
    <phoneticPr fontId="28" type="noConversion"/>
  </si>
  <si>
    <t>경남의 비전과 주요정책</t>
    <phoneticPr fontId="28" type="noConversion"/>
  </si>
  <si>
    <t>오종민</t>
    <phoneticPr fontId="28" type="noConversion"/>
  </si>
  <si>
    <t>사례로 보는 사이버 범죄 대처 요령</t>
    <phoneticPr fontId="28" type="noConversion"/>
  </si>
  <si>
    <t>김삼권</t>
    <phoneticPr fontId="28" type="noConversion"/>
  </si>
  <si>
    <t>독도를 통한 올바른 역사 인식</t>
    <phoneticPr fontId="28" type="noConversion"/>
  </si>
  <si>
    <t>조시영</t>
    <phoneticPr fontId="28" type="noConversion"/>
  </si>
  <si>
    <t>경남의 섬 발전방안</t>
    <phoneticPr fontId="28" type="noConversion"/>
  </si>
  <si>
    <t>홍순철</t>
    <phoneticPr fontId="28" type="noConversion"/>
  </si>
  <si>
    <t>독서의 방법</t>
    <phoneticPr fontId="28" type="noConversion"/>
  </si>
  <si>
    <t>김정곤</t>
    <phoneticPr fontId="28" type="noConversion"/>
  </si>
  <si>
    <t>중대재해처벌법의 이해</t>
    <phoneticPr fontId="28" type="noConversion"/>
  </si>
  <si>
    <t>김시영</t>
    <phoneticPr fontId="28" type="noConversion"/>
  </si>
  <si>
    <t>보이스트레이닝</t>
    <phoneticPr fontId="28" type="noConversion"/>
  </si>
  <si>
    <t>김시영</t>
    <phoneticPr fontId="28" type="noConversion"/>
  </si>
  <si>
    <t>스피치 스킬 향상</t>
    <phoneticPr fontId="28" type="noConversion"/>
  </si>
  <si>
    <t>고까이요우꼬</t>
    <phoneticPr fontId="28" type="noConversion"/>
  </si>
  <si>
    <t>일본어</t>
    <phoneticPr fontId="28" type="noConversion"/>
  </si>
  <si>
    <t>허미경</t>
    <phoneticPr fontId="28" type="noConversion"/>
  </si>
  <si>
    <t>JIN HUA</t>
    <phoneticPr fontId="28" type="noConversion"/>
  </si>
  <si>
    <t>중국어</t>
    <phoneticPr fontId="28" type="noConversion"/>
  </si>
  <si>
    <t>송혜영</t>
    <phoneticPr fontId="28" type="noConversion"/>
  </si>
  <si>
    <t>영어</t>
    <phoneticPr fontId="28" type="noConversion"/>
  </si>
  <si>
    <t>박미경</t>
    <phoneticPr fontId="28" type="noConversion"/>
  </si>
  <si>
    <t>강선옥</t>
    <phoneticPr fontId="28" type="noConversion"/>
  </si>
  <si>
    <t>황순영</t>
    <phoneticPr fontId="28" type="noConversion"/>
  </si>
  <si>
    <t>청렴도 종합대책 및 공무원 행동강령</t>
    <phoneticPr fontId="28" type="noConversion"/>
  </si>
  <si>
    <t>일본어</t>
    <phoneticPr fontId="28" type="noConversion"/>
  </si>
  <si>
    <t>영어</t>
    <phoneticPr fontId="28" type="noConversion"/>
  </si>
  <si>
    <t>2월</t>
    <phoneticPr fontId="28" type="noConversion"/>
  </si>
  <si>
    <t>실습 교과 확대 편성 바람.</t>
    <phoneticPr fontId="28" type="noConversion"/>
  </si>
  <si>
    <t>현장학습을 주 1회 이상 실시 했으면 함.</t>
    <phoneticPr fontId="28" type="noConversion"/>
  </si>
  <si>
    <t>김삼권 강사의 독도를 통한 올바른 역사 인식 강의는 양질의 교육이었다고 봄.</t>
    <phoneticPr fontId="28" type="noConversion"/>
  </si>
  <si>
    <t>교육환경</t>
    <phoneticPr fontId="28" type="noConversion"/>
  </si>
  <si>
    <t>핸드마이크 외 부착형 핀마이크도 활용되면 좋을 것 같음.</t>
    <phoneticPr fontId="28" type="noConversion"/>
  </si>
  <si>
    <t>시군 팀장들 업무와 민원, 직원관리 등 여러 방면으로 힘든 부분이 많은데 그러한 부분들을 잘 관리할 수 있는 교육 프로그램이 편성되었으면 좋겠음.</t>
    <phoneticPr fontId="28" type="noConversion"/>
  </si>
  <si>
    <t>강의실 규모를 고려한 모니터 크기 확대 및 추가 설치가 필요함.</t>
    <phoneticPr fontId="28" type="noConversion"/>
  </si>
  <si>
    <t>인재양성과</t>
    <phoneticPr fontId="28" type="noConversion"/>
  </si>
  <si>
    <t>안우찬</t>
    <phoneticPr fontId="28" type="noConversion"/>
  </si>
  <si>
    <t>인재개발지원과·인재양성과</t>
    <phoneticPr fontId="28" type="noConversion"/>
  </si>
  <si>
    <t>2.25.</t>
    <phoneticPr fontId="28" type="noConversion"/>
  </si>
  <si>
    <t>인재개발원</t>
    <phoneticPr fontId="28" type="noConversion"/>
  </si>
  <si>
    <t>401호</t>
    <phoneticPr fontId="28" type="noConversion"/>
  </si>
  <si>
    <t>박현수</t>
    <phoneticPr fontId="28" type="noConversion"/>
  </si>
  <si>
    <t>박현수</t>
    <phoneticPr fontId="28" type="noConversion"/>
  </si>
  <si>
    <t>강용모</t>
    <phoneticPr fontId="28" type="noConversion"/>
  </si>
  <si>
    <t>이물관리 및 위해식품 회수관리</t>
    <phoneticPr fontId="28" type="noConversion"/>
  </si>
  <si>
    <t>식품위생 지도점검 및 수거검사 실무</t>
    <phoneticPr fontId="28" type="noConversion"/>
  </si>
  <si>
    <t>강용모</t>
    <phoneticPr fontId="28" type="noConversion"/>
  </si>
  <si>
    <t>식품위생법령 및 식품 등의 기준 규격</t>
    <phoneticPr fontId="28" type="noConversion"/>
  </si>
  <si>
    <t>2.25.</t>
    <phoneticPr fontId="28" type="noConversion"/>
  </si>
  <si>
    <t>식품 위생감시원 직무교육 과정</t>
    <phoneticPr fontId="28" type="noConversion"/>
  </si>
  <si>
    <t>강용모 강사는 실무 지식도 해박하고 업무에 바로 활용 가능한 강의로 진행해 너무 유익하였음.</t>
    <phoneticPr fontId="28" type="noConversion"/>
  </si>
  <si>
    <t>식품위생법령에 의한 식품위생감시원 직무교육과정 중 하나이지만 직원의 전문성과 역량강화를 위하여 충분한 교육시간과 확인서 작성 및 점검 스킬향상을 위한 참여형 교과과정까지 확대하여 전문과정으로 3일과정으로 확대하면 더욱 질 높은 교육이 될 것 같음.</t>
    <phoneticPr fontId="28" type="noConversion"/>
  </si>
  <si>
    <t>박현수</t>
    <phoneticPr fontId="28" type="noConversion"/>
  </si>
  <si>
    <t>과장급 필수 역량향상 과정</t>
    <phoneticPr fontId="28" type="noConversion"/>
  </si>
  <si>
    <t>403호</t>
    <phoneticPr fontId="28" type="noConversion"/>
  </si>
  <si>
    <t>기본(리더십)</t>
    <phoneticPr fontId="28" type="noConversion"/>
  </si>
  <si>
    <t>남미정</t>
    <phoneticPr fontId="28" type="noConversion"/>
  </si>
  <si>
    <t>양세희</t>
    <phoneticPr fontId="28" type="noConversion"/>
  </si>
  <si>
    <t>2월</t>
    <phoneticPr fontId="28" type="noConversion"/>
  </si>
  <si>
    <t>양세희</t>
    <phoneticPr fontId="28" type="noConversion"/>
  </si>
  <si>
    <t>현장학습 추가 바람.</t>
    <phoneticPr fontId="28" type="noConversion"/>
  </si>
  <si>
    <t>과정진행중</t>
    <phoneticPr fontId="28" type="noConversion"/>
  </si>
  <si>
    <t>7·8급 승진자 역량향상 과정</t>
    <phoneticPr fontId="28" type="noConversion"/>
  </si>
  <si>
    <t>기본(기본)</t>
    <phoneticPr fontId="28" type="noConversion"/>
  </si>
  <si>
    <t>직무(공통)</t>
  </si>
  <si>
    <t>직무(전문)</t>
    <phoneticPr fontId="28" type="noConversion"/>
  </si>
  <si>
    <t>과정진행중</t>
    <phoneticPr fontId="28" type="noConversion"/>
  </si>
  <si>
    <t>인재개발원</t>
    <phoneticPr fontId="28" type="noConversion"/>
  </si>
  <si>
    <t>504호</t>
    <phoneticPr fontId="28" type="noConversion"/>
  </si>
  <si>
    <t>정슬영</t>
    <phoneticPr fontId="28" type="noConversion"/>
  </si>
  <si>
    <t>정슬영</t>
    <phoneticPr fontId="28" type="noConversion"/>
  </si>
  <si>
    <t>정슬영</t>
    <phoneticPr fontId="28" type="noConversion"/>
  </si>
  <si>
    <t>주서의</t>
    <phoneticPr fontId="28" type="noConversion"/>
  </si>
  <si>
    <t>덜 지치는 직장생활</t>
    <phoneticPr fontId="28" type="noConversion"/>
  </si>
  <si>
    <t>문양근</t>
    <phoneticPr fontId="28" type="noConversion"/>
  </si>
  <si>
    <t>청렴 및 청탁금지법</t>
    <phoneticPr fontId="28" type="noConversion"/>
  </si>
  <si>
    <t>김형묵</t>
    <phoneticPr fontId="28" type="noConversion"/>
  </si>
  <si>
    <t>보고서 작성 실무</t>
    <phoneticPr fontId="28" type="noConversion"/>
  </si>
  <si>
    <t>김민서</t>
    <phoneticPr fontId="28" type="noConversion"/>
  </si>
  <si>
    <t>보도자료 작성실무</t>
    <phoneticPr fontId="28" type="noConversion"/>
  </si>
  <si>
    <t>배귀선</t>
    <phoneticPr fontId="28" type="noConversion"/>
  </si>
  <si>
    <t>스트레칭과 싱잉볼 명상</t>
    <phoneticPr fontId="28" type="noConversion"/>
  </si>
  <si>
    <t>홍영일</t>
    <phoneticPr fontId="28" type="noConversion"/>
  </si>
  <si>
    <t>생성형 AI의 직무적용</t>
    <phoneticPr fontId="28" type="noConversion"/>
  </si>
  <si>
    <t>박소정</t>
    <phoneticPr fontId="28" type="noConversion"/>
  </si>
  <si>
    <t>엑셀 활용 팁</t>
    <phoneticPr fontId="28" type="noConversion"/>
  </si>
  <si>
    <t>함수정</t>
    <phoneticPr fontId="28" type="noConversion"/>
  </si>
  <si>
    <t>소통을 위한 대화기술 및 공감기법</t>
    <phoneticPr fontId="28" type="noConversion"/>
  </si>
  <si>
    <t>2월</t>
    <phoneticPr fontId="28" type="noConversion"/>
  </si>
  <si>
    <t>7·8급 승진자 역량향상 과정</t>
    <phoneticPr fontId="28" type="noConversion"/>
  </si>
  <si>
    <t>교과편성 및 강사선정</t>
    <phoneticPr fontId="28" type="noConversion"/>
  </si>
  <si>
    <t>교육생들과 좀 더 친해질 수 있는 프로그램이 추가 되면 좋겠음.</t>
    <phoneticPr fontId="28" type="noConversion"/>
  </si>
  <si>
    <t>인재양성과</t>
    <phoneticPr fontId="28" type="noConversion"/>
  </si>
  <si>
    <t>정슬영</t>
    <phoneticPr fontId="28" type="noConversion"/>
  </si>
  <si>
    <t>정슬영</t>
    <phoneticPr fontId="28" type="noConversion"/>
  </si>
  <si>
    <t>AI 관련 분야 강의를 보강해주셨으면 함.</t>
    <phoneticPr fontId="28" type="noConversion"/>
  </si>
  <si>
    <t>강사들의 수준이 너무 높아졌고 조직의 중간관리자로 많은 것을 배웠음.</t>
    <phoneticPr fontId="28" type="noConversion"/>
  </si>
  <si>
    <t>응답률</t>
    <phoneticPr fontId="28" type="noConversion"/>
  </si>
  <si>
    <t>남성</t>
    <phoneticPr fontId="28" type="noConversion"/>
  </si>
  <si>
    <t>여성</t>
    <phoneticPr fontId="28" type="noConversion"/>
  </si>
  <si>
    <t>20대</t>
    <phoneticPr fontId="28" type="noConversion"/>
  </si>
  <si>
    <t>30대</t>
    <phoneticPr fontId="28" type="noConversion"/>
  </si>
  <si>
    <t>40대</t>
    <phoneticPr fontId="28" type="noConversion"/>
  </si>
  <si>
    <t>50대</t>
    <phoneticPr fontId="28" type="noConversion"/>
  </si>
  <si>
    <t>60대</t>
    <phoneticPr fontId="28" type="noConversion"/>
  </si>
  <si>
    <t>도 본청</t>
    <phoneticPr fontId="28" type="noConversion"/>
  </si>
  <si>
    <t>직속기관·사업소</t>
    <phoneticPr fontId="28" type="noConversion"/>
  </si>
  <si>
    <t>시군</t>
    <phoneticPr fontId="28" type="noConversion"/>
  </si>
  <si>
    <t>5급 이상</t>
    <phoneticPr fontId="28" type="noConversion"/>
  </si>
  <si>
    <t>6급</t>
    <phoneticPr fontId="28" type="noConversion"/>
  </si>
  <si>
    <t>7급</t>
    <phoneticPr fontId="28" type="noConversion"/>
  </si>
  <si>
    <t>8급 이하</t>
    <phoneticPr fontId="28" type="noConversion"/>
  </si>
  <si>
    <t>기타</t>
    <phoneticPr fontId="28" type="noConversion"/>
  </si>
  <si>
    <t>연구 및 지도직</t>
    <phoneticPr fontId="28" type="noConversion"/>
  </si>
  <si>
    <t>기술직</t>
    <phoneticPr fontId="28" type="noConversion"/>
  </si>
  <si>
    <t>행정직</t>
    <phoneticPr fontId="28" type="noConversion"/>
  </si>
  <si>
    <t>김대식</t>
    <phoneticPr fontId="28" type="noConversion"/>
  </si>
  <si>
    <t>리더들의 공감대 형성</t>
    <phoneticPr fontId="28" type="noConversion"/>
  </si>
  <si>
    <t>조직성과 창출을 위한 리더십</t>
    <phoneticPr fontId="28" type="noConversion"/>
  </si>
  <si>
    <t>애자일 조직에서 부서장의 역할</t>
    <phoneticPr fontId="28" type="noConversion"/>
  </si>
  <si>
    <t>이승환</t>
    <phoneticPr fontId="28" type="noConversion"/>
  </si>
  <si>
    <t>갈등해결 방안 및 효율적인 조직관리</t>
    <phoneticPr fontId="28" type="noConversion"/>
  </si>
  <si>
    <t>이승환</t>
    <phoneticPr fontId="28" type="noConversion"/>
  </si>
  <si>
    <t>소통을 위한 대화의 기술 공감기법</t>
    <phoneticPr fontId="28" type="noConversion"/>
  </si>
  <si>
    <t>박영란</t>
    <phoneticPr fontId="28" type="noConversion"/>
  </si>
  <si>
    <t>언론과의 효과적 소통 및 대응</t>
    <phoneticPr fontId="28" type="noConversion"/>
  </si>
  <si>
    <t>권재경</t>
    <phoneticPr fontId="28" type="noConversion"/>
  </si>
  <si>
    <t>역량교육의 이해</t>
    <phoneticPr fontId="28" type="noConversion"/>
  </si>
  <si>
    <t>모의과제 실습</t>
    <phoneticPr fontId="28" type="noConversion"/>
  </si>
  <si>
    <t>생성형 AI의 직무적용</t>
    <phoneticPr fontId="28" type="noConversion"/>
  </si>
  <si>
    <t>스트레칭과 싱잉볼 명상</t>
    <phoneticPr fontId="28" type="noConversion"/>
  </si>
  <si>
    <t>민기식</t>
    <phoneticPr fontId="28" type="noConversion"/>
  </si>
  <si>
    <t>청렴교육</t>
    <phoneticPr fontId="28" type="noConversion"/>
  </si>
  <si>
    <t>허윤정</t>
    <phoneticPr fontId="28" type="noConversion"/>
  </si>
  <si>
    <t>의사소통 및 조직관리 코칭</t>
    <phoneticPr fontId="28" type="noConversion"/>
  </si>
  <si>
    <t>허윤정</t>
    <phoneticPr fontId="28" type="noConversion"/>
  </si>
  <si>
    <t>신임과장으로서 비전 만들기</t>
    <phoneticPr fontId="28" type="noConversion"/>
  </si>
  <si>
    <t>유민수</t>
    <phoneticPr fontId="28" type="noConversion"/>
  </si>
  <si>
    <t>유민수</t>
    <phoneticPr fontId="28" type="noConversion"/>
  </si>
  <si>
    <t>김두천</t>
    <phoneticPr fontId="28" type="noConversion"/>
  </si>
  <si>
    <t>소득세법 총칙</t>
    <phoneticPr fontId="28" type="noConversion"/>
  </si>
  <si>
    <t>연금소득</t>
    <phoneticPr fontId="28" type="noConversion"/>
  </si>
  <si>
    <t>금융소득·이자소득, 배당소득</t>
    <phoneticPr fontId="28" type="noConversion"/>
  </si>
  <si>
    <t>소득공제와 세액공제</t>
    <phoneticPr fontId="28" type="noConversion"/>
  </si>
  <si>
    <t>소득금액계산의 특례</t>
    <phoneticPr fontId="28" type="noConversion"/>
  </si>
  <si>
    <t>종합소득세의 신고, 납부 및 결정</t>
    <phoneticPr fontId="28" type="noConversion"/>
  </si>
  <si>
    <t>기타소득</t>
    <phoneticPr fontId="28" type="noConversion"/>
  </si>
  <si>
    <t>퇴직소득세</t>
    <phoneticPr fontId="28" type="noConversion"/>
  </si>
  <si>
    <t>지방소득세 실무 과정</t>
    <phoneticPr fontId="28" type="noConversion"/>
  </si>
  <si>
    <t>강사 덕분에 재미있는 수업 되었고 또 뵙고 싶음.</t>
    <phoneticPr fontId="28" type="noConversion"/>
  </si>
  <si>
    <t>인재양성과</t>
    <phoneticPr fontId="28" type="noConversion"/>
  </si>
  <si>
    <t>유민수</t>
    <phoneticPr fontId="28" type="noConversion"/>
  </si>
  <si>
    <t>유민수</t>
    <phoneticPr fontId="28" type="noConversion"/>
  </si>
  <si>
    <t>직무 분야에서뿐만 아니라 생활 전반에서도 매우 유익했음.</t>
    <phoneticPr fontId="28" type="noConversion"/>
  </si>
  <si>
    <t>정종필</t>
    <phoneticPr fontId="28" type="noConversion"/>
  </si>
  <si>
    <t>지방지차단체 재정관리 및 예산의 이해</t>
    <phoneticPr fontId="28" type="noConversion"/>
  </si>
  <si>
    <t>김재곤</t>
    <phoneticPr fontId="28" type="noConversion"/>
  </si>
  <si>
    <t>예산실무</t>
    <phoneticPr fontId="28" type="noConversion"/>
  </si>
  <si>
    <t>김재곤</t>
    <phoneticPr fontId="28" type="noConversion"/>
  </si>
  <si>
    <t>회계실무</t>
    <phoneticPr fontId="28" type="noConversion"/>
  </si>
  <si>
    <t>이영호</t>
    <phoneticPr fontId="28" type="noConversion"/>
  </si>
  <si>
    <t>보조금 실무</t>
    <phoneticPr fontId="28" type="noConversion"/>
  </si>
  <si>
    <t>이정환</t>
    <phoneticPr fontId="28" type="noConversion"/>
  </si>
  <si>
    <t>대한민국의 미래는 적극행정 실천으로</t>
    <phoneticPr fontId="28" type="noConversion"/>
  </si>
  <si>
    <t>김경식</t>
    <phoneticPr fontId="28" type="noConversion"/>
  </si>
  <si>
    <t>회계 감사 지적사례</t>
    <phoneticPr fontId="28" type="noConversion"/>
  </si>
  <si>
    <t>김은심</t>
    <phoneticPr fontId="28" type="noConversion"/>
  </si>
  <si>
    <t>차세대 지방재정관리 시스템 사용실무</t>
    <phoneticPr fontId="28" type="noConversion"/>
  </si>
  <si>
    <t>조한철</t>
    <phoneticPr fontId="28" type="noConversion"/>
  </si>
  <si>
    <t>지방보조금 관리시스템 운영관리</t>
    <phoneticPr fontId="28" type="noConversion"/>
  </si>
  <si>
    <t>실습시간이 좀 짧아서 아쉬웠는데, 실습시간을 좀 더 늘려주었으면 함.</t>
    <phoneticPr fontId="28" type="noConversion"/>
  </si>
  <si>
    <t>회계실무 김재곤 강사와 차세대이호조 김은심 강사, 지방보조금 조한철 강사 수업이 많은 도움이 되었음.</t>
    <phoneticPr fontId="28" type="noConversion"/>
  </si>
  <si>
    <t>교재 글자가 전반적으로 작고 프로그램을 옮긴 자료도 많아 교재를 파일로 다운받아서 활용하면 좋을 것 같음.</t>
    <phoneticPr fontId="28" type="noConversion"/>
  </si>
  <si>
    <t>현장캠퍼스</t>
    <phoneticPr fontId="28" type="noConversion"/>
  </si>
  <si>
    <t>인재개발원</t>
    <phoneticPr fontId="28" type="noConversion"/>
  </si>
  <si>
    <t>교육전반 만족도</t>
    <phoneticPr fontId="28" type="noConversion"/>
  </si>
  <si>
    <t>교육전반 만족도</t>
    <phoneticPr fontId="28" type="noConversion"/>
  </si>
  <si>
    <t>교육전반 만족도</t>
    <phoneticPr fontId="28" type="noConversion"/>
  </si>
  <si>
    <r>
      <t xml:space="preserve">(※ 5점 만점, </t>
    </r>
    <r>
      <rPr>
        <b/>
        <sz val="12"/>
        <color rgb="FF0000FF"/>
        <rFont val="맑은 고딕"/>
        <family val="3"/>
        <charset val="129"/>
      </rPr>
      <t>청색</t>
    </r>
    <r>
      <rPr>
        <sz val="12"/>
        <rFont val="맑은 고딕"/>
        <family val="3"/>
        <charset val="129"/>
      </rPr>
      <t>은</t>
    </r>
    <r>
      <rPr>
        <sz val="12"/>
        <color rgb="FF0000FF"/>
        <rFont val="맑은 고딕"/>
        <family val="3"/>
        <charset val="129"/>
      </rPr>
      <t xml:space="preserve"> </t>
    </r>
    <r>
      <rPr>
        <sz val="12"/>
        <rFont val="맑은 고딕"/>
        <family val="3"/>
        <charset val="129"/>
      </rPr>
      <t xml:space="preserve">설문문항 개별 점수, </t>
    </r>
    <r>
      <rPr>
        <b/>
        <sz val="12"/>
        <color rgb="FF008000"/>
        <rFont val="맑은 고딕"/>
        <family val="3"/>
        <charset val="129"/>
      </rPr>
      <t>녹색</t>
    </r>
    <r>
      <rPr>
        <sz val="12"/>
        <rFont val="맑은 고딕"/>
        <family val="3"/>
        <charset val="129"/>
      </rPr>
      <t>은 설문범주별 평균 점수)</t>
    </r>
    <phoneticPr fontId="28" type="noConversion"/>
  </si>
  <si>
    <r>
      <t>강사강의 만족도</t>
    </r>
    <r>
      <rPr>
        <sz val="12"/>
        <rFont val="맑은 고딕"/>
        <family val="3"/>
        <charset val="129"/>
        <scheme val="minor"/>
      </rPr>
      <t>(평균점수)</t>
    </r>
    <phoneticPr fontId="28" type="noConversion"/>
  </si>
  <si>
    <t>□ 연도별 교육만족도 현황(2014~2025)</t>
    <phoneticPr fontId="45" type="noConversion"/>
  </si>
  <si>
    <t>□ 월별 교육만족도 현황(2025)</t>
    <phoneticPr fontId="45" type="noConversion"/>
  </si>
  <si>
    <t>교육구분</t>
    <phoneticPr fontId="28" type="noConversion"/>
  </si>
  <si>
    <t>안우찬</t>
    <phoneticPr fontId="28" type="noConversion"/>
  </si>
  <si>
    <t>류은영</t>
    <phoneticPr fontId="28" type="noConversion"/>
  </si>
  <si>
    <t>현장캠퍼스</t>
    <phoneticPr fontId="28" type="noConversion"/>
  </si>
  <si>
    <t>기본(기본장기)</t>
    <phoneticPr fontId="28" type="noConversion"/>
  </si>
  <si>
    <t>기본(기본)</t>
    <phoneticPr fontId="28" type="noConversion"/>
  </si>
  <si>
    <t>601호</t>
    <phoneticPr fontId="28" type="noConversion"/>
  </si>
  <si>
    <t>안우찬</t>
    <phoneticPr fontId="28" type="noConversion"/>
  </si>
  <si>
    <t>류은영</t>
    <phoneticPr fontId="28" type="noConversion"/>
  </si>
  <si>
    <t>구대회</t>
    <phoneticPr fontId="28" type="noConversion"/>
  </si>
  <si>
    <t>커피인문학(커피의 역사)</t>
    <phoneticPr fontId="28" type="noConversion"/>
  </si>
  <si>
    <t>구대회</t>
    <phoneticPr fontId="28" type="noConversion"/>
  </si>
  <si>
    <t>커피인문학(커피의 세계화)</t>
    <phoneticPr fontId="28" type="noConversion"/>
  </si>
  <si>
    <t>김태홍</t>
    <phoneticPr fontId="28" type="noConversion"/>
  </si>
  <si>
    <t>한자</t>
    <phoneticPr fontId="28" type="noConversion"/>
  </si>
  <si>
    <t>문대룡</t>
    <phoneticPr fontId="28" type="noConversion"/>
  </si>
  <si>
    <t>정리수납</t>
    <phoneticPr fontId="28" type="noConversion"/>
  </si>
  <si>
    <t>김성윤</t>
    <phoneticPr fontId="28" type="noConversion"/>
  </si>
  <si>
    <t>한국사</t>
    <phoneticPr fontId="28" type="noConversion"/>
  </si>
  <si>
    <t>이승도</t>
    <phoneticPr fontId="28" type="noConversion"/>
  </si>
  <si>
    <t>정부예산의 이해 및 국비확보 대응방안</t>
    <phoneticPr fontId="28" type="noConversion"/>
  </si>
  <si>
    <t>강윤식</t>
    <phoneticPr fontId="28" type="noConversion"/>
  </si>
  <si>
    <t>만성질환 예방</t>
    <phoneticPr fontId="28" type="noConversion"/>
  </si>
  <si>
    <t>김소희</t>
    <phoneticPr fontId="28" type="noConversion"/>
  </si>
  <si>
    <t>공무원 연금의 이해</t>
    <phoneticPr fontId="28" type="noConversion"/>
  </si>
  <si>
    <t>우석자</t>
    <phoneticPr fontId="28" type="noConversion"/>
  </si>
  <si>
    <t>세계문화기행</t>
    <phoneticPr fontId="28" type="noConversion"/>
  </si>
  <si>
    <t>강민정</t>
    <phoneticPr fontId="28" type="noConversion"/>
  </si>
  <si>
    <t>공공언어의 개념 및 특성</t>
    <phoneticPr fontId="28" type="noConversion"/>
  </si>
  <si>
    <t>강민정</t>
    <phoneticPr fontId="28" type="noConversion"/>
  </si>
  <si>
    <t>바른문장 쓰는 법</t>
    <phoneticPr fontId="28" type="noConversion"/>
  </si>
  <si>
    <t>최충환</t>
    <phoneticPr fontId="28" type="noConversion"/>
  </si>
  <si>
    <t>2025년 경제 전망</t>
    <phoneticPr fontId="28" type="noConversion"/>
  </si>
  <si>
    <t>최충환</t>
    <phoneticPr fontId="28" type="noConversion"/>
  </si>
  <si>
    <t>쉽게 배워서 크게 쓰는 재무 설계</t>
    <phoneticPr fontId="28" type="noConversion"/>
  </si>
  <si>
    <t>3월</t>
    <phoneticPr fontId="28" type="noConversion"/>
  </si>
  <si>
    <t>구대회 강사의 커피 인문학 강의는 아쉬웠는데, 커피에 대한 지식보다는 강사 본인의 개인여행에 대한 내용을 주로 다뤘으며, 이론보다는 실제 체험하는 수업이면 좋을 것 같음.</t>
    <phoneticPr fontId="28" type="noConversion"/>
  </si>
  <si>
    <t>최중환 강사의 재무설계와 연금제도 이해 교육은 도움이 되었음.</t>
    <phoneticPr fontId="28" type="noConversion"/>
  </si>
  <si>
    <t>최충환 강사의 강의자료와 배부된 책자자료가 불일치 하였음.</t>
    <phoneticPr fontId="28" type="noConversion"/>
  </si>
  <si>
    <t>외국어 수업 시 시청각자료를 활용할 수 있으면 좋겠음.</t>
    <phoneticPr fontId="28" type="noConversion"/>
  </si>
  <si>
    <t>교육환경</t>
    <phoneticPr fontId="28" type="noConversion"/>
  </si>
  <si>
    <t>601호 강의실 뒤에 비치된 공용 휴대폰 충전기 포트 상태가 좋지 않으므로 개선 바람.</t>
    <phoneticPr fontId="28" type="noConversion"/>
  </si>
  <si>
    <t>인재양성과</t>
    <phoneticPr fontId="28" type="noConversion"/>
  </si>
  <si>
    <t>교육방법</t>
    <phoneticPr fontId="28" type="noConversion"/>
  </si>
  <si>
    <t>강의실에 설치된 빔프로젝트의 크기를 더 큰 것으로 교체하는 등 강의용 물품을 개선 바람.</t>
    <phoneticPr fontId="28" type="noConversion"/>
  </si>
  <si>
    <t>인재개발원</t>
    <phoneticPr fontId="28" type="noConversion"/>
  </si>
  <si>
    <t>501호</t>
    <phoneticPr fontId="28" type="noConversion"/>
  </si>
  <si>
    <t>위은정</t>
    <phoneticPr fontId="28" type="noConversion"/>
  </si>
  <si>
    <t>정현서</t>
    <phoneticPr fontId="28" type="noConversion"/>
  </si>
  <si>
    <t>위은정</t>
    <phoneticPr fontId="28" type="noConversion"/>
  </si>
  <si>
    <t>정현서</t>
    <phoneticPr fontId="28" type="noConversion"/>
  </si>
  <si>
    <t>임득진</t>
    <phoneticPr fontId="28" type="noConversion"/>
  </si>
  <si>
    <t>Open mind/팀빌딩</t>
    <phoneticPr fontId="28" type="noConversion"/>
  </si>
  <si>
    <t>임득진</t>
    <phoneticPr fontId="28" type="noConversion"/>
  </si>
  <si>
    <t>경남의 도정과제공유(시군정책 이해를 통한 공감경남 만들기)</t>
    <phoneticPr fontId="28" type="noConversion"/>
  </si>
  <si>
    <t>공직가치 액션러닝(골든타임 119)</t>
    <phoneticPr fontId="28" type="noConversion"/>
  </si>
  <si>
    <t>임득진</t>
    <phoneticPr fontId="28" type="noConversion"/>
  </si>
  <si>
    <t>성과중심 공직가치 함양</t>
    <phoneticPr fontId="28" type="noConversion"/>
  </si>
  <si>
    <t>세대공감 및 민원응대(주제선정, 사례 등)</t>
    <phoneticPr fontId="28" type="noConversion"/>
  </si>
  <si>
    <t>양고은</t>
    <phoneticPr fontId="28" type="noConversion"/>
  </si>
  <si>
    <t>세대공감 및 민원응대 역할연기(상황훈련 및 리허설)</t>
    <phoneticPr fontId="28" type="noConversion"/>
  </si>
  <si>
    <t>양고은</t>
    <phoneticPr fontId="28" type="noConversion"/>
  </si>
  <si>
    <t>세대공감 및 민원응대 역할연기(평가 및 공유)</t>
    <phoneticPr fontId="28" type="noConversion"/>
  </si>
  <si>
    <t>황성희</t>
    <phoneticPr fontId="28" type="noConversion"/>
  </si>
  <si>
    <t>예산실무</t>
    <phoneticPr fontId="28" type="noConversion"/>
  </si>
  <si>
    <t>한상덕</t>
    <phoneticPr fontId="28" type="noConversion"/>
  </si>
  <si>
    <t>바람직한 공직관 실천</t>
    <phoneticPr fontId="28" type="noConversion"/>
  </si>
  <si>
    <t>핵심(도민역량)</t>
    <phoneticPr fontId="28" type="noConversion"/>
  </si>
  <si>
    <t>보조금단체 회계실무 과정</t>
    <phoneticPr fontId="28" type="noConversion"/>
  </si>
  <si>
    <t>502호</t>
    <phoneticPr fontId="28" type="noConversion"/>
  </si>
  <si>
    <t>정슬영</t>
    <phoneticPr fontId="28" type="noConversion"/>
  </si>
  <si>
    <t>3.5.</t>
    <phoneticPr fontId="28" type="noConversion"/>
  </si>
  <si>
    <t>기본(기본)</t>
    <phoneticPr fontId="28" type="noConversion"/>
  </si>
  <si>
    <t>전입공무원 역량향상 과정</t>
    <phoneticPr fontId="28" type="noConversion"/>
  </si>
  <si>
    <t>양세희</t>
    <phoneticPr fontId="28" type="noConversion"/>
  </si>
  <si>
    <t>정슬영</t>
    <phoneticPr fontId="28" type="noConversion"/>
  </si>
  <si>
    <t>직무(공통)</t>
    <phoneticPr fontId="28" type="noConversion"/>
  </si>
  <si>
    <t>계약실무 과정</t>
    <phoneticPr fontId="28" type="noConversion"/>
  </si>
  <si>
    <t>인재개발원</t>
    <phoneticPr fontId="28" type="noConversion"/>
  </si>
  <si>
    <t>401호</t>
    <phoneticPr fontId="28" type="noConversion"/>
  </si>
  <si>
    <t>박현수</t>
    <phoneticPr fontId="28" type="noConversion"/>
  </si>
  <si>
    <t>박현수</t>
    <phoneticPr fontId="28" type="noConversion"/>
  </si>
  <si>
    <t>핵심(디지털)</t>
    <phoneticPr fontId="28" type="noConversion"/>
  </si>
  <si>
    <t>한글 활용 과정</t>
    <phoneticPr fontId="28" type="noConversion"/>
  </si>
  <si>
    <t>3.7.</t>
    <phoneticPr fontId="28" type="noConversion"/>
  </si>
  <si>
    <t>401호</t>
    <phoneticPr fontId="28" type="noConversion"/>
  </si>
  <si>
    <t>504호</t>
    <phoneticPr fontId="28" type="noConversion"/>
  </si>
  <si>
    <t>교육장소</t>
    <phoneticPr fontId="28" type="noConversion"/>
  </si>
  <si>
    <t>인재개발원</t>
    <phoneticPr fontId="28" type="noConversion"/>
  </si>
  <si>
    <t>인재개발원</t>
    <phoneticPr fontId="28" type="noConversion"/>
  </si>
  <si>
    <t>601호</t>
    <phoneticPr fontId="28" type="noConversion"/>
  </si>
  <si>
    <t>강의실 등</t>
    <phoneticPr fontId="28" type="noConversion"/>
  </si>
  <si>
    <t>현장캠퍼스</t>
    <phoneticPr fontId="28" type="noConversion"/>
  </si>
  <si>
    <t>과정운영</t>
    <phoneticPr fontId="28" type="noConversion"/>
  </si>
  <si>
    <t>합숙훈련이 리조트에서 진행되었으나, 저녁 이후까지 일정이 있어 주변 환경을 즐길 시간이 전혀 없는 점이 아쉬움.</t>
    <phoneticPr fontId="28" type="noConversion"/>
  </si>
  <si>
    <t>501호, 거제소노캄</t>
    <phoneticPr fontId="28" type="noConversion"/>
  </si>
  <si>
    <t>601호, 거제 소노캄</t>
    <phoneticPr fontId="28" type="noConversion"/>
  </si>
  <si>
    <t>역할연기 주제가 지나칠 정도로 부정적인 것들이 많아 역할연기를 수행하면서 도리어 앞으로의 공직생활에 대한 근심과 압박감을 느꼈는데, 주제선정에 있어 자율성을 확대해 좀 더 유쾌하게 건설적인 주제를 다룰 수 있도록 유도하면 더 뜻깊은 시간이 될 것 같음.</t>
    <phoneticPr fontId="28" type="noConversion"/>
  </si>
  <si>
    <t>교육방법</t>
    <phoneticPr fontId="28" type="noConversion"/>
  </si>
  <si>
    <t>같은 지자체 동기간 조 모임도 있으면 좋겠음.</t>
    <phoneticPr fontId="28" type="noConversion"/>
  </si>
  <si>
    <t>팀빌딩을 통하여 교육생 간 친밀해지는 계기가 되었고, 조직적으로 활동하는 교육이 좋았는데, 앞으로도 팀활동 교육이 많으면 좋겠음.</t>
    <phoneticPr fontId="28" type="noConversion"/>
  </si>
  <si>
    <t>역할연기 시 촬영물에 대한 정보동의에 관한 사항은 교육생에 실질적인 선택권이 없는 느낌을 받았는데, 개인의 초상권은 민감한 문제인만큼 각별히 유의해주었으면 함.</t>
    <phoneticPr fontId="28" type="noConversion"/>
  </si>
  <si>
    <t>무리한 일정이 부담이 되는데 과정 운영에 있어 중간중간 휴식을 취할 수 있도록 여유를 두면 좋겠음(첫 주 이후 몸살로 병원을 다녀오는 교육생이 잦은 것 같음.).</t>
    <phoneticPr fontId="28" type="noConversion"/>
  </si>
  <si>
    <t>교과편성 및 강사선정</t>
    <phoneticPr fontId="28" type="noConversion"/>
  </si>
  <si>
    <t>공직가치에 관한 수업의 경우 오래 공직에 계셨던 분도 초빙한다면 생생한 경험을 배울 수 있을 것 같음.</t>
    <phoneticPr fontId="28" type="noConversion"/>
  </si>
  <si>
    <t>예산실무 과목은 많이 어려웠는데, 구체적인 실무 위주의 교육은 추후 별도의 보충교육을 통해 숙지하고, 지금은 예산 업무의 대략적인 얼개를 파악할 수 있도록 해주었으면 함.</t>
    <phoneticPr fontId="28" type="noConversion"/>
  </si>
  <si>
    <t>이송민</t>
    <phoneticPr fontId="28" type="noConversion"/>
  </si>
  <si>
    <t>보탬e 같은 경우는 컴퓨터로 실습하지 않으면 현업적용이 어려울 것 같은데, 그런 점에서 아쉬움이 남음.</t>
    <phoneticPr fontId="28" type="noConversion"/>
  </si>
  <si>
    <t>강사 모두 훌륭했지만, 실무 경험이 풍부한 강사 김영준 강사의 친절하고 상세한 교육진행에 큰 만족을 느꼈음.</t>
    <phoneticPr fontId="28" type="noConversion"/>
  </si>
  <si>
    <t>회계 담당 공무원도 같이 교육을 듣는다면 더 큰 시너지가 날 것으로 생각함.</t>
    <phoneticPr fontId="28" type="noConversion"/>
  </si>
  <si>
    <t>퇴근하고 들을 수 있는 시간대(오후 6~8시)에 진행되면 좋겠음.</t>
    <phoneticPr fontId="28" type="noConversion"/>
  </si>
  <si>
    <t>사전 질의를 받은 후 그에 대한 답변을 주는 식의 교육도 있으면 좋겠음.</t>
    <phoneticPr fontId="28" type="noConversion"/>
  </si>
  <si>
    <t>여영호</t>
    <phoneticPr fontId="28" type="noConversion"/>
  </si>
  <si>
    <t>보조금 실무</t>
    <phoneticPr fontId="28" type="noConversion"/>
  </si>
  <si>
    <t>정슬영</t>
    <phoneticPr fontId="28" type="noConversion"/>
  </si>
  <si>
    <t>김영준</t>
    <phoneticPr fontId="28" type="noConversion"/>
  </si>
  <si>
    <t>보조금 단체 회계감사 사례</t>
    <phoneticPr fontId="28" type="noConversion"/>
  </si>
  <si>
    <t>과정운영</t>
    <phoneticPr fontId="28" type="noConversion"/>
  </si>
  <si>
    <t>도 전입 공무원은 동기가 없다보니, 동기애를 심어줄 수 있는 분임활동이나 현장교육 중심으로 진행했으면 좋겠고, 필요하다면 교육동안 외부 합숙으로 진행해도 좋을 것 같음.</t>
    <phoneticPr fontId="28" type="noConversion"/>
  </si>
  <si>
    <t>교과편성 및 강사선정</t>
    <phoneticPr fontId="28" type="noConversion"/>
  </si>
  <si>
    <t>이승환 강사의 조직 적응을 위한 소통과 대화의 기술 수업은 다소 피상적인 내용에 그쳤던 것 같음.</t>
    <phoneticPr fontId="28" type="noConversion"/>
  </si>
  <si>
    <t>교육 내용이 실무 위주라 좋았음.</t>
    <phoneticPr fontId="28" type="noConversion"/>
  </si>
  <si>
    <t>유민수</t>
    <phoneticPr fontId="28" type="noConversion"/>
  </si>
  <si>
    <t>남미정</t>
    <phoneticPr fontId="28" type="noConversion"/>
  </si>
  <si>
    <t>양세희</t>
    <phoneticPr fontId="28" type="noConversion"/>
  </si>
  <si>
    <t>김태근</t>
    <phoneticPr fontId="28" type="noConversion"/>
  </si>
  <si>
    <t>e호조(지출) 실무</t>
    <phoneticPr fontId="28" type="noConversion"/>
  </si>
  <si>
    <t>류성미</t>
    <phoneticPr fontId="28" type="noConversion"/>
  </si>
  <si>
    <t>계약실무</t>
    <phoneticPr fontId="28" type="noConversion"/>
  </si>
  <si>
    <t>이승환</t>
    <phoneticPr fontId="28" type="noConversion"/>
  </si>
  <si>
    <t>조직적응을 위한 소통과 대화의 기술</t>
    <phoneticPr fontId="28" type="noConversion"/>
  </si>
  <si>
    <t>류승희</t>
    <phoneticPr fontId="28" type="noConversion"/>
  </si>
  <si>
    <t>보고서 작성 실무</t>
    <phoneticPr fontId="28" type="noConversion"/>
  </si>
  <si>
    <t>김형숙</t>
    <phoneticPr fontId="28" type="noConversion"/>
  </si>
  <si>
    <t>후생복지 및 직장 내 괴롭힘 예방</t>
    <phoneticPr fontId="28" type="noConversion"/>
  </si>
  <si>
    <t>박성재</t>
    <phoneticPr fontId="28" type="noConversion"/>
  </si>
  <si>
    <t>서무업무 실무</t>
    <phoneticPr fontId="28" type="noConversion"/>
  </si>
  <si>
    <t>계약실무 과정</t>
    <phoneticPr fontId="28" type="noConversion"/>
  </si>
  <si>
    <t>박현수</t>
    <phoneticPr fontId="28" type="noConversion"/>
  </si>
  <si>
    <t>오대석, 권혁훈 강사 모두 재밌게 진행해주셔서 즐겁게 잘 수강했고, 강사가 실무자라서 그런지 실무자 입장에서의 팁을 주셔서 유익했음. 특히 오대석 강사는 매번 초빙하면 좋겠음.</t>
    <phoneticPr fontId="28" type="noConversion"/>
  </si>
  <si>
    <t>교육환경</t>
    <phoneticPr fontId="28" type="noConversion"/>
  </si>
  <si>
    <t>점심식사 시간을 교육과정별로 구분해 주면 어떨까 싶은데, 다른 과정 교육생 모두가 한꺼번에 구내식당으로 몰리니 너무 복잡한 것 같음.</t>
    <phoneticPr fontId="28" type="noConversion"/>
  </si>
  <si>
    <t>핵심 파트 강의는 좀 더 세부적으로 편성했으면 함.</t>
    <phoneticPr fontId="28" type="noConversion"/>
  </si>
  <si>
    <t>10시에 교육을 시작하면 원거리 출퇴근 교육생에게 더 편할 듯함.</t>
    <phoneticPr fontId="28" type="noConversion"/>
  </si>
  <si>
    <t>오대석</t>
    <phoneticPr fontId="28" type="noConversion"/>
  </si>
  <si>
    <t>계약 법령 체계</t>
    <phoneticPr fontId="28" type="noConversion"/>
  </si>
  <si>
    <t>계약의 유형</t>
    <phoneticPr fontId="28" type="noConversion"/>
  </si>
  <si>
    <t>계약일반 프로세스</t>
    <phoneticPr fontId="28" type="noConversion"/>
  </si>
  <si>
    <t>용역계약 실무</t>
    <phoneticPr fontId="28" type="noConversion"/>
  </si>
  <si>
    <t>적격심사 및 감사지적사례</t>
    <phoneticPr fontId="28" type="noConversion"/>
  </si>
  <si>
    <t>권혁훈</t>
    <phoneticPr fontId="28" type="noConversion"/>
  </si>
  <si>
    <t>한글 활용 과정</t>
    <phoneticPr fontId="28" type="noConversion"/>
  </si>
  <si>
    <t>한글뿐만 아니라 엑셀, 파워포인트와 연계된 데에, 또 AI가 가미된 점이 좋았으며, 열정적인 강사 강의로 단시간내 많은 지식으로 얻을 수 있어 유익했음.</t>
    <phoneticPr fontId="28" type="noConversion"/>
  </si>
  <si>
    <t>유혜경</t>
    <phoneticPr fontId="28" type="noConversion"/>
  </si>
  <si>
    <t>한글 초급</t>
    <phoneticPr fontId="28" type="noConversion"/>
  </si>
  <si>
    <t>한글 중급</t>
    <phoneticPr fontId="28" type="noConversion"/>
  </si>
  <si>
    <t>2025년 2월 총합/평균</t>
    <phoneticPr fontId="28" type="noConversion"/>
  </si>
  <si>
    <t>기수</t>
    <phoneticPr fontId="28" type="noConversion"/>
  </si>
  <si>
    <t>&lt;교육 담당자 역량향상 과정&gt; 강사강의 만족도 평균</t>
    <phoneticPr fontId="28" type="noConversion"/>
  </si>
  <si>
    <t>교육 담당자 역량향상 과정</t>
    <phoneticPr fontId="28" type="noConversion"/>
  </si>
  <si>
    <t>&lt;특별사법경찰 수사실무 과정&gt; 강사강의 만족도 평균</t>
    <phoneticPr fontId="28" type="noConversion"/>
  </si>
  <si>
    <t>&lt;보조금단체 회계실무 과정&gt; 강사강의 만족도 평균</t>
    <phoneticPr fontId="28" type="noConversion"/>
  </si>
  <si>
    <t>&lt;식품 위생감시원 직무교육 과정&gt; 강사강의 만족도 평균</t>
    <phoneticPr fontId="28" type="noConversion"/>
  </si>
  <si>
    <t>&lt;과장급 필수 역량향상 과정&gt; 강사강의 만족도 평균</t>
    <phoneticPr fontId="28" type="noConversion"/>
  </si>
  <si>
    <t>&lt;7·8급 승진자 역량향상 과정&gt; 강사강의 만족도 평균</t>
    <phoneticPr fontId="28" type="noConversion"/>
  </si>
  <si>
    <t>&lt;계약실무 과정&gt; 강사강의 만족도 평균</t>
    <phoneticPr fontId="28" type="noConversion"/>
  </si>
  <si>
    <t>&lt;한글 활용 과정&gt; 강사강의 만족도 평균</t>
    <phoneticPr fontId="28" type="noConversion"/>
  </si>
  <si>
    <t>지속추진</t>
  </si>
  <si>
    <t>유익한 교육이 될 수 있도록 노력하겠음.</t>
    <phoneticPr fontId="28" type="noConversion"/>
  </si>
  <si>
    <t>중기검토</t>
  </si>
  <si>
    <t>차기수 편성 시 해당내용 포함 여부 검토하겠음.</t>
    <phoneticPr fontId="28" type="noConversion"/>
  </si>
  <si>
    <t>교육생 수요 파악, 강사섭외 및 평가기준 마련 등 중장기 검토 필요함.</t>
    <phoneticPr fontId="28" type="noConversion"/>
  </si>
  <si>
    <t>중견리더과정 특성에 맞는 명사를 특정하기 곤란하며, 명사특강 시 수강인원 및 강사료 등 종합적 검토가 필요함.</t>
    <phoneticPr fontId="28" type="noConversion"/>
  </si>
  <si>
    <t>현장학습 편성 시 국도정관련 체험활동 추진 예정임.</t>
    <phoneticPr fontId="28" type="noConversion"/>
  </si>
  <si>
    <t>기 반영</t>
  </si>
  <si>
    <t>교육생 수준별 스피킹 교육 추진 중임.</t>
    <phoneticPr fontId="28" type="noConversion"/>
  </si>
  <si>
    <t>체력단련 OT 시(2.17.) 관련 내용 전달하였으며, 민간위탁 계약을 통해 진행되는 과목으로 전문강사 OT 개최 어려움.</t>
    <phoneticPr fontId="28" type="noConversion"/>
  </si>
  <si>
    <t>교육환경 개선 담당부서와 적극협의하겠음.</t>
    <phoneticPr fontId="28" type="noConversion"/>
  </si>
  <si>
    <t>수용불가</t>
  </si>
  <si>
    <t>관련 예산편성 내역 없음. 1회용품 사용 줄이기 위해 개인 텀블러 등 사용 필요함.</t>
    <phoneticPr fontId="28" type="noConversion"/>
  </si>
  <si>
    <t>장기검토</t>
  </si>
  <si>
    <t>동아리과목 사전 수요조사 시행 완료(1.13.~1.15.), 수요조사 결과 미술과목 추가편성하였음. 추후 차기수 과정 운영 시 수요조사하여 반영할 사항으로 판단됨.</t>
    <phoneticPr fontId="28" type="noConversion"/>
  </si>
  <si>
    <t>보류</t>
  </si>
  <si>
    <t>수요가 있을지 의문스러움 .</t>
    <phoneticPr fontId="28" type="noConversion"/>
  </si>
  <si>
    <t>전체적으로 온도 제한이 있음.</t>
    <phoneticPr fontId="28" type="noConversion"/>
  </si>
  <si>
    <t>전반적인 교체가 필요해 보임.</t>
    <phoneticPr fontId="28" type="noConversion"/>
  </si>
  <si>
    <t>예산에 반영하여 대대적으로 교체가 필요해 보임.</t>
    <phoneticPr fontId="28" type="noConversion"/>
  </si>
  <si>
    <t>단기검토</t>
  </si>
  <si>
    <t>실습 교육 가능한 강사 섭외해 정보화 교육장에서 강의 진행될 수 있도록 검토하겠음.</t>
    <phoneticPr fontId="28" type="noConversion"/>
  </si>
  <si>
    <t>강사섭외 지속 추진하겠음.</t>
    <phoneticPr fontId="28" type="noConversion"/>
  </si>
  <si>
    <t>지속 추진하겠음.</t>
    <phoneticPr fontId="28" type="noConversion"/>
  </si>
  <si>
    <t>강의 환경 더 신경쓰겠음.</t>
    <phoneticPr fontId="28" type="noConversion"/>
  </si>
  <si>
    <t>차기수반영</t>
  </si>
  <si>
    <t>강사님께 강의 구성을 초심자도 진도 따라갈 수 있도록 사전에 당부함.</t>
    <phoneticPr fontId="28" type="noConversion"/>
  </si>
  <si>
    <t>교육생 인원 및 가용 강의실 분반 등 다양한 방식으로 실습 교과 편성 검토중임.</t>
    <phoneticPr fontId="28" type="noConversion"/>
  </si>
  <si>
    <t>강사 만족도 높은 강의임.</t>
    <phoneticPr fontId="28" type="noConversion"/>
  </si>
  <si>
    <t>핸드마이크, 핀마이크, 탁상용마이크 비치되어 있음.</t>
    <phoneticPr fontId="28" type="noConversion"/>
  </si>
  <si>
    <t>운영계획에 반영된 내용으로 리더십분야 교육 지속 추진 및 민원대응 교육과정 강화 추진중임.</t>
    <phoneticPr fontId="28" type="noConversion"/>
  </si>
  <si>
    <t>강의실 규모 및 교육생 수에 따라 현 강의실 모니터 확대 및 추가설치 곤란, 추후 강의실 효율적 사용을 위한 장기 검토 필요함.</t>
    <phoneticPr fontId="28" type="noConversion"/>
  </si>
  <si>
    <t>확대편성 검토하나, 3일 과정으로 편성 시 교육내용 중복 및 참여가 저조할 것으로 판단됨.</t>
    <phoneticPr fontId="28" type="noConversion"/>
  </si>
  <si>
    <t>다음 기수 교육 시간표 편성시 검토하겠음.</t>
    <phoneticPr fontId="28" type="noConversion"/>
  </si>
  <si>
    <t>현장학습시 분임 편성을 통해 교육생 친해질 수 있는 기회의 장 마련하겠음.</t>
    <phoneticPr fontId="28" type="noConversion"/>
  </si>
  <si>
    <t>매 기수마다 AI 강의 편성하고 있음, 강의 시간 더 늘릴지 검토하겠음.</t>
    <phoneticPr fontId="28" type="noConversion"/>
  </si>
  <si>
    <t>해당 강사님들과 의논해서 추진해 보겠음.</t>
    <phoneticPr fontId="28" type="noConversion"/>
  </si>
  <si>
    <t>지속 추진토록 하겠음.</t>
    <phoneticPr fontId="28" type="noConversion"/>
  </si>
  <si>
    <t>강사만족도 놓은 강사이므로 지속적으로 강의 요청 드릴 예정임.</t>
    <phoneticPr fontId="28" type="noConversion"/>
  </si>
  <si>
    <t>즉시조치</t>
  </si>
  <si>
    <t>현장학습 월 2회 이상 추진 예정, 교육훈련계획 및 운영계획에 따른 교과목 구성임.</t>
    <phoneticPr fontId="28" type="noConversion"/>
  </si>
  <si>
    <t>타교육기관에서 그렇게 운영하는 걸로 알고 있지만, 우리원에서는 자료를 다운받아 보도록 하는 시스템으로 운영하지 않음(강의안 제출 강사 동의하에 필요하다고 생각함).</t>
    <phoneticPr fontId="28" type="noConversion"/>
  </si>
  <si>
    <t>수사실무(범죄인지, 참고인 조사 방법 등)</t>
    <phoneticPr fontId="28" type="noConversion"/>
  </si>
  <si>
    <t>조하림</t>
    <phoneticPr fontId="28" type="noConversion"/>
  </si>
  <si>
    <t>소통을 위한 대화의 기술과 공감기법</t>
    <phoneticPr fontId="28" type="noConversion"/>
  </si>
  <si>
    <t>유민수</t>
    <phoneticPr fontId="28" type="noConversion"/>
  </si>
  <si>
    <t>3월2주차</t>
    <phoneticPr fontId="28" type="noConversion"/>
  </si>
  <si>
    <t>3월3주차</t>
    <phoneticPr fontId="28" type="noConversion"/>
  </si>
  <si>
    <t>신규공무원 역량향상 심화 과정</t>
    <phoneticPr fontId="28" type="noConversion"/>
  </si>
  <si>
    <t>생성형 AI 실습 과정</t>
    <phoneticPr fontId="28" type="noConversion"/>
  </si>
  <si>
    <t>승마 과정</t>
    <phoneticPr fontId="28" type="noConversion"/>
  </si>
  <si>
    <t>기간제 근로자 관리자 과정</t>
    <phoneticPr fontId="28" type="noConversion"/>
  </si>
  <si>
    <t>보조금 담당자 실무 과정</t>
    <phoneticPr fontId="28" type="noConversion"/>
  </si>
  <si>
    <t>2월5주차</t>
    <phoneticPr fontId="28" type="noConversion"/>
  </si>
  <si>
    <t>3월4주차</t>
    <phoneticPr fontId="28" type="noConversion"/>
  </si>
  <si>
    <t>인생 2모작 준비 과정</t>
    <phoneticPr fontId="28" type="noConversion"/>
  </si>
  <si>
    <t>토목실무 과정</t>
    <phoneticPr fontId="28" type="noConversion"/>
  </si>
  <si>
    <t>업무용 오피스 활용 과정</t>
    <phoneticPr fontId="28" type="noConversion"/>
  </si>
  <si>
    <t>유민수</t>
    <phoneticPr fontId="28" type="noConversion"/>
  </si>
  <si>
    <t>양세희</t>
    <phoneticPr fontId="28" type="noConversion"/>
  </si>
  <si>
    <t>박현수</t>
    <phoneticPr fontId="28" type="noConversion"/>
  </si>
  <si>
    <t>김성엽</t>
    <phoneticPr fontId="28" type="noConversion"/>
  </si>
  <si>
    <t>정슬영</t>
    <phoneticPr fontId="28" type="noConversion"/>
  </si>
  <si>
    <t>3월5주차</t>
    <phoneticPr fontId="28" type="noConversion"/>
  </si>
  <si>
    <t>6급 승진자 역량향상 과정</t>
    <phoneticPr fontId="28" type="noConversion"/>
  </si>
  <si>
    <t>5급 관리자 리더십 과정</t>
    <phoneticPr fontId="28" type="noConversion"/>
  </si>
  <si>
    <t>재난관리 실무 과정</t>
    <phoneticPr fontId="28" type="noConversion"/>
  </si>
  <si>
    <t>지방의회 공무원 실무역량 향상 과정</t>
    <phoneticPr fontId="28" type="noConversion"/>
  </si>
  <si>
    <t>기획능력 향상 과정</t>
    <phoneticPr fontId="28" type="noConversion"/>
  </si>
  <si>
    <t>정현서</t>
    <phoneticPr fontId="28" type="noConversion"/>
  </si>
  <si>
    <t>예산회계 실무 과정</t>
    <phoneticPr fontId="28" type="noConversion"/>
  </si>
  <si>
    <t>2월3주차</t>
    <phoneticPr fontId="40" type="noConversion"/>
  </si>
  <si>
    <t>&lt;지방소득세 실무 과정&gt; 강사강의 만족도 평균</t>
    <phoneticPr fontId="28" type="noConversion"/>
  </si>
  <si>
    <t>&lt;예산회계 실무 과정&gt; 강사강의 만족도 평균</t>
    <phoneticPr fontId="28" type="noConversion"/>
  </si>
  <si>
    <t>교육과정 개요</t>
    <phoneticPr fontId="28" type="noConversion"/>
  </si>
  <si>
    <t>성별</t>
    <phoneticPr fontId="28" type="noConversion"/>
  </si>
  <si>
    <t>연령대</t>
    <phoneticPr fontId="28" type="noConversion"/>
  </si>
  <si>
    <t>소속</t>
    <phoneticPr fontId="28" type="noConversion"/>
  </si>
  <si>
    <t>직급</t>
    <phoneticPr fontId="28" type="noConversion"/>
  </si>
  <si>
    <t>직렬</t>
    <phoneticPr fontId="28" type="noConversion"/>
  </si>
  <si>
    <t>교육동기</t>
    <phoneticPr fontId="28" type="noConversion"/>
  </si>
  <si>
    <t>교육만족도 총괄 점수</t>
    <phoneticPr fontId="28" type="noConversion"/>
  </si>
  <si>
    <t>상시학습 충족</t>
    <phoneticPr fontId="28" type="noConversion"/>
  </si>
  <si>
    <t>직무지식 습득</t>
    <phoneticPr fontId="28" type="noConversion"/>
  </si>
  <si>
    <t>자기개발</t>
    <phoneticPr fontId="28" type="noConversion"/>
  </si>
  <si>
    <t>휴식과 재충전</t>
    <phoneticPr fontId="28" type="noConversion"/>
  </si>
  <si>
    <t>3.19~21.</t>
    <phoneticPr fontId="28" type="noConversion"/>
  </si>
  <si>
    <t>403호</t>
    <phoneticPr fontId="28" type="noConversion"/>
  </si>
  <si>
    <t>양세희</t>
    <phoneticPr fontId="28" type="noConversion"/>
  </si>
  <si>
    <t>401호</t>
    <phoneticPr fontId="28" type="noConversion"/>
  </si>
  <si>
    <t>박현수</t>
    <phoneticPr fontId="28" type="noConversion"/>
  </si>
  <si>
    <t>김성엽</t>
    <phoneticPr fontId="28" type="noConversion"/>
  </si>
  <si>
    <t>504호</t>
    <phoneticPr fontId="28" type="noConversion"/>
  </si>
  <si>
    <t>유민수</t>
    <phoneticPr fontId="28" type="noConversion"/>
  </si>
  <si>
    <t>502호</t>
    <phoneticPr fontId="28" type="noConversion"/>
  </si>
  <si>
    <t>501호, 정보1·3실</t>
    <phoneticPr fontId="28" type="noConversion"/>
  </si>
  <si>
    <t>502호, 정보3실</t>
    <phoneticPr fontId="28" type="noConversion"/>
  </si>
  <si>
    <t>403호, 정보2실</t>
    <phoneticPr fontId="28" type="noConversion"/>
  </si>
  <si>
    <t>정보3실</t>
    <phoneticPr fontId="28" type="noConversion"/>
  </si>
  <si>
    <t>정보3실</t>
    <phoneticPr fontId="28" type="noConversion"/>
  </si>
  <si>
    <t>함안승마공원</t>
    <phoneticPr fontId="28" type="noConversion"/>
  </si>
  <si>
    <t>503호</t>
    <phoneticPr fontId="28" type="noConversion"/>
  </si>
  <si>
    <t>정슬영</t>
    <phoneticPr fontId="28" type="noConversion"/>
  </si>
  <si>
    <t>진주혁신도시복합혁신센터</t>
    <phoneticPr fontId="28" type="noConversion"/>
  </si>
  <si>
    <t>503호, 정보3실</t>
    <phoneticPr fontId="28" type="noConversion"/>
  </si>
  <si>
    <t>남미정</t>
    <phoneticPr fontId="28" type="noConversion"/>
  </si>
  <si>
    <t>정현서</t>
    <phoneticPr fontId="28" type="noConversion"/>
  </si>
  <si>
    <t>직무(공통)</t>
    <phoneticPr fontId="28" type="noConversion"/>
  </si>
  <si>
    <t>기본(기본)</t>
  </si>
  <si>
    <t>기본(기본)</t>
    <phoneticPr fontId="28" type="noConversion"/>
  </si>
  <si>
    <t>핵심(디지털)</t>
  </si>
  <si>
    <t>직무(인문·소양)</t>
  </si>
  <si>
    <t>직무(인문·소양)</t>
    <phoneticPr fontId="28" type="noConversion"/>
  </si>
  <si>
    <t>세대와 마음을 잇는 소통 ON, 공감 UP</t>
    <phoneticPr fontId="28" type="noConversion"/>
  </si>
  <si>
    <t>핵심(핵심과제)</t>
  </si>
  <si>
    <t>기본(리더십)</t>
  </si>
  <si>
    <t>안순형</t>
    <phoneticPr fontId="28" type="noConversion"/>
  </si>
  <si>
    <t>경남의 문화유산(통도사와 승려들)</t>
    <phoneticPr fontId="28" type="noConversion"/>
  </si>
  <si>
    <t>장영일</t>
    <phoneticPr fontId="28" type="noConversion"/>
  </si>
  <si>
    <t>상속세 및 증여세 절세전략</t>
    <phoneticPr fontId="28" type="noConversion"/>
  </si>
  <si>
    <t>부동산과 양도 소득세</t>
    <phoneticPr fontId="28" type="noConversion"/>
  </si>
  <si>
    <t>정인주</t>
    <phoneticPr fontId="28" type="noConversion"/>
  </si>
  <si>
    <t>국가재난관리 정책방향과 위기관리</t>
    <phoneticPr fontId="28" type="noConversion"/>
  </si>
  <si>
    <t>국가재난 시스템과 선진재난 관리매뉴얼</t>
    <phoneticPr fontId="28" type="noConversion"/>
  </si>
  <si>
    <t>박영란</t>
    <phoneticPr fontId="28" type="noConversion"/>
  </si>
  <si>
    <t>윤효식</t>
    <phoneticPr fontId="28" type="noConversion"/>
  </si>
  <si>
    <t>스마트폰 사진 촬영기법</t>
    <phoneticPr fontId="28" type="noConversion"/>
  </si>
  <si>
    <t>이광호</t>
    <phoneticPr fontId="28" type="noConversion"/>
  </si>
  <si>
    <t>미국현대 사회와 문화의 이해</t>
    <phoneticPr fontId="28" type="noConversion"/>
  </si>
  <si>
    <t>조인우</t>
    <phoneticPr fontId="28" type="noConversion"/>
  </si>
  <si>
    <t>실무를 위한 SNS 트렌드</t>
    <phoneticPr fontId="28" type="noConversion"/>
  </si>
  <si>
    <t>실용적인 교과편성을 제안함(예: 피부미용 색체 테라피 등).</t>
    <phoneticPr fontId="28" type="noConversion"/>
  </si>
  <si>
    <t>조인우 강사의 실무를 위한 SNS 트렌드 강의가 매우 훌륭하였다고 생각하고, 또 배울 기회가 있으면 좋겠음.</t>
    <phoneticPr fontId="28" type="noConversion"/>
  </si>
  <si>
    <t>위은정</t>
    <phoneticPr fontId="28" type="noConversion"/>
  </si>
  <si>
    <t>김시영</t>
    <phoneticPr fontId="28" type="noConversion"/>
  </si>
  <si>
    <t>프리젠테이션과 발표</t>
    <phoneticPr fontId="28" type="noConversion"/>
  </si>
  <si>
    <t>제갈호</t>
    <phoneticPr fontId="28" type="noConversion"/>
  </si>
  <si>
    <t>회계실무</t>
    <phoneticPr fontId="28" type="noConversion"/>
  </si>
  <si>
    <t>김형묵</t>
    <phoneticPr fontId="28" type="noConversion"/>
  </si>
  <si>
    <t>보고서 작성 및 기획역량 강화</t>
    <phoneticPr fontId="28" type="noConversion"/>
  </si>
  <si>
    <t>홍영일</t>
    <phoneticPr fontId="28" type="noConversion"/>
  </si>
  <si>
    <t>디지털·미래대응 교육 이해 및 실습</t>
    <phoneticPr fontId="28" type="noConversion"/>
  </si>
  <si>
    <t>임득진</t>
    <phoneticPr fontId="28" type="noConversion"/>
  </si>
  <si>
    <t>현장학습(도정과제 연계)</t>
    <phoneticPr fontId="28" type="noConversion"/>
  </si>
  <si>
    <t>양고은</t>
    <phoneticPr fontId="28" type="noConversion"/>
  </si>
  <si>
    <t>문홍열</t>
    <phoneticPr fontId="28" type="noConversion"/>
  </si>
  <si>
    <t>행정업무 운영실무</t>
    <phoneticPr fontId="28" type="noConversion"/>
  </si>
  <si>
    <t>조도진</t>
    <phoneticPr fontId="28" type="noConversion"/>
  </si>
  <si>
    <t>고광철</t>
    <phoneticPr fontId="28" type="noConversion"/>
  </si>
  <si>
    <t>공무원 노사관계의 이해</t>
    <phoneticPr fontId="28" type="noConversion"/>
  </si>
  <si>
    <t>국정원</t>
    <phoneticPr fontId="28" type="noConversion"/>
  </si>
  <si>
    <t>슬기로운 방첩생활</t>
    <phoneticPr fontId="28" type="noConversion"/>
  </si>
  <si>
    <t>장경배</t>
    <phoneticPr fontId="28" type="noConversion"/>
  </si>
  <si>
    <t>공무원 연금제도의 이해</t>
    <phoneticPr fontId="28" type="noConversion"/>
  </si>
  <si>
    <t>3일로 교육연장 건의함</t>
    <phoneticPr fontId="28" type="noConversion"/>
  </si>
  <si>
    <t>교과편성 및 강사선정</t>
    <phoneticPr fontId="28" type="noConversion"/>
  </si>
  <si>
    <t>공사와 용역은 하나로 묶고, 물품은 별도로 강의 편성을 하면 더 좋을 것 같음.</t>
    <phoneticPr fontId="28" type="noConversion"/>
  </si>
  <si>
    <t>교육방법</t>
    <phoneticPr fontId="28" type="noConversion"/>
  </si>
  <si>
    <t>교육환경</t>
    <phoneticPr fontId="28" type="noConversion"/>
  </si>
  <si>
    <t>환기가 잘되면 좋겠음.</t>
    <phoneticPr fontId="28" type="noConversion"/>
  </si>
  <si>
    <t>실무자들의 경험 및 노하우에 대해 적재적소로 예를 들어주어 실무적용을 잘 할 수 있을 것 같음.</t>
    <phoneticPr fontId="28" type="noConversion"/>
  </si>
  <si>
    <t>공사계약 관련 강의를 한 권혁훈 강사의 교육이 유익했는데, 강의력도 좋았고 실무를 하는 입장에서 잘 알 수 있도록 설명을 해주었음.</t>
    <phoneticPr fontId="28" type="noConversion"/>
  </si>
  <si>
    <t>&lt;신규공무원 역량향상 심화 과정&gt; 강사강의 만족도 평균</t>
    <phoneticPr fontId="28" type="noConversion"/>
  </si>
  <si>
    <t>김경혜</t>
    <phoneticPr fontId="28" type="noConversion"/>
  </si>
  <si>
    <t>예산실무</t>
    <phoneticPr fontId="28" type="noConversion"/>
  </si>
  <si>
    <t>박민혜</t>
    <phoneticPr fontId="28" type="noConversion"/>
  </si>
  <si>
    <t>류성미</t>
    <phoneticPr fontId="28" type="noConversion"/>
  </si>
  <si>
    <t>계약실무</t>
    <phoneticPr fontId="28" type="noConversion"/>
  </si>
  <si>
    <t>김민서</t>
    <phoneticPr fontId="28" type="noConversion"/>
  </si>
  <si>
    <t>보도자료 작성</t>
    <phoneticPr fontId="28" type="noConversion"/>
  </si>
  <si>
    <t>이옥형</t>
    <phoneticPr fontId="28" type="noConversion"/>
  </si>
  <si>
    <t>보고서 작성 실무</t>
    <phoneticPr fontId="28" type="noConversion"/>
  </si>
  <si>
    <t>행사실무</t>
    <phoneticPr fontId="28" type="noConversion"/>
  </si>
  <si>
    <t>이광옥</t>
    <phoneticPr fontId="28" type="noConversion"/>
  </si>
  <si>
    <t>법률(규정) 해석</t>
    <phoneticPr fontId="28" type="noConversion"/>
  </si>
  <si>
    <t>유혜경</t>
    <phoneticPr fontId="28" type="noConversion"/>
  </si>
  <si>
    <t>엑셀실무</t>
    <phoneticPr fontId="28" type="noConversion"/>
  </si>
  <si>
    <t>여영호</t>
    <phoneticPr fontId="28" type="noConversion"/>
  </si>
  <si>
    <t>보조금 실무</t>
    <phoneticPr fontId="28" type="noConversion"/>
  </si>
  <si>
    <t>김유경</t>
    <phoneticPr fontId="28" type="noConversion"/>
  </si>
  <si>
    <t>인사말 작성</t>
    <phoneticPr fontId="28" type="noConversion"/>
  </si>
  <si>
    <t>박기남</t>
    <phoneticPr fontId="28" type="noConversion"/>
  </si>
  <si>
    <t>홍보템플릿 실무</t>
    <phoneticPr fontId="28" type="noConversion"/>
  </si>
  <si>
    <t>한글실무</t>
    <phoneticPr fontId="28" type="noConversion"/>
  </si>
  <si>
    <t>컴퓨터 실습 교육의 경우 짧은 시간에 많은 내용을 하다 보니 시간이 빨리 지나간 느낌이었지만, 제일 도움이 되었다고 생각함.</t>
    <phoneticPr fontId="28" type="noConversion"/>
  </si>
  <si>
    <t>선택 없이 전과목을 수강했으면 싶을 정도로 좋은 강의가 많았음.</t>
    <phoneticPr fontId="28" type="noConversion"/>
  </si>
  <si>
    <t>유정수</t>
    <phoneticPr fontId="28" type="noConversion"/>
  </si>
  <si>
    <t>생성형 AI의 개요</t>
    <phoneticPr fontId="28" type="noConversion"/>
  </si>
  <si>
    <t>생성형 AI 프롬프트의 이해</t>
    <phoneticPr fontId="28" type="noConversion"/>
  </si>
  <si>
    <t>ChatGPT 고급활용</t>
    <phoneticPr fontId="28" type="noConversion"/>
  </si>
  <si>
    <t>텍스트 생성 AI의 업무 활용</t>
    <phoneticPr fontId="28" type="noConversion"/>
  </si>
  <si>
    <t>이미지 생성 AI 활용</t>
    <phoneticPr fontId="28" type="noConversion"/>
  </si>
  <si>
    <t>AI가 만들어주는 영상제작</t>
    <phoneticPr fontId="28" type="noConversion"/>
  </si>
  <si>
    <t>AI로 만드는 숏츠영상</t>
    <phoneticPr fontId="28" type="noConversion"/>
  </si>
  <si>
    <t>저작권없는 AI음악 제작하기</t>
    <phoneticPr fontId="28" type="noConversion"/>
  </si>
  <si>
    <t>AI로 콘텐츠 제작하기</t>
    <phoneticPr fontId="28" type="noConversion"/>
  </si>
  <si>
    <t>좋은 교육 정말 잘 받았고 교육에 대한 만족도가 대단히 좋으며, 정말 유익한 시간이었음.</t>
    <phoneticPr fontId="28" type="noConversion"/>
  </si>
  <si>
    <t>과정운영</t>
    <phoneticPr fontId="28" type="noConversion"/>
  </si>
  <si>
    <t>교육생 수준을 고려하여 초급과 중급반으로 나누어서 진행하면 좋을 것 같음.</t>
    <phoneticPr fontId="28" type="noConversion"/>
  </si>
  <si>
    <t>본 과정에서의 반장은 식비 걷는 거 외 본인의 역할에 충실하지 않았던 것 같은데, 반장에게는 소정의 보상도 따르는 만큼 앞으로는 역할에 충실할 수 있는 인원을 뽑았으면 함.</t>
    <phoneticPr fontId="28" type="noConversion"/>
  </si>
  <si>
    <t>강사가 참 많이 가르쳐주고 싶어했는데 그에 비해 3일이라는 시간이 참 짧게 느껴졌음. 가능하다면 1인 미디어 과정을 포함하여 교육기간을 연장하면 어떨까 함.</t>
    <phoneticPr fontId="28" type="noConversion"/>
  </si>
  <si>
    <t>강의인원이 다소 많은 것 같은데 20명 정도로 줄이면 더 좋을 것 같고, 그래도 보조강사가 지원해주어 많은 도움이 되었음.</t>
    <phoneticPr fontId="28" type="noConversion"/>
  </si>
  <si>
    <t>교육기간을 더 늘려주면 좋겠음.</t>
    <phoneticPr fontId="28" type="noConversion"/>
  </si>
  <si>
    <t>교육생수가 많아 승마 횟수가 적은데, 승마 체험 시간이 하루 고작 20분~40분인 날은 대기시간이 너무 길어 정신적으로, 육체적으로 지침. 말 한 마리당 2~3명 정도 배정하고, 모두가 공평한 횟수로 승마할 수 있도록 조정했으면 함.</t>
    <phoneticPr fontId="28" type="noConversion"/>
  </si>
  <si>
    <t>&lt;승마 과정&gt; 강사강의 만족도 평균</t>
    <phoneticPr fontId="28" type="noConversion"/>
  </si>
  <si>
    <t>김정주</t>
    <phoneticPr fontId="28" type="noConversion"/>
  </si>
  <si>
    <t>시설소개 및 승마 안전수칙</t>
    <phoneticPr fontId="28" type="noConversion"/>
  </si>
  <si>
    <t>승마기초 이론</t>
    <phoneticPr fontId="28" type="noConversion"/>
  </si>
  <si>
    <t>승마강습(평보)</t>
    <phoneticPr fontId="28" type="noConversion"/>
  </si>
  <si>
    <t>승마강습(평보 및 속보)</t>
    <phoneticPr fontId="28" type="noConversion"/>
  </si>
  <si>
    <t>승마강습(속보)</t>
    <phoneticPr fontId="28" type="noConversion"/>
  </si>
  <si>
    <t>승하마 및 평보</t>
    <phoneticPr fontId="28" type="noConversion"/>
  </si>
  <si>
    <t>외승로 체험</t>
    <phoneticPr fontId="28" type="noConversion"/>
  </si>
  <si>
    <t>증감
[(B)-(A)]</t>
    <phoneticPr fontId="28" type="noConversion"/>
  </si>
  <si>
    <t>증감
[(B)-(A)]</t>
    <phoneticPr fontId="28" type="noConversion"/>
  </si>
  <si>
    <t>기간제 근로자 관리자 과정</t>
    <phoneticPr fontId="28" type="noConversion"/>
  </si>
  <si>
    <t>교과편성 및 강사선정</t>
    <phoneticPr fontId="28" type="noConversion"/>
  </si>
  <si>
    <t>강사의 설명이 이해하기 쉬웠고, 노무관리 업무에서 놓치기 쉬운 부분에 대해 명확히 알 수 있었으며, 기간제 관련 기초지식과 실무 사례 중심 교육이 매우 유익했음.</t>
    <phoneticPr fontId="28" type="noConversion"/>
  </si>
  <si>
    <t>과정운영</t>
    <phoneticPr fontId="28" type="noConversion"/>
  </si>
  <si>
    <t>하루 7시간 연속 강의로 집중이 어려웠고, 환기도 되지 않아 강의를 나누거나 강사를 추가하여 교육을 분산할 필요가 있음.</t>
    <phoneticPr fontId="28" type="noConversion"/>
  </si>
  <si>
    <t>기간제 수당 요구 등 애매한 상황에 대처할 수 있는 사례 중심 교육과 관리자 간 사례 공유 시간이 더 필요함.</t>
    <phoneticPr fontId="28" type="noConversion"/>
  </si>
  <si>
    <t>교재 글씨가 작아 읽기 불편했으며, 가독성 개선이 필요함.</t>
    <phoneticPr fontId="28" type="noConversion"/>
  </si>
  <si>
    <t>교육 전에 참석자가 사전 질문을 작성해 오도록 안내하면 교육의 효율성이 높아질 것으로 보임.</t>
    <phoneticPr fontId="28" type="noConversion"/>
  </si>
  <si>
    <t>기간제 노무 관련 지식을 체계적으로 학습할 기회가 부족한 상황에서, 이번 교육이 큰 도움이 되었고 강의를 더 많이 편성해주었으면 함.</t>
    <phoneticPr fontId="28" type="noConversion"/>
  </si>
  <si>
    <t>&lt;기간제 근로자 관리자 과정&gt; 강사강의 만족도 평균</t>
    <phoneticPr fontId="28" type="noConversion"/>
  </si>
  <si>
    <t>박현수</t>
    <phoneticPr fontId="28" type="noConversion"/>
  </si>
  <si>
    <t>이승환</t>
    <phoneticPr fontId="28" type="noConversion"/>
  </si>
  <si>
    <t>소통을 위한 대화의 기술과 공감 기법</t>
    <phoneticPr fontId="28" type="noConversion"/>
  </si>
  <si>
    <t>김상율</t>
    <phoneticPr fontId="28" type="noConversion"/>
  </si>
  <si>
    <t>채용공고문 작성 및 공고 방법</t>
    <phoneticPr fontId="28" type="noConversion"/>
  </si>
  <si>
    <t>근로계약과 급여 및 복무관리</t>
    <phoneticPr fontId="28" type="noConversion"/>
  </si>
  <si>
    <t>손혜정</t>
    <phoneticPr fontId="28" type="noConversion"/>
  </si>
  <si>
    <t>기간제 근로관계 일반론</t>
    <phoneticPr fontId="28" type="noConversion"/>
  </si>
  <si>
    <t>근로기준법 및 노무관련 법령</t>
    <phoneticPr fontId="28" type="noConversion"/>
  </si>
  <si>
    <t>기간제 근로자 노동분쟁 사례</t>
    <phoneticPr fontId="28" type="noConversion"/>
  </si>
  <si>
    <t>조하림</t>
    <phoneticPr fontId="28" type="noConversion"/>
  </si>
  <si>
    <t>기간제 근로자-공무원 소통강화</t>
    <phoneticPr fontId="28" type="noConversion"/>
  </si>
  <si>
    <t>고광철</t>
    <phoneticPr fontId="28" type="noConversion"/>
  </si>
  <si>
    <t>기간제 근로자 관리실무자 사례공유</t>
    <phoneticPr fontId="28" type="noConversion"/>
  </si>
  <si>
    <t>&lt;세대와 마음을 잇는 소통 ON, 공감 UP 과정&gt; 강사강의 만족도 평균</t>
    <phoneticPr fontId="28" type="noConversion"/>
  </si>
  <si>
    <t>세대와 마음을 잇는 소통 ON, 공감 UP 과정</t>
    <phoneticPr fontId="28" type="noConversion"/>
  </si>
  <si>
    <t>추희정</t>
    <phoneticPr fontId="28" type="noConversion"/>
  </si>
  <si>
    <t>마음 열기</t>
    <phoneticPr fontId="28" type="noConversion"/>
  </si>
  <si>
    <t>우리 조직은? 전사적 참견 시점</t>
    <phoneticPr fontId="28" type="noConversion"/>
  </si>
  <si>
    <t>조직 내 세대차이 인정과 극복</t>
    <phoneticPr fontId="28" type="noConversion"/>
  </si>
  <si>
    <t>우리 함께 어울림</t>
    <phoneticPr fontId="28" type="noConversion"/>
  </si>
  <si>
    <t>세대와 마음을 잇는 소통 ON, 공감 UP 과정</t>
    <phoneticPr fontId="28" type="noConversion"/>
  </si>
  <si>
    <t xml:space="preserve">소통과 공감 역량 향상을 위한 본 교육의 효과가 좋아, 동일 과목의 교육 횟수나 차수를 늘려 더 많은 직원이 참여할 수 있도록 확대해주었으면 함.	</t>
    <phoneticPr fontId="28" type="noConversion"/>
  </si>
  <si>
    <t>교육방법</t>
    <phoneticPr fontId="28" type="noConversion"/>
  </si>
  <si>
    <t>기타</t>
    <phoneticPr fontId="28" type="noConversion"/>
  </si>
  <si>
    <t>해당 교육이 매우 완성도 높고 좋았음.</t>
    <phoneticPr fontId="28" type="noConversion"/>
  </si>
  <si>
    <t>강의 방식이 주입식이 아니라 참여형이어서 부담 없이 소통할 수 있었으며, 이러한 커리큘럼이 더욱 확대되길 바람.</t>
    <phoneticPr fontId="28" type="noConversion"/>
  </si>
  <si>
    <t>프로그램 편성과 운영이 적절했고, 재충전의 기회가 되어 만족스러웠음.</t>
    <phoneticPr fontId="28" type="noConversion"/>
  </si>
  <si>
    <t>보조금 담당자 실무 과정</t>
    <phoneticPr fontId="28" type="noConversion"/>
  </si>
  <si>
    <t>보탬e 시스템 실습을 충분히 다루지 못해 아쉬웠으며, 전산 실습을 포함한 실무 중심 교육과 에러 사례 등을 다음 과정에 꼭 포함해주었으면 함.</t>
    <phoneticPr fontId="28" type="noConversion"/>
  </si>
  <si>
    <t xml:space="preserve">질의응답 시간이 부족했으며, 한 시간 이상 충분히 배정할 필요가 있음.	</t>
    <phoneticPr fontId="28" type="noConversion"/>
  </si>
  <si>
    <t>교육이 매우 유익했고 만족스러웠음.</t>
    <phoneticPr fontId="28" type="noConversion"/>
  </si>
  <si>
    <t>&lt;보조금 담당자 실무 과정&gt; 강사강의 만족도 평균</t>
    <phoneticPr fontId="28" type="noConversion"/>
  </si>
  <si>
    <t>이종수</t>
    <phoneticPr fontId="28" type="noConversion"/>
  </si>
  <si>
    <t>e나라도움 시스템 사용실습(공모, 교부)</t>
    <phoneticPr fontId="28" type="noConversion"/>
  </si>
  <si>
    <t>e나라도움 시스템 사용실습(정산)</t>
    <phoneticPr fontId="28" type="noConversion"/>
  </si>
  <si>
    <t>조한철</t>
    <phoneticPr fontId="28" type="noConversion"/>
  </si>
  <si>
    <t>여영호</t>
    <phoneticPr fontId="28" type="noConversion"/>
  </si>
  <si>
    <t>지방보조금 실무</t>
    <phoneticPr fontId="28" type="noConversion"/>
  </si>
  <si>
    <t>배치호</t>
    <phoneticPr fontId="28" type="noConversion"/>
  </si>
  <si>
    <t>최신개정 교통법규</t>
    <phoneticPr fontId="28" type="noConversion"/>
  </si>
  <si>
    <t>교통사고 처리요령</t>
    <phoneticPr fontId="28" type="noConversion"/>
  </si>
  <si>
    <t>정세영</t>
    <phoneticPr fontId="28" type="noConversion"/>
  </si>
  <si>
    <t>팬데믹과 국가의 역할</t>
    <phoneticPr fontId="28" type="noConversion"/>
  </si>
  <si>
    <t>질병이 바꾼 인류역사</t>
    <phoneticPr fontId="28" type="noConversion"/>
  </si>
  <si>
    <t>정우성</t>
    <phoneticPr fontId="28" type="noConversion"/>
  </si>
  <si>
    <t>국토의 미래전망과 대응과제</t>
    <phoneticPr fontId="28" type="noConversion"/>
  </si>
  <si>
    <t>국토종합계획의 변천과 주요내용</t>
    <phoneticPr fontId="28" type="noConversion"/>
  </si>
  <si>
    <t>송광태</t>
    <phoneticPr fontId="28" type="noConversion"/>
  </si>
  <si>
    <t>지방자치의 현재와 미래(지방자치법을 중심으로)</t>
    <phoneticPr fontId="28" type="noConversion"/>
  </si>
  <si>
    <t>송정문</t>
    <phoneticPr fontId="28" type="noConversion"/>
  </si>
  <si>
    <t>장애인 인식개선</t>
    <phoneticPr fontId="28" type="noConversion"/>
  </si>
  <si>
    <t>장민지</t>
    <phoneticPr fontId="28" type="noConversion"/>
  </si>
  <si>
    <t>지역과 문화콘텐츠</t>
    <phoneticPr fontId="28" type="noConversion"/>
  </si>
  <si>
    <t>이주희</t>
    <phoneticPr fontId="28" type="noConversion"/>
  </si>
  <si>
    <t>이탈리아 기행</t>
    <phoneticPr fontId="28" type="noConversion"/>
  </si>
  <si>
    <t>교과편성 및 강사선정</t>
    <phoneticPr fontId="28" type="noConversion"/>
  </si>
  <si>
    <t>교육과정에 템플스테이 같은 치유·체험형 프로그램이 포함되면 좋겠음.</t>
    <phoneticPr fontId="28" type="noConversion"/>
  </si>
  <si>
    <t>송정문 강사의 장애인식 개선교육이 감동적이고 집중도 높았으며, 신규 교육에도 동일 강사를 배정했으면 좋겠음.</t>
    <phoneticPr fontId="28" type="noConversion"/>
  </si>
  <si>
    <t>과정운영</t>
    <phoneticPr fontId="28" type="noConversion"/>
  </si>
  <si>
    <t>분임과제 수행을 위한 분임회의 시간이 충분히 배정되었으면 좋겠음.</t>
    <phoneticPr fontId="28" type="noConversion"/>
  </si>
  <si>
    <t>같은 강사가 오후 4시간 연강하는 방식은 교육효율이 떨어지므로 강사 분산이 필요함.</t>
    <phoneticPr fontId="28" type="noConversion"/>
  </si>
  <si>
    <t>장동익</t>
    <phoneticPr fontId="28" type="noConversion"/>
  </si>
  <si>
    <t>온나라 시스템</t>
    <phoneticPr fontId="28" type="noConversion"/>
  </si>
  <si>
    <t>이승환</t>
    <phoneticPr fontId="28" type="noConversion"/>
  </si>
  <si>
    <t>차세대 지방재정관리 시스템</t>
    <phoneticPr fontId="28" type="noConversion"/>
  </si>
  <si>
    <t>김민수</t>
    <phoneticPr fontId="28" type="noConversion"/>
  </si>
  <si>
    <t>보고서 작성 실습</t>
    <phoneticPr fontId="28" type="noConversion"/>
  </si>
  <si>
    <t>길혜주</t>
    <phoneticPr fontId="28" type="noConversion"/>
  </si>
  <si>
    <t>직장 내 괴롭힘 예방</t>
    <phoneticPr fontId="28" type="noConversion"/>
  </si>
  <si>
    <t>김삼권</t>
    <phoneticPr fontId="28" type="noConversion"/>
  </si>
  <si>
    <t>박성재</t>
    <phoneticPr fontId="28" type="noConversion"/>
  </si>
  <si>
    <t>일반서무 업무 알아보기</t>
    <phoneticPr fontId="28" type="noConversion"/>
  </si>
  <si>
    <t>차금용</t>
    <phoneticPr fontId="28" type="noConversion"/>
  </si>
  <si>
    <t>현장 적응 실습(출장, 초과 등)</t>
    <phoneticPr fontId="28" type="noConversion"/>
  </si>
  <si>
    <t>이광옥</t>
    <phoneticPr fontId="28" type="noConversion"/>
  </si>
  <si>
    <t>법령체계와 법령해석 방법론</t>
    <phoneticPr fontId="28" type="noConversion"/>
  </si>
  <si>
    <t>정수효</t>
    <phoneticPr fontId="28" type="noConversion"/>
  </si>
  <si>
    <t>청탁금지법의 이해</t>
    <phoneticPr fontId="28" type="noConversion"/>
  </si>
  <si>
    <t>정현서</t>
    <phoneticPr fontId="28" type="noConversion"/>
  </si>
  <si>
    <t>성찰 및 비전 수립</t>
    <phoneticPr fontId="28" type="noConversion"/>
  </si>
  <si>
    <t>&lt;인생 2모작 준비 과정&gt; 강사강의 만족도 평균</t>
    <phoneticPr fontId="28" type="noConversion"/>
  </si>
  <si>
    <t>양세희</t>
    <phoneticPr fontId="28" type="noConversion"/>
  </si>
  <si>
    <t>김택우</t>
    <phoneticPr fontId="28" type="noConversion"/>
  </si>
  <si>
    <t>연금제도 이해 및 퇴직 후 자산 관리</t>
    <phoneticPr fontId="28" type="noConversion"/>
  </si>
  <si>
    <t>장영일</t>
    <phoneticPr fontId="28" type="noConversion"/>
  </si>
  <si>
    <t>알기쉬운 세무상식 절세전략</t>
    <phoneticPr fontId="28" type="noConversion"/>
  </si>
  <si>
    <t>여가생활 관리</t>
    <phoneticPr fontId="28" type="noConversion"/>
  </si>
  <si>
    <t>유등정</t>
    <phoneticPr fontId="28" type="noConversion"/>
  </si>
  <si>
    <t>생애설계와 실천전략</t>
    <phoneticPr fontId="28" type="noConversion"/>
  </si>
  <si>
    <t>윤현민</t>
    <phoneticPr fontId="28" type="noConversion"/>
  </si>
  <si>
    <t>건강관리 노하우</t>
    <phoneticPr fontId="28" type="noConversion"/>
  </si>
  <si>
    <t>교육환경</t>
    <phoneticPr fontId="28" type="noConversion"/>
  </si>
  <si>
    <t>강의실에 간단한 다과나 차, 그리고 월간지 등을 비치해주면 좋겠음.</t>
    <phoneticPr fontId="28" type="noConversion"/>
  </si>
  <si>
    <t>퇴직 후 삶의 방향 설정에 도움이 되었으며, 교육생 간 소통과 정보 교환 시간을 별도로 배정해주면 좋겠음.</t>
    <phoneticPr fontId="28" type="noConversion"/>
  </si>
  <si>
    <t>건강관리 관련 교육 시간이 조금 더 늘어났으면 좋겠음.</t>
    <phoneticPr fontId="28" type="noConversion"/>
  </si>
  <si>
    <t>월요일 교육 시작 시간은 출근 부담을 고려해 10시로 조정되면 좋겠음.</t>
    <phoneticPr fontId="28" type="noConversion"/>
  </si>
  <si>
    <t>5일 과정으로 교육 기간을 확대해주면 좋겠음.</t>
    <phoneticPr fontId="28" type="noConversion"/>
  </si>
  <si>
    <t>강사진이 매우 열정적이었고, 강의 편성에 감사함.</t>
    <phoneticPr fontId="28" type="noConversion"/>
  </si>
  <si>
    <t>장영일 강사의 알기쉬운 세무상식 절세교육이 알기 쉬워 유익했음.</t>
    <phoneticPr fontId="28" type="noConversion"/>
  </si>
  <si>
    <t>박현수</t>
    <phoneticPr fontId="28" type="noConversion"/>
  </si>
  <si>
    <t>&lt;토목실무 과정&gt; 강사강의 만족도 평균</t>
    <phoneticPr fontId="28" type="noConversion"/>
  </si>
  <si>
    <t>박대진</t>
    <phoneticPr fontId="28" type="noConversion"/>
  </si>
  <si>
    <t>감사지적 사례 및 기술감사 사례</t>
    <phoneticPr fontId="28" type="noConversion"/>
  </si>
  <si>
    <t>김두용</t>
    <phoneticPr fontId="28" type="noConversion"/>
  </si>
  <si>
    <t>토목의 이해</t>
    <phoneticPr fontId="28" type="noConversion"/>
  </si>
  <si>
    <t>강동호</t>
    <phoneticPr fontId="28" type="noConversion"/>
  </si>
  <si>
    <t>도로공사 실무</t>
    <phoneticPr fontId="28" type="noConversion"/>
  </si>
  <si>
    <t>김병렬</t>
    <phoneticPr fontId="28" type="noConversion"/>
  </si>
  <si>
    <t>설계도서 작성의 이해</t>
    <phoneticPr fontId="28" type="noConversion"/>
  </si>
  <si>
    <t>김정곤</t>
    <phoneticPr fontId="28" type="noConversion"/>
  </si>
  <si>
    <t>유찬</t>
    <phoneticPr fontId="28" type="noConversion"/>
  </si>
  <si>
    <t>건설공사 품질시험 및 자재 검수 요령</t>
    <phoneticPr fontId="28" type="noConversion"/>
  </si>
  <si>
    <t>박완희</t>
    <phoneticPr fontId="28" type="noConversion"/>
  </si>
  <si>
    <t>부동산PF사업의 이해</t>
    <phoneticPr fontId="28" type="noConversion"/>
  </si>
  <si>
    <t>교육자료 책자의 글자가 작고 한 장에 두 페이지가 인쇄되어 가독성이 떨어졌으며, 스크린 크기도 작아 시각적으로 불편했음.</t>
    <phoneticPr fontId="28" type="noConversion"/>
  </si>
  <si>
    <t>현장학습 기회가 부족하다는 아쉬움과 함께, 실무 연차가 적은 직원에게 다양한 현장경험 기회가 있었으면 좋겠음.</t>
    <phoneticPr fontId="28" type="noConversion"/>
  </si>
  <si>
    <t>실무 적용 가능한 기본교육 과목이 부족했고, 국토계획법 및 지방계약법 강의가 취소되어 중대재해 관련 교육을 오전과 오후 두 차례에 걸쳐 듣게 되었는데, 법률 내용을 기대했으나 전달되지 않아 아쉬웠음.</t>
    <phoneticPr fontId="28" type="noConversion"/>
  </si>
  <si>
    <t>&lt;업무용 오피스 활용 과정&gt; 강사강의 만족도 평균</t>
    <phoneticPr fontId="28" type="noConversion"/>
  </si>
  <si>
    <t>김성엽</t>
    <phoneticPr fontId="28" type="noConversion"/>
  </si>
  <si>
    <t>유정수</t>
    <phoneticPr fontId="28" type="noConversion"/>
  </si>
  <si>
    <t>엑셀 기본 활용능력 향상</t>
    <phoneticPr fontId="28" type="noConversion"/>
  </si>
  <si>
    <t>엑셀 고급 활용능력 향상</t>
    <phoneticPr fontId="28" type="noConversion"/>
  </si>
  <si>
    <t>업무에 바로 사용하는 엑셀TIP</t>
    <phoneticPr fontId="28" type="noConversion"/>
  </si>
  <si>
    <t>챗GPT로 엑셀문제 해결</t>
    <phoneticPr fontId="28" type="noConversion"/>
  </si>
  <si>
    <t>한글 제대로 사용하기</t>
    <phoneticPr fontId="28" type="noConversion"/>
  </si>
  <si>
    <t>한글 200% 활용하기</t>
    <phoneticPr fontId="28" type="noConversion"/>
  </si>
  <si>
    <t>AI로 PPT 제작하기</t>
    <phoneticPr fontId="28" type="noConversion"/>
  </si>
  <si>
    <t>업무능력 향상되는 스마트폰 활용</t>
    <phoneticPr fontId="28" type="noConversion"/>
  </si>
  <si>
    <t>홍보 업무 능력 2배 향상시키기</t>
    <phoneticPr fontId="28" type="noConversion"/>
  </si>
  <si>
    <t xml:space="preserve">컴퓨터가 작동하지 않거나 엑셀이 실행되지 않는 좌석이 있었고, 사전 점검이 부족하여 수업 지연 및 불편이 발생했음. 전산 교육 전 PC 환경 사전 점검과 보조 강사 배치가 필요함.	</t>
    <phoneticPr fontId="28" type="noConversion"/>
  </si>
  <si>
    <t>교육 시간이 부족하다는 의견이 여러 건 있었으며, 교육기간을 늘리고 유사한 교육 기회를 더 자주 제공할 것을 요청함.</t>
    <phoneticPr fontId="28" type="noConversion"/>
  </si>
  <si>
    <t>교육교재가 강의 내용과 일치하지 않아 수업 후 참고가 어려웠고, 별도로 강의 내용을 반영한 맞춤형 교재가 제작되길 바람.</t>
    <phoneticPr fontId="28" type="noConversion"/>
  </si>
  <si>
    <t>교육방법</t>
    <phoneticPr fontId="28" type="noConversion"/>
  </si>
  <si>
    <t>전산 교육의 경우 교육 내용이 많고 난이도 조절이 어려워 초급·고급 반으로 구분하면 좋겠음.</t>
    <phoneticPr fontId="28" type="noConversion"/>
  </si>
  <si>
    <t>유민수</t>
    <phoneticPr fontId="28" type="noConversion"/>
  </si>
  <si>
    <t>박기준</t>
    <phoneticPr fontId="28" type="noConversion"/>
  </si>
  <si>
    <t>경남의 교통 현황 및 개선 방향</t>
    <phoneticPr fontId="28" type="noConversion"/>
  </si>
  <si>
    <t>김주희</t>
    <phoneticPr fontId="28" type="noConversion"/>
  </si>
  <si>
    <t>스마트 교통시스템의 개념과 적용사례</t>
    <phoneticPr fontId="28" type="noConversion"/>
  </si>
  <si>
    <t>김명현</t>
    <phoneticPr fontId="28" type="noConversion"/>
  </si>
  <si>
    <t>항공 모빌리티 인프라 구축 관련법과 해결과제</t>
    <phoneticPr fontId="28" type="noConversion"/>
  </si>
  <si>
    <t>김도현</t>
    <phoneticPr fontId="28" type="noConversion"/>
  </si>
  <si>
    <t>미래항공모빌리티(AAM)의 이해</t>
    <phoneticPr fontId="28" type="noConversion"/>
  </si>
  <si>
    <t>경남의 교통과 미래항공 모빌리티(AAM) 산업 과정</t>
    <phoneticPr fontId="28" type="noConversion"/>
  </si>
  <si>
    <t>&lt;경남의 교통과 미래항공 모빌리티(AAM) 산업 과정&gt; 강사강의 만족도 평균</t>
    <phoneticPr fontId="28" type="noConversion"/>
  </si>
  <si>
    <t>교육 기간이 짧게 느껴졌는데 교육효과 향상을 위해 기간 확대를 건의함.</t>
    <phoneticPr fontId="28" type="noConversion"/>
  </si>
  <si>
    <t>외래 강사에게 사전 인재개발원 주차에 대한 부분 안내해 교육준비와 강의에 온전히 집중할 수 있도록 하면 좋겠음.</t>
    <phoneticPr fontId="28" type="noConversion"/>
  </si>
  <si>
    <t>휴식시간에 교육생과 강사에게 간단한 차나 다과를 제공했으면 함.</t>
    <phoneticPr fontId="28" type="noConversion"/>
  </si>
  <si>
    <t>식사 간격이 교육일정 중 다소 촉박하게 잡혀서 다소 불편함.</t>
    <phoneticPr fontId="28" type="noConversion"/>
  </si>
  <si>
    <t>온라인</t>
    <phoneticPr fontId="28" type="noConversion"/>
  </si>
  <si>
    <t>2025년 2월 강사강의 만족도 평균</t>
    <phoneticPr fontId="28" type="noConversion"/>
  </si>
  <si>
    <t>응답인원</t>
    <phoneticPr fontId="28" type="noConversion"/>
  </si>
  <si>
    <t>중견리더 과정(1주차)</t>
    <phoneticPr fontId="28" type="noConversion"/>
  </si>
  <si>
    <t>중견리더 과정(2주차)</t>
    <phoneticPr fontId="28" type="noConversion"/>
  </si>
  <si>
    <t>중견리더 과정(3주차)</t>
    <phoneticPr fontId="28" type="noConversion"/>
  </si>
  <si>
    <t>신규 임용(후보)자 과정(1주차)</t>
    <phoneticPr fontId="28" type="noConversion"/>
  </si>
  <si>
    <t>중견리더 과정(4주차)</t>
    <phoneticPr fontId="28" type="noConversion"/>
  </si>
  <si>
    <t>신규 임용(후보)자 과정(2주차)</t>
    <phoneticPr fontId="28" type="noConversion"/>
  </si>
  <si>
    <t>중견리더 과정(5주차)</t>
    <phoneticPr fontId="28" type="noConversion"/>
  </si>
  <si>
    <t>신규 임용(후보)자 과정(3주차)</t>
    <phoneticPr fontId="28" type="noConversion"/>
  </si>
  <si>
    <t>중견리더 과정(6주차)</t>
    <phoneticPr fontId="28" type="noConversion"/>
  </si>
  <si>
    <t>&lt;중견리더 과정(1주차)&gt; 강사강의 만족도 평균</t>
    <phoneticPr fontId="28" type="noConversion"/>
  </si>
  <si>
    <t>&lt;중견리더 과정(2주차)&gt; 강사강의 만족도 평균</t>
    <phoneticPr fontId="28" type="noConversion"/>
  </si>
  <si>
    <t>&lt;중견리더 과정(3주차)&gt; 강사강의 만족도 평균</t>
    <phoneticPr fontId="28" type="noConversion"/>
  </si>
  <si>
    <t>&lt;신규 임용(후보)자 과정(1주차)&gt; 강사강의 만족도 평균</t>
    <phoneticPr fontId="28" type="noConversion"/>
  </si>
  <si>
    <t>&lt;중견리더 과정(4주차)&gt; 강사강의 만족도 평균</t>
    <phoneticPr fontId="28" type="noConversion"/>
  </si>
  <si>
    <t>&lt;신규 임용(후보)자 과정(2주차)&gt; 강사강의 만족도 평균</t>
    <phoneticPr fontId="28" type="noConversion"/>
  </si>
  <si>
    <t>&lt;중견리더 과정(5주차)&gt; 강사강의 만족도 평균</t>
    <phoneticPr fontId="28" type="noConversion"/>
  </si>
  <si>
    <t>&lt;신규 임용(후보)자 과정(3주차)&gt; 강사강의 만족도 평균</t>
    <phoneticPr fontId="28" type="noConversion"/>
  </si>
  <si>
    <t>기타 직급</t>
    <phoneticPr fontId="28" type="noConversion"/>
  </si>
  <si>
    <t>기타 직렬</t>
    <phoneticPr fontId="28" type="noConversion"/>
  </si>
  <si>
    <t>교육환경 만족도</t>
    <phoneticPr fontId="45" type="noConversion"/>
  </si>
  <si>
    <t>종합만족도</t>
    <phoneticPr fontId="28" type="noConversion"/>
  </si>
  <si>
    <t>강사강의 만족도</t>
    <phoneticPr fontId="28" type="noConversion"/>
  </si>
  <si>
    <t>교육효능감</t>
    <phoneticPr fontId="28" type="noConversion"/>
  </si>
  <si>
    <t>교육운영 만족도</t>
    <phoneticPr fontId="28" type="noConversion"/>
  </si>
  <si>
    <t>교육지원 만족도</t>
    <phoneticPr fontId="28" type="noConversion"/>
  </si>
  <si>
    <t>2024년(A)</t>
    <phoneticPr fontId="28" type="noConversion"/>
  </si>
  <si>
    <t>2025년(B)</t>
    <phoneticPr fontId="28" type="noConversion"/>
  </si>
  <si>
    <t>&lt;중견리더 과정(6주차)&gt; 강사강의 만족도 평균</t>
    <phoneticPr fontId="28" type="noConversion"/>
  </si>
  <si>
    <t>김효남</t>
    <phoneticPr fontId="28" type="noConversion"/>
  </si>
  <si>
    <t>기후위기 이해와 미래전망</t>
    <phoneticPr fontId="28" type="noConversion"/>
  </si>
  <si>
    <t>2050 탄소중립 실현을 위한 우리의 역할</t>
    <phoneticPr fontId="28" type="noConversion"/>
  </si>
  <si>
    <t>김지민</t>
    <phoneticPr fontId="28" type="noConversion"/>
  </si>
  <si>
    <t>트렌드 코리아 2025</t>
    <phoneticPr fontId="28" type="noConversion"/>
  </si>
  <si>
    <t>김해동</t>
    <phoneticPr fontId="28" type="noConversion"/>
  </si>
  <si>
    <t>국내외 우주산업 동향과 전망</t>
    <phoneticPr fontId="28" type="noConversion"/>
  </si>
  <si>
    <t>문성아</t>
    <phoneticPr fontId="28" type="noConversion"/>
  </si>
  <si>
    <t>투자유치 법령 및 제도 이해</t>
    <phoneticPr fontId="28" type="noConversion"/>
  </si>
  <si>
    <t>김성훈</t>
    <phoneticPr fontId="28" type="noConversion"/>
  </si>
  <si>
    <t>공직가치와 성장</t>
    <phoneticPr fontId="28" type="noConversion"/>
  </si>
  <si>
    <t>적극행정</t>
    <phoneticPr fontId="28" type="noConversion"/>
  </si>
  <si>
    <t>김성훈 강사의 강의(공직가치와 성장, 적극행정)가 매우 훌륭했고, 향후에도 다시 초청되기를 바람.</t>
    <phoneticPr fontId="28" type="noConversion"/>
  </si>
  <si>
    <t>항공 현장학습이 인상 깊었으며, 이와 같은 현장 중심 학습의 비중을 더 늘려 주었으면 함.</t>
    <phoneticPr fontId="28" type="noConversion"/>
  </si>
  <si>
    <t>인재양성과</t>
    <phoneticPr fontId="28" type="noConversion"/>
  </si>
  <si>
    <t>양세희</t>
  </si>
  <si>
    <t>과정운영</t>
    <phoneticPr fontId="28" type="noConversion"/>
  </si>
  <si>
    <t>급변하는 환경에 대응하고 역량 강화를 위해 직급별 연 1회, 5일 정도의 의무 집합교육이 확대되길 바람.</t>
    <phoneticPr fontId="28" type="noConversion"/>
  </si>
  <si>
    <t>AI 및 ChatGPT 관련 교육 프로그램을 확대해주었으면 함.</t>
    <phoneticPr fontId="28" type="noConversion"/>
  </si>
  <si>
    <t>교육방법</t>
    <phoneticPr fontId="28" type="noConversion"/>
  </si>
  <si>
    <t>현장 참여형 학습을 확대해 주었으면 좋겠음.</t>
    <phoneticPr fontId="28" type="noConversion"/>
  </si>
  <si>
    <t>&lt;6급 승진자 역량향상 과정&gt; 강사강의 만족도 평균</t>
    <phoneticPr fontId="28" type="noConversion"/>
  </si>
  <si>
    <t>양세희</t>
    <phoneticPr fontId="28" type="noConversion"/>
  </si>
  <si>
    <t>허형범</t>
    <phoneticPr fontId="28" type="noConversion"/>
  </si>
  <si>
    <t>언론 대응 및 보고 능력 향상</t>
    <phoneticPr fontId="28" type="noConversion"/>
  </si>
  <si>
    <t>김형묵</t>
    <phoneticPr fontId="28" type="noConversion"/>
  </si>
  <si>
    <t>기획보고서 작성실무</t>
    <phoneticPr fontId="28" type="noConversion"/>
  </si>
  <si>
    <t>이승환</t>
    <phoneticPr fontId="28" type="noConversion"/>
  </si>
  <si>
    <t>소통과 갈등관리</t>
    <phoneticPr fontId="28" type="noConversion"/>
  </si>
  <si>
    <t>심선애</t>
    <phoneticPr fontId="28" type="noConversion"/>
  </si>
  <si>
    <t>생성형 AI의 직무적용</t>
    <phoneticPr fontId="28" type="noConversion"/>
  </si>
  <si>
    <t>우명희</t>
    <phoneticPr fontId="28" type="noConversion"/>
  </si>
  <si>
    <t>역량개발 이해</t>
    <phoneticPr fontId="28" type="noConversion"/>
  </si>
  <si>
    <t>역량에 대한 이해 모의과제: 역할연기</t>
    <phoneticPr fontId="28" type="noConversion"/>
  </si>
  <si>
    <t>배귀선</t>
    <phoneticPr fontId="28" type="noConversion"/>
  </si>
  <si>
    <t>스트레칭과 싱잉볼 명상</t>
    <phoneticPr fontId="28" type="noConversion"/>
  </si>
  <si>
    <t>마루 수업(배귀선 강사의 스트레칭과 싱잉볼 명상 강의)에 대한 만족도가 매우 높았음.</t>
    <phoneticPr fontId="28" type="noConversion"/>
  </si>
  <si>
    <t>별정직</t>
    <phoneticPr fontId="28" type="noConversion"/>
  </si>
  <si>
    <t>특정직</t>
    <phoneticPr fontId="28" type="noConversion"/>
  </si>
  <si>
    <t>강사의 전문성과 교육 수준이 전반적으로 매우 만족스러웠으며, 교육 내용과 운영 측면에서도 건의사항이 없을 만큼 우수했음.</t>
    <phoneticPr fontId="28" type="noConversion"/>
  </si>
  <si>
    <t>남미정</t>
  </si>
  <si>
    <t>남미정</t>
    <phoneticPr fontId="28" type="noConversion"/>
  </si>
  <si>
    <t>유혜리 강사의 리더십 강의와 이승환 강사의 소통 사례 중심 강의가 인상 깊었으며, 실무에 큰 도움이 되었음.</t>
    <phoneticPr fontId="28" type="noConversion"/>
  </si>
  <si>
    <t>교육 기간을 연장해주었으면 함.</t>
    <phoneticPr fontId="28" type="noConversion"/>
  </si>
  <si>
    <t>역할극 방식의 수업이 매우 좋았음.</t>
    <phoneticPr fontId="28" type="noConversion"/>
  </si>
  <si>
    <t>&lt;5급 관리자 리더십 과정&gt; 강사강의 만족도 평균</t>
    <phoneticPr fontId="28" type="noConversion"/>
  </si>
  <si>
    <t>유혜리</t>
    <phoneticPr fontId="28" type="noConversion"/>
  </si>
  <si>
    <t>리더십의 이해</t>
    <phoneticPr fontId="28" type="noConversion"/>
  </si>
  <si>
    <t>리더십의 현장 방향성 도출</t>
    <phoneticPr fontId="28" type="noConversion"/>
  </si>
  <si>
    <t>리더십을 통한 성과관리의 기술</t>
    <phoneticPr fontId="28" type="noConversion"/>
  </si>
  <si>
    <t>조직 갈등 해결을 위한 의견나누기</t>
    <phoneticPr fontId="28" type="noConversion"/>
  </si>
  <si>
    <t>&lt;재난관리 실무 과정&gt; 강사강의 만족도 평균</t>
    <phoneticPr fontId="28" type="noConversion"/>
  </si>
  <si>
    <t>박현수</t>
    <phoneticPr fontId="28" type="noConversion"/>
  </si>
  <si>
    <t>함수정</t>
    <phoneticPr fontId="28" type="noConversion"/>
  </si>
  <si>
    <t>소통을 위한 대화기술 및 공감기법</t>
    <phoneticPr fontId="28" type="noConversion"/>
  </si>
  <si>
    <t>유재용</t>
    <phoneticPr fontId="28" type="noConversion"/>
  </si>
  <si>
    <t>자연재난 사례 및 안전관리</t>
    <phoneticPr fontId="28" type="noConversion"/>
  </si>
  <si>
    <t>사회재난 사례 및 안전관리</t>
    <phoneticPr fontId="28" type="noConversion"/>
  </si>
  <si>
    <t>김종성</t>
    <phoneticPr fontId="28" type="noConversion"/>
  </si>
  <si>
    <t>경남도의 재난안전 역량수준 및 역량강화 방안</t>
    <phoneticPr fontId="28" type="noConversion"/>
  </si>
  <si>
    <t>정인주</t>
    <phoneticPr fontId="28" type="noConversion"/>
  </si>
  <si>
    <t>국가재난시스템 및 선진재난관리기법</t>
    <phoneticPr fontId="28" type="noConversion"/>
  </si>
  <si>
    <t>김한솔</t>
    <phoneticPr fontId="28" type="noConversion"/>
  </si>
  <si>
    <t>화재대응 및 응급조치</t>
    <phoneticPr fontId="28" type="noConversion"/>
  </si>
  <si>
    <t>현장실습이 실제적으로 매우 유익하므로, 실습 중심의 과정 편성이 확대되었으면 함.</t>
    <phoneticPr fontId="28" type="noConversion"/>
  </si>
  <si>
    <t>교육환경</t>
    <phoneticPr fontId="28" type="noConversion"/>
  </si>
  <si>
    <t>교과편성 및 강사선정</t>
    <phoneticPr fontId="28" type="noConversion"/>
  </si>
  <si>
    <t>과정장님의 친절한 대응이 인상 깊었음.</t>
    <phoneticPr fontId="28" type="noConversion"/>
  </si>
  <si>
    <t>교육환경이 대체로 만족스러웠으나, 편의시설이 부족해 불편함이 있었음.</t>
    <phoneticPr fontId="28" type="noConversion"/>
  </si>
  <si>
    <t>강사 강의가 만족스러웠음.</t>
    <phoneticPr fontId="28" type="noConversion"/>
  </si>
  <si>
    <t>정현서</t>
  </si>
  <si>
    <t>정현서</t>
    <phoneticPr fontId="28" type="noConversion"/>
  </si>
  <si>
    <t>양고은</t>
    <phoneticPr fontId="28" type="noConversion"/>
  </si>
  <si>
    <t>아라가야 유적지 견학</t>
    <phoneticPr fontId="28" type="noConversion"/>
  </si>
  <si>
    <t>군항문화탐방</t>
    <phoneticPr fontId="28" type="noConversion"/>
  </si>
  <si>
    <t>근대문화역사길 투어</t>
    <phoneticPr fontId="28" type="noConversion"/>
  </si>
  <si>
    <t>한산도 제승당 탐방</t>
    <phoneticPr fontId="28" type="noConversion"/>
  </si>
  <si>
    <t>삼도수군통제영 및 세병관 탐방</t>
    <phoneticPr fontId="28" type="noConversion"/>
  </si>
  <si>
    <t>동피랑 등 자율여행 및 토론</t>
    <phoneticPr fontId="28" type="noConversion"/>
  </si>
  <si>
    <t>디피랑 야간 탐방</t>
    <phoneticPr fontId="28" type="noConversion"/>
  </si>
  <si>
    <t>해인사 팔만대장경 등 견학</t>
    <phoneticPr fontId="28" type="noConversion"/>
  </si>
  <si>
    <t>프로그램 내용이 알차고 유익하여 교육이 지속되길 바람.</t>
    <phoneticPr fontId="28" type="noConversion"/>
  </si>
  <si>
    <t>주요 지역에 대한 이해와 역사적 배경을 알게 되어 매우 유익했음.</t>
    <phoneticPr fontId="28" type="noConversion"/>
  </si>
  <si>
    <t>&lt;지방의회 공무원 실무역량 향상 과정&gt; 강사강의 만족도 평균</t>
    <phoneticPr fontId="28" type="noConversion"/>
  </si>
  <si>
    <t>안권욱</t>
    <phoneticPr fontId="28" type="noConversion"/>
  </si>
  <si>
    <t>지방자치제도 및 지방의회 역할</t>
    <phoneticPr fontId="28" type="noConversion"/>
  </si>
  <si>
    <t>김선희</t>
    <phoneticPr fontId="28" type="noConversion"/>
  </si>
  <si>
    <t>지방의회 운영 실무 및 사례연구</t>
    <phoneticPr fontId="28" type="noConversion"/>
  </si>
  <si>
    <t>김영수</t>
    <phoneticPr fontId="28" type="noConversion"/>
  </si>
  <si>
    <t>알고보면 엄청쉬운 공무원 예산이야기</t>
    <phoneticPr fontId="28" type="noConversion"/>
  </si>
  <si>
    <t>차현숙</t>
    <phoneticPr fontId="28" type="noConversion"/>
  </si>
  <si>
    <t>자치법규 입안 실무</t>
    <phoneticPr fontId="28" type="noConversion"/>
  </si>
  <si>
    <t>김규민</t>
    <phoneticPr fontId="28" type="noConversion"/>
  </si>
  <si>
    <t>의정활동 홍보전략 및 주민소통</t>
    <phoneticPr fontId="28" type="noConversion"/>
  </si>
  <si>
    <t>공공기관 등</t>
  </si>
  <si>
    <t>기타 기관</t>
    <phoneticPr fontId="28" type="noConversion"/>
  </si>
  <si>
    <t>기타 동기</t>
    <phoneticPr fontId="28" type="noConversion"/>
  </si>
  <si>
    <t>&lt;기획능력 향상 과정&gt; 강사강의 만족도 평균</t>
    <phoneticPr fontId="28" type="noConversion"/>
  </si>
  <si>
    <t>유민수</t>
  </si>
  <si>
    <t>유민수</t>
    <phoneticPr fontId="28" type="noConversion"/>
  </si>
  <si>
    <t>허윤정</t>
    <phoneticPr fontId="28" type="noConversion"/>
  </si>
  <si>
    <t>기획의 이론과 실제</t>
    <phoneticPr fontId="28" type="noConversion"/>
  </si>
  <si>
    <t>전략적 기획 마인드의 이해</t>
    <phoneticPr fontId="28" type="noConversion"/>
  </si>
  <si>
    <t>논리, 창의적 사고와 기획력</t>
    <phoneticPr fontId="28" type="noConversion"/>
  </si>
  <si>
    <t>기획보고서 이해</t>
    <phoneticPr fontId="28" type="noConversion"/>
  </si>
  <si>
    <t>기획보고서 유형별 작성법</t>
    <phoneticPr fontId="28" type="noConversion"/>
  </si>
  <si>
    <t>직장인을 위한 스트레칭</t>
    <phoneticPr fontId="28" type="noConversion"/>
  </si>
  <si>
    <t>최석하</t>
    <phoneticPr fontId="28" type="noConversion"/>
  </si>
  <si>
    <t>기획보고서 작성 실습</t>
    <phoneticPr fontId="28" type="noConversion"/>
  </si>
  <si>
    <t>기획능력 향상 과정</t>
    <phoneticPr fontId="28" type="noConversion"/>
  </si>
  <si>
    <t>504호</t>
    <phoneticPr fontId="28" type="noConversion"/>
  </si>
  <si>
    <t>AI 및 ChatGPT 관련 교육은 유익했으나, 전체 교육 내용 중 일부는 실제 업무에 적용하기 어려웠으며, 실무 중심의 AI 교육 확대가 필요함.</t>
    <phoneticPr fontId="28" type="noConversion"/>
  </si>
  <si>
    <t>4월</t>
  </si>
  <si>
    <t>-</t>
    <phoneticPr fontId="28" type="noConversion"/>
  </si>
  <si>
    <t>현장캠퍼스</t>
    <phoneticPr fontId="28" type="noConversion"/>
  </si>
  <si>
    <t>공무원 강사 강의(문성아 강사의 투자유치 법령 및 제도 이해)에 대해 불만 의견 있음(해당 주차의 해당 과정 강의 중 최하점 기록).</t>
    <phoneticPr fontId="28" type="noConversion"/>
  </si>
  <si>
    <t>전문경력관</t>
    <phoneticPr fontId="28" type="noConversion"/>
  </si>
  <si>
    <t>2025년 4월 강사강의 만족도 평균</t>
    <phoneticPr fontId="28" type="noConversion"/>
  </si>
  <si>
    <t>2025년 3월 강사강의 만족도 평균</t>
    <phoneticPr fontId="28" type="noConversion"/>
  </si>
  <si>
    <t>4월1주차</t>
    <phoneticPr fontId="28" type="noConversion"/>
  </si>
  <si>
    <t>&lt;엑셀 활용 과정&gt; 강사강의 만족도 평균</t>
    <phoneticPr fontId="28" type="noConversion"/>
  </si>
  <si>
    <t>엑셀 활용 과정</t>
    <phoneticPr fontId="28" type="noConversion"/>
  </si>
  <si>
    <t>이현민</t>
    <phoneticPr fontId="28" type="noConversion"/>
  </si>
  <si>
    <t>업무에 바로 쓰는 엑셀 기본</t>
    <phoneticPr fontId="28" type="noConversion"/>
  </si>
  <si>
    <t>엑셀 함수 활용</t>
    <phoneticPr fontId="28" type="noConversion"/>
  </si>
  <si>
    <t>김성엽</t>
  </si>
  <si>
    <t>김성엽</t>
    <phoneticPr fontId="28" type="noConversion"/>
  </si>
  <si>
    <t>4월</t>
    <phoneticPr fontId="28" type="noConversion"/>
  </si>
  <si>
    <t>2025년 4월 총합/평균</t>
    <phoneticPr fontId="28" type="noConversion"/>
  </si>
  <si>
    <t>4.1.</t>
    <phoneticPr fontId="28" type="noConversion"/>
  </si>
  <si>
    <t>정보1실</t>
    <phoneticPr fontId="28" type="noConversion"/>
  </si>
  <si>
    <t>과정운영</t>
    <phoneticPr fontId="28" type="noConversion"/>
  </si>
  <si>
    <t>교육방법</t>
    <phoneticPr fontId="28" type="noConversion"/>
  </si>
  <si>
    <t>강사의 설명 방식이 뛰어나고 비유가 훌륭하여 이해하기 쉬웠으나, 기초 설명에 시간이 치우쳐 일부 내용은 다루지 못해 강의 계획 조정이 필요함.</t>
    <phoneticPr fontId="28" type="noConversion"/>
  </si>
  <si>
    <t>점심시간을 12시부터 1시로 조정해 주면 좋겠음.</t>
    <phoneticPr fontId="28" type="noConversion"/>
  </si>
  <si>
    <t>실무에 바로 적용 가능한 엑셀 활용 교육이 매우 유익했으며, 이런 실무 중심 교육을 자주 개설해 주었으면 좋겠음.</t>
    <phoneticPr fontId="28" type="noConversion"/>
  </si>
  <si>
    <t>강의 시 말 속도를 조금 더 천천히 해주면 좋겠음.</t>
    <phoneticPr fontId="28" type="noConversion"/>
  </si>
  <si>
    <t>구내식당 식사가 만족스럽지 않았음.</t>
    <phoneticPr fontId="28" type="noConversion"/>
  </si>
  <si>
    <t>강의 시간이 짧아 실습이 부족했으며, 함수·매크로 등 심화 내용을 포함하여 2~3일 정도로 교육 기간을 연장해주면 좋겠음.</t>
    <phoneticPr fontId="28" type="noConversion"/>
  </si>
  <si>
    <t>차기수 편성 시 해당내용 포함 여부 검토하겠음.(강릉 현장 학습 시 커피체험 편성)</t>
    <phoneticPr fontId="28" type="noConversion"/>
  </si>
  <si>
    <t>지속적인 강의 편성 검토</t>
    <phoneticPr fontId="28" type="noConversion"/>
  </si>
  <si>
    <t>강의 교재의 경우, 강의초안으로 실제 강의일 이전 변경될 수 있으며, 강사에 따라 강의 요약본만 선제출하기도 함</t>
    <phoneticPr fontId="28" type="noConversion"/>
  </si>
  <si>
    <t>시청각자료를 활용하기 위해서는 교육환경 개선 및 교육기자제 투입 필요</t>
    <phoneticPr fontId="28" type="noConversion"/>
  </si>
  <si>
    <t>확인 시 이상없었음</t>
    <phoneticPr fontId="28" type="noConversion"/>
  </si>
  <si>
    <t>교육환경 개선 및 교육기자재 투입이 필요할 것으로 보이며 예산확보 등 검토 필요</t>
    <phoneticPr fontId="28" type="noConversion"/>
  </si>
  <si>
    <t>조직력 교육 일정은 상황 및 환경 등을 고려하여 휴식시간을 편성 진행하고 있음</t>
    <phoneticPr fontId="28" type="noConversion"/>
  </si>
  <si>
    <t>주제선정과 역할연기 내용 구성을 긍적적인 측면이 나타날 수 있도록 진행하겠음</t>
    <phoneticPr fontId="28" type="noConversion"/>
  </si>
  <si>
    <t>동일 지자체간 모임은 자치회에서 진행</t>
    <phoneticPr fontId="28" type="noConversion"/>
  </si>
  <si>
    <t>지속적으로 팀빌딩 교육 프로그램 추진하겠음</t>
    <phoneticPr fontId="28" type="noConversion"/>
  </si>
  <si>
    <t>교율 일정 중 주변환경을 이용한 프로그램 진행하고 있음</t>
    <phoneticPr fontId="28" type="noConversion"/>
  </si>
  <si>
    <t>공직가치 분야에서는 외부 강사와 내부강사를 병행하여 진행하고 있음</t>
    <phoneticPr fontId="28" type="noConversion"/>
  </si>
  <si>
    <t>교육생의 수준에 맞는 강의 요청하겠음</t>
    <phoneticPr fontId="28" type="noConversion"/>
  </si>
  <si>
    <t>섭외 지속 추진하겠음</t>
    <phoneticPr fontId="28" type="noConversion"/>
  </si>
  <si>
    <t>교육대상 확대 장기검토하겠음</t>
    <phoneticPr fontId="28" type="noConversion"/>
  </si>
  <si>
    <t>3기 교육에 실습 병행 가능한 강사 섭외해 진행했음</t>
    <phoneticPr fontId="28" type="noConversion"/>
  </si>
  <si>
    <t>강사섭외 등 저녁시간대 강의 개설은 현실적으로 어려움</t>
    <phoneticPr fontId="28" type="noConversion"/>
  </si>
  <si>
    <t>현장학습날 분임 편성해 소통 시간 가지도록 했으며 확대 추진 하겠음</t>
    <phoneticPr fontId="28" type="noConversion"/>
  </si>
  <si>
    <t>강의자료 보완 요청 하겠음</t>
    <phoneticPr fontId="28" type="noConversion"/>
  </si>
  <si>
    <t>효율적인교육이 될 수 있도록 노력하겠음</t>
    <phoneticPr fontId="28" type="noConversion"/>
  </si>
  <si>
    <t>한번에 진행되는 과정과 교육생이 많아 식사시간을 구분할 수 없음</t>
    <phoneticPr fontId="28" type="noConversion"/>
  </si>
  <si>
    <t>차기수 편성시 고려하도록 하겠음</t>
    <phoneticPr fontId="28" type="noConversion"/>
  </si>
  <si>
    <t>교육일정상 반영불가함</t>
    <phoneticPr fontId="28" type="noConversion"/>
  </si>
  <si>
    <t>공무원 교육기관의 특성 및 중견리더과정의 특성을 반영하여 소양과목으로 편성가능할 수 있으나, 교육생 전체의 선호를 반영하는 것인지 의문</t>
    <phoneticPr fontId="28" type="noConversion"/>
  </si>
  <si>
    <t>5월 교율일정에 편성</t>
    <phoneticPr fontId="28" type="noConversion"/>
  </si>
  <si>
    <t>내년 담당자 의견조사시 건의하도록 하겠음</t>
    <phoneticPr fontId="28" type="noConversion"/>
  </si>
  <si>
    <t>타 기수 운영 시 환기가 잘 되는 강의실로 배치하도록 노력하겠음</t>
    <phoneticPr fontId="28" type="noConversion"/>
  </si>
  <si>
    <t>컴퓨터 실습교육을 지속적으로 교과목에 편성하겠음</t>
    <phoneticPr fontId="28" type="noConversion"/>
  </si>
  <si>
    <t>기존 교과목과 강사님들을 추후에도 편성하도록 하겠음</t>
    <phoneticPr fontId="28" type="noConversion"/>
  </si>
  <si>
    <t>해당 과정에서는 업무에 필요한 오피스(엑셀, 한굴, PPT) 위주로 강의를 진행하며, 1인 미디어 교육내용까지 포함이 된단며 교육시간이 많이 부족함.
1인 방송과 영상제작(1인 미디어 관련) 과정을 단기 과정으로 별도 운영하고 있음</t>
    <phoneticPr fontId="28" type="noConversion"/>
  </si>
  <si>
    <t>해당 교육과정은 한글, 엑셀, PPT 3개를 교육하는 오피스 과정이며, 오피스 교육의 경우 초급과 고급을 나누기 보다는 병행교육이 되어야 효율적임 
강사분과 협의하여 교육과정에서 난이도를 조절하는 방안을 검토하겠음</t>
    <phoneticPr fontId="28" type="noConversion"/>
  </si>
  <si>
    <t xml:space="preserve">3일 과정의 학생장의 역할은 강의실 정리 정돈 등의 역할을 수행합니다. 
해당 과정의 학생장은 교육생 강의실 퇴실 후 교육기자재 정리 및 정돈 등 학생장의 역할을 충실히 수행하였습니다. </t>
    <phoneticPr fontId="28" type="noConversion"/>
  </si>
  <si>
    <t>교육 강의실의 여건에 맞춰 신청인원을 접수 하고 있으며, 정보화1실의 경우 32명 수용 가능함. 예비PC 2대를 제외한 30명을 적정인원으로 책정하고 있음.
보조강사 지원해 줄 수 있는 정보화 교육일 경우 강사와 협의하여 지속 추진하겠음</t>
    <phoneticPr fontId="28" type="noConversion"/>
  </si>
  <si>
    <t>승마공원 월,화 휴뮤</t>
    <phoneticPr fontId="28" type="noConversion"/>
  </si>
  <si>
    <t>단체 교육 특성상 장소, 교관 등 현상태가 최선임</t>
    <phoneticPr fontId="28" type="noConversion"/>
  </si>
  <si>
    <t>과정 특성상 중복내용이 우려되어 한 강사로 편성하였으나 추후 편성 시 검토하겠음</t>
    <phoneticPr fontId="28" type="noConversion"/>
  </si>
  <si>
    <t>차기수 편성 시 고려하겠음</t>
    <phoneticPr fontId="28" type="noConversion"/>
  </si>
  <si>
    <t>단기검토</t>
    <phoneticPr fontId="28" type="noConversion"/>
  </si>
  <si>
    <t>타 과정 운영시 글자 크기 등 고려하여 교재제작하겠음</t>
    <phoneticPr fontId="28" type="noConversion"/>
  </si>
  <si>
    <t>차기수반영</t>
    <phoneticPr fontId="28" type="noConversion"/>
  </si>
  <si>
    <t>차기수 운영 시 반영토록 하겠음</t>
    <phoneticPr fontId="28" type="noConversion"/>
  </si>
  <si>
    <t>지속추진</t>
    <phoneticPr fontId="28" type="noConversion"/>
  </si>
  <si>
    <t>교육과정 확대 검토하겠음</t>
    <phoneticPr fontId="28" type="noConversion"/>
  </si>
  <si>
    <t>시스템 구축이 되어있지 않아 반영불가함</t>
    <phoneticPr fontId="28" type="noConversion"/>
  </si>
  <si>
    <t>템플스테이같은 일부 종교 편향적 체험프로그램 편성은 지양하고 있으며, 외부 기관에 위탁하는 치유 체험형 프로그램(국립산림치유원 등)에 대해 검토하였으나 중견리더과정 교육생 전체 수용 어렵다는 답변임.</t>
    <phoneticPr fontId="28" type="noConversion"/>
  </si>
  <si>
    <t>신규임용(후보자)과정 담당자에게 전달</t>
    <phoneticPr fontId="28" type="noConversion"/>
  </si>
  <si>
    <t>교육 운영 일정에 따라 분임연연구 수행시간을 교과목 내에 편성하여 운영하고 있으며, 분임별 지도교수와 함께하는 지도 과목 및 분임별 현장학습 등 지속 추진하고 있음.</t>
    <phoneticPr fontId="28" type="noConversion"/>
  </si>
  <si>
    <t>수도권 및 우수 강사 섭외를 위한 연강편성 추진하고 있으며, 향후 연강 편성 시 각 과목별 차별화를 둘 수 있도록 협의하겠음</t>
    <phoneticPr fontId="28" type="noConversion"/>
  </si>
  <si>
    <t>해당의견은 반영이 어려움</t>
    <phoneticPr fontId="28" type="noConversion"/>
  </si>
  <si>
    <t>차기수 편성 시 해당 교과목 시간을 늘리는 것을 검토하겠음</t>
    <phoneticPr fontId="28" type="noConversion"/>
  </si>
  <si>
    <t>교육 이수시간 및 교육일정 상 해당의견은 반영이 불가함</t>
    <phoneticPr fontId="28" type="noConversion"/>
  </si>
  <si>
    <t>2026년 교육훈련 계획에 반영 될 수 있도록 장기검토 하겠음</t>
    <phoneticPr fontId="28" type="noConversion"/>
  </si>
  <si>
    <t>차 기수 강사 섭외 시 검토하겠음</t>
    <phoneticPr fontId="28" type="noConversion"/>
  </si>
  <si>
    <t>차기수 운영시에는 어려움이 없도록 노력하겠음</t>
    <phoneticPr fontId="28" type="noConversion"/>
  </si>
  <si>
    <t xml:space="preserve">강사분이 제공하는 실습 예제 파일에 일부 오류가 있어 현장에서 즉시조치하였으며, 
해당과정에는 보조강사가 배치되어 진도를 따라가지 못하는 교육생 보조함. </t>
    <phoneticPr fontId="28" type="noConversion"/>
  </si>
  <si>
    <t>(현행유지), 업무용 오피스 활용 과정은 총 5기수, 교육시간은 3일 18시간의 교육과정이며, 
해당 과정에 외에도 엑셀 활용, 한글 활용 PPT 활용 등 단과 교육과정으로 다양하게 운영하고 있음</t>
    <phoneticPr fontId="28" type="noConversion"/>
  </si>
  <si>
    <t>교육시간상 업무에 활용 가능한 주요내용에 대해서 실습 위주로 진행되며, 별도의 강의 교안은 강사에게 요청시 제공할 수 있도록 협의 및 검토하겠음</t>
    <phoneticPr fontId="28" type="noConversion"/>
  </si>
  <si>
    <t xml:space="preserve">해당분야 강사 구하기가 어려웠음 </t>
    <phoneticPr fontId="28" type="noConversion"/>
  </si>
  <si>
    <t xml:space="preserve">강사출강협조 공문발생시 안내 드리고 있고, 섭외시에도 공지했음 </t>
    <phoneticPr fontId="28" type="noConversion"/>
  </si>
  <si>
    <t xml:space="preserve">물은 지급해 드리고 있음 </t>
    <phoneticPr fontId="28" type="noConversion"/>
  </si>
  <si>
    <t>수용불가</t>
    <phoneticPr fontId="28" type="noConversion"/>
  </si>
  <si>
    <t>도정과제 관련 현장학습을 추진 중</t>
    <phoneticPr fontId="28" type="noConversion"/>
  </si>
  <si>
    <t>해당 강사의 강의커리큘럼 추가 검토하여 중견리더과정에 적합한 과목을 협의하겠음</t>
    <phoneticPr fontId="28" type="noConversion"/>
  </si>
  <si>
    <t>중견리더과정은 다양한 행정업무 관련 직무교육과 국도정시책 이해를 위한 공직가치 교육을 운영하도록 계획되어 있으며 도정시책 관련은 담당공무원이 업무이해도가 높음. 해당강사에 대한 불만사항은 명확하지 않으나 강사만족도에 따라 향후 과목편성 및 강사섭외에 반영 가능함</t>
    <phoneticPr fontId="28" type="noConversion"/>
  </si>
  <si>
    <t>차 기수 편성 시 해당교과목 및 강사섭외에 대해 검토하겠음</t>
    <phoneticPr fontId="28" type="noConversion"/>
  </si>
  <si>
    <t>차기수 운영 시 현장실습 시간 늘리는 방향으로 검토해보겠음</t>
    <phoneticPr fontId="28" type="noConversion"/>
  </si>
  <si>
    <t>인재개발원 시설여건상 반영이 어려움</t>
    <phoneticPr fontId="28" type="noConversion"/>
  </si>
  <si>
    <t>지속적으로 교육 프로그램 추진하겠음</t>
    <phoneticPr fontId="28" type="noConversion"/>
  </si>
  <si>
    <t xml:space="preserve">Ai교육이나 쳇GPT 교육을 따로 수강 하기 바람 </t>
    <phoneticPr fontId="28" type="noConversion"/>
  </si>
  <si>
    <t>효율적인 교육이 될 수 있도록 노력하겠음</t>
    <phoneticPr fontId="28" type="noConversion"/>
  </si>
  <si>
    <t>1일 과정으로 교육 시간 여유롭지 않으므로 쉬는시간이나 강의 종료후 질의하기 바람</t>
    <phoneticPr fontId="28" type="noConversion"/>
  </si>
  <si>
    <t>중견리더 과정(7주차)</t>
    <phoneticPr fontId="28" type="noConversion"/>
  </si>
  <si>
    <t>601호, 거제소노캄</t>
    <phoneticPr fontId="28" type="noConversion"/>
  </si>
  <si>
    <t>정슬영</t>
  </si>
  <si>
    <t>건축 실무 과정</t>
    <phoneticPr fontId="28" type="noConversion"/>
  </si>
  <si>
    <t>박현수</t>
    <phoneticPr fontId="28" type="noConversion"/>
  </si>
  <si>
    <t>가야사 바로알기 과정</t>
    <phoneticPr fontId="28" type="noConversion"/>
  </si>
  <si>
    <t>유민수</t>
    <phoneticPr fontId="28" type="noConversion"/>
  </si>
  <si>
    <t>신규공무원 역량향상 심화 과정</t>
    <phoneticPr fontId="28" type="noConversion"/>
  </si>
  <si>
    <t>401·403호, 정보2실</t>
    <phoneticPr fontId="28" type="noConversion"/>
  </si>
  <si>
    <t>양세희</t>
    <phoneticPr fontId="28" type="noConversion"/>
  </si>
  <si>
    <t>행사 실무 과정</t>
    <phoneticPr fontId="28" type="noConversion"/>
  </si>
  <si>
    <t>4월2주차</t>
    <phoneticPr fontId="28" type="noConversion"/>
  </si>
  <si>
    <t>중견리더 과정(8주차)</t>
    <phoneticPr fontId="28" type="noConversion"/>
  </si>
  <si>
    <t>스마트기기 활용 과정</t>
    <phoneticPr fontId="28" type="noConversion"/>
  </si>
  <si>
    <t>김성엽</t>
    <phoneticPr fontId="28" type="noConversion"/>
  </si>
  <si>
    <t>항노화산업 탐방 과정</t>
    <phoneticPr fontId="28" type="noConversion"/>
  </si>
  <si>
    <t>소통의 고수! 민원응대 스킬업 과정</t>
    <phoneticPr fontId="28" type="noConversion"/>
  </si>
  <si>
    <t>403호, 나폴리농원</t>
    <phoneticPr fontId="28" type="noConversion"/>
  </si>
  <si>
    <t>504호, 동의보감촌·콩지은농장</t>
    <phoneticPr fontId="28" type="noConversion"/>
  </si>
  <si>
    <t>성별영향평가 과정</t>
    <phoneticPr fontId="28" type="noConversion"/>
  </si>
  <si>
    <t>4.11.</t>
    <phoneticPr fontId="28" type="noConversion"/>
  </si>
  <si>
    <t>성과중심 공직가치 함양</t>
    <phoneticPr fontId="28" type="noConversion"/>
  </si>
  <si>
    <t>세대공감 및 민원응대 역할연기</t>
    <phoneticPr fontId="28" type="noConversion"/>
  </si>
  <si>
    <t>문홍열</t>
    <phoneticPr fontId="28" type="noConversion"/>
  </si>
  <si>
    <t>&lt;중견리더 과정(7주차)&gt; 강사강의 만족도 평균</t>
    <phoneticPr fontId="28" type="noConversion"/>
  </si>
  <si>
    <t>이희수</t>
    <phoneticPr fontId="28" type="noConversion"/>
  </si>
  <si>
    <t>인문학으로 보는 와인</t>
    <phoneticPr fontId="28" type="noConversion"/>
  </si>
  <si>
    <t>한규빈</t>
    <phoneticPr fontId="28" type="noConversion"/>
  </si>
  <si>
    <t>가죽공예</t>
    <phoneticPr fontId="28" type="noConversion"/>
  </si>
  <si>
    <t>공혜란</t>
    <phoneticPr fontId="28" type="noConversion"/>
  </si>
  <si>
    <t>라탄공예</t>
    <phoneticPr fontId="28" type="noConversion"/>
  </si>
  <si>
    <t>김종근</t>
    <phoneticPr fontId="28" type="noConversion"/>
  </si>
  <si>
    <t>사진</t>
    <phoneticPr fontId="28" type="noConversion"/>
  </si>
  <si>
    <t>박소은</t>
    <phoneticPr fontId="28" type="noConversion"/>
  </si>
  <si>
    <t>스포츠댄스</t>
    <phoneticPr fontId="28" type="noConversion"/>
  </si>
  <si>
    <t>정경섭</t>
    <phoneticPr fontId="28" type="noConversion"/>
  </si>
  <si>
    <t>미술</t>
    <phoneticPr fontId="28" type="noConversion"/>
  </si>
  <si>
    <t>이연옥</t>
    <phoneticPr fontId="28" type="noConversion"/>
  </si>
  <si>
    <t>통기타</t>
    <phoneticPr fontId="28" type="noConversion"/>
  </si>
  <si>
    <t>한진희</t>
    <phoneticPr fontId="28" type="noConversion"/>
  </si>
  <si>
    <t>공무원 노조의 이해 및 역할</t>
    <phoneticPr fontId="28" type="noConversion"/>
  </si>
  <si>
    <t>서안</t>
    <phoneticPr fontId="28" type="noConversion"/>
  </si>
  <si>
    <t>김도형</t>
    <phoneticPr fontId="28" type="noConversion"/>
  </si>
  <si>
    <t>필라테스</t>
    <phoneticPr fontId="28" type="noConversion"/>
  </si>
  <si>
    <t>탁구</t>
    <phoneticPr fontId="28" type="noConversion"/>
  </si>
  <si>
    <t>김철식</t>
    <phoneticPr fontId="28" type="noConversion"/>
  </si>
  <si>
    <t>테니스</t>
    <phoneticPr fontId="28" type="noConversion"/>
  </si>
  <si>
    <t>신원</t>
    <phoneticPr fontId="28" type="noConversion"/>
  </si>
  <si>
    <t>경남의 레저스포츠 전망과 발전방안</t>
    <phoneticPr fontId="28" type="noConversion"/>
  </si>
  <si>
    <t>노승석</t>
    <phoneticPr fontId="28" type="noConversion"/>
  </si>
  <si>
    <t>이순신 리더십</t>
    <phoneticPr fontId="28" type="noConversion"/>
  </si>
  <si>
    <t>난중일기를 통해 본 이순신</t>
    <phoneticPr fontId="28" type="noConversion"/>
  </si>
  <si>
    <t>우석자</t>
    <phoneticPr fontId="28" type="noConversion"/>
  </si>
  <si>
    <t>세계문화기행Ⅱ</t>
    <phoneticPr fontId="28" type="noConversion"/>
  </si>
  <si>
    <t>박평문</t>
    <phoneticPr fontId="28" type="noConversion"/>
  </si>
  <si>
    <t>일상속 건강 챙기기(슬기로운 걷기 생활)</t>
    <phoneticPr fontId="28" type="noConversion"/>
  </si>
  <si>
    <t>정슬영</t>
    <phoneticPr fontId="28" type="noConversion"/>
  </si>
  <si>
    <t>여영호</t>
    <phoneticPr fontId="28" type="noConversion"/>
  </si>
  <si>
    <t>보조금 실무</t>
    <phoneticPr fontId="28" type="noConversion"/>
  </si>
  <si>
    <t>조양제</t>
    <phoneticPr fontId="28" type="noConversion"/>
  </si>
  <si>
    <t>지방보조금 관리시스템(보탬e) 활용</t>
    <phoneticPr fontId="28" type="noConversion"/>
  </si>
  <si>
    <t>보조금단체 회계감사 사례</t>
    <phoneticPr fontId="28" type="noConversion"/>
  </si>
  <si>
    <t>&lt;가야사 바로알기 과정&gt; 강사강의 만족도 평균</t>
    <phoneticPr fontId="28" type="noConversion"/>
  </si>
  <si>
    <t>기야사 바로알기 과정</t>
    <phoneticPr fontId="28" type="noConversion"/>
  </si>
  <si>
    <t>하승철</t>
    <phoneticPr fontId="28" type="noConversion"/>
  </si>
  <si>
    <t>세계유산 가야고분군의 가치이해</t>
    <phoneticPr fontId="28" type="noConversion"/>
  </si>
  <si>
    <t>&lt;건축 실무 과정&gt; 강사강의 만족도 평균</t>
    <phoneticPr fontId="28" type="noConversion"/>
  </si>
  <si>
    <t>이승환</t>
    <phoneticPr fontId="28" type="noConversion"/>
  </si>
  <si>
    <t>소통을 위한 대화기술 및 공감기법</t>
    <phoneticPr fontId="28" type="noConversion"/>
  </si>
  <si>
    <t>공성철</t>
    <phoneticPr fontId="28" type="noConversion"/>
  </si>
  <si>
    <t>안전점검실무-품질, 안전</t>
    <phoneticPr fontId="28" type="noConversion"/>
  </si>
  <si>
    <t>강경환</t>
    <phoneticPr fontId="28" type="noConversion"/>
  </si>
  <si>
    <t>건축 관련 법령 및 인허가 절차의 이해</t>
    <phoneticPr fontId="28" type="noConversion"/>
  </si>
  <si>
    <t>정우성</t>
    <phoneticPr fontId="28" type="noConversion"/>
  </si>
  <si>
    <t>건축 감리 실무</t>
    <phoneticPr fontId="28" type="noConversion"/>
  </si>
  <si>
    <t>이근형</t>
    <phoneticPr fontId="28" type="noConversion"/>
  </si>
  <si>
    <t>건축공사 현장관리 및 시공점검</t>
    <phoneticPr fontId="28" type="noConversion"/>
  </si>
  <si>
    <t>박완희</t>
    <phoneticPr fontId="28" type="noConversion"/>
  </si>
  <si>
    <t>부동산PF사업의 이해</t>
    <phoneticPr fontId="28" type="noConversion"/>
  </si>
  <si>
    <t>김경혜</t>
    <phoneticPr fontId="28" type="noConversion"/>
  </si>
  <si>
    <t>예산실무</t>
    <phoneticPr fontId="28" type="noConversion"/>
  </si>
  <si>
    <t>전병은</t>
    <phoneticPr fontId="28" type="noConversion"/>
  </si>
  <si>
    <t>e호조 지출·회계 실무</t>
    <phoneticPr fontId="28" type="noConversion"/>
  </si>
  <si>
    <t>류성미</t>
    <phoneticPr fontId="28" type="noConversion"/>
  </si>
  <si>
    <t>계약실무</t>
    <phoneticPr fontId="28" type="noConversion"/>
  </si>
  <si>
    <t>최예지</t>
    <phoneticPr fontId="28" type="noConversion"/>
  </si>
  <si>
    <t>김민서</t>
    <phoneticPr fontId="28" type="noConversion"/>
  </si>
  <si>
    <t>보도자료 작성</t>
    <phoneticPr fontId="28" type="noConversion"/>
  </si>
  <si>
    <t>김유경</t>
    <phoneticPr fontId="28" type="noConversion"/>
  </si>
  <si>
    <t>인사말 작성</t>
    <phoneticPr fontId="28" type="noConversion"/>
  </si>
  <si>
    <t>이옥형</t>
    <phoneticPr fontId="28" type="noConversion"/>
  </si>
  <si>
    <t>보고서 작성 실무</t>
    <phoneticPr fontId="28" type="noConversion"/>
  </si>
  <si>
    <t>박영란</t>
    <phoneticPr fontId="28" type="noConversion"/>
  </si>
  <si>
    <t>박기남</t>
    <phoneticPr fontId="28" type="noConversion"/>
  </si>
  <si>
    <t>이광옥</t>
    <phoneticPr fontId="28" type="noConversion"/>
  </si>
  <si>
    <t>박소정</t>
    <phoneticPr fontId="28" type="noConversion"/>
  </si>
  <si>
    <t>한글실무</t>
    <phoneticPr fontId="28" type="noConversion"/>
  </si>
  <si>
    <t>엑셀실무</t>
    <phoneticPr fontId="28" type="noConversion"/>
  </si>
  <si>
    <t>김준일</t>
    <phoneticPr fontId="28" type="noConversion"/>
  </si>
  <si>
    <t>공사감독 및 현장점검 요령</t>
    <phoneticPr fontId="28" type="noConversion"/>
  </si>
  <si>
    <t>손정민</t>
    <phoneticPr fontId="28" type="noConversion"/>
  </si>
  <si>
    <t>남재철</t>
    <phoneticPr fontId="28" type="noConversion"/>
  </si>
  <si>
    <t>행사진행·행사 사례 및 의전</t>
    <phoneticPr fontId="28" type="noConversion"/>
  </si>
  <si>
    <t>사회, 의전행사진행 실습 및 피드백</t>
    <phoneticPr fontId="28" type="noConversion"/>
  </si>
  <si>
    <t>인사말 쓰기</t>
    <phoneticPr fontId="28" type="noConversion"/>
  </si>
  <si>
    <t>도형훈</t>
    <phoneticPr fontId="28" type="noConversion"/>
  </si>
  <si>
    <t>행사준비</t>
    <phoneticPr fontId="28" type="noConversion"/>
  </si>
  <si>
    <t>행사 목적 선정 및 기획</t>
    <phoneticPr fontId="28" type="noConversion"/>
  </si>
  <si>
    <t>&lt;중견리더 과정(8주차)&gt; 강사강의 만족도 평균</t>
    <phoneticPr fontId="28" type="noConversion"/>
  </si>
  <si>
    <t>김시영</t>
    <phoneticPr fontId="28" type="noConversion"/>
  </si>
  <si>
    <t>다양한 원고 읽기</t>
    <phoneticPr fontId="28" type="noConversion"/>
  </si>
  <si>
    <t>실전 원고 스피치</t>
    <phoneticPr fontId="28" type="noConversion"/>
  </si>
  <si>
    <t>정명란</t>
    <phoneticPr fontId="28" type="noConversion"/>
  </si>
  <si>
    <t>긴급복지신고의무자 교육</t>
    <phoneticPr fontId="28" type="noConversion"/>
  </si>
  <si>
    <t>임헌우</t>
    <phoneticPr fontId="28" type="noConversion"/>
  </si>
  <si>
    <t>인공지능시대 리더의 상상력과 창의성</t>
    <phoneticPr fontId="28" type="noConversion"/>
  </si>
  <si>
    <t>김태영</t>
    <phoneticPr fontId="28" type="noConversion"/>
  </si>
  <si>
    <t>경남관광산업 활성화 방안</t>
    <phoneticPr fontId="28" type="noConversion"/>
  </si>
  <si>
    <t>공창석</t>
    <phoneticPr fontId="28" type="noConversion"/>
  </si>
  <si>
    <t>인문학 특강</t>
    <phoneticPr fontId="28" type="noConversion"/>
  </si>
  <si>
    <t>임보혜</t>
    <phoneticPr fontId="28" type="noConversion"/>
  </si>
  <si>
    <t>유형별 민원응대 기법</t>
    <phoneticPr fontId="28" type="noConversion"/>
  </si>
  <si>
    <t>쉽게 활용하는 한글 팁</t>
    <phoneticPr fontId="28" type="noConversion"/>
  </si>
  <si>
    <t>핵심 엑셀 활용 팁</t>
    <phoneticPr fontId="28" type="noConversion"/>
  </si>
  <si>
    <t>&lt;스마트기기 활용 과정&gt; 강사강의 만족도 평균</t>
    <phoneticPr fontId="28" type="noConversion"/>
  </si>
  <si>
    <t>스마트기기 활용 과정</t>
    <phoneticPr fontId="28" type="noConversion"/>
  </si>
  <si>
    <t>박경진</t>
    <phoneticPr fontId="28" type="noConversion"/>
  </si>
  <si>
    <t>스마트폰 업무환경 최적화</t>
    <phoneticPr fontId="28" type="noConversion"/>
  </si>
  <si>
    <t>저작권 문제 없는 콘텐츠 활용</t>
    <phoneticPr fontId="28" type="noConversion"/>
  </si>
  <si>
    <t>자료 찾기 및 공유 앱 활용</t>
    <phoneticPr fontId="28" type="noConversion"/>
  </si>
  <si>
    <t>인공지능 음성녹음 앱 활용</t>
    <phoneticPr fontId="28" type="noConversion"/>
  </si>
  <si>
    <t>크롬을 이용한 인터넷 정보 수집 및 관리</t>
    <phoneticPr fontId="28" type="noConversion"/>
  </si>
  <si>
    <t>클라우드 서비스를 활용한 데이터 관리</t>
    <phoneticPr fontId="28" type="noConversion"/>
  </si>
  <si>
    <t>동영상 편집 앱을 이용한 영상 편집</t>
    <phoneticPr fontId="28" type="noConversion"/>
  </si>
  <si>
    <t>ChatGPT 업무 활용</t>
    <phoneticPr fontId="28" type="noConversion"/>
  </si>
  <si>
    <t>&lt;항노화산업 탐방 과정&gt; 강사강의 만족도 평균</t>
    <phoneticPr fontId="28" type="noConversion"/>
  </si>
  <si>
    <t>항노화산업 탐방 과정</t>
    <phoneticPr fontId="28" type="noConversion"/>
  </si>
  <si>
    <t>장태수</t>
    <phoneticPr fontId="28" type="noConversion"/>
  </si>
  <si>
    <t>항노화 이해</t>
    <phoneticPr fontId="28" type="noConversion"/>
  </si>
  <si>
    <t>항노화와 현대인의 건강관리</t>
    <phoneticPr fontId="28" type="noConversion"/>
  </si>
  <si>
    <t>&lt;소통의 고수! 민원응대 스킬업 과정&gt; 강사강의 만족도 평균</t>
    <phoneticPr fontId="28" type="noConversion"/>
  </si>
  <si>
    <t>소통의 고수! 민원응대 스킬업 과정</t>
    <phoneticPr fontId="28" type="noConversion"/>
  </si>
  <si>
    <t>신은희</t>
    <phoneticPr fontId="28" type="noConversion"/>
  </si>
  <si>
    <t>의사소통의 이해 및 감성소통 대화스킬</t>
    <phoneticPr fontId="28" type="noConversion"/>
  </si>
  <si>
    <t>민원유형 및 소통패턴별 응대 전략</t>
    <phoneticPr fontId="28" type="noConversion"/>
  </si>
  <si>
    <t>인간행동 유형별 스트레스 조절 및 회복탄력성 강화</t>
    <phoneticPr fontId="28" type="noConversion"/>
  </si>
  <si>
    <t>감정관리를 위한 감성코칭</t>
    <phoneticPr fontId="28" type="noConversion"/>
  </si>
  <si>
    <t>치유의 숲 현장 체험학습</t>
    <phoneticPr fontId="28" type="noConversion"/>
  </si>
  <si>
    <t>&lt;성별영향평가 과정&gt; 강사강의 만족도 평균</t>
    <phoneticPr fontId="28" type="noConversion"/>
  </si>
  <si>
    <t>성별영향평가 과정</t>
    <phoneticPr fontId="28" type="noConversion"/>
  </si>
  <si>
    <t>이정희</t>
    <phoneticPr fontId="28" type="noConversion"/>
  </si>
  <si>
    <t>경상남도의 성인지 정책</t>
    <phoneticPr fontId="28" type="noConversion"/>
  </si>
  <si>
    <t>이슬기</t>
    <phoneticPr fontId="28" type="noConversion"/>
  </si>
  <si>
    <t>성별영향평가 우수사례 연구</t>
    <phoneticPr fontId="28" type="noConversion"/>
  </si>
  <si>
    <t>양성평등의 이해</t>
    <phoneticPr fontId="28" type="noConversion"/>
  </si>
  <si>
    <t>4월</t>
    <phoneticPr fontId="28" type="noConversion"/>
  </si>
  <si>
    <t>4월1주차</t>
    <phoneticPr fontId="28" type="noConversion"/>
  </si>
  <si>
    <t>2.13.~2.14.</t>
    <phoneticPr fontId="28" type="noConversion"/>
  </si>
  <si>
    <t>2.17.~2.21.</t>
    <phoneticPr fontId="28" type="noConversion"/>
  </si>
  <si>
    <t>2.19.~2.21.</t>
    <phoneticPr fontId="28" type="noConversion"/>
  </si>
  <si>
    <t>2.24.~2.28.</t>
    <phoneticPr fontId="28" type="noConversion"/>
  </si>
  <si>
    <t>2.25.~2.28.</t>
    <phoneticPr fontId="28" type="noConversion"/>
  </si>
  <si>
    <t>2.26.~2.28.</t>
    <phoneticPr fontId="28" type="noConversion"/>
  </si>
  <si>
    <t>3.4.~3.7.</t>
    <phoneticPr fontId="28" type="noConversion"/>
  </si>
  <si>
    <t>3.5.~3.7.</t>
    <phoneticPr fontId="28" type="noConversion"/>
  </si>
  <si>
    <t>3.6.~3.7.</t>
    <phoneticPr fontId="28" type="noConversion"/>
  </si>
  <si>
    <t>3.10.~3.14.</t>
    <phoneticPr fontId="28" type="noConversion"/>
  </si>
  <si>
    <t>3.11.~3.12.</t>
    <phoneticPr fontId="28" type="noConversion"/>
  </si>
  <si>
    <t>3.12.~3.14.</t>
    <phoneticPr fontId="28" type="noConversion"/>
  </si>
  <si>
    <t>3.13.~3.14,</t>
    <phoneticPr fontId="28" type="noConversion"/>
  </si>
  <si>
    <t>3.17.~3.21.</t>
    <phoneticPr fontId="28" type="noConversion"/>
  </si>
  <si>
    <t>3.19.~3.21.</t>
    <phoneticPr fontId="28" type="noConversion"/>
  </si>
  <si>
    <t>3.20.~3.21.</t>
    <phoneticPr fontId="28" type="noConversion"/>
  </si>
  <si>
    <t>3.24.~3.28.</t>
    <phoneticPr fontId="28" type="noConversion"/>
  </si>
  <si>
    <t>3.25.~3.28.</t>
    <phoneticPr fontId="28" type="noConversion"/>
  </si>
  <si>
    <t>3.26.~3.28.</t>
    <phoneticPr fontId="28" type="noConversion"/>
  </si>
  <si>
    <t>3.31.~4.4.</t>
    <phoneticPr fontId="28" type="noConversion"/>
  </si>
  <si>
    <t>교육방법</t>
    <phoneticPr fontId="28" type="noConversion"/>
  </si>
  <si>
    <t>과정운영</t>
    <phoneticPr fontId="28" type="noConversion"/>
  </si>
  <si>
    <t>강사 중 일부의 경우 강의 준비성과 강의력이 부족해 수강이 어려웠는데, 강사의 강의력 검증이 필요하다고 봄.</t>
    <phoneticPr fontId="28" type="noConversion"/>
  </si>
  <si>
    <t xml:space="preserve">	교육이 전반적으로 유익하였음.</t>
    <phoneticPr fontId="28" type="noConversion"/>
  </si>
  <si>
    <t>교육의 실무 연계에 현실적인 어려움이 있었음.</t>
    <phoneticPr fontId="28" type="noConversion"/>
  </si>
  <si>
    <t>교육생을 총괄 관리한 여 선생님의 친절하고 세심한 대응에 대해 만족도가 높았음.</t>
    <phoneticPr fontId="28" type="noConversion"/>
  </si>
  <si>
    <t>위은정</t>
    <phoneticPr fontId="28" type="noConversion"/>
  </si>
  <si>
    <t>정현서</t>
    <phoneticPr fontId="28" type="noConversion"/>
  </si>
  <si>
    <t>중견리더 과정(7주차)</t>
    <phoneticPr fontId="28" type="noConversion"/>
  </si>
  <si>
    <t>세계문화기행 우석자 강사의 강의가 유아 또는 노인 대상 수업처럼 진행되어 교육생들이 따라가기 어려웠음.</t>
    <phoneticPr fontId="28" type="noConversion"/>
  </si>
  <si>
    <t>인재양성과</t>
    <phoneticPr fontId="28" type="noConversion"/>
  </si>
  <si>
    <t>안우찬</t>
    <phoneticPr fontId="28" type="noConversion"/>
  </si>
  <si>
    <t>류은영</t>
    <phoneticPr fontId="28" type="noConversion"/>
  </si>
  <si>
    <t>체력관리 골프 평가와 관련하여, 이민재 강사의 이름이 문항에 없어 응답하지 못한 불편이 있었음.</t>
    <phoneticPr fontId="28" type="noConversion"/>
  </si>
  <si>
    <t>강의 진행 시 전문성은 존중되나, 기존 방식만 고수할 경우 교육생의 흥미 저하로 과목 변경 사례가 발생할 수 있으므로, 교육생의 의사를 반영한 쌍방향 수업 방식이 필요함.</t>
    <phoneticPr fontId="28" type="noConversion"/>
  </si>
  <si>
    <t>사진 실습과 관련하여 현장실습이 보다 신속히 이루어지기를 바람.</t>
    <phoneticPr fontId="28" type="noConversion"/>
  </si>
  <si>
    <t>교과편성 및 강사선정</t>
    <phoneticPr fontId="28" type="noConversion"/>
  </si>
  <si>
    <t>교육환경</t>
    <phoneticPr fontId="28" type="noConversion"/>
  </si>
  <si>
    <t>강사들의 열정적인 강의가 인상 깊었고, 교육 내용이 실제 현장에서 유익하게 활용될 수 있을 것으로 기대되며, 유사한 교육이 반복적으로 제공되기를 희망함.</t>
    <phoneticPr fontId="28" type="noConversion"/>
  </si>
  <si>
    <t>실습이 병행되어 실질적인 학습 효과가 있었으며, 질의응답에도 성실히 응대해주어 도움이 되었음.</t>
    <phoneticPr fontId="28" type="noConversion"/>
  </si>
  <si>
    <t>교육과정 전반은 유익하였으나, 제공된 시간에 비해 내용이 다소 부족하게 느껴졌음.</t>
    <phoneticPr fontId="28" type="noConversion"/>
  </si>
  <si>
    <t>교육 중 설명이 어려워 이해가 힘들었음.</t>
    <phoneticPr fontId="28" type="noConversion"/>
  </si>
  <si>
    <t>교육 대상이 민간과 공무원 모두인 경우, 교과 신청 시 ‘민간/공무원 대상’ 여부를 명확히 표기해줄 필요가 있음.</t>
    <phoneticPr fontId="28" type="noConversion"/>
  </si>
  <si>
    <t>강의실 내 화이트보드가 없어 시각적 설명에 어려움이 있었으며, 설치가 필요함.</t>
    <phoneticPr fontId="28" type="noConversion"/>
  </si>
  <si>
    <t>강의실 온도가 낮아 수강 중 추위를 느꼈음.</t>
    <phoneticPr fontId="28" type="noConversion"/>
  </si>
  <si>
    <t>공공분야 교육에 처음 참여하는 초보자를 위한 기초 수준의 과정이 별도로 마련되기를 희망함.</t>
    <phoneticPr fontId="28" type="noConversion"/>
  </si>
  <si>
    <t>유민수</t>
    <phoneticPr fontId="28" type="noConversion"/>
  </si>
  <si>
    <t>기타</t>
    <phoneticPr fontId="28" type="noConversion"/>
  </si>
  <si>
    <t>교육기간이 짧게 느껴졌으며, 여유 있는 일정으로 구성되어 더 심층적으로 살펴볼 수 있기를 희망함.</t>
    <phoneticPr fontId="28" type="noConversion"/>
  </si>
  <si>
    <t>전국 단위 교육임에도 불구하고 교육 첫날 시작시간이 너무 이르러 원거리 참여자의 접근이 어려웠음.</t>
    <phoneticPr fontId="28" type="noConversion"/>
  </si>
  <si>
    <t>전북 남원 유곡리 및 두락리 고분군이 향후 교육과정에 포함되기를 희망함.</t>
    <phoneticPr fontId="28" type="noConversion"/>
  </si>
  <si>
    <t>박현수</t>
    <phoneticPr fontId="28" type="noConversion"/>
  </si>
  <si>
    <t>4.2.~4.4.</t>
    <phoneticPr fontId="28" type="noConversion"/>
  </si>
  <si>
    <t xml:space="preserve">건축 실무 과정에서 실무성과 연계성이 부족하다는 평가가 있었으며, 인허가·의제처리·공사감독 등 실무에 밀접한 주제를 중심으로 교육 구성 필요함.	</t>
    <phoneticPr fontId="28" type="noConversion"/>
  </si>
  <si>
    <t>강사 중 일부는 전공 및 실무 이해도가 부족해 수업의 깊이가 떨어졌으며, 건축사·변호사·현장소장 등 현업 전문가를 중심으로 강사 선정을 요청함.</t>
    <phoneticPr fontId="28" type="noConversion"/>
  </si>
  <si>
    <t xml:space="preserve">건축 실무와 관련된 다양한 과목(공사계약, 유지관리, 계약심사, 재건축, 감사대응 등)이 추가 편성되기를 희망함.	</t>
    <phoneticPr fontId="28" type="noConversion"/>
  </si>
  <si>
    <t>교육이 실무에 적용 가능하고 유익했다는 긍정적 평가가 있었으며, 이러한 실무 기반 강의가 지속되기를 바람.</t>
    <phoneticPr fontId="28" type="noConversion"/>
  </si>
  <si>
    <t xml:space="preserve">강의 제목과 설명만으로 교육 난이도나 대상 수준을 예측하기 어려워, 교육대상 구분(신입, 팀장급 등)에 대한 사전 안내가 필요함.	</t>
    <phoneticPr fontId="28" type="noConversion"/>
  </si>
  <si>
    <t>공공공사 전반의 행정절차, 내역서 실습, 문서 검토 등 실질적 행정 실무 강의 개설 및 연 2회 이상 교육 편성을 희망함.</t>
    <phoneticPr fontId="28" type="noConversion"/>
  </si>
  <si>
    <t xml:space="preserve">교육시간이 부족하여 심화 학습에 어려움이 있었으며, 일정 연장 또는 추가 회차 편성을 통해 깊이 있는 교육을 요청함.	</t>
    <phoneticPr fontId="28" type="noConversion"/>
  </si>
  <si>
    <t>일반적이지 않은 실제 실무 사례를 기반으로 한 심화 분석 강의가 추가되기를 희망함.</t>
    <phoneticPr fontId="28" type="noConversion"/>
  </si>
  <si>
    <t>시공 중심 수업은 실제 현업에 도움이 되지 않아, 사업기획·행정업무 중심 교육이 더 적합하다는 의견이 있었음.</t>
    <phoneticPr fontId="28" type="noConversion"/>
  </si>
  <si>
    <t xml:space="preserve">지자체 간 사례 공유나 업무교류 시간 마련이 교육에 도움이 될 것으로 판단됨.	</t>
    <phoneticPr fontId="28" type="noConversion"/>
  </si>
  <si>
    <t>예산 및 계약 관련 교육은 심화과정으로 시간을 확대 편성하면 실제 직무 수행에 더욱 도움이 될 것으로 판단됨.</t>
    <phoneticPr fontId="28" type="noConversion"/>
  </si>
  <si>
    <t>보조금 교육이 유익했으며, 실무에 도움이 되었음.</t>
    <phoneticPr fontId="28" type="noConversion"/>
  </si>
  <si>
    <t>양세희</t>
    <phoneticPr fontId="28" type="noConversion"/>
  </si>
  <si>
    <t>4.3.~4.4.</t>
  </si>
  <si>
    <t>&lt;행사 실무 과정&gt; 강사강의 만족도 평균</t>
    <phoneticPr fontId="28" type="noConversion"/>
  </si>
  <si>
    <t>사례 중심 설명이 이해에 도움이 되었으며, 발표를 유도하는 방식은 다소 부담되었으나 학습 효과는 높았음.</t>
    <phoneticPr fontId="28" type="noConversion"/>
  </si>
  <si>
    <t>강사들의 전문성이 잘 느껴졌으며, 역량 강화에 실질적 도움이 되는 교육이었음.</t>
    <phoneticPr fontId="28" type="noConversion"/>
  </si>
  <si>
    <t>점심시간을 보다 여유 있게 편성해주기를 요청함.</t>
    <phoneticPr fontId="28" type="noConversion"/>
  </si>
  <si>
    <t>4.7.~4.11.</t>
    <phoneticPr fontId="28" type="noConversion"/>
  </si>
  <si>
    <t>501호, 현장학습</t>
    <phoneticPr fontId="28" type="noConversion"/>
  </si>
  <si>
    <t>504호, 현장학습</t>
    <phoneticPr fontId="28" type="noConversion"/>
  </si>
  <si>
    <t>현장학습</t>
    <phoneticPr fontId="28" type="noConversion"/>
  </si>
  <si>
    <t>역할연기 수업이 다소 딱딱하게 진행되어 몰입에 어려움이 있었음.</t>
    <phoneticPr fontId="28" type="noConversion"/>
  </si>
  <si>
    <t>조 활동이 더 많아졌으면 좋겠으며, 이론 중심 수업과 시험 위주의 구성은 다소 지루하게 느껴졌음.</t>
    <phoneticPr fontId="28" type="noConversion"/>
  </si>
  <si>
    <t>실무에 도움이 되는 강의를 들을 수 있어서 좋았으며, 강사가 어려운 내용을 잘 준비하여 쉽게 전달해줘 유익했음.</t>
    <phoneticPr fontId="28" type="noConversion"/>
  </si>
  <si>
    <t>한상덕 교수의 바람직한 공직관 실천 강의가 매우 재미있고 인상 깊었음.</t>
    <phoneticPr fontId="28" type="noConversion"/>
  </si>
  <si>
    <t>교과목 대부분이 만족스러웠음.</t>
    <phoneticPr fontId="28" type="noConversion"/>
  </si>
  <si>
    <t>거제 소노캄에서의 2박 3일 일정은 다소 길게 느껴졌으며, 1박 2일 정도가 적절하다고 판단됨.</t>
    <phoneticPr fontId="28" type="noConversion"/>
  </si>
  <si>
    <t>간식 제공을 요청함.</t>
    <phoneticPr fontId="28" type="noConversion"/>
  </si>
  <si>
    <t>기차여행과 같은 체험형 프로그램도 경험해보고 싶다는 의견이 있었음.</t>
    <phoneticPr fontId="28" type="noConversion"/>
  </si>
  <si>
    <t>체력관리 항목에 골프 평가가 포함되는지 여부에 대한 궁금증이 제기되었음.</t>
    <phoneticPr fontId="28" type="noConversion"/>
  </si>
  <si>
    <t>정명란 강사의 긴급복지신고의무자 교육 강의가 매우 우수하였음.</t>
    <phoneticPr fontId="28" type="noConversion"/>
  </si>
  <si>
    <t>특강은 정말 특별했으면 좋겠음(공창석 강사의 인문학 특강에 대한 피드백으로 사료됨).</t>
    <phoneticPr fontId="28" type="noConversion"/>
  </si>
  <si>
    <t>4.9.~4.11.</t>
    <phoneticPr fontId="28" type="noConversion"/>
  </si>
  <si>
    <t>김성엽</t>
    <phoneticPr fontId="28" type="noConversion"/>
  </si>
  <si>
    <t>AI 관련 강의가 실무에 매우 도움이 되었으며, AI 중심의 커리큘럼 확대 편성을 희망함.</t>
    <phoneticPr fontId="28" type="noConversion"/>
  </si>
  <si>
    <t>점심시간을 활용한 교육생 간 친목 교류 시간이 마련되기를 바람.</t>
    <phoneticPr fontId="28" type="noConversion"/>
  </si>
  <si>
    <t>교육이 매우 유익했고, 실제 현장에서도 적극 활용할 수 있을 것으로 기대됨.</t>
    <phoneticPr fontId="28" type="noConversion"/>
  </si>
  <si>
    <t>동의보감촌 교육 중 현장 설명이 너무 길어 지루함이 있었으며, 실습 위주의 교육을 한 시간 정도 추가 편성하길 희망함.</t>
    <phoneticPr fontId="28" type="noConversion"/>
  </si>
  <si>
    <t>탐방 및 체험 일정이 다소 여유롭게 구성되어 있어 세부 일정이 더 추가되면 좋겠다는 의견이 있었음.</t>
    <phoneticPr fontId="28" type="noConversion"/>
  </si>
  <si>
    <t>현장학습 시 자유 시간이 없었던 점이 아쉬웠다는 의견이 있었음.</t>
    <phoneticPr fontId="28" type="noConversion"/>
  </si>
  <si>
    <t>교육 신청 시 50대 이상 연령제한을 둘 경우, 공감대 형성과 학습 효과 측면에서 더 긍정적일 수 있다는 의견이 있었음.</t>
    <phoneticPr fontId="28" type="noConversion"/>
  </si>
  <si>
    <t>간단한 다과가 준비되어 있으면 좋겠다는 요청이 있었음.</t>
    <phoneticPr fontId="28" type="noConversion"/>
  </si>
  <si>
    <t>인솔자의 친절한 안내와 알찬 교육 운영에 대해 감사와 긍정적인 평가가 있었음.</t>
    <phoneticPr fontId="28" type="noConversion"/>
  </si>
  <si>
    <t>4.10.~4.11.</t>
    <phoneticPr fontId="28" type="noConversion"/>
  </si>
  <si>
    <t>민원 응대뿐 아니라 삶 전반에 유익한 내용을 전달한 신은희 강사의 강의가 인상 깊었으며, 해당 강사의 지속적인 초빙을 강력히 희망함.</t>
    <phoneticPr fontId="28" type="noConversion"/>
  </si>
  <si>
    <t>민원 응대와 관련한 상황극 실습이 포함되면 교육 효과가 더욱 높아질 것으로 기대됨.</t>
    <phoneticPr fontId="28" type="noConversion"/>
  </si>
  <si>
    <t>교육기간을 기존 2일에서 3일로 확대 편성하길 희망함.</t>
    <phoneticPr fontId="28" type="noConversion"/>
  </si>
  <si>
    <t>동료 및 가족 간의 소통을 한 단계 발전시킬 수 있는 내용이 추가되면 좋겠으며, 교육기간이 짧아 아쉬움이 있었음.</t>
    <phoneticPr fontId="28" type="noConversion"/>
  </si>
  <si>
    <t>힐링의 기회로서 교육이 만족스러웠다는 긍정적 피드백이 있었음.</t>
    <phoneticPr fontId="28" type="noConversion"/>
  </si>
  <si>
    <t>나폴리농원 체험 시간이 90분 전부로 편성되었더라면 더욱 좋았을 것 같다는 의견이 있었음.</t>
    <phoneticPr fontId="28" type="noConversion"/>
  </si>
  <si>
    <t>4.3.~4.4.</t>
    <phoneticPr fontId="28" type="noConversion"/>
  </si>
  <si>
    <t>비고</t>
    <phoneticPr fontId="28" type="noConversion"/>
  </si>
  <si>
    <t>-</t>
    <phoneticPr fontId="28" type="noConversion"/>
  </si>
  <si>
    <t>외국어</t>
    <phoneticPr fontId="28" type="noConversion"/>
  </si>
  <si>
    <t>자격증</t>
    <phoneticPr fontId="28" type="noConversion"/>
  </si>
  <si>
    <t>동아리</t>
    <phoneticPr fontId="28" type="noConversion"/>
  </si>
  <si>
    <t>체력관리</t>
    <phoneticPr fontId="28" type="noConversion"/>
  </si>
  <si>
    <t>학습평가</t>
    <phoneticPr fontId="28" type="noConversion"/>
  </si>
  <si>
    <t>월</t>
    <phoneticPr fontId="28" type="noConversion"/>
  </si>
  <si>
    <t>이송민</t>
  </si>
  <si>
    <t>&lt;생성형 AI 실습 과정&gt; 강사강의 만족도 평균</t>
    <phoneticPr fontId="28" type="noConversion"/>
  </si>
  <si>
    <t>이종원</t>
    <phoneticPr fontId="28" type="noConversion"/>
  </si>
  <si>
    <t>계약의 유형</t>
    <phoneticPr fontId="28" type="noConversion"/>
  </si>
  <si>
    <t>계약일반 프로세스</t>
    <phoneticPr fontId="28" type="noConversion"/>
  </si>
  <si>
    <t>권혁훈</t>
    <phoneticPr fontId="28" type="noConversion"/>
  </si>
  <si>
    <t>공사계약의 이해</t>
    <phoneticPr fontId="28" type="noConversion"/>
  </si>
  <si>
    <t>4월3주차</t>
  </si>
  <si>
    <t>4월3주차</t>
    <phoneticPr fontId="28" type="noConversion"/>
  </si>
  <si>
    <t>4.14.~4.18.</t>
    <phoneticPr fontId="28" type="noConversion"/>
  </si>
  <si>
    <t>인재개발원</t>
    <phoneticPr fontId="28" type="noConversion"/>
  </si>
  <si>
    <t>501호</t>
    <phoneticPr fontId="28" type="noConversion"/>
  </si>
  <si>
    <t>위은정</t>
    <phoneticPr fontId="28" type="noConversion"/>
  </si>
  <si>
    <t>정현서</t>
    <phoneticPr fontId="28" type="noConversion"/>
  </si>
  <si>
    <t>기본(기본)</t>
    <phoneticPr fontId="28" type="noConversion"/>
  </si>
  <si>
    <t>기본(기본장기)</t>
    <phoneticPr fontId="28" type="noConversion"/>
  </si>
  <si>
    <t>안우찬</t>
    <phoneticPr fontId="28" type="noConversion"/>
  </si>
  <si>
    <t>류은영</t>
    <phoneticPr fontId="28" type="noConversion"/>
  </si>
  <si>
    <t>4.15.~4.18.</t>
    <phoneticPr fontId="28" type="noConversion"/>
  </si>
  <si>
    <t>경남의 섬 과정</t>
    <phoneticPr fontId="28" type="noConversion"/>
  </si>
  <si>
    <t>승강기 업무담당자 안전관리 과정</t>
    <phoneticPr fontId="28" type="noConversion"/>
  </si>
  <si>
    <t>현장캠퍼스</t>
  </si>
  <si>
    <t>현장캠퍼스</t>
    <phoneticPr fontId="28" type="noConversion"/>
  </si>
  <si>
    <t>4.16.~4.18.</t>
  </si>
  <si>
    <t>4.16.~4.18.</t>
    <phoneticPr fontId="28" type="noConversion"/>
  </si>
  <si>
    <t>601호, 통일교육원</t>
    <phoneticPr fontId="28" type="noConversion"/>
  </si>
  <si>
    <t>박현수</t>
    <phoneticPr fontId="28" type="noConversion"/>
  </si>
  <si>
    <t>시·군 팀장 리더십 과정</t>
  </si>
  <si>
    <t>시·군 팀장 리더십 과정</t>
    <phoneticPr fontId="28" type="noConversion"/>
  </si>
  <si>
    <t>진주혁신도시복합혁신센터</t>
  </si>
  <si>
    <t>정슬영</t>
    <phoneticPr fontId="28" type="noConversion"/>
  </si>
  <si>
    <t>4.17.~4.18.</t>
    <phoneticPr fontId="28" type="noConversion"/>
  </si>
  <si>
    <t>다문화와 사회통합 교육 과정</t>
    <phoneticPr fontId="28" type="noConversion"/>
  </si>
  <si>
    <t>403호</t>
    <phoneticPr fontId="28" type="noConversion"/>
  </si>
  <si>
    <t>유민수</t>
    <phoneticPr fontId="28" type="noConversion"/>
  </si>
  <si>
    <t>4.18.</t>
    <phoneticPr fontId="28" type="noConversion"/>
  </si>
  <si>
    <t>디자인 플랫폼 활용 과정</t>
    <phoneticPr fontId="28" type="noConversion"/>
  </si>
  <si>
    <t>정보3실</t>
    <phoneticPr fontId="28" type="noConversion"/>
  </si>
  <si>
    <t>이송민</t>
    <phoneticPr fontId="28" type="noConversion"/>
  </si>
  <si>
    <t>403호, 현장학습</t>
    <phoneticPr fontId="28" type="noConversion"/>
  </si>
  <si>
    <t>직무(전문)</t>
    <phoneticPr fontId="28" type="noConversion"/>
  </si>
  <si>
    <t>기본(리더십)</t>
    <phoneticPr fontId="28" type="noConversion"/>
  </si>
  <si>
    <t>핵심(핵심과제)</t>
    <phoneticPr fontId="28" type="noConversion"/>
  </si>
  <si>
    <t>핵심(디지털)</t>
    <phoneticPr fontId="28" type="noConversion"/>
  </si>
  <si>
    <t>진태식</t>
    <phoneticPr fontId="28" type="noConversion"/>
  </si>
  <si>
    <t>교육방법</t>
    <phoneticPr fontId="28" type="noConversion"/>
  </si>
  <si>
    <t>민원응대 강의의 내용 및 방향이 다른 강의들과 조화롭지 않아 교체 또는 재구성이 필요함.</t>
    <phoneticPr fontId="28" type="noConversion"/>
  </si>
  <si>
    <t>E호조 및 보고서 작성 관련 실습을 보다 충분히 진행할 필요성이 있음.</t>
    <phoneticPr fontId="28" type="noConversion"/>
  </si>
  <si>
    <t>중견리더 과정(9주차)</t>
    <phoneticPr fontId="28" type="noConversion"/>
  </si>
  <si>
    <t>보고서평가</t>
    <phoneticPr fontId="28" type="noConversion"/>
  </si>
  <si>
    <t>학습평가</t>
    <phoneticPr fontId="28" type="noConversion"/>
  </si>
  <si>
    <t>분임과제</t>
    <phoneticPr fontId="28" type="noConversion"/>
  </si>
  <si>
    <t>역할연기</t>
    <phoneticPr fontId="28" type="noConversion"/>
  </si>
  <si>
    <t>박병주</t>
    <phoneticPr fontId="28" type="noConversion"/>
  </si>
  <si>
    <t>트라이포트 첨단 물류플랫폼 구축</t>
    <phoneticPr fontId="28" type="noConversion"/>
  </si>
  <si>
    <t>중견리더 과정(9주차)</t>
    <phoneticPr fontId="28" type="noConversion"/>
  </si>
  <si>
    <t>필라테스 수업의 현재 강도 및 방식이 효과적으로 느껴지며, 동일 수준의 유지가 바람직한 것 같음.</t>
    <phoneticPr fontId="28" type="noConversion"/>
  </si>
  <si>
    <t>기타</t>
    <phoneticPr fontId="28" type="noConversion"/>
  </si>
  <si>
    <t>골프 수업 중 특정 강사의 수업 방식이 자존심을 건드리는 방식으로 느껴져 다소 불편했음.</t>
    <phoneticPr fontId="28" type="noConversion"/>
  </si>
  <si>
    <t>&lt;중견리더 과정(9주차)&gt; 강사강의 만족도 평균</t>
    <phoneticPr fontId="28" type="noConversion"/>
  </si>
  <si>
    <t>&lt;경남의 섬 과정&gt; 강사강의 만족도 평균</t>
    <phoneticPr fontId="28" type="noConversion"/>
  </si>
  <si>
    <t>경남의 섬 과정</t>
    <phoneticPr fontId="28" type="noConversion"/>
  </si>
  <si>
    <t>임득진</t>
    <phoneticPr fontId="28" type="noConversion"/>
  </si>
  <si>
    <t>과정운영</t>
    <phoneticPr fontId="28" type="noConversion"/>
  </si>
  <si>
    <t>경남의 섬' 교육과정이 추가 개설되어 더 많은 직원이 참여할 수 있기를 희망함.</t>
    <phoneticPr fontId="28" type="noConversion"/>
  </si>
  <si>
    <t>교육 참여자 간 공식적인 대화 시간 확대를 통해 업무 협업 기반을 마련하면 더 좋겠음.</t>
    <phoneticPr fontId="28" type="noConversion"/>
  </si>
  <si>
    <t>섬 투어 기간 중 스트레스 해소 관련 검사 및 방안을 교육에 포함하여 심리적 지원을 병행하면 좋겠음.</t>
    <phoneticPr fontId="28" type="noConversion"/>
  </si>
  <si>
    <t>거제 방문 시 조선해양문화관 방문을 일정에 포함시켜 교육 코스를 더욱 다양화 하면 좋을 것 같음.</t>
    <phoneticPr fontId="28" type="noConversion"/>
  </si>
  <si>
    <t>교육환경</t>
    <phoneticPr fontId="28" type="noConversion"/>
  </si>
  <si>
    <t>남해스포츠파크 숙소에 욕실 비품이 비치되어 있지 않아 불편함이 있었음.</t>
    <phoneticPr fontId="28" type="noConversion"/>
  </si>
  <si>
    <t>섬 탐방 코스로 장사도·연화도·매물도 등을 고려해도 좋을 것 같음.</t>
    <phoneticPr fontId="28" type="noConversion"/>
  </si>
  <si>
    <t>학과장의 열정적인 강의 준비와 진행이 인상 깊었음.</t>
    <phoneticPr fontId="28" type="noConversion"/>
  </si>
  <si>
    <t>교육담당자가 사진 및 동영상 기록에 세심하게 신경 써준 점이 인상 깊었음.</t>
    <phoneticPr fontId="28" type="noConversion"/>
  </si>
  <si>
    <t>식사 및 간식 준비와 구성이 겹침이 없어 좋았음.</t>
    <phoneticPr fontId="28" type="noConversion"/>
  </si>
  <si>
    <t>섬 교육을 통해 경남에 대한 자긍심이 높아졌으며, 외부 홍보의 필요성과 방향성에 대해 인식하게 되었음.</t>
    <phoneticPr fontId="28" type="noConversion"/>
  </si>
  <si>
    <t>한국승강기안전공단</t>
    <phoneticPr fontId="28" type="noConversion"/>
  </si>
  <si>
    <t>&lt;시·군 팀장 리더십 과정&gt; 강사강의 만족도 평균</t>
    <phoneticPr fontId="28" type="noConversion"/>
  </si>
  <si>
    <t>손정민</t>
    <phoneticPr fontId="28" type="noConversion"/>
  </si>
  <si>
    <t>팀장의 역할 공감</t>
    <phoneticPr fontId="28" type="noConversion"/>
  </si>
  <si>
    <t>이승환</t>
    <phoneticPr fontId="28" type="noConversion"/>
  </si>
  <si>
    <t>갈등해결 및 성과창출 리더십</t>
    <phoneticPr fontId="28" type="noConversion"/>
  </si>
  <si>
    <t>김해동</t>
    <phoneticPr fontId="28" type="noConversion"/>
  </si>
  <si>
    <t>국내 우주항공산업 전망과 경남의 미래</t>
    <phoneticPr fontId="28" type="noConversion"/>
  </si>
  <si>
    <t>우명희</t>
    <phoneticPr fontId="28" type="noConversion"/>
  </si>
  <si>
    <t>역량에 대한 이해</t>
    <phoneticPr fontId="28" type="noConversion"/>
  </si>
  <si>
    <t>박봉서</t>
    <phoneticPr fontId="28" type="noConversion"/>
  </si>
  <si>
    <t>팀장의 보고 및 발표스킬</t>
    <phoneticPr fontId="28" type="noConversion"/>
  </si>
  <si>
    <t>현장학습(통영, 거제, 독일마을, 남해)</t>
    <phoneticPr fontId="28" type="noConversion"/>
  </si>
  <si>
    <t>신임팀장 비전만들기</t>
    <phoneticPr fontId="28" type="noConversion"/>
  </si>
  <si>
    <t>참여식 활동이 많아 다소 부담되었으며, 1일 현장학습 및 힐링 과정을 추가 편성하여 교육기간을 늘리는 방안을 제안함.</t>
    <phoneticPr fontId="28" type="noConversion"/>
  </si>
  <si>
    <t>리더십은 팀장뿐 아니라 조직 구성원 모두에게 필요하다는 점을 인식하게 되었음.</t>
    <phoneticPr fontId="28" type="noConversion"/>
  </si>
  <si>
    <t>강사 섭외가 적절하고 교육 주제와 잘 맞아 만족스러웠음.</t>
    <phoneticPr fontId="28" type="noConversion"/>
  </si>
  <si>
    <t>역할 연극이 과장-팀장 관계가 아닌 팀장-주무관 관계였으면 더 현실감 있었을 것이며, 주제 또한 더 쉽게 공감할 수 있는 내용으로 구성되었으면 좋겠음.</t>
    <phoneticPr fontId="28" type="noConversion"/>
  </si>
  <si>
    <t>&lt;다문화와 사회통합 교육 과정&gt; 강사강의 만족도 평균</t>
    <phoneticPr fontId="28" type="noConversion"/>
  </si>
  <si>
    <t>유민수</t>
    <phoneticPr fontId="28" type="noConversion"/>
  </si>
  <si>
    <t>승해경</t>
    <phoneticPr fontId="28" type="noConversion"/>
  </si>
  <si>
    <t>다문화 사회의 이해</t>
    <phoneticPr fontId="28" type="noConversion"/>
  </si>
  <si>
    <t>이인순</t>
    <phoneticPr fontId="28" type="noConversion"/>
  </si>
  <si>
    <t>지역사회통합과 문화다양성</t>
    <phoneticPr fontId="28" type="noConversion"/>
  </si>
  <si>
    <t>이온유</t>
    <phoneticPr fontId="28" type="noConversion"/>
  </si>
  <si>
    <t>다문화 인권감수성</t>
    <phoneticPr fontId="28" type="noConversion"/>
  </si>
  <si>
    <t>문경희</t>
    <phoneticPr fontId="28" type="noConversion"/>
  </si>
  <si>
    <t>이민정책 패러다임의 변화와 지방정부의 역할</t>
    <phoneticPr fontId="28" type="noConversion"/>
  </si>
  <si>
    <t>이효령</t>
    <phoneticPr fontId="28" type="noConversion"/>
  </si>
  <si>
    <t>다문화 나라별 비교 문화 체험</t>
    <phoneticPr fontId="28" type="noConversion"/>
  </si>
  <si>
    <t>과정운영</t>
    <phoneticPr fontId="28" type="noConversion"/>
  </si>
  <si>
    <t>문화 체험 프로그램이 보다 다양화되면 좋겠음.</t>
    <phoneticPr fontId="28" type="noConversion"/>
  </si>
  <si>
    <t>강사들이 현장 경험을 바탕으로 수업을 진행하여 실용적이고 이해도가 높았음.</t>
    <phoneticPr fontId="28" type="noConversion"/>
  </si>
  <si>
    <t>차별과 혐오 문제에 대한 인식 제고를 위해 도 전체 공무원을 대상으로 한 교육 과정이 필요함.</t>
    <phoneticPr fontId="28" type="noConversion"/>
  </si>
  <si>
    <t>&lt;디자인 플랫폼 활용 과정&gt; 강사강의 만족도 평균</t>
    <phoneticPr fontId="28" type="noConversion"/>
  </si>
  <si>
    <t>상황에 맞는 플랫폼 활용 실습</t>
    <phoneticPr fontId="28" type="noConversion"/>
  </si>
  <si>
    <t>디자인 플랫폼의 이해 및 생성형 AI 활용</t>
    <phoneticPr fontId="28" type="noConversion"/>
  </si>
  <si>
    <t>교육방법</t>
    <phoneticPr fontId="28" type="noConversion"/>
  </si>
  <si>
    <t>다음 강의는 김해·창원·양산 권역에서 개최되기를 희망함.</t>
    <phoneticPr fontId="28" type="noConversion"/>
  </si>
  <si>
    <t>실습할 수 있는 시간이 더 많으면 좋겠음.</t>
    <phoneticPr fontId="28" type="noConversion"/>
  </si>
  <si>
    <t>강사의 교수법과 제공된 자료가 모두 만족스러웠으며, 실제 업무에 활용하기에 유용했음.</t>
    <phoneticPr fontId="28" type="noConversion"/>
  </si>
  <si>
    <t>교육 기간이 더 길어졌으면 좋겠음.</t>
    <phoneticPr fontId="28" type="noConversion"/>
  </si>
  <si>
    <t>4월4주차</t>
  </si>
  <si>
    <t>4월4주차</t>
    <phoneticPr fontId="28" type="noConversion"/>
  </si>
  <si>
    <t>4.21.~4.25.</t>
    <phoneticPr fontId="28" type="noConversion"/>
  </si>
  <si>
    <t>인재개발원</t>
  </si>
  <si>
    <t>인재개발원</t>
    <phoneticPr fontId="28" type="noConversion"/>
  </si>
  <si>
    <t>남미정</t>
    <phoneticPr fontId="28" type="noConversion"/>
  </si>
  <si>
    <t>501호</t>
    <phoneticPr fontId="28" type="noConversion"/>
  </si>
  <si>
    <t>601호</t>
    <phoneticPr fontId="28" type="noConversion"/>
  </si>
  <si>
    <t>안우찬</t>
    <phoneticPr fontId="28" type="noConversion"/>
  </si>
  <si>
    <t>류은영</t>
    <phoneticPr fontId="28" type="noConversion"/>
  </si>
  <si>
    <t>저수지·댐 안전관리 과정</t>
    <phoneticPr fontId="28" type="noConversion"/>
  </si>
  <si>
    <t>4.23.~4.25.</t>
  </si>
  <si>
    <t>4.23.~4.25.</t>
    <phoneticPr fontId="28" type="noConversion"/>
  </si>
  <si>
    <t>지역특화 관광콘텐츠 개발 과정</t>
    <phoneticPr fontId="28" type="noConversion"/>
  </si>
  <si>
    <t>1인 방송과 영상제작 과정</t>
    <phoneticPr fontId="28" type="noConversion"/>
  </si>
  <si>
    <t>문화유산 이해 과정</t>
    <phoneticPr fontId="28" type="noConversion"/>
  </si>
  <si>
    <t>신규공무원 역량향상 심화 과정</t>
  </si>
  <si>
    <t>현장캠퍼스</t>
    <phoneticPr fontId="28" type="noConversion"/>
  </si>
  <si>
    <t>김해중소기업비즈니스센터</t>
    <phoneticPr fontId="28" type="noConversion"/>
  </si>
  <si>
    <t>504호</t>
    <phoneticPr fontId="28" type="noConversion"/>
  </si>
  <si>
    <t>정보3실</t>
    <phoneticPr fontId="28" type="noConversion"/>
  </si>
  <si>
    <t>현장학습</t>
    <phoneticPr fontId="28" type="noConversion"/>
  </si>
  <si>
    <t>401·403호, 정보2실</t>
  </si>
  <si>
    <t>기본(기본장기)</t>
    <phoneticPr fontId="28" type="noConversion"/>
  </si>
  <si>
    <t>직무(전문)</t>
    <phoneticPr fontId="28" type="noConversion"/>
  </si>
  <si>
    <t>핵심(핵심과제)</t>
    <phoneticPr fontId="28" type="noConversion"/>
  </si>
  <si>
    <t>기본(기본)</t>
    <phoneticPr fontId="28" type="noConversion"/>
  </si>
  <si>
    <t>박현수</t>
    <phoneticPr fontId="28" type="noConversion"/>
  </si>
  <si>
    <t>정슬영</t>
    <phoneticPr fontId="28" type="noConversion"/>
  </si>
  <si>
    <t>유민수</t>
    <phoneticPr fontId="28" type="noConversion"/>
  </si>
  <si>
    <t>이송민</t>
    <phoneticPr fontId="28" type="noConversion"/>
  </si>
  <si>
    <t>정현서</t>
    <phoneticPr fontId="28" type="noConversion"/>
  </si>
  <si>
    <t>양세희</t>
    <phoneticPr fontId="28" type="noConversion"/>
  </si>
  <si>
    <t>비고</t>
    <phoneticPr fontId="28" type="noConversion"/>
  </si>
  <si>
    <t>-</t>
    <phoneticPr fontId="28" type="noConversion"/>
  </si>
  <si>
    <t>과정진행중</t>
    <phoneticPr fontId="28" type="noConversion"/>
  </si>
  <si>
    <t>중견리더 과정(10주차)</t>
    <phoneticPr fontId="28" type="noConversion"/>
  </si>
  <si>
    <t>교류(경남주관)</t>
    <phoneticPr fontId="28" type="noConversion"/>
  </si>
  <si>
    <t>문화유산 이해 과정</t>
    <phoneticPr fontId="28" type="noConversion"/>
  </si>
  <si>
    <t>&lt;미래설계 과정(1주차)&gt; 강사강의 만족도 평균</t>
    <phoneticPr fontId="28" type="noConversion"/>
  </si>
  <si>
    <t>미래설계 과정(1주차)</t>
    <phoneticPr fontId="28" type="noConversion"/>
  </si>
  <si>
    <t>김택우</t>
    <phoneticPr fontId="28" type="noConversion"/>
  </si>
  <si>
    <t>연금제도의 이해</t>
    <phoneticPr fontId="28" type="noConversion"/>
  </si>
  <si>
    <t>문양근</t>
    <phoneticPr fontId="28" type="noConversion"/>
  </si>
  <si>
    <t>취업심사 및 행위제한제도 안내</t>
    <phoneticPr fontId="28" type="noConversion"/>
  </si>
  <si>
    <t>유등정</t>
    <phoneticPr fontId="28" type="noConversion"/>
  </si>
  <si>
    <t>시간관리 생애설계</t>
    <phoneticPr fontId="28" type="noConversion"/>
  </si>
  <si>
    <t>최경희</t>
    <phoneticPr fontId="28" type="noConversion"/>
  </si>
  <si>
    <t>슬기로운 일상속 AI</t>
    <phoneticPr fontId="28" type="noConversion"/>
  </si>
  <si>
    <t>강은순</t>
    <phoneticPr fontId="28" type="noConversion"/>
  </si>
  <si>
    <t>행정사 바로알기</t>
    <phoneticPr fontId="28" type="noConversion"/>
  </si>
  <si>
    <t>윤현민</t>
    <phoneticPr fontId="28" type="noConversion"/>
  </si>
  <si>
    <t>동의보감에 나타난 성인병 예방</t>
    <phoneticPr fontId="28" type="noConversion"/>
  </si>
  <si>
    <t>유미형</t>
    <phoneticPr fontId="28" type="noConversion"/>
  </si>
  <si>
    <t>나만의 힐링법-아로마테라피</t>
    <phoneticPr fontId="28" type="noConversion"/>
  </si>
  <si>
    <t>최충환</t>
    <phoneticPr fontId="28" type="noConversion"/>
  </si>
  <si>
    <t>지역부동산 전망 및 퇴직후 재테크</t>
    <phoneticPr fontId="28" type="noConversion"/>
  </si>
  <si>
    <t>김한솔</t>
    <phoneticPr fontId="28" type="noConversion"/>
  </si>
  <si>
    <t>생활속 응급처치</t>
    <phoneticPr fontId="28" type="noConversion"/>
  </si>
  <si>
    <t>김효남</t>
    <phoneticPr fontId="28" type="noConversion"/>
  </si>
  <si>
    <t>건강한 삶을 위한 감정관리</t>
    <phoneticPr fontId="28" type="noConversion"/>
  </si>
  <si>
    <t>&lt;중견리더 과정(10주차)&gt; 강사강의 만족도 평균</t>
    <phoneticPr fontId="28" type="noConversion"/>
  </si>
  <si>
    <t>중견리더 과정(10주차)</t>
    <phoneticPr fontId="28" type="noConversion"/>
  </si>
  <si>
    <t>미래설계 과정(1주차)</t>
    <phoneticPr fontId="28" type="noConversion"/>
  </si>
  <si>
    <t>교과편성 및 강사선정</t>
    <phoneticPr fontId="28" type="noConversion"/>
  </si>
  <si>
    <t>교육방법</t>
    <phoneticPr fontId="28" type="noConversion"/>
  </si>
  <si>
    <t>과정운영</t>
    <phoneticPr fontId="28" type="noConversion"/>
  </si>
  <si>
    <t>강사들의 열정적인 강의 진행에 대해 긍정적인 평가가 있었음.</t>
    <phoneticPr fontId="28" type="noConversion"/>
  </si>
  <si>
    <t>교육과목이 자기개발에 도움이 되었으며, 강사 선정도 적절하였다는 의견 있음.</t>
    <phoneticPr fontId="28" type="noConversion"/>
  </si>
  <si>
    <t>팀별로 둥글게 앉아 소통하는 방식으로 교육을 구성하면 더욱 좋겠다는 제안 있음.</t>
    <phoneticPr fontId="28" type="noConversion"/>
  </si>
  <si>
    <t>AI 활용법, 스마트기기 사용법 등 실습 위주의 교육 시간이 더 필요함.</t>
    <phoneticPr fontId="28" type="noConversion"/>
  </si>
  <si>
    <t>힐링 및 아로마 생활 관련 과정의 시간 확대 요청이 있음.</t>
    <phoneticPr fontId="28" type="noConversion"/>
  </si>
  <si>
    <t>교육 시기를 퇴직자뿐만 아니라 퇴직 5년 전부터도 참여할 수 있도록 확대하면 좋겠다는 제안 있었음.</t>
    <phoneticPr fontId="28" type="noConversion"/>
  </si>
  <si>
    <t>공무원 출신 강사는 배제하는 것이 좋겠다는 의견 있었음.</t>
    <phoneticPr fontId="28" type="noConversion"/>
  </si>
  <si>
    <t>행정사 바로알기' 과목의 실효성에 대한 의문이 제기되었으며, 교육 대상과 맞지 않는다는 의견과 함께 폐지를 요청하였으며, 행정사 소개보다는 다양한 일자리 정보 제공이 필요하다는 의견이 있었음.</t>
    <phoneticPr fontId="28" type="noConversion"/>
  </si>
  <si>
    <t>비록 숙소 시설은 낙후되었지만, 알찬 내용으로 구성된 교육과정과 전 일정 내내 꼼꼼하게 진행한 과정장에 대한 긍정적 피드백이 있었음.</t>
    <phoneticPr fontId="28" type="noConversion"/>
  </si>
  <si>
    <t>이정욱</t>
    <phoneticPr fontId="28" type="noConversion"/>
  </si>
  <si>
    <t>유럽에서 아시아를 만나다</t>
    <phoneticPr fontId="28" type="noConversion"/>
  </si>
  <si>
    <t>손정민</t>
    <phoneticPr fontId="28" type="noConversion"/>
  </si>
  <si>
    <t>조직 내 갈등관리</t>
    <phoneticPr fontId="28" type="noConversion"/>
  </si>
  <si>
    <t>김태영</t>
    <phoneticPr fontId="28" type="noConversion"/>
  </si>
  <si>
    <t>농업의 지속가능한 발전방안</t>
    <phoneticPr fontId="28" type="noConversion"/>
  </si>
  <si>
    <t>최원연</t>
    <phoneticPr fontId="28" type="noConversion"/>
  </si>
  <si>
    <t>영화로 만나는 역사</t>
    <phoneticPr fontId="28" type="noConversion"/>
  </si>
  <si>
    <t>감정테라피</t>
    <phoneticPr fontId="28" type="noConversion"/>
  </si>
  <si>
    <t>연세대 심리학과 서은국 교수를 초청하여 ‘행복론’ 관련 강의를 개설하자는 제안이 있었음.</t>
    <phoneticPr fontId="28" type="noConversion"/>
  </si>
  <si>
    <t>감정테라피 수업이 힐링 효과가 있어 긍정적이었으며, 이와 같은 수업이 더 확대되기를 희망함.</t>
    <phoneticPr fontId="28" type="noConversion"/>
  </si>
  <si>
    <t>502호, 월정저수지</t>
    <phoneticPr fontId="28" type="noConversion"/>
  </si>
  <si>
    <t>저수지·댐 안전관리</t>
    <phoneticPr fontId="28" type="noConversion"/>
  </si>
  <si>
    <t>최혜주</t>
    <phoneticPr fontId="28" type="noConversion"/>
  </si>
  <si>
    <t>소통을 위한 대화기술 및 공감기법</t>
    <phoneticPr fontId="28" type="noConversion"/>
  </si>
  <si>
    <t>박재성</t>
    <phoneticPr fontId="28" type="noConversion"/>
  </si>
  <si>
    <t>저수지, 댐 안전관리법</t>
    <phoneticPr fontId="28" type="noConversion"/>
  </si>
  <si>
    <t>임성근</t>
    <phoneticPr fontId="28" type="noConversion"/>
  </si>
  <si>
    <t>계측관리 이론 및 현장적용 사례</t>
    <phoneticPr fontId="28" type="noConversion"/>
  </si>
  <si>
    <t>최병한</t>
    <phoneticPr fontId="28" type="noConversion"/>
  </si>
  <si>
    <t>비상대처계획(EAP), 주민대피계획의 수립</t>
    <phoneticPr fontId="28" type="noConversion"/>
  </si>
  <si>
    <t>이백</t>
    <phoneticPr fontId="28" type="noConversion"/>
  </si>
  <si>
    <t>국내외 저수지 댐 안전관리 업무 사례연구</t>
    <phoneticPr fontId="28" type="noConversion"/>
  </si>
  <si>
    <t>저수지 댐 안전관리에 대한 분임토의 및 내용 작성</t>
    <phoneticPr fontId="28" type="noConversion"/>
  </si>
  <si>
    <t>우재성</t>
    <phoneticPr fontId="28" type="noConversion"/>
  </si>
  <si>
    <t>저수지 댐 안전관리 및 재해예방 법령해설</t>
    <phoneticPr fontId="28" type="noConversion"/>
  </si>
  <si>
    <t>저수지 댐 시설물 보수보강 실무</t>
    <phoneticPr fontId="28" type="noConversion"/>
  </si>
  <si>
    <t>교육 인원 및 기수를 확대하고, 현장실습 시간을 늘려야 한다는 제안이 있었음.</t>
    <phoneticPr fontId="28" type="noConversion"/>
  </si>
  <si>
    <t>타 지역 교육생을 위한 숙박 제공 여부를 교육 시작 전에 미리 공지해주면 준비에 도움이 된다는 의견이 있었음.</t>
    <phoneticPr fontId="28" type="noConversion"/>
  </si>
  <si>
    <t>교육을 비대면(인터넷 강의, 사이버 교육 등)으로 운영하거나 병행하는 방안을 제안함.</t>
    <phoneticPr fontId="28" type="noConversion"/>
  </si>
  <si>
    <t>50분 수업·10분 휴식 원칙을 잘 지켜주면 집중도와 만족도가 높을 것이라는 의견이 있었음.</t>
    <phoneticPr fontId="28" type="noConversion"/>
  </si>
  <si>
    <t>현장학습 장소와 강사의 실무경험이 풍부하여 교육 내용이 실질적으로 도움이 되었다는 긍정적 평가가 있었음.</t>
    <phoneticPr fontId="28" type="noConversion"/>
  </si>
  <si>
    <t>저수지·댐 명칭 등 기초 개념을 교육 초반에 배치하면 학습 흐름에 도움이 될 것이라는 제안이 있었음.</t>
    <phoneticPr fontId="28" type="noConversion"/>
  </si>
  <si>
    <t>팀장의 역할 공감</t>
    <phoneticPr fontId="28" type="noConversion"/>
  </si>
  <si>
    <t>김해동</t>
    <phoneticPr fontId="28" type="noConversion"/>
  </si>
  <si>
    <t>박봉서</t>
    <phoneticPr fontId="28" type="noConversion"/>
  </si>
  <si>
    <t>손태성</t>
    <phoneticPr fontId="28" type="noConversion"/>
  </si>
  <si>
    <t>역량교육의 이해</t>
    <phoneticPr fontId="28" type="noConversion"/>
  </si>
  <si>
    <t>[모의과제 실습] 역할수행</t>
    <phoneticPr fontId="28" type="noConversion"/>
  </si>
  <si>
    <t>함수정</t>
    <phoneticPr fontId="28" type="noConversion"/>
  </si>
  <si>
    <t>&lt;지역특화 관광콘텐츠 개발 과정&gt; 강사강의 만족도 평균</t>
    <phoneticPr fontId="28" type="noConversion"/>
  </si>
  <si>
    <t>지역특화 관광콘텐츠 개발 과정</t>
    <phoneticPr fontId="28" type="noConversion"/>
  </si>
  <si>
    <t>고계성</t>
    <phoneticPr fontId="28" type="noConversion"/>
  </si>
  <si>
    <t>관광산업 트렌드의 이해</t>
    <phoneticPr fontId="28" type="noConversion"/>
  </si>
  <si>
    <t>관광산업 국내외 우수사례</t>
    <phoneticPr fontId="28" type="noConversion"/>
  </si>
  <si>
    <t>경남관광 방향성 모색</t>
    <phoneticPr fontId="28" type="noConversion"/>
  </si>
  <si>
    <t>기후변화와 관광산업</t>
    <phoneticPr fontId="28" type="noConversion"/>
  </si>
  <si>
    <t>최석하</t>
    <phoneticPr fontId="28" type="noConversion"/>
  </si>
  <si>
    <t>스트레스 완화 스트레칭</t>
    <phoneticPr fontId="28" type="noConversion"/>
  </si>
  <si>
    <t>임석</t>
    <phoneticPr fontId="28" type="noConversion"/>
  </si>
  <si>
    <t>관광콘텐츠 기획 실제</t>
    <phoneticPr fontId="28" type="noConversion"/>
  </si>
  <si>
    <t>유정수</t>
    <phoneticPr fontId="28" type="noConversion"/>
  </si>
  <si>
    <t>AI로 배우는 관광콘텐츠 제작</t>
    <phoneticPr fontId="28" type="noConversion"/>
  </si>
  <si>
    <t>최석하 강사의 스트레스 완화 스트레칭 교육의 구성 또는 필요성에 대해 재검토해 주면 좋겠음.</t>
    <phoneticPr fontId="28" type="noConversion"/>
  </si>
  <si>
    <t>&lt;1인 방송과 영상제작 과정&gt; 강사강의 만족도 평균</t>
    <phoneticPr fontId="28" type="noConversion"/>
  </si>
  <si>
    <t>1인 방송과 영상제작 과정</t>
    <phoneticPr fontId="28" type="noConversion"/>
  </si>
  <si>
    <t>홍보플랫폼 안내 및 우수사례</t>
    <phoneticPr fontId="28" type="noConversion"/>
  </si>
  <si>
    <t>스마트폰 카메라 세팅</t>
    <phoneticPr fontId="28" type="noConversion"/>
  </si>
  <si>
    <t>홍보 기획 및 스토리 보드 작성</t>
    <phoneticPr fontId="28" type="noConversion"/>
  </si>
  <si>
    <t>촬영 장비 사용법 및 촬영</t>
    <phoneticPr fontId="28" type="noConversion"/>
  </si>
  <si>
    <t>AI를 활용한 시나리오</t>
    <phoneticPr fontId="28" type="noConversion"/>
  </si>
  <si>
    <t>영상 편집</t>
    <phoneticPr fontId="28" type="noConversion"/>
  </si>
  <si>
    <t>홍보 영상 게시 및 활용</t>
    <phoneticPr fontId="28" type="noConversion"/>
  </si>
  <si>
    <t>저작권 알기와 자료 받기</t>
    <phoneticPr fontId="28" type="noConversion"/>
  </si>
  <si>
    <t>김경혜</t>
    <phoneticPr fontId="28" type="noConversion"/>
  </si>
  <si>
    <t>예산실무</t>
    <phoneticPr fontId="28" type="noConversion"/>
  </si>
  <si>
    <t>전병은</t>
    <phoneticPr fontId="28" type="noConversion"/>
  </si>
  <si>
    <t>류성미</t>
    <phoneticPr fontId="28" type="noConversion"/>
  </si>
  <si>
    <t>계약실무</t>
    <phoneticPr fontId="28" type="noConversion"/>
  </si>
  <si>
    <t>여영호</t>
    <phoneticPr fontId="28" type="noConversion"/>
  </si>
  <si>
    <t>보조금 실무</t>
    <phoneticPr fontId="28" type="noConversion"/>
  </si>
  <si>
    <t>김민서</t>
    <phoneticPr fontId="28" type="noConversion"/>
  </si>
  <si>
    <t>보도자료 작성</t>
    <phoneticPr fontId="28" type="noConversion"/>
  </si>
  <si>
    <t>김유경</t>
    <phoneticPr fontId="28" type="noConversion"/>
  </si>
  <si>
    <t>인사말 작성</t>
    <phoneticPr fontId="28" type="noConversion"/>
  </si>
  <si>
    <t>이옥형</t>
    <phoneticPr fontId="28" type="noConversion"/>
  </si>
  <si>
    <t>보고서 작성 실무</t>
    <phoneticPr fontId="28" type="noConversion"/>
  </si>
  <si>
    <t>박영란</t>
    <phoneticPr fontId="28" type="noConversion"/>
  </si>
  <si>
    <t>행사실무</t>
    <phoneticPr fontId="28" type="noConversion"/>
  </si>
  <si>
    <t>박기남</t>
    <phoneticPr fontId="28" type="noConversion"/>
  </si>
  <si>
    <t>홍보템플릿 실무</t>
    <phoneticPr fontId="28" type="noConversion"/>
  </si>
  <si>
    <t>이광옥</t>
    <phoneticPr fontId="28" type="noConversion"/>
  </si>
  <si>
    <t>법률(규정) 해석</t>
    <phoneticPr fontId="28" type="noConversion"/>
  </si>
  <si>
    <t>이현민</t>
    <phoneticPr fontId="28" type="noConversion"/>
  </si>
  <si>
    <t>한글실무</t>
    <phoneticPr fontId="28" type="noConversion"/>
  </si>
  <si>
    <t>엑셀실무</t>
    <phoneticPr fontId="28" type="noConversion"/>
  </si>
  <si>
    <t>김준일</t>
    <phoneticPr fontId="28" type="noConversion"/>
  </si>
  <si>
    <t>공사감독 및 현장점검 요령</t>
    <phoneticPr fontId="28" type="noConversion"/>
  </si>
  <si>
    <t>전반적으로 다양함과 실용성 중심의 역량 강화를 할 수 있는 여러 과목을 배울 수 있는 교육이었음.</t>
    <phoneticPr fontId="28" type="noConversion"/>
  </si>
  <si>
    <t>&lt;저수지·댐 안전관리 과정&gt; 강사강의 만족도 평균</t>
    <phoneticPr fontId="28" type="noConversion"/>
  </si>
  <si>
    <t>&lt;문화유산 이해 과정&gt; 강사강의 만족도 평균</t>
    <phoneticPr fontId="28" type="noConversion"/>
  </si>
  <si>
    <t>교류과정(경남주관)</t>
    <phoneticPr fontId="28" type="noConversion"/>
  </si>
  <si>
    <t>2025년 강사강의 만족도 총괄현황</t>
    <phoneticPr fontId="28" type="noConversion"/>
  </si>
  <si>
    <t>2025년 과정유형별 교육만족도 현황</t>
    <phoneticPr fontId="28" type="noConversion"/>
  </si>
  <si>
    <t>2025년 교육만족도 총괄현황</t>
    <phoneticPr fontId="28" type="noConversion"/>
  </si>
  <si>
    <r>
      <t xml:space="preserve">2025년 </t>
    </r>
    <r>
      <rPr>
        <sz val="28"/>
        <color rgb="FF0000FF"/>
        <rFont val="HY헤드라인M"/>
        <family val="1"/>
        <charset val="129"/>
      </rPr>
      <t>교육생 건의사항</t>
    </r>
    <r>
      <rPr>
        <sz val="28"/>
        <color theme="1"/>
        <rFont val="HY헤드라인M"/>
        <family val="1"/>
        <charset val="129"/>
      </rPr>
      <t xml:space="preserve"> 검토 및 조치 결과</t>
    </r>
    <phoneticPr fontId="39" type="noConversion"/>
  </si>
  <si>
    <t>2025년 강사강의 만족도 순위</t>
    <phoneticPr fontId="28" type="noConversion"/>
  </si>
  <si>
    <t>2025년 교육과정 종합만족도 순위</t>
    <phoneticPr fontId="28" type="noConversion"/>
  </si>
  <si>
    <t>&lt;전입공무원 역량향상 과정&gt; 강사강의 만족도 평균</t>
    <phoneticPr fontId="28" type="noConversion"/>
  </si>
  <si>
    <t>5월</t>
  </si>
  <si>
    <t>5월</t>
    <phoneticPr fontId="28" type="noConversion"/>
  </si>
  <si>
    <t>5월1주차</t>
  </si>
  <si>
    <t>5월1주차</t>
    <phoneticPr fontId="28" type="noConversion"/>
  </si>
  <si>
    <t>4.28.~5.2.</t>
    <phoneticPr fontId="28" type="noConversion"/>
  </si>
  <si>
    <t>미래설계 과정(2주차)</t>
    <phoneticPr fontId="28" type="noConversion"/>
  </si>
  <si>
    <t>중견리더 과정(11주차)</t>
    <phoneticPr fontId="28" type="noConversion"/>
  </si>
  <si>
    <t>501호, 현장학습</t>
  </si>
  <si>
    <t>4.29.~5.2.</t>
  </si>
  <si>
    <t>4.29.~5.2.</t>
    <phoneticPr fontId="28" type="noConversion"/>
  </si>
  <si>
    <t>7·8급 승진자 역량향상 과정</t>
  </si>
  <si>
    <t>인재개발원</t>
    <phoneticPr fontId="28" type="noConversion"/>
  </si>
  <si>
    <t>정슬영</t>
    <phoneticPr fontId="28" type="noConversion"/>
  </si>
  <si>
    <t>4.30.~5.2.</t>
  </si>
  <si>
    <t>4.30.~5.2.</t>
    <phoneticPr fontId="28" type="noConversion"/>
  </si>
  <si>
    <t>명품 스피치 과정</t>
  </si>
  <si>
    <t>명품 스피치 과정</t>
    <phoneticPr fontId="28" type="noConversion"/>
  </si>
  <si>
    <t>401호</t>
  </si>
  <si>
    <t>401호</t>
    <phoneticPr fontId="28" type="noConversion"/>
  </si>
  <si>
    <t>유민수</t>
    <phoneticPr fontId="28" type="noConversion"/>
  </si>
  <si>
    <t>5.2.</t>
  </si>
  <si>
    <t>5.2.</t>
    <phoneticPr fontId="28" type="noConversion"/>
  </si>
  <si>
    <t>5급 관리자 리더십 과정</t>
  </si>
  <si>
    <t>엑셀 활용 과정</t>
  </si>
  <si>
    <t>엑셀 활용 과정</t>
    <phoneticPr fontId="28" type="noConversion"/>
  </si>
  <si>
    <t>502호</t>
  </si>
  <si>
    <t>502호</t>
    <phoneticPr fontId="28" type="noConversion"/>
  </si>
  <si>
    <t>정보3실</t>
  </si>
  <si>
    <t>정보3실</t>
    <phoneticPr fontId="28" type="noConversion"/>
  </si>
  <si>
    <t>양세희</t>
    <phoneticPr fontId="28" type="noConversion"/>
  </si>
  <si>
    <t>김성엽</t>
    <phoneticPr fontId="28" type="noConversion"/>
  </si>
  <si>
    <t>기본(기본)</t>
    <phoneticPr fontId="28" type="noConversion"/>
  </si>
  <si>
    <t>직무(공통)</t>
    <phoneticPr fontId="28" type="noConversion"/>
  </si>
  <si>
    <t>기본(리더십)</t>
    <phoneticPr fontId="28" type="noConversion"/>
  </si>
  <si>
    <t>2025년 5월 강사강의 만족도 평균</t>
    <phoneticPr fontId="28" type="noConversion"/>
  </si>
  <si>
    <t>&lt;미래설계 과정(2주차)&gt; 강사강의 만족도 평균</t>
    <phoneticPr fontId="28" type="noConversion"/>
  </si>
  <si>
    <t>남미정</t>
    <phoneticPr fontId="28" type="noConversion"/>
  </si>
  <si>
    <t>윤효식</t>
    <phoneticPr fontId="28" type="noConversion"/>
  </si>
  <si>
    <t>이승환</t>
    <phoneticPr fontId="28" type="noConversion"/>
  </si>
  <si>
    <t>소통을 위한 대화의 기술과 공감기법</t>
    <phoneticPr fontId="28" type="noConversion"/>
  </si>
  <si>
    <t>장영일</t>
    <phoneticPr fontId="28" type="noConversion"/>
  </si>
  <si>
    <t>이진석</t>
    <phoneticPr fontId="28" type="noConversion"/>
  </si>
  <si>
    <t>인문학 콘서트</t>
    <phoneticPr fontId="28" type="noConversion"/>
  </si>
  <si>
    <t>제1기 미래설계 과정 교육만족도 평균</t>
    <phoneticPr fontId="28" type="noConversion"/>
  </si>
  <si>
    <t>평균(1~2주차)</t>
    <phoneticPr fontId="28" type="noConversion"/>
  </si>
  <si>
    <t>교육방법</t>
    <phoneticPr fontId="28" type="noConversion"/>
  </si>
  <si>
    <t>교육환경</t>
    <phoneticPr fontId="28" type="noConversion"/>
  </si>
  <si>
    <t>기타</t>
    <phoneticPr fontId="28" type="noConversion"/>
  </si>
  <si>
    <t>행정사 강사의 자질 부족 문제를 제기하였으며(공무원 출신이지만 강사로서 적합하지 않았음), 일부 강사들이 강의 주제를 벗어나 개인 자랑 위주로 진행한 것에 불만을 표하였음.</t>
    <phoneticPr fontId="28" type="noConversion"/>
  </si>
  <si>
    <t>제주도 현장학습 종료 후 공항에서 바로 해산해 제대로 된 작별 인사 시간을 못 가진 것에 대한 아쉬움을 나타냄 → 월수 또는 화목 일정으로 조정하여 강의실에서 작별 시간을 가졌으면 좋겠음.</t>
    <phoneticPr fontId="28" type="noConversion"/>
  </si>
  <si>
    <t>실습 중심 교육으로 운영하였으면 함.</t>
    <phoneticPr fontId="28" type="noConversion"/>
  </si>
  <si>
    <t>교육과목과 전반적인 프로그램 구성이 만족스럽고 유익하다는 긍정적 평가가 있었음.</t>
    <phoneticPr fontId="28" type="noConversion"/>
  </si>
  <si>
    <t>-</t>
  </si>
  <si>
    <t>2월</t>
  </si>
  <si>
    <t>2월4주차</t>
  </si>
  <si>
    <t>2.17.~2.21.</t>
  </si>
  <si>
    <t>중견리더 과정(1주차)</t>
  </si>
  <si>
    <t>601호, 거제소노캄</t>
  </si>
  <si>
    <t>안우찬</t>
  </si>
  <si>
    <t>류은영</t>
  </si>
  <si>
    <t>과정진행중</t>
  </si>
  <si>
    <t>2월5주차</t>
  </si>
  <si>
    <t>2.24.~2.28.</t>
  </si>
  <si>
    <t>중견리더 과정(2주차)</t>
  </si>
  <si>
    <t>601호</t>
  </si>
  <si>
    <t>3월</t>
  </si>
  <si>
    <t>3월2주차</t>
  </si>
  <si>
    <t>3.4.~3.7.</t>
  </si>
  <si>
    <t>중견리더 과정(3주차)</t>
  </si>
  <si>
    <t>3월3주차</t>
  </si>
  <si>
    <t>3.10.~3.14.</t>
  </si>
  <si>
    <t>중견리더 과정(4주차)</t>
  </si>
  <si>
    <t>3월4주차</t>
  </si>
  <si>
    <t>3.17.~3.21.</t>
  </si>
  <si>
    <t>중견리더 과정(5주차)</t>
  </si>
  <si>
    <t>3월5주차</t>
  </si>
  <si>
    <t>3.24.~3.28.</t>
  </si>
  <si>
    <t>중견리더 과정(6주차)</t>
  </si>
  <si>
    <t>4월1주차</t>
  </si>
  <si>
    <t>3.31.~4.4.</t>
  </si>
  <si>
    <t>중견리더 과정(7주차)</t>
  </si>
  <si>
    <t>4월2주차</t>
  </si>
  <si>
    <t>4.7.~4.11.</t>
  </si>
  <si>
    <t>중견리더 과정(8주차)</t>
  </si>
  <si>
    <t>4.14.~4.18.</t>
  </si>
  <si>
    <t>중견리더 과정(9주차)</t>
  </si>
  <si>
    <t>601호, 통일교육원</t>
  </si>
  <si>
    <t>4.21.~4.25.</t>
  </si>
  <si>
    <t>중견리더 과정(10주차)</t>
  </si>
  <si>
    <t>수료주차</t>
    <phoneticPr fontId="28" type="noConversion"/>
  </si>
  <si>
    <t>수료 주차</t>
    <phoneticPr fontId="28" type="noConversion"/>
  </si>
  <si>
    <t>평균(1~43주차)</t>
    <phoneticPr fontId="28" type="noConversion"/>
  </si>
  <si>
    <t>제22기 중견리더 과정 교육만족도 평균</t>
    <phoneticPr fontId="28" type="noConversion"/>
  </si>
  <si>
    <t>수료 주차</t>
    <phoneticPr fontId="28" type="noConversion"/>
  </si>
  <si>
    <t>제1기 신규 임용(후보)자 과정 교육만족도 평균</t>
    <phoneticPr fontId="28" type="noConversion"/>
  </si>
  <si>
    <t>신규 임용(후보)자 과정(1주차)</t>
  </si>
  <si>
    <t>501호, 거제소노캄</t>
  </si>
  <si>
    <t>위은정</t>
  </si>
  <si>
    <t>신규 임용(후보)자 과정(2주차)</t>
  </si>
  <si>
    <t>501호</t>
  </si>
  <si>
    <t>신규 임용(후보)자 과정(1~3주차)</t>
  </si>
  <si>
    <t>평균(1~3주차)</t>
    <phoneticPr fontId="28" type="noConversion"/>
  </si>
  <si>
    <t>제2기 신규 임용(후보)자 과정 교육만족도 평균</t>
    <phoneticPr fontId="28" type="noConversion"/>
  </si>
  <si>
    <t>601호, 현장학습</t>
    <phoneticPr fontId="28" type="noConversion"/>
  </si>
  <si>
    <t>&lt;중견리더 과정(11주차)&gt; 강사강의 만족도 평균</t>
    <phoneticPr fontId="28" type="noConversion"/>
  </si>
  <si>
    <t>이성수</t>
    <phoneticPr fontId="28" type="noConversion"/>
  </si>
  <si>
    <t>아랍 이슬람 문화의 이해</t>
    <phoneticPr fontId="28" type="noConversion"/>
  </si>
  <si>
    <t>박종찬</t>
    <phoneticPr fontId="28" type="noConversion"/>
  </si>
  <si>
    <t>인생은 숙제가 아닌 축제</t>
    <phoneticPr fontId="28" type="noConversion"/>
  </si>
  <si>
    <t>강의실이 협소하고 형태가 길어 집중에 어려움이 있음. 어학 강의실이 없어 듣기 활동이 어려우며, 칠판이 낡아 필기가 잘 보이지 않고 뒷자리 화면 가시성이 떨어짐. 외국어 과정 강의실에서 시청각 자료 활용이 어려움.</t>
    <phoneticPr fontId="28" type="noConversion"/>
  </si>
  <si>
    <t>시군에 도 직원에 대한 여비가 부족한 실정임.</t>
    <phoneticPr fontId="28" type="noConversion"/>
  </si>
  <si>
    <t>박종찬 강사의 스피치 강의(멘탈 관리) 추가 요청함. 김영란 강사의 강의가 실질적 내용 없이 참여를 유도하는 방식이라 불만족스러움. 아랍 이슬람 문화 이해 강의 시간이 부족하여 2시간에서 4시간으로 확대 요청함.</t>
    <phoneticPr fontId="28" type="noConversion"/>
  </si>
  <si>
    <t>필라테스 강도가 초급자에게 어려움이 있어 강도 조절 필요함. 필라테스를 동아리 활동으로 전환하여 지속적으로 참여할 수 있도록 개선 요청함.</t>
    <phoneticPr fontId="28" type="noConversion"/>
  </si>
  <si>
    <t xml:space="preserve">독도 방문이 날씨로 인해 취소되었는데 여행경비는 별도 정산하는지 문의함. </t>
    <phoneticPr fontId="28" type="noConversion"/>
  </si>
  <si>
    <t>과정운영</t>
    <phoneticPr fontId="28" type="noConversion"/>
  </si>
  <si>
    <t>다양한 교육과정을 통해 여러 경험을 할 수 있어 긍정적으로 평가함.</t>
    <phoneticPr fontId="28" type="noConversion"/>
  </si>
  <si>
    <t>403호, 정보2·3실, 현장학습</t>
  </si>
  <si>
    <t>403호, 정보2·3실, 현장학습</t>
    <phoneticPr fontId="28" type="noConversion"/>
  </si>
  <si>
    <t>조하림</t>
    <phoneticPr fontId="28" type="noConversion"/>
  </si>
  <si>
    <t>주서의</t>
    <phoneticPr fontId="28" type="noConversion"/>
  </si>
  <si>
    <t>덜 지치는 직장생활</t>
    <phoneticPr fontId="28" type="noConversion"/>
  </si>
  <si>
    <t>배귀선</t>
    <phoneticPr fontId="28" type="noConversion"/>
  </si>
  <si>
    <t>스트레칭과 싱잉볼 명상</t>
    <phoneticPr fontId="28" type="noConversion"/>
  </si>
  <si>
    <t>홍영일</t>
    <phoneticPr fontId="28" type="noConversion"/>
  </si>
  <si>
    <t>생성형 AI의 직무적용</t>
    <phoneticPr fontId="28" type="noConversion"/>
  </si>
  <si>
    <t>유혜경</t>
    <phoneticPr fontId="28" type="noConversion"/>
  </si>
  <si>
    <t>엑셀 활용 팁</t>
    <phoneticPr fontId="28" type="noConversion"/>
  </si>
  <si>
    <t>문인수</t>
    <phoneticPr fontId="28" type="noConversion"/>
  </si>
  <si>
    <t>보고서 작성 실무</t>
    <phoneticPr fontId="28" type="noConversion"/>
  </si>
  <si>
    <t>김민서</t>
    <phoneticPr fontId="28" type="noConversion"/>
  </si>
  <si>
    <t>보도자료 작성실무</t>
    <phoneticPr fontId="28" type="noConversion"/>
  </si>
  <si>
    <t>현장학습 시 일기예보를 고려하여 유동적인 일정 조정이 이뤄지면 좋겠음(목요일 루지 체험 당일, 며칠 전부터 오후 비 예보가 있었음에도 체험 일정을 오전으로 변경하는 등 유동적인 조정이 없어 아쉬웠음).</t>
    <phoneticPr fontId="28" type="noConversion"/>
  </si>
  <si>
    <t>강의와 강사 모두 만족스럽다는 긍정적 평가가 있음.</t>
    <phoneticPr fontId="28" type="noConversion"/>
  </si>
  <si>
    <t>&lt;명품 스피치 과정&gt; 강사강의 만족도 평균</t>
    <phoneticPr fontId="28" type="noConversion"/>
  </si>
  <si>
    <t>명품 스피치 과정</t>
    <phoneticPr fontId="28" type="noConversion"/>
  </si>
  <si>
    <t>김시영</t>
    <phoneticPr fontId="28" type="noConversion"/>
  </si>
  <si>
    <t>신뢰감을 주는 스피치 기법</t>
    <phoneticPr fontId="28" type="noConversion"/>
  </si>
  <si>
    <t>기본 보이스 트레이닝</t>
    <phoneticPr fontId="28" type="noConversion"/>
  </si>
  <si>
    <t>목소리 진단 및 실습</t>
    <phoneticPr fontId="28" type="noConversion"/>
  </si>
  <si>
    <t>인사말 작성 방법 및 실습</t>
    <phoneticPr fontId="28" type="noConversion"/>
  </si>
  <si>
    <t>PPT 발표 자료 작성 방법</t>
    <phoneticPr fontId="28" type="noConversion"/>
  </si>
  <si>
    <t>PPT 발표 실습 및 피드백</t>
    <phoneticPr fontId="28" type="noConversion"/>
  </si>
  <si>
    <t>박영란</t>
    <phoneticPr fontId="28" type="noConversion"/>
  </si>
  <si>
    <t>스피치 실습 및 피드백</t>
    <phoneticPr fontId="28" type="noConversion"/>
  </si>
  <si>
    <t>인터뷰 및 사회보기</t>
    <phoneticPr fontId="28" type="noConversion"/>
  </si>
  <si>
    <t>실습 위주의 교육이 더 필요하며, 개인별 맞춤형 피드백은 만족스러움. 다만 박영란 강사의 수업은 시간 대비 부실하다고 느껴졌으며, 실제 PT를 통한 제스처 실습이 있었다면 더 유익했을 것이라 평가됨.</t>
    <phoneticPr fontId="28" type="noConversion"/>
  </si>
  <si>
    <t>교육 기간이 짧아 아쉬움이 있으며, 좀 더 길게 운영되었으면 좋겠음.</t>
    <phoneticPr fontId="28" type="noConversion"/>
  </si>
  <si>
    <t>강사 두 명의 텐션 차이가 커서 적응이 어려움. 비슷한 텐션의 강사로 구성하여 교육 흐름이 자연스럽게 이어지길 바람.</t>
    <phoneticPr fontId="28" type="noConversion"/>
  </si>
  <si>
    <t>교육이 끝난 후에도 연습 방법을 알려주어 큰 도움이 되었으며, 전반적으로 교육 내용이 유익하고 만족스럽다는 긍정적 평가가 있음.</t>
    <phoneticPr fontId="28" type="noConversion"/>
  </si>
  <si>
    <t>유혜리</t>
    <phoneticPr fontId="28" type="noConversion"/>
  </si>
  <si>
    <t>리더십의 이해1</t>
    <phoneticPr fontId="28" type="noConversion"/>
  </si>
  <si>
    <t>리더십의 이해2</t>
    <phoneticPr fontId="28" type="noConversion"/>
  </si>
  <si>
    <t>리더십의 현장 방향서 도출1</t>
    <phoneticPr fontId="28" type="noConversion"/>
  </si>
  <si>
    <t>리더십의 현장 방향서 도출2</t>
    <phoneticPr fontId="28" type="noConversion"/>
  </si>
  <si>
    <t>리더십을 통한 성과관리의 기술1</t>
    <phoneticPr fontId="28" type="noConversion"/>
  </si>
  <si>
    <t>리더십을 통한 성과관리의 기술2</t>
    <phoneticPr fontId="28" type="noConversion"/>
  </si>
  <si>
    <t>리더십을 통한 성과관리의 기술3</t>
    <phoneticPr fontId="28" type="noConversion"/>
  </si>
  <si>
    <t>손정민</t>
    <phoneticPr fontId="28" type="noConversion"/>
  </si>
  <si>
    <t>조직의 갈등해결 상황극</t>
    <phoneticPr fontId="28" type="noConversion"/>
  </si>
  <si>
    <t>3일 교육 중 첫째 날은 리더십 이론, 둘째 날은 실전 사례, 셋째 날은 현장학습(도내 관광지 또는 갈등지 견학 및 토론)으로 구성하면 좋겠음.</t>
    <phoneticPr fontId="28" type="noConversion"/>
  </si>
  <si>
    <t>강의실에 기본 차류를 제공하면 좋겠음.</t>
    <phoneticPr fontId="28" type="noConversion"/>
  </si>
  <si>
    <t>강사들의 열정적이고 유익한 강의에 대해 매우 만족함. 특히 유혜리 강사와 손정민 강사의 강의가 지루하지 않고 유익하여 감사함.</t>
    <phoneticPr fontId="28" type="noConversion"/>
  </si>
  <si>
    <t>박소정</t>
    <phoneticPr fontId="28" type="noConversion"/>
  </si>
  <si>
    <t>쉽고 빠른 데이터 엑셀 표 작성</t>
    <phoneticPr fontId="28" type="noConversion"/>
  </si>
  <si>
    <t>데이터 시각화 및 데이터 분석 명령</t>
    <phoneticPr fontId="28" type="noConversion"/>
  </si>
  <si>
    <t>의자와 책상이 불편하여 개선 요청함. 특히 의자가 책상 안으로 들어가지 않고 손목 받침대가 없어 불편함.</t>
    <phoneticPr fontId="28" type="noConversion"/>
  </si>
  <si>
    <t>교육기간을 2~3일로 늘려주길 요청함. 특히 엑셀 교육의 경우 초급 3일, 중급 3일로 편성하여 심화 학습이 가능하도록 개선 필요함.</t>
    <phoneticPr fontId="28" type="noConversion"/>
  </si>
  <si>
    <t>유익하고 도움이 되는 교육이었으나, 교육 중 컴퓨터 엑셀 프로그램 오류로 강의가 지연되는 문제가 발생함. 컴퓨터 점검과 오류 개선 필요함.</t>
    <phoneticPr fontId="28" type="noConversion"/>
  </si>
  <si>
    <t>식사가 만족스러웠음.</t>
    <phoneticPr fontId="28" type="noConversion"/>
  </si>
  <si>
    <t>4.21.~5.2.</t>
    <phoneticPr fontId="28" type="noConversion"/>
  </si>
  <si>
    <t>3.4.~3.21.</t>
    <phoneticPr fontId="28" type="noConversion"/>
  </si>
  <si>
    <t>3.31.~4.18.</t>
    <phoneticPr fontId="28" type="noConversion"/>
  </si>
  <si>
    <t>4월</t>
    <phoneticPr fontId="28" type="noConversion"/>
  </si>
  <si>
    <t>5월</t>
    <phoneticPr fontId="28" type="noConversion"/>
  </si>
  <si>
    <t>2월</t>
    <phoneticPr fontId="28" type="noConversion"/>
  </si>
  <si>
    <t>3월</t>
    <phoneticPr fontId="28" type="noConversion"/>
  </si>
  <si>
    <t>57.~5.9.</t>
    <phoneticPr fontId="28" type="noConversion"/>
  </si>
  <si>
    <t>중견리더 과정(12주차)</t>
    <phoneticPr fontId="28" type="noConversion"/>
  </si>
  <si>
    <t>5월</t>
    <phoneticPr fontId="28" type="noConversion"/>
  </si>
  <si>
    <t>5월2주차</t>
    <phoneticPr fontId="28" type="noConversion"/>
  </si>
  <si>
    <t>5.7.~5.9.</t>
    <phoneticPr fontId="28" type="noConversion"/>
  </si>
  <si>
    <t>5월2주차</t>
    <phoneticPr fontId="28" type="noConversion"/>
  </si>
  <si>
    <t>&lt;중견리더 과정(12주차)&gt; 강사강의 만족도 평균</t>
    <phoneticPr fontId="28" type="noConversion"/>
  </si>
  <si>
    <t>김영기</t>
    <phoneticPr fontId="28" type="noConversion"/>
  </si>
  <si>
    <t>경남의 역사적 이해(남명 조식과의 대화)</t>
    <phoneticPr fontId="28" type="noConversion"/>
  </si>
  <si>
    <t>박신영</t>
    <phoneticPr fontId="28" type="noConversion"/>
  </si>
  <si>
    <t>힐링 프로그램(티클래스, 싱잉볼 명상)</t>
    <phoneticPr fontId="28" type="noConversion"/>
  </si>
  <si>
    <t>공직가치</t>
    <phoneticPr fontId="28" type="noConversion"/>
  </si>
  <si>
    <t>직무</t>
    <phoneticPr fontId="28" type="noConversion"/>
  </si>
  <si>
    <t>리더십</t>
    <phoneticPr fontId="28" type="noConversion"/>
  </si>
  <si>
    <t>자기개발</t>
    <phoneticPr fontId="28" type="noConversion"/>
  </si>
  <si>
    <t>기타</t>
    <phoneticPr fontId="28" type="noConversion"/>
  </si>
  <si>
    <t>지리산 천왕봉 힐링 과정</t>
    <phoneticPr fontId="28" type="noConversion"/>
  </si>
  <si>
    <t>환경교육원</t>
    <phoneticPr fontId="28" type="noConversion"/>
  </si>
  <si>
    <t>박현수</t>
    <phoneticPr fontId="28" type="noConversion"/>
  </si>
  <si>
    <t>5.8.</t>
    <phoneticPr fontId="28" type="noConversion"/>
  </si>
  <si>
    <t>재난안전 관리자 과정</t>
    <phoneticPr fontId="28" type="noConversion"/>
  </si>
  <si>
    <t>코칭 리더십 과정</t>
    <phoneticPr fontId="28" type="noConversion"/>
  </si>
  <si>
    <t>공직자 이해충돌 방지 과정</t>
    <phoneticPr fontId="28" type="noConversion"/>
  </si>
  <si>
    <t>5.8.~5.9.</t>
    <phoneticPr fontId="28" type="noConversion"/>
  </si>
  <si>
    <t>5.9.</t>
    <phoneticPr fontId="28" type="noConversion"/>
  </si>
  <si>
    <t>온라인</t>
    <phoneticPr fontId="28" type="noConversion"/>
  </si>
  <si>
    <t>양방향 온라인</t>
    <phoneticPr fontId="28" type="noConversion"/>
  </si>
  <si>
    <t>현장캠퍼스</t>
    <phoneticPr fontId="28" type="noConversion"/>
  </si>
  <si>
    <t>양산비즈니스센터</t>
    <phoneticPr fontId="28" type="noConversion"/>
  </si>
  <si>
    <t>유민수</t>
    <phoneticPr fontId="28" type="noConversion"/>
  </si>
  <si>
    <t>정현서</t>
    <phoneticPr fontId="28" type="noConversion"/>
  </si>
  <si>
    <t>정슬영</t>
    <phoneticPr fontId="28" type="noConversion"/>
  </si>
  <si>
    <t>기본(기본)</t>
    <phoneticPr fontId="28" type="noConversion"/>
  </si>
  <si>
    <t>지리산 천왕봉 힐링 과정</t>
    <phoneticPr fontId="28" type="noConversion"/>
  </si>
  <si>
    <t>박명환</t>
    <phoneticPr fontId="28" type="noConversion"/>
  </si>
  <si>
    <t>등산 기본 지식 및 안전산행 교육</t>
    <phoneticPr fontId="28" type="noConversion"/>
  </si>
  <si>
    <t>서윤숙</t>
    <phoneticPr fontId="28" type="noConversion"/>
  </si>
  <si>
    <t>숲속 자연 명상</t>
    <phoneticPr fontId="28" type="noConversion"/>
  </si>
  <si>
    <t>최근하</t>
    <phoneticPr fontId="28" type="noConversion"/>
  </si>
  <si>
    <t>지리산 천왕봉 등산</t>
    <phoneticPr fontId="28" type="noConversion"/>
  </si>
  <si>
    <t>박서연</t>
    <phoneticPr fontId="28" type="noConversion"/>
  </si>
  <si>
    <t>근육이완을 위한 스트레칭</t>
    <phoneticPr fontId="28" type="noConversion"/>
  </si>
  <si>
    <t>재난안전 관리자 과정</t>
    <phoneticPr fontId="28" type="noConversion"/>
  </si>
  <si>
    <t>&lt;재난안전 관리자 과정&gt; 강사강의 만족도 평균</t>
    <phoneticPr fontId="28" type="noConversion"/>
  </si>
  <si>
    <t>&lt;지리산 천왕봉 힐링 과정&gt; 강사강의 만족도 평균</t>
    <phoneticPr fontId="28" type="noConversion"/>
  </si>
  <si>
    <t>정인주</t>
    <phoneticPr fontId="28" type="noConversion"/>
  </si>
  <si>
    <t>재난안전관리 리더십</t>
    <phoneticPr fontId="28" type="noConversion"/>
  </si>
  <si>
    <t>재난안전관리 우수사례 공유</t>
    <phoneticPr fontId="28" type="noConversion"/>
  </si>
  <si>
    <t>&lt;코칭 리더십 과정&gt; 강사강의 만족도 평균</t>
    <phoneticPr fontId="28" type="noConversion"/>
  </si>
  <si>
    <t>코칭 리더십 과정</t>
    <phoneticPr fontId="28" type="noConversion"/>
  </si>
  <si>
    <t>시책 및 소양</t>
    <phoneticPr fontId="28" type="noConversion"/>
  </si>
  <si>
    <t>허윤정</t>
    <phoneticPr fontId="28" type="noConversion"/>
  </si>
  <si>
    <t>코칭의 이해 및 효과</t>
    <phoneticPr fontId="28" type="noConversion"/>
  </si>
  <si>
    <t>나의 강점 찾기 및 성장 마인드 셋</t>
    <phoneticPr fontId="28" type="noConversion"/>
  </si>
  <si>
    <t>마음을 여는 경청과 생각을 여는 질문, 피드백 스킬</t>
    <phoneticPr fontId="28" type="noConversion"/>
  </si>
  <si>
    <t>촉진 스킬 이해와 성과면담 실습</t>
    <phoneticPr fontId="28" type="noConversion"/>
  </si>
  <si>
    <t>코칭 대화하기(GROW 코칭)</t>
    <phoneticPr fontId="28" type="noConversion"/>
  </si>
  <si>
    <t>코칭 대화하기(상황별 코칭, 1:1 코칭)</t>
    <phoneticPr fontId="28" type="noConversion"/>
  </si>
  <si>
    <t>실행계획과 소감 공유</t>
    <phoneticPr fontId="28" type="noConversion"/>
  </si>
  <si>
    <t>뇌파를 통해 배우는 멘탈 코칭</t>
    <phoneticPr fontId="28" type="noConversion"/>
  </si>
  <si>
    <t>임득진</t>
    <phoneticPr fontId="28" type="noConversion"/>
  </si>
  <si>
    <t>추희정</t>
    <phoneticPr fontId="28" type="noConversion"/>
  </si>
  <si>
    <t>우리 함께 어울림2</t>
    <phoneticPr fontId="28" type="noConversion"/>
  </si>
  <si>
    <t>우리 함께 어울림1</t>
    <phoneticPr fontId="28" type="noConversion"/>
  </si>
  <si>
    <t>마음열기</t>
    <phoneticPr fontId="28" type="noConversion"/>
  </si>
  <si>
    <t>&lt;공직자 이해충돌 방지 과정&gt; 강사강의 만족도 평균</t>
    <phoneticPr fontId="28" type="noConversion"/>
  </si>
  <si>
    <t>공직자 이해충돌 방지 과정</t>
    <phoneticPr fontId="28" type="noConversion"/>
  </si>
  <si>
    <t>이지문</t>
    <phoneticPr fontId="28" type="noConversion"/>
  </si>
  <si>
    <t>공직자 10대 행위기준 알아보기</t>
    <phoneticPr fontId="28" type="noConversion"/>
  </si>
  <si>
    <t>신고 절차 및 신고자 보호·보상 등</t>
    <phoneticPr fontId="28" type="noConversion"/>
  </si>
  <si>
    <t>이해충돌방지법 제정 의의 및 사례</t>
    <phoneticPr fontId="28" type="noConversion"/>
  </si>
  <si>
    <t>직무</t>
    <phoneticPr fontId="28" type="noConversion"/>
  </si>
  <si>
    <t>직무</t>
    <phoneticPr fontId="28" type="noConversion"/>
  </si>
  <si>
    <t>응답
인원</t>
    <phoneticPr fontId="28" type="noConversion"/>
  </si>
  <si>
    <t>설문
응답률</t>
    <phoneticPr fontId="28" type="noConversion"/>
  </si>
  <si>
    <t>공직가치</t>
    <phoneticPr fontId="28" type="noConversion"/>
  </si>
  <si>
    <t>직무</t>
    <phoneticPr fontId="28" type="noConversion"/>
  </si>
  <si>
    <t>기타</t>
    <phoneticPr fontId="28" type="noConversion"/>
  </si>
  <si>
    <t>교육프로그램을 검토하겠음</t>
    <phoneticPr fontId="28" type="noConversion"/>
  </si>
  <si>
    <t>교육생의 다양한 생각을 검토하여 진행하겠음</t>
    <phoneticPr fontId="28" type="noConversion"/>
  </si>
  <si>
    <t>교육생 자치회에서 운영바람</t>
    <phoneticPr fontId="28" type="noConversion"/>
  </si>
  <si>
    <t>다음 기수 교육과정에 반영될 수 있도록 조치하겠음</t>
    <phoneticPr fontId="28" type="noConversion"/>
  </si>
  <si>
    <t>골프의 경우 단가계약을 통한 민간위탁 운영으로 과업지시서상 불편사항 개선 요구 가능, 
해당 교육생과 협의하여 업체에 전달하도록 하겠음</t>
    <phoneticPr fontId="28" type="noConversion"/>
  </si>
  <si>
    <t>기타</t>
  </si>
  <si>
    <t>강사 섭외 시 교육방식 논의하겠음</t>
    <phoneticPr fontId="28" type="noConversion"/>
  </si>
  <si>
    <t>현장학습 진행중</t>
    <phoneticPr fontId="28" type="noConversion"/>
  </si>
  <si>
    <t>더 좋은 교육될 수 있도록 추진하겠음</t>
    <phoneticPr fontId="28" type="noConversion"/>
  </si>
  <si>
    <t>교육기간 확대 등  내년도 교육 편성시 검토하겠음</t>
    <phoneticPr fontId="28" type="noConversion"/>
  </si>
  <si>
    <t>강사분들에게 설명 좀 더 자세히 해줄 것 당부하겠음</t>
    <phoneticPr fontId="28" type="noConversion"/>
  </si>
  <si>
    <t>통합교육관리시스템 게시된 교육 안내에 민간보조사업자 교육이라고 명시했으며 관련 공문에도 민간보조사업자 대상 교육이라고 명시해 발송했음</t>
    <phoneticPr fontId="28" type="noConversion"/>
  </si>
  <si>
    <t>타 강의실 여유분 있을 경우 비치하겠음</t>
    <phoneticPr fontId="28" type="noConversion"/>
  </si>
  <si>
    <t>강의실 환경 더 주의깊게 살피겠음</t>
    <phoneticPr fontId="28" type="noConversion"/>
  </si>
  <si>
    <t>기초 과정 개설 검토하겠음</t>
    <phoneticPr fontId="28" type="noConversion"/>
  </si>
  <si>
    <t>건의사항 내년도 교육 편성시 검토하겠음</t>
    <phoneticPr fontId="28" type="noConversion"/>
  </si>
  <si>
    <t>실무 위주의 교과목 편성이 될 수 있도록 지속적으로 추진하겠음</t>
    <phoneticPr fontId="28" type="noConversion"/>
  </si>
  <si>
    <t>강사님과 협의하며 강의 시간을 조절 하도록 하겠음</t>
    <phoneticPr fontId="28" type="noConversion"/>
  </si>
  <si>
    <t>인재개발원에는 다양한 교육 과정이 운영되고 있으며, 동일한 점심시간에 교육생분들이 집중 되는 상황을 막기 위해 각 과정별로 점심 시간을 분산하고 있음.</t>
    <phoneticPr fontId="28" type="noConversion"/>
  </si>
  <si>
    <t xml:space="preserve">교육생분들의 교육 학습을 위해 강사님께  강의 시 강의 속도를 조절 해달라고 요청하겠음  </t>
    <phoneticPr fontId="28" type="noConversion"/>
  </si>
  <si>
    <t xml:space="preserve">구내식당 음식은 영양균형을 맞춘 식단으로 교육받는 교육생의 건강에 맞춰 준비하고 있음, 좀 더 다양한 점심 식사가 되도록 구내식당 운영하는 부서에 요청하겠음 </t>
    <phoneticPr fontId="28" type="noConversion"/>
  </si>
  <si>
    <t xml:space="preserve">3일짜리 과정으로 전체를 다 돌아 보려면 5일과정으로 짜야함 과연 수강셍 모집이 될수 있을런지 의문스러움 </t>
    <phoneticPr fontId="28" type="noConversion"/>
  </si>
  <si>
    <t xml:space="preserve">3기 교육 계획에 10시 부터 수업 하는 것으로 반영하겠음 </t>
    <phoneticPr fontId="28" type="noConversion"/>
  </si>
  <si>
    <t xml:space="preserve">3기때 반영 검토 예정임, 동선및 효율성을 고려해야 함 </t>
    <phoneticPr fontId="28" type="noConversion"/>
  </si>
  <si>
    <t>차기수 편성 시 해당의견 고려하여 편성하겠음</t>
    <phoneticPr fontId="28" type="noConversion"/>
  </si>
  <si>
    <t>교육훈련 계획 수립 시 고려하겠음</t>
    <phoneticPr fontId="28" type="noConversion"/>
  </si>
  <si>
    <t>건축실무과정을 교육대상의 수준에 맞추어 세분화하기는 어려움</t>
    <phoneticPr fontId="28" type="noConversion"/>
  </si>
  <si>
    <t>해당 교과목 지속적으로 편성하겠음</t>
    <phoneticPr fontId="28" type="noConversion"/>
  </si>
  <si>
    <t>중식시간을 늘리기는 어려움</t>
    <phoneticPr fontId="28" type="noConversion"/>
  </si>
  <si>
    <t>강의준비성 및 강의력 부족 강사는 검토하여 변경 조치 하겠음</t>
    <phoneticPr fontId="28" type="noConversion"/>
  </si>
  <si>
    <t>실무에 적용할 수 있도록 갭을 줄여가도록 하겠음</t>
    <phoneticPr fontId="28" type="noConversion"/>
  </si>
  <si>
    <t>지속적으로 교육생의 니즈를 파악하여 반영하겠음</t>
    <phoneticPr fontId="28" type="noConversion"/>
  </si>
  <si>
    <t>강사 변경과 함께 교육의 방향과 목적을 충분히 공유하겠음</t>
    <phoneticPr fontId="28" type="noConversion"/>
  </si>
  <si>
    <t xml:space="preserve">골프의 경우 단가계약을 통한 민간위탁 운영으로 만족도 조사 미실시 </t>
    <phoneticPr fontId="28" type="noConversion"/>
  </si>
  <si>
    <t>특강 편성시 참고</t>
    <phoneticPr fontId="28" type="noConversion"/>
  </si>
  <si>
    <t xml:space="preserve">AI 관련 교육은 각 과정에서 과목으로 편성되어 있으며, 생성형AI 실습이 3일 과정으로 운영 되고 있음, 현재 디지털 과정에 강사님들과 협의하여 AI 관련 교육 과목을 좀 더 편성하도록 협의하겠음 </t>
    <phoneticPr fontId="28" type="noConversion"/>
  </si>
  <si>
    <t xml:space="preserve">교육생 분들의 개인사정 또는 여건상 별도의 친목 교류의 시간은 마련하기 어려움 </t>
    <phoneticPr fontId="28" type="noConversion"/>
  </si>
  <si>
    <t>업무에 활용가능한 과정으로 지속추진하겠음</t>
    <phoneticPr fontId="28" type="noConversion"/>
  </si>
  <si>
    <t>차기수 운영시 반영하도록 하겠음</t>
    <phoneticPr fontId="28" type="noConversion"/>
  </si>
  <si>
    <t>해당의견은 예산상 반영이 어려움</t>
    <phoneticPr fontId="28" type="noConversion"/>
  </si>
  <si>
    <t>지속추진하겠음</t>
    <phoneticPr fontId="28" type="noConversion"/>
  </si>
  <si>
    <t>지속적으로 추진하겠음</t>
    <phoneticPr fontId="28" type="noConversion"/>
  </si>
  <si>
    <t xml:space="preserve">내년도 교육계획 수립에 의견을 내겠음 </t>
    <phoneticPr fontId="28" type="noConversion"/>
  </si>
  <si>
    <t>신규 과정이였는데, 2기수 정도 더 운영 후에 검토하겠음</t>
    <phoneticPr fontId="28" type="noConversion"/>
  </si>
  <si>
    <t xml:space="preserve">교과목이 민원응대 스킬업 과정임 가족과 동료에 대한 소통으로 확대하기에는 교과 시간이 짧으며, 현대 사회에 가족구성원은 제각각이기에 직무교육에는 부적합함 </t>
    <phoneticPr fontId="28" type="noConversion"/>
  </si>
  <si>
    <t xml:space="preserve">왕복 출도착 시간 포함하여 4시간이였던 당초 계획에서 1시간 더 편성하였음, 교육기간이 1일더 늘어나면 1일짜리 현장학습으로 운영시 여유롭게 구성할수 있음 </t>
    <phoneticPr fontId="28" type="noConversion"/>
  </si>
  <si>
    <t>지속적으로 운영하겠음</t>
    <phoneticPr fontId="28" type="noConversion"/>
  </si>
  <si>
    <t xml:space="preserve">교육생 개개인에 따라 느끼는 강도가 다르고, 장기적으로 추진하는 과목으로 추후 수업수준이 변동될 수 있음 </t>
    <phoneticPr fontId="28" type="noConversion"/>
  </si>
  <si>
    <t>2025년 교육훈련계획 수립시 의견 제시 하겠음</t>
    <phoneticPr fontId="28" type="noConversion"/>
  </si>
  <si>
    <t>교욱시간 등을 검토하여 장기적으로 검토하겠음</t>
    <phoneticPr fontId="28" type="noConversion"/>
  </si>
  <si>
    <t>분임별 토론시간을 전체 대화시간으로 조정하여 운영하겠음</t>
    <phoneticPr fontId="28" type="noConversion"/>
  </si>
  <si>
    <t>입교 안내시 숙소 등에대한 안내를 충분히 하겠음</t>
    <phoneticPr fontId="28" type="noConversion"/>
  </si>
  <si>
    <t>교육일정 및 프로그램 연계성 등을 검토하겠음</t>
    <phoneticPr fontId="28" type="noConversion"/>
  </si>
  <si>
    <t>역할연극 주제 수정 검토하겠음</t>
    <phoneticPr fontId="28" type="noConversion"/>
  </si>
  <si>
    <t xml:space="preserve">그럴만한 프로그램이 있는지 검토해 보겠으나, 전문가 집단의 충분한 논의를 통해 체험시간을 넣었음, 더 이상 추진하기에는 단기과정에서 무리가 있음 </t>
    <phoneticPr fontId="28" type="noConversion"/>
  </si>
  <si>
    <t>장애인인식제도 개선 및 다문화에 대한 이해등 차별과 협오에 대한 교육은 관심만 있다면 온라인 강좌 등 얼마든지 들을 수 있음</t>
    <phoneticPr fontId="28" type="noConversion"/>
  </si>
  <si>
    <t>기수는 한정되어있으나, 도 내 모든 시군에서 수강해야 하므로 특정 지역에서만 개최할 수 없음</t>
    <phoneticPr fontId="28" type="noConversion"/>
  </si>
  <si>
    <t>강사와 협의하여 실습시간 조정하겠음</t>
    <phoneticPr fontId="28" type="noConversion"/>
  </si>
  <si>
    <t>2026년 교육훈련 계획 수립 시 검토하겠음</t>
    <phoneticPr fontId="28" type="noConversion"/>
  </si>
  <si>
    <t>다음 기수에는 교육인원 고려하여 검토하겠음</t>
    <phoneticPr fontId="28" type="noConversion"/>
  </si>
  <si>
    <t>내년도 교육훈련계획 수립시에 검토하겠음</t>
    <phoneticPr fontId="28" type="noConversion"/>
  </si>
  <si>
    <t>해당 교수 섭외방법 찾아보겠음</t>
    <phoneticPr fontId="28" type="noConversion"/>
  </si>
  <si>
    <t>5월중 힐링프로그램 추진(5월 9일), 향후 체험프로그램 지속추진 예정</t>
    <phoneticPr fontId="28" type="noConversion"/>
  </si>
  <si>
    <t>중기검토</t>
    <phoneticPr fontId="28" type="noConversion"/>
  </si>
  <si>
    <t>차기수 편성 시 고려하겠음 다만, 교육인원 및 기수는 차년도 편성 시 고려</t>
    <phoneticPr fontId="28" type="noConversion"/>
  </si>
  <si>
    <t>타 과정도 함께 운영되므로 사전 공실여부 파악이 불가함</t>
    <phoneticPr fontId="28" type="noConversion"/>
  </si>
  <si>
    <t>효과성 측에서 비대면 교육은 접합하지 않음</t>
    <phoneticPr fontId="28" type="noConversion"/>
  </si>
  <si>
    <t xml:space="preserve">전날 현장학습으로 피로한 심신을 위한 시간이였음 </t>
    <phoneticPr fontId="28" type="noConversion"/>
  </si>
  <si>
    <t>외부 현장학습 시 숙박을 1인 1실로 운영하면 좋겠음. 코골이 등으로 인해 숙면이 어려워 불편함을 느꼈음.</t>
    <phoneticPr fontId="28" type="noConversion"/>
  </si>
  <si>
    <t>과정운영</t>
    <phoneticPr fontId="28" type="noConversion"/>
  </si>
  <si>
    <t>티클래스와 싱잉볼 프로그램이 새롭고 즐거운 경험으로 긍정적 평가를 받았음.</t>
    <phoneticPr fontId="28" type="noConversion"/>
  </si>
  <si>
    <t>박현수</t>
    <phoneticPr fontId="28" type="noConversion"/>
  </si>
  <si>
    <t>교육방법</t>
    <phoneticPr fontId="28" type="noConversion"/>
  </si>
  <si>
    <t>교육환경</t>
    <phoneticPr fontId="28" type="noConversion"/>
  </si>
  <si>
    <t>교육 횟수를 연 2회에서 4회로 증편하여 더 많은 직원이 참여할 수 있도록 개선 필요함. 교육 기간이 짧아 최소 4일 이상으로 확대 필요함.</t>
    <phoneticPr fontId="28" type="noConversion"/>
  </si>
  <si>
    <t>지리산 종주반 개설 요청함. 개인 일정 조정 및 숙박 예약, 팀원 구성의 어려움으로 인해 종주반이 있다면 참여하고 싶음.</t>
    <phoneticPr fontId="28" type="noConversion"/>
  </si>
  <si>
    <t>산행 후 요가 수업에 더해 교육생들이 짝을 이뤄 강사와 함께하는 마사지 강의 추가 요청함.</t>
    <phoneticPr fontId="28" type="noConversion"/>
  </si>
  <si>
    <t>교육 중간 여유로운 휴식을 위해 다과 및 커피 등을 제공하면 교육 효과가 더 높아질 것이라 판단됨.</t>
    <phoneticPr fontId="28" type="noConversion"/>
  </si>
  <si>
    <t>박명환 강사의 안전산행 교육이 노후 건강 관리에 도움이 되어 긍정적 평가를 받았음.</t>
    <phoneticPr fontId="28" type="noConversion"/>
  </si>
  <si>
    <t>유민수</t>
    <phoneticPr fontId="28" type="noConversion"/>
  </si>
  <si>
    <t>대면 교육 실시를 건의함. 경남도 인재개발원에서 대면 교육을 운영할 것을 요청하며, 집합 교육이 비대면 교육보다 효과적이라고 판단함.</t>
    <phoneticPr fontId="28" type="noConversion"/>
  </si>
  <si>
    <t>강의 시 실제 사례를 많이 제시하여 교육 효과를 높였으면 함.</t>
    <phoneticPr fontId="28" type="noConversion"/>
  </si>
  <si>
    <t>정현서</t>
    <phoneticPr fontId="28" type="noConversion"/>
  </si>
  <si>
    <t>교육에 적극 참여하도록 유도해 집중도 높은 수업이 이뤄져 좋았음. 특히 뇌파 검사 활동이 유익했으며, 뇌파 검사 후 분석 시간을 확대할 필요가 있음.</t>
    <phoneticPr fontId="28" type="noConversion"/>
  </si>
  <si>
    <t>교육 기간이 짧아 아쉬움이 있으며, 좀 더 길게 운영되었으면 좋겠음.</t>
    <phoneticPr fontId="28" type="noConversion"/>
  </si>
  <si>
    <t>외부 중식으로 다소 불편함이 있었으나, 과정장이 세심하게 안내하여 교육에 긍정적 인상을 남겼음.</t>
    <phoneticPr fontId="28" type="noConversion"/>
  </si>
  <si>
    <t>정슬영</t>
    <phoneticPr fontId="28" type="noConversion"/>
  </si>
  <si>
    <t>강사 강의가 유익하고 교육이 재미있어 만족스러웠음.</t>
    <phoneticPr fontId="28" type="noConversion"/>
  </si>
  <si>
    <t>세대 간 소통의 필요성을 느꼈으며, 선배들과 진솔한 소통을 할 수 있어 긍정적 경험이었음. 소통 중심 교육 확대를 요청함.</t>
    <phoneticPr fontId="28" type="noConversion"/>
  </si>
  <si>
    <t>다양한 교육과정을 편성하여 더 많은 학습 기회를 제공할 필요가 있음.</t>
    <phoneticPr fontId="28" type="noConversion"/>
  </si>
  <si>
    <t>중견리더 과정(12주차)</t>
    <phoneticPr fontId="28" type="noConversion"/>
  </si>
  <si>
    <t>중견리더 과정(13주차)</t>
  </si>
  <si>
    <t>중견리더 과정(14주차)</t>
  </si>
  <si>
    <t>중견리더 과정(15주차)</t>
  </si>
  <si>
    <t>중견리더 과정(16주차)</t>
  </si>
  <si>
    <t>중견리더 과정(17주차)</t>
  </si>
  <si>
    <t>중견리더 과정(18주차)</t>
  </si>
  <si>
    <t>중견리더 과정(19주차)</t>
  </si>
  <si>
    <t>중견리더 과정(20주차)</t>
  </si>
  <si>
    <t>중견리더 과정(22주차)</t>
  </si>
  <si>
    <t>중견리더 과정(23주차)</t>
  </si>
  <si>
    <t>중견리더 과정(24주차)</t>
  </si>
  <si>
    <t>중견리더 과정(25주차)</t>
  </si>
  <si>
    <t>중견리더 과정(26주차)</t>
  </si>
  <si>
    <t>중견리더 과정(27주차)</t>
  </si>
  <si>
    <t>중견리더 과정(28주차)</t>
  </si>
  <si>
    <t>중견리더 과정(29주차)</t>
  </si>
  <si>
    <t>중견리더 과정(30주차)</t>
  </si>
  <si>
    <t>중견리더 과정(31주차)</t>
  </si>
  <si>
    <t>중견리더 과정(32주차)</t>
  </si>
  <si>
    <t>중견리더 과정(33주차)</t>
  </si>
  <si>
    <t>중견리더 과정(34주차)</t>
  </si>
  <si>
    <t>중견리더 과정(35주차)</t>
  </si>
  <si>
    <t>중견리더 과정(36주차)</t>
  </si>
  <si>
    <t>중견리더 과정(37주차)</t>
  </si>
  <si>
    <t>중견리더 과정(38주차)</t>
  </si>
  <si>
    <t>중견리더 과정(39주차)</t>
  </si>
  <si>
    <t>중견리더 과정(40주차)</t>
  </si>
  <si>
    <t>중견리더 과정(41주차)</t>
  </si>
  <si>
    <t>중견리더 과정(42주차)</t>
  </si>
  <si>
    <t>중견리더 과정(43주차)</t>
  </si>
  <si>
    <t>5월3주차</t>
  </si>
  <si>
    <t>5월3주차</t>
    <phoneticPr fontId="28" type="noConversion"/>
  </si>
  <si>
    <t>&lt;중견리더 과정(13주차)&gt; 강사강의 만족도 평균</t>
    <phoneticPr fontId="28" type="noConversion"/>
  </si>
  <si>
    <t>중견리더 과정(13주차)</t>
    <phoneticPr fontId="28" type="noConversion"/>
  </si>
  <si>
    <t>조재욱</t>
    <phoneticPr fontId="28" type="noConversion"/>
  </si>
  <si>
    <t>일본문화 및 사회의 이해</t>
    <phoneticPr fontId="28" type="noConversion"/>
  </si>
  <si>
    <t>최재원</t>
    <phoneticPr fontId="28" type="noConversion"/>
  </si>
  <si>
    <t>세상을 보는 눈</t>
    <phoneticPr fontId="28" type="noConversion"/>
  </si>
  <si>
    <t>분임토의</t>
    <phoneticPr fontId="28" type="noConversion"/>
  </si>
  <si>
    <t>박성민</t>
    <phoneticPr fontId="28" type="noConversion"/>
  </si>
  <si>
    <t>김태영</t>
    <phoneticPr fontId="28" type="noConversion"/>
  </si>
  <si>
    <t>신재익</t>
    <phoneticPr fontId="28" type="noConversion"/>
  </si>
  <si>
    <t>민병익</t>
    <phoneticPr fontId="28" type="noConversion"/>
  </si>
  <si>
    <t>유순미</t>
    <phoneticPr fontId="28" type="noConversion"/>
  </si>
  <si>
    <t>강석진</t>
    <phoneticPr fontId="28" type="noConversion"/>
  </si>
  <si>
    <t>신재열</t>
    <phoneticPr fontId="28" type="noConversion"/>
  </si>
  <si>
    <t>문현식</t>
    <phoneticPr fontId="28" type="noConversion"/>
  </si>
  <si>
    <t>민원유형별 성공적인 응대 전략</t>
    <phoneticPr fontId="28" type="noConversion"/>
  </si>
  <si>
    <t>소통패턴별 스트레스 조절 및 회복탄련성 강화</t>
    <phoneticPr fontId="28" type="noConversion"/>
  </si>
  <si>
    <t>직무</t>
  </si>
  <si>
    <t>리더십</t>
    <phoneticPr fontId="28" type="noConversion"/>
  </si>
  <si>
    <t>5.12.~5.16.</t>
    <phoneticPr fontId="28" type="noConversion"/>
  </si>
  <si>
    <t>지리 관련 경상국립대 신재열 교수님 강의를 듣고 싶음.</t>
    <phoneticPr fontId="28" type="noConversion"/>
  </si>
  <si>
    <t>세계유산 가야고분군의 이해</t>
  </si>
  <si>
    <t>김수환</t>
    <phoneticPr fontId="28" type="noConversion"/>
  </si>
  <si>
    <t>가야사 바로알기 과정</t>
    <phoneticPr fontId="28" type="noConversion"/>
  </si>
  <si>
    <t>직무</t>
    <phoneticPr fontId="28" type="noConversion"/>
  </si>
  <si>
    <t>5.14.~5.16.</t>
  </si>
  <si>
    <t>5.14.~5.16.</t>
    <phoneticPr fontId="28" type="noConversion"/>
  </si>
  <si>
    <t>503호, 현장학습</t>
    <phoneticPr fontId="28" type="noConversion"/>
  </si>
  <si>
    <t>교과편성 및 강사선정</t>
    <phoneticPr fontId="28" type="noConversion"/>
  </si>
  <si>
    <t>과정운영</t>
    <phoneticPr fontId="28" type="noConversion"/>
  </si>
  <si>
    <t>일정 중 자율적으로 견학할 수 있는 시간을 일부 포함하면 더 좋았을 것이라 판단함.</t>
    <phoneticPr fontId="28" type="noConversion"/>
  </si>
  <si>
    <t>실기 교육이 추가된다면 교육 효과가 더욱 높아질 것이라 기대함.</t>
    <phoneticPr fontId="28" type="noConversion"/>
  </si>
  <si>
    <t>교육방법</t>
    <phoneticPr fontId="28" type="noConversion"/>
  </si>
  <si>
    <t>과정장과 해설사의 열정적인 교육운영과 설명이 교육에 도움이 되었음.</t>
    <phoneticPr fontId="28" type="noConversion"/>
  </si>
  <si>
    <t>기타</t>
    <phoneticPr fontId="28" type="noConversion"/>
  </si>
  <si>
    <t>교육 전반에 대해 만족스럽고 긍정적인 인상을 받았음. 다음에도 참여하고 싶고, 타인에게도 추천하고 싶음.</t>
    <phoneticPr fontId="28" type="noConversion"/>
  </si>
  <si>
    <t>재난관리 실무 과정</t>
    <phoneticPr fontId="28" type="noConversion"/>
  </si>
  <si>
    <t>이다니엘</t>
    <phoneticPr fontId="28" type="noConversion"/>
  </si>
  <si>
    <t>조하림</t>
    <phoneticPr fontId="28" type="noConversion"/>
  </si>
  <si>
    <t>소통을 위한 대화의 기술과 공감 기법</t>
    <phoneticPr fontId="28" type="noConversion"/>
  </si>
  <si>
    <t>유재용</t>
    <phoneticPr fontId="28" type="noConversion"/>
  </si>
  <si>
    <t>정인주</t>
    <phoneticPr fontId="28" type="noConversion"/>
  </si>
  <si>
    <t>김종성</t>
    <phoneticPr fontId="28" type="noConversion"/>
  </si>
  <si>
    <t>하준수</t>
    <phoneticPr fontId="28" type="noConversion"/>
  </si>
  <si>
    <t>수질오염 재난사례 및 대응</t>
    <phoneticPr fontId="28" type="noConversion"/>
  </si>
  <si>
    <t>교육 전반에 대해 만족스러웠으며, 과정이 유익하고 다음에도 참여하고 싶다는 긍정적 인상을 받았음.</t>
    <phoneticPr fontId="28" type="noConversion"/>
  </si>
  <si>
    <t>현장학습 교육의 비중을 확대했으면 좋겠으며, 필수 교육인 만큼 교육기간을 축소하더라도, 회차를 늘리는 방안이 필요함.</t>
    <phoneticPr fontId="28" type="noConversion"/>
  </si>
  <si>
    <t>경남안전체험관 교육이 특히 유익했으며, 조하림 강사와 하준수 강사의 강의가 재미있고 실질적인 도움이 되었음. 반면, 일부 강의는 지루하게 느껴졌음.</t>
    <phoneticPr fontId="28" type="noConversion"/>
  </si>
  <si>
    <t>재난대응 분야가 부처별로 상이함에도 불구하고, 전혀 담당하지 않는 업무까지 포함된 강의 구성으로 실효성이 낮았음. 행안부, 국토부, 문체부 등 부처별 재난 특성을 반영한 맞춤형 교육과정이 필요함.</t>
    <phoneticPr fontId="28" type="noConversion"/>
  </si>
  <si>
    <t>산사태대응상황실과 지역재난안전본부상황실 간의 역할과 연계체계에 대한 실무 중심 강의가 추가되면 더 유익할 것이라 판단함.</t>
    <phoneticPr fontId="28" type="noConversion"/>
  </si>
  <si>
    <t>첫날 강의가 대부분 사례 설명 위주로 구성되어 아쉬움이 있었음. 실무와 연계된 이론 및 실습 중심의 균형 잡힌 구성 필요함.</t>
    <phoneticPr fontId="28" type="noConversion"/>
  </si>
  <si>
    <t>업무용 오피스 활용 과정</t>
  </si>
  <si>
    <t>유혜경</t>
    <phoneticPr fontId="28" type="noConversion"/>
  </si>
  <si>
    <t>AI를 활용한 PPT 제작</t>
    <phoneticPr fontId="28" type="noConversion"/>
  </si>
  <si>
    <t>쉽지만 강력한 엑셀 기초</t>
    <phoneticPr fontId="28" type="noConversion"/>
  </si>
  <si>
    <t>엑셀 실무 함수 활용</t>
    <phoneticPr fontId="28" type="noConversion"/>
  </si>
  <si>
    <t>업무에 바로쓰는 엑셀 TIP</t>
    <phoneticPr fontId="28" type="noConversion"/>
  </si>
  <si>
    <t>엑셀 데이터 분석 및 시각화</t>
    <phoneticPr fontId="28" type="noConversion"/>
  </si>
  <si>
    <t>보고서 작성에 필요한 한글 TIP</t>
    <phoneticPr fontId="28" type="noConversion"/>
  </si>
  <si>
    <t>일잘러를 위한 PPT 활용 TIP</t>
    <phoneticPr fontId="28" type="noConversion"/>
  </si>
  <si>
    <t>김성엽</t>
    <phoneticPr fontId="28" type="noConversion"/>
  </si>
  <si>
    <t>교육 전반에 대한 만족도가 높았으며, 실무에 적용 가능한 내용이 많아 기대 이상으로 도움이 되었음.</t>
    <phoneticPr fontId="28" type="noConversion"/>
  </si>
  <si>
    <t>강의 속도가 빠르게 느껴져 따라가기 어려운 부분이 있었음. 강의 시간을 조금 더 늘리면 유익한 교육이 될 것이라 판단함.</t>
    <phoneticPr fontId="28" type="noConversion"/>
  </si>
  <si>
    <t>식당 메뉴의 맵기가 강해 식사에 불편함이 있었음. 매운 정도를 조절하는 등의 개선이 필요함.</t>
    <phoneticPr fontId="28" type="noConversion"/>
  </si>
  <si>
    <t>양세희</t>
    <phoneticPr fontId="28" type="noConversion"/>
  </si>
  <si>
    <t>김경혜</t>
    <phoneticPr fontId="28" type="noConversion"/>
  </si>
  <si>
    <t>예산실무</t>
    <phoneticPr fontId="28" type="noConversion"/>
  </si>
  <si>
    <t>전병은</t>
    <phoneticPr fontId="28" type="noConversion"/>
  </si>
  <si>
    <t>e-호조 지출·회계 실무</t>
    <phoneticPr fontId="28" type="noConversion"/>
  </si>
  <si>
    <t>류성미</t>
    <phoneticPr fontId="28" type="noConversion"/>
  </si>
  <si>
    <t>계약실무</t>
    <phoneticPr fontId="28" type="noConversion"/>
  </si>
  <si>
    <t>여영호</t>
    <phoneticPr fontId="28" type="noConversion"/>
  </si>
  <si>
    <t>보조금 실무</t>
    <phoneticPr fontId="28" type="noConversion"/>
  </si>
  <si>
    <t>김민서</t>
    <phoneticPr fontId="28" type="noConversion"/>
  </si>
  <si>
    <t>보도자료 작성</t>
    <phoneticPr fontId="28" type="noConversion"/>
  </si>
  <si>
    <t>김유경</t>
    <phoneticPr fontId="28" type="noConversion"/>
  </si>
  <si>
    <t>인사말 작성</t>
    <phoneticPr fontId="28" type="noConversion"/>
  </si>
  <si>
    <t>이옥형</t>
    <phoneticPr fontId="28" type="noConversion"/>
  </si>
  <si>
    <t>보고서 작성 실무</t>
    <phoneticPr fontId="28" type="noConversion"/>
  </si>
  <si>
    <t>박영란</t>
    <phoneticPr fontId="28" type="noConversion"/>
  </si>
  <si>
    <t>행사실무</t>
    <phoneticPr fontId="28" type="noConversion"/>
  </si>
  <si>
    <t>박기남</t>
    <phoneticPr fontId="28" type="noConversion"/>
  </si>
  <si>
    <t>이광옥</t>
    <phoneticPr fontId="28" type="noConversion"/>
  </si>
  <si>
    <t>윤화순</t>
    <phoneticPr fontId="28" type="noConversion"/>
  </si>
  <si>
    <t>한글실무</t>
    <phoneticPr fontId="28" type="noConversion"/>
  </si>
  <si>
    <t>엑셀실무</t>
    <phoneticPr fontId="28" type="noConversion"/>
  </si>
  <si>
    <t>김준일</t>
    <phoneticPr fontId="28" type="noConversion"/>
  </si>
  <si>
    <t>인재양성과</t>
    <phoneticPr fontId="28" type="noConversion"/>
  </si>
  <si>
    <t>‘행사실무’ 교육의 경우, 실제로는 스피치 위주로만 진행되어 교과명과 불일치함. 교과명을 스피치교육으로 변경하거나 해당 교과를 행사 중심으로 조정할 필요가 있음.</t>
    <phoneticPr fontId="28" type="noConversion"/>
  </si>
  <si>
    <t>공유재산 관련 교육 내용이 추가되었으면 함. 실무에서 활용 가능한 주제로 커리큘럼을 다양화할 필요가 있음.</t>
    <phoneticPr fontId="28" type="noConversion"/>
  </si>
  <si>
    <t>공사감독 실무 강의임에도 절반 이상이 토목공학개론 내용으로 구성되어 실효성이 떨어졌음. 핵심 내용이 시간에 쫓기듯 진행되어 아쉬움이 있었음.</t>
    <phoneticPr fontId="28" type="noConversion"/>
  </si>
  <si>
    <t xml:space="preserve">	보도자료 관련 강의가 매우 유익했음. 실무에 도움이 되는 강의로 만족도가 높았음.</t>
    <phoneticPr fontId="28" type="noConversion"/>
  </si>
  <si>
    <t>강의가 사전 공지 없이 취소되는 사례가 있었으며, 유사 사례가 재발되지 않도록 관리가 필요함.</t>
    <phoneticPr fontId="28" type="noConversion"/>
  </si>
  <si>
    <t>5월4주차</t>
    <phoneticPr fontId="28" type="noConversion"/>
  </si>
  <si>
    <t>5월5주차</t>
    <phoneticPr fontId="28" type="noConversion"/>
  </si>
  <si>
    <t>5.19.~5.23.</t>
    <phoneticPr fontId="28" type="noConversion"/>
  </si>
  <si>
    <t>5.26.~5.30.</t>
    <phoneticPr fontId="28" type="noConversion"/>
  </si>
  <si>
    <t>고수의 여행노하우</t>
    <phoneticPr fontId="28" type="noConversion"/>
  </si>
  <si>
    <t>퇴직 후 인생, 와인처럼 깊어지다</t>
    <phoneticPr fontId="28" type="noConversion"/>
  </si>
  <si>
    <t>교과목 구성과 교육 내용이 매우 적절하였고, 매일 유익한 교육으로 만족하고 있음.</t>
    <phoneticPr fontId="28" type="noConversion"/>
  </si>
  <si>
    <t>남미정</t>
    <phoneticPr fontId="28" type="noConversion"/>
  </si>
  <si>
    <t>중견리더 과정(14주차)</t>
    <phoneticPr fontId="28" type="noConversion"/>
  </si>
  <si>
    <t>5.21.~5.23.</t>
    <phoneticPr fontId="28" type="noConversion"/>
  </si>
  <si>
    <t>드론 이해와 실전 활용 과정</t>
    <phoneticPr fontId="28" type="noConversion"/>
  </si>
  <si>
    <t>정보3실, 농업기술원</t>
    <phoneticPr fontId="28" type="noConversion"/>
  </si>
  <si>
    <t>&lt;드론 이해와 실천 활용 과정&gt; 강사강의 만족도 평균</t>
    <phoneticPr fontId="28" type="noConversion"/>
  </si>
  <si>
    <t>장수빈</t>
    <phoneticPr fontId="28" type="noConversion"/>
  </si>
  <si>
    <t>드론의 종류와 원리 이해</t>
    <phoneticPr fontId="28" type="noConversion"/>
  </si>
  <si>
    <t>드론 법규 및 행정접목 사례</t>
    <phoneticPr fontId="28" type="noConversion"/>
  </si>
  <si>
    <t>조종 실습1</t>
    <phoneticPr fontId="28" type="noConversion"/>
  </si>
  <si>
    <t>신동윤</t>
    <phoneticPr fontId="28" type="noConversion"/>
  </si>
  <si>
    <t>산업용 드론 활용 및 접목 사례</t>
    <phoneticPr fontId="28" type="noConversion"/>
  </si>
  <si>
    <t>조종 실습2</t>
    <phoneticPr fontId="28" type="noConversion"/>
  </si>
  <si>
    <t>드론 영상 제작 개요 및 기획</t>
    <phoneticPr fontId="28" type="noConversion"/>
  </si>
  <si>
    <t>조종 실습3</t>
    <phoneticPr fontId="28" type="noConversion"/>
  </si>
  <si>
    <t>영상 편집 및 제작</t>
    <phoneticPr fontId="28" type="noConversion"/>
  </si>
  <si>
    <t>이송민</t>
    <phoneticPr fontId="28" type="noConversion"/>
  </si>
  <si>
    <t>교육환경</t>
    <phoneticPr fontId="28" type="noConversion"/>
  </si>
  <si>
    <t>드론 교육 과정에서 촬영과 편집을 모두 다루기에는 시간이 부족했음. 편집은 제외하고 조종 위주로 구성하거나, 연계 교육으로 드론 자격증 과정(1~3급) 편성을 건의함.</t>
    <phoneticPr fontId="28" type="noConversion"/>
  </si>
  <si>
    <t>다양한 드론을 실습해볼 수 있었으면 좋겠음.</t>
    <phoneticPr fontId="28" type="noConversion"/>
  </si>
  <si>
    <t>장소를 넓히고 기기를 좀 더 실습을 할 수 있었으면 함.</t>
    <phoneticPr fontId="28" type="noConversion"/>
  </si>
  <si>
    <t>지속가능발전 목표 이행 과정</t>
    <phoneticPr fontId="28" type="noConversion"/>
  </si>
  <si>
    <t>인재개발원</t>
    <phoneticPr fontId="28" type="noConversion"/>
  </si>
  <si>
    <t>502호</t>
    <phoneticPr fontId="28" type="noConversion"/>
  </si>
  <si>
    <t>박현수</t>
    <phoneticPr fontId="28" type="noConversion"/>
  </si>
  <si>
    <t>&lt;지속가능발전 목표 이행 과정&gt; 강사강의 만족도 평균</t>
    <phoneticPr fontId="28" type="noConversion"/>
  </si>
  <si>
    <t>지속가능발전 목표 이행 과정</t>
    <phoneticPr fontId="28" type="noConversion"/>
  </si>
  <si>
    <t>박연희</t>
    <phoneticPr fontId="28" type="noConversion"/>
  </si>
  <si>
    <t>지속가능발전 목표수립 개념잡기</t>
    <phoneticPr fontId="28" type="noConversion"/>
  </si>
  <si>
    <t>박찬</t>
    <phoneticPr fontId="28" type="noConversion"/>
  </si>
  <si>
    <t>경상남도 지속가능발전 추진전략 및 이행방안</t>
    <phoneticPr fontId="28" type="noConversion"/>
  </si>
  <si>
    <t>주요업무계획과 SDGs 통합</t>
    <phoneticPr fontId="28" type="noConversion"/>
  </si>
  <si>
    <t>황지연</t>
    <phoneticPr fontId="28" type="noConversion"/>
  </si>
  <si>
    <t>지속가능발전 이행계획 실무실습</t>
    <phoneticPr fontId="28" type="noConversion"/>
  </si>
  <si>
    <t>권기태</t>
    <phoneticPr fontId="28" type="noConversion"/>
  </si>
  <si>
    <t>지방 지속가능발전 업무추진 실무 및 관련법</t>
    <phoneticPr fontId="28" type="noConversion"/>
  </si>
  <si>
    <t>인은숙</t>
    <phoneticPr fontId="28" type="noConversion"/>
  </si>
  <si>
    <t>지속가능발전 보고서 작성을 위한 성과지표 관리</t>
    <phoneticPr fontId="28" type="noConversion"/>
  </si>
  <si>
    <t>교육 과정이 유익했고 업무와 정보 공유 측면에서 도움이 되었으며, 향후에도 확대되었으면 함.</t>
    <phoneticPr fontId="28" type="noConversion"/>
  </si>
  <si>
    <t>사례 중심으로 구성된 교육이 도움이 되었으며, 실무 적용에 효과적이었다고 판단함.</t>
    <phoneticPr fontId="28" type="noConversion"/>
  </si>
  <si>
    <t>교육 기간이 짧게 느껴졌으며, 처음 접하는 교육생도 충분히 학습할 수 있도록 기간을 늘리는 것이 바람직함.</t>
    <phoneticPr fontId="28" type="noConversion"/>
  </si>
  <si>
    <t>5.22.~5.23.</t>
    <phoneticPr fontId="28" type="noConversion"/>
  </si>
  <si>
    <t>홍보실무 과정</t>
    <phoneticPr fontId="28" type="noConversion"/>
  </si>
  <si>
    <t>403호</t>
    <phoneticPr fontId="28" type="noConversion"/>
  </si>
  <si>
    <t>유민수</t>
    <phoneticPr fontId="28" type="noConversion"/>
  </si>
  <si>
    <t>&lt;홍보실무 과정&gt; 강사강의 만족도 평균</t>
    <phoneticPr fontId="28" type="noConversion"/>
  </si>
  <si>
    <t>홍보실무 과정</t>
    <phoneticPr fontId="28" type="noConversion"/>
  </si>
  <si>
    <t>노기태</t>
    <phoneticPr fontId="28" type="noConversion"/>
  </si>
  <si>
    <t>정책홍보에 대한 이해</t>
    <phoneticPr fontId="28" type="noConversion"/>
  </si>
  <si>
    <t>조인우</t>
    <phoneticPr fontId="28" type="noConversion"/>
  </si>
  <si>
    <t>SNS활용 홍보전략</t>
    <phoneticPr fontId="28" type="noConversion"/>
  </si>
  <si>
    <t>스토리텔링 홍보전략</t>
    <phoneticPr fontId="28" type="noConversion"/>
  </si>
  <si>
    <t>김민경</t>
    <phoneticPr fontId="28" type="noConversion"/>
  </si>
  <si>
    <t>챗GPT활용 홍보자료 만들기</t>
    <phoneticPr fontId="28" type="noConversion"/>
  </si>
  <si>
    <t>보도자료 작성 및 실습</t>
    <phoneticPr fontId="28" type="noConversion"/>
  </si>
  <si>
    <t>502호, 현장학습</t>
    <phoneticPr fontId="28" type="noConversion"/>
  </si>
  <si>
    <t>교육이 현장 중심 내용으로 구성되어 트렌드에 부합했고, 업무에 실질적인 도움이 될 것이라 판단함.</t>
    <phoneticPr fontId="28" type="noConversion"/>
  </si>
  <si>
    <t>보도자료 실무 경험이 있는 강사가 진행한 수업이 이해하기 쉬웠음. 공공언어 및 보도자료 주제의 별도 교육과정 개설이 필요함.</t>
    <phoneticPr fontId="28" type="noConversion"/>
  </si>
  <si>
    <t>5.23.</t>
    <phoneticPr fontId="28" type="noConversion"/>
  </si>
  <si>
    <t>인구소멸 대응과 지역균형 발전 과정</t>
    <phoneticPr fontId="28" type="noConversion"/>
  </si>
  <si>
    <t>&lt;인구소멸 대응과 지역균형 발전 과정&gt; 강사강의 만족도 평균</t>
    <phoneticPr fontId="28" type="noConversion"/>
  </si>
  <si>
    <t>인구소멸 대응과 지역균형 발전 과정</t>
    <phoneticPr fontId="28" type="noConversion"/>
  </si>
  <si>
    <t>정재훈</t>
    <phoneticPr fontId="28" type="noConversion"/>
  </si>
  <si>
    <t>저출생 대응 정책 및 사례</t>
    <phoneticPr fontId="28" type="noConversion"/>
  </si>
  <si>
    <t>최상한</t>
    <phoneticPr fontId="28" type="noConversion"/>
  </si>
  <si>
    <t>지역균형 발전정책 사례</t>
    <phoneticPr fontId="28" type="noConversion"/>
  </si>
  <si>
    <t>교과목 구성이 다양해졌으면 함. 한 주제를 오전·오후로 나누어 집중도 있게 다루는 방식이 강의 질 향상과 업무 이해에 더 도움이 될 것이라 판단함.</t>
    <phoneticPr fontId="28" type="noConversion"/>
  </si>
  <si>
    <t>타기관 위탁(경북인재개발원)</t>
    <phoneticPr fontId="28" type="noConversion"/>
  </si>
  <si>
    <t>타기관 위탁(한국승강기안전공단)</t>
    <phoneticPr fontId="28" type="noConversion"/>
  </si>
  <si>
    <t>타기관위탁</t>
    <phoneticPr fontId="28" type="noConversion"/>
  </si>
  <si>
    <t>직무(전문)</t>
    <phoneticPr fontId="28" type="noConversion"/>
  </si>
  <si>
    <t>직무(공통)</t>
    <phoneticPr fontId="28" type="noConversion"/>
  </si>
  <si>
    <t>핵심(핵심과제)</t>
    <phoneticPr fontId="28" type="noConversion"/>
  </si>
  <si>
    <t>1인 방송과 영상제작 과정</t>
  </si>
  <si>
    <t>이송민</t>
    <phoneticPr fontId="28" type="noConversion"/>
  </si>
  <si>
    <t>2박 3일 또는 3일 교육이 짧게 느껴졌으며, 4~5일 또는 5일 과정으로 확대되었으면 함.</t>
    <phoneticPr fontId="28" type="noConversion"/>
  </si>
  <si>
    <t>유정수 강사 등 강사의 전문성과 열정이 높아 만족스러웠으며, 타 과정에서도 수강하고 싶음.</t>
    <phoneticPr fontId="28" type="noConversion"/>
  </si>
  <si>
    <t>과정운영</t>
    <phoneticPr fontId="28" type="noConversion"/>
  </si>
  <si>
    <t>동영상 제작 및 AI 관련 교육과정을 더 많이 개설해주었으면 함.</t>
    <phoneticPr fontId="28" type="noConversion"/>
  </si>
  <si>
    <t>숙소에 수건을 1인당 2장씩 지급하거나 발 수건(매트)을 비치해주었으면 함.</t>
    <phoneticPr fontId="28" type="noConversion"/>
  </si>
  <si>
    <t>컴퓨터 사용에 어려움을 느낀 교육생이 있었음. 사용자 수준을 고려한 지원이 필요함.</t>
    <phoneticPr fontId="28" type="noConversion"/>
  </si>
  <si>
    <t>교육방법</t>
    <phoneticPr fontId="28" type="noConversion"/>
  </si>
  <si>
    <t>교육환경</t>
    <phoneticPr fontId="28" type="noConversion"/>
  </si>
  <si>
    <t>인재양성과</t>
    <phoneticPr fontId="28" type="noConversion"/>
  </si>
  <si>
    <t>인재개발지원과</t>
    <phoneticPr fontId="28" type="noConversion"/>
  </si>
  <si>
    <t>타 교육과정 일정 및 교육 심화 정도에 따른 소요예산 등을 고려하였을 때 3일이 적절함</t>
    <phoneticPr fontId="28" type="noConversion"/>
  </si>
  <si>
    <t>2026년 교육훈련계획 수립 시 검토해보겠음</t>
    <phoneticPr fontId="28" type="noConversion"/>
  </si>
  <si>
    <t>해당 과정에서는 교육 지원을 위한 보조강사가 동행하였음. 차기수 교육 시 보조강사님께 당부 말씀 드리겠음.</t>
    <phoneticPr fontId="28" type="noConversion"/>
  </si>
  <si>
    <t>단기검토</t>
    <phoneticPr fontId="28" type="noConversion"/>
  </si>
  <si>
    <t>검토해보되, 검토 완료 전까지는 매일 인당 1장씩 지급하고 추가 요청하는 교육생에 한하여 추가 지급하도록 하겠음.</t>
    <phoneticPr fontId="28" type="noConversion"/>
  </si>
  <si>
    <t>&lt;중견리더 과정(14주차)&gt; 강사강의 만족도 평균</t>
    <phoneticPr fontId="28" type="noConversion"/>
  </si>
  <si>
    <t>염재상</t>
    <phoneticPr fontId="28" type="noConversion"/>
  </si>
  <si>
    <t>프랑스 노르망디 인문학 여행</t>
    <phoneticPr fontId="28" type="noConversion"/>
  </si>
  <si>
    <t>경남 도시정책 마스터플랜</t>
    <phoneticPr fontId="28" type="noConversion"/>
  </si>
  <si>
    <t>김재준</t>
    <phoneticPr fontId="28" type="noConversion"/>
  </si>
  <si>
    <t>스토리텔링의 이해</t>
    <phoneticPr fontId="28" type="noConversion"/>
  </si>
  <si>
    <t>스토리텔링 기획</t>
    <phoneticPr fontId="28" type="noConversion"/>
  </si>
  <si>
    <t>직무</t>
    <phoneticPr fontId="28" type="noConversion"/>
  </si>
  <si>
    <t>리더십</t>
    <phoneticPr fontId="28" type="noConversion"/>
  </si>
  <si>
    <t>공직가치</t>
    <phoneticPr fontId="28" type="noConversion"/>
  </si>
  <si>
    <t>안우찬</t>
    <phoneticPr fontId="28" type="noConversion"/>
  </si>
  <si>
    <t>류은영</t>
    <phoneticPr fontId="28" type="noConversion"/>
  </si>
  <si>
    <t>강의실이 좁고 긴 구조로 인해 뒤쪽 자리에서 집중이 어렵고, PC·빔·인터넷 등의 장비 오류로 수업 진행에 지장이 있었음. 전자설비와 환경 개선 필요함.</t>
    <phoneticPr fontId="28" type="noConversion"/>
  </si>
  <si>
    <t>교육환경</t>
    <phoneticPr fontId="28" type="noConversion"/>
  </si>
  <si>
    <t>구내식당 음식의 맵기가 강해 식사에 불편함이 있었음. 매운 정도에 대한 조정이 필요함.</t>
    <phoneticPr fontId="28" type="noConversion"/>
  </si>
  <si>
    <t>과정운영</t>
    <phoneticPr fontId="28" type="noConversion"/>
  </si>
  <si>
    <t>분임 구성이 되어 있으므로 전원 단체 현장학습보다 분임별 자율과제 중심의 국내연수(2박 3일, 연 2~3회)가 더 효과적일 것이라 판단함.</t>
    <phoneticPr fontId="28" type="noConversion"/>
  </si>
  <si>
    <t>5.22.</t>
    <phoneticPr fontId="28" type="noConversion"/>
  </si>
  <si>
    <t>인재개발원</t>
    <phoneticPr fontId="28" type="noConversion"/>
  </si>
  <si>
    <t>502호</t>
    <phoneticPr fontId="28" type="noConversion"/>
  </si>
  <si>
    <t>5.23.</t>
    <phoneticPr fontId="28" type="noConversion"/>
  </si>
  <si>
    <t>창원문성대</t>
    <phoneticPr fontId="28" type="noConversion"/>
  </si>
  <si>
    <t>정슬영</t>
    <phoneticPr fontId="28" type="noConversion"/>
  </si>
  <si>
    <t>&lt;보조금단체 회계 실무 과정&gt; 강사강의 만족도 평균</t>
    <phoneticPr fontId="28" type="noConversion"/>
  </si>
  <si>
    <t>여영호</t>
    <phoneticPr fontId="28" type="noConversion"/>
  </si>
  <si>
    <t>조한철</t>
    <phoneticPr fontId="28" type="noConversion"/>
  </si>
  <si>
    <t>지방보조금 관리시스템(보탬e) 활용</t>
  </si>
  <si>
    <t>사업 수행 전에 교육을 먼저 받을 수 있었으면 더 좋았을 것이라는 의견이 있는데, 교육 신청 및 교육 기간 확인을 통해 교육생이 원하는 기간에 교육이 이뤄질 수 있도록 배려하면 좋을 것 같음.</t>
    <phoneticPr fontId="28" type="noConversion"/>
  </si>
  <si>
    <t>실습 중심 강의가 서울 지역에서만 수행되는 것 같은데, 지방에서도 동일한 실습 강의가 제공되면 업무에 큰 도움이 될 것이라 판단함.</t>
    <phoneticPr fontId="28" type="noConversion"/>
  </si>
  <si>
    <t>교육방법</t>
    <phoneticPr fontId="28" type="noConversion"/>
  </si>
  <si>
    <t>현장캠퍼스</t>
    <phoneticPr fontId="28" type="noConversion"/>
  </si>
  <si>
    <t>보조금 실무</t>
    <phoneticPr fontId="28" type="noConversion"/>
  </si>
  <si>
    <t>조양제</t>
  </si>
  <si>
    <t>조양제</t>
    <phoneticPr fontId="28" type="noConversion"/>
  </si>
  <si>
    <t>교육장에 마이크가 없어 소리가 잘 들리지 않았으며, 음향 장비가 보완되었으면 좋겠음.</t>
    <phoneticPr fontId="28" type="noConversion"/>
  </si>
  <si>
    <t>교육생 승인 안내 메일이 없었던 점과 식사·음료 제공이 없어 불편했음. 기본적인 운영 편의 제공이 필요함.</t>
    <phoneticPr fontId="28" type="noConversion"/>
  </si>
  <si>
    <t>컴퓨터로 직접 실습해보며 수업을 진행한 점이 이해에 도움이 되었음. 이러한 실습 중심 방식이 효과적이었음.</t>
    <phoneticPr fontId="28" type="noConversion"/>
  </si>
  <si>
    <t>강의가 체계적이지 못하고 정신없게 느껴졌음. 보탬e시스템 교육보다 실용적 정보 중심 수업이 더 유익했을 것이라 판단함.</t>
    <phoneticPr fontId="28" type="noConversion"/>
  </si>
  <si>
    <t>실무에 도움이 되는 민간위탁관리·회계실무 교육도 필요함.</t>
    <phoneticPr fontId="28" type="noConversion"/>
  </si>
  <si>
    <t>실무 사례와 실수 사례 중심 강의와 질의응답 시간이 자주 있으면 좋겠음.</t>
    <phoneticPr fontId="28" type="noConversion"/>
  </si>
  <si>
    <t>5월5주차</t>
  </si>
  <si>
    <t>&lt;미래설계 과정&gt; 강사강의 만족도 평균</t>
    <phoneticPr fontId="28" type="noConversion"/>
  </si>
  <si>
    <t>미래설계 과정(2주차)</t>
  </si>
  <si>
    <t>최경희</t>
    <phoneticPr fontId="28" type="noConversion"/>
  </si>
  <si>
    <t>김한솔</t>
    <phoneticPr fontId="28" type="noConversion"/>
  </si>
  <si>
    <t>윤효식</t>
    <phoneticPr fontId="28" type="noConversion"/>
  </si>
  <si>
    <t>스마트폰 사진 촬영기법</t>
    <phoneticPr fontId="28" type="noConversion"/>
  </si>
  <si>
    <t>장영일</t>
    <phoneticPr fontId="28" type="noConversion"/>
  </si>
  <si>
    <t>양고은</t>
    <phoneticPr fontId="28" type="noConversion"/>
  </si>
  <si>
    <t>스마트한 뇌건강 관리법</t>
    <phoneticPr fontId="28" type="noConversion"/>
  </si>
  <si>
    <t>5.19.~5.30.</t>
  </si>
  <si>
    <t>5.19.~5.30.</t>
    <phoneticPr fontId="28" type="noConversion"/>
  </si>
  <si>
    <t>인재개발원</t>
    <phoneticPr fontId="28" type="noConversion"/>
  </si>
  <si>
    <t>남미정</t>
    <phoneticPr fontId="28" type="noConversion"/>
  </si>
  <si>
    <t>5.26.~5.30.</t>
    <phoneticPr fontId="28" type="noConversion"/>
  </si>
  <si>
    <t>601호, 현장학습</t>
    <phoneticPr fontId="28" type="noConversion"/>
  </si>
  <si>
    <t>5월4주차</t>
  </si>
  <si>
    <t>과정운영</t>
    <phoneticPr fontId="28" type="noConversion"/>
  </si>
  <si>
    <t>해외 연수 또는 배낭여행 프로그램이 포함되었으면 좋겠음. 더 넓은 경험 기회 제공을 바람.</t>
    <phoneticPr fontId="28" type="noConversion"/>
  </si>
  <si>
    <t>교육생 상호 간 소통을 위한 프로그램이 교육 초기에 포함되었으면 좋겠음. 관계 형성과 몰입도 향상에 도움이 될 것이라 판단함.</t>
    <phoneticPr fontId="28" type="noConversion"/>
  </si>
  <si>
    <t>전반적인 교육 과정에 대해 매우 만족하였으며, 알찬 구성이라는 긍정적 인상을 받았음.</t>
    <phoneticPr fontId="28" type="noConversion"/>
  </si>
  <si>
    <t>기타</t>
    <phoneticPr fontId="28" type="noConversion"/>
  </si>
  <si>
    <t>중견리더 과정(15주차)</t>
    <phoneticPr fontId="28" type="noConversion"/>
  </si>
  <si>
    <t>&lt;중견리더 과정(15주차)&gt; 강사강의 만족도 평균</t>
    <phoneticPr fontId="28" type="noConversion"/>
  </si>
  <si>
    <t>중견리더 과정(15주차)</t>
    <phoneticPr fontId="28" type="noConversion"/>
  </si>
  <si>
    <t>유정수</t>
  </si>
  <si>
    <t>이경렬</t>
  </si>
  <si>
    <t>이경렬</t>
    <phoneticPr fontId="28" type="noConversion"/>
  </si>
  <si>
    <t>생활 속 응급처치</t>
  </si>
  <si>
    <t>생활 속 응급처치</t>
    <phoneticPr fontId="28" type="noConversion"/>
  </si>
  <si>
    <t>챗GPT 활용</t>
  </si>
  <si>
    <t>챗GPT 활용</t>
    <phoneticPr fontId="28" type="noConversion"/>
  </si>
  <si>
    <t>생성형AI 활용</t>
  </si>
  <si>
    <t>생성형AI 활용</t>
    <phoneticPr fontId="28" type="noConversion"/>
  </si>
  <si>
    <t>안우찬</t>
    <phoneticPr fontId="28" type="noConversion"/>
  </si>
  <si>
    <t>류은영</t>
    <phoneticPr fontId="28" type="noConversion"/>
  </si>
  <si>
    <t>수료주차</t>
  </si>
  <si>
    <t>수료주차</t>
    <phoneticPr fontId="28" type="noConversion"/>
  </si>
  <si>
    <t>생성형 AI 수업이 공직 업무에 매우 유용하다고 판단되며, 교육 시간이 짧아 아쉬웠음. 하반기에 동일 주제의 추가 교육이 하루 이상 편성되기를 희망함.</t>
    <phoneticPr fontId="28" type="noConversion"/>
  </si>
  <si>
    <t>강릉 현장 수업이 새롭고 알찼음. 이런 현장 중심 수업이 더 많아졌으면 좋겠음.</t>
    <phoneticPr fontId="28" type="noConversion"/>
  </si>
  <si>
    <t>5.27.~5.30.</t>
  </si>
  <si>
    <t>5.27.~5.30.</t>
    <phoneticPr fontId="28" type="noConversion"/>
  </si>
  <si>
    <t>경남의 섬 과정</t>
  </si>
  <si>
    <t>경남의 섬 과정</t>
    <phoneticPr fontId="28" type="noConversion"/>
  </si>
  <si>
    <t>과장급 필수 역량향상 과정</t>
  </si>
  <si>
    <t>5.28.~5.30.</t>
  </si>
  <si>
    <t>5.28.~5.30.</t>
    <phoneticPr fontId="28" type="noConversion"/>
  </si>
  <si>
    <t>5.29.~5.30.</t>
  </si>
  <si>
    <t>5.29.~5.30.</t>
    <phoneticPr fontId="28" type="noConversion"/>
  </si>
  <si>
    <t>기후위기 적응·대응 과정</t>
  </si>
  <si>
    <t>기후위기 적응·대응 과정</t>
    <phoneticPr fontId="28" type="noConversion"/>
  </si>
  <si>
    <t>5.30.</t>
  </si>
  <si>
    <t>5.30.</t>
    <phoneticPr fontId="28" type="noConversion"/>
  </si>
  <si>
    <t>한글 활용 과정</t>
  </si>
  <si>
    <t>한글 활용 과정</t>
    <phoneticPr fontId="28" type="noConversion"/>
  </si>
  <si>
    <t>501호, 현장학습</t>
    <phoneticPr fontId="28" type="noConversion"/>
  </si>
  <si>
    <t>현장캠퍼스</t>
    <phoneticPr fontId="28" type="noConversion"/>
  </si>
  <si>
    <t>403호, 현장학습</t>
  </si>
  <si>
    <t>403호, 현장학습</t>
    <phoneticPr fontId="28" type="noConversion"/>
  </si>
  <si>
    <t>정슬영</t>
    <phoneticPr fontId="28" type="noConversion"/>
  </si>
  <si>
    <t>정현서</t>
    <phoneticPr fontId="28" type="noConversion"/>
  </si>
  <si>
    <t>502호</t>
    <phoneticPr fontId="28" type="noConversion"/>
  </si>
  <si>
    <t>양세희</t>
    <phoneticPr fontId="28" type="noConversion"/>
  </si>
  <si>
    <t>403호, 정보3실</t>
  </si>
  <si>
    <t>403호, 정보3실</t>
    <phoneticPr fontId="28" type="noConversion"/>
  </si>
  <si>
    <t>유민수</t>
    <phoneticPr fontId="28" type="noConversion"/>
  </si>
  <si>
    <t>박현수</t>
    <phoneticPr fontId="28" type="noConversion"/>
  </si>
  <si>
    <t>504호</t>
  </si>
  <si>
    <t>정보3실</t>
    <phoneticPr fontId="28" type="noConversion"/>
  </si>
  <si>
    <t>경남의 섬 가치와 미래</t>
  </si>
  <si>
    <t>경남의 섬 가치와 미래</t>
    <phoneticPr fontId="28" type="noConversion"/>
  </si>
  <si>
    <t>조시영</t>
  </si>
  <si>
    <t>현장학습(남해)</t>
  </si>
  <si>
    <t>현장학습(남해)</t>
    <phoneticPr fontId="28" type="noConversion"/>
  </si>
  <si>
    <t>현장학습(통영)</t>
  </si>
  <si>
    <t>현장학습(통영)</t>
    <phoneticPr fontId="28" type="noConversion"/>
  </si>
  <si>
    <t>현장학습(거제)</t>
  </si>
  <si>
    <t>현장학습(거제)</t>
    <phoneticPr fontId="28" type="noConversion"/>
  </si>
  <si>
    <t>교육 일정이 전반적으로 알차고 유익했으며, 더 많은 공직자들이 참여할 수 있도록 기수 확대와 홍보 강화가 필요하다고 느꼈음.</t>
    <phoneticPr fontId="28" type="noConversion"/>
  </si>
  <si>
    <t>트레킹이나 등산 등 활동 전에는 간단한 스트레칭 시간 등 안전을 위한 준비가 있었으면 좋겠고, 일부 경사로나 데크 계단에 논슬립 등 안전장치가 필요함.</t>
    <phoneticPr fontId="28" type="noConversion"/>
  </si>
  <si>
    <t>교육 기간 중 도심 내 유적지 등을 자유시간에 연계 관람할 수 있도록 구성되면 교육이 더욱 풍성해질 것이라 생각함.</t>
    <phoneticPr fontId="28" type="noConversion"/>
  </si>
  <si>
    <t>교육생 간 단합을 위한 프로그램이 있었으면 좋겠음. 분임별 미션 등 흥미 요소를 포함한 활동이 추가되기를 희망함.</t>
    <phoneticPr fontId="28" type="noConversion"/>
  </si>
  <si>
    <t>구내식당에서 식판을 사용하고, 배식을 본인이 직접 할 수 있도록 바꾸면 좋겠음.</t>
    <phoneticPr fontId="28" type="noConversion"/>
  </si>
  <si>
    <t>스토리텔링형 섬 탐방 프로그램이 매우 흥미로웠으며, 한산도에서는 이순신 장군 복장을 착용해 사진을 찍는 체험 콘텐츠가 있다면 더욱 좋을 것 같음.</t>
    <phoneticPr fontId="28" type="noConversion"/>
  </si>
  <si>
    <t>김민서</t>
  </si>
  <si>
    <t>김민서</t>
    <phoneticPr fontId="28" type="noConversion"/>
  </si>
  <si>
    <t>보도자료 작성실무</t>
  </si>
  <si>
    <t>보도자료 작성실무</t>
    <phoneticPr fontId="28" type="noConversion"/>
  </si>
  <si>
    <t>배귀선</t>
  </si>
  <si>
    <t>배귀선</t>
    <phoneticPr fontId="28" type="noConversion"/>
  </si>
  <si>
    <t>스트레칭과 싱잉볼 명상</t>
  </si>
  <si>
    <t>홍영일</t>
  </si>
  <si>
    <t>홍영일</t>
    <phoneticPr fontId="28" type="noConversion"/>
  </si>
  <si>
    <t>생성형 AI의 직무적용</t>
  </si>
  <si>
    <t>문양근</t>
  </si>
  <si>
    <t>문양근</t>
    <phoneticPr fontId="28" type="noConversion"/>
  </si>
  <si>
    <t>드라마, 영화로 이해하는 청렴</t>
  </si>
  <si>
    <t>드라마, 영화로 이해하는 청렴</t>
    <phoneticPr fontId="28" type="noConversion"/>
  </si>
  <si>
    <t>조하림</t>
  </si>
  <si>
    <t>조하림</t>
    <phoneticPr fontId="28" type="noConversion"/>
  </si>
  <si>
    <t>소통을 위한 대화기술 및 공감기법</t>
  </si>
  <si>
    <t>이현민</t>
  </si>
  <si>
    <t>이현민</t>
    <phoneticPr fontId="28" type="noConversion"/>
  </si>
  <si>
    <t>엑셀 활용 팁</t>
  </si>
  <si>
    <t>엑셀 활용 팁</t>
    <phoneticPr fontId="28" type="noConversion"/>
  </si>
  <si>
    <t>문인수</t>
  </si>
  <si>
    <t>문인수</t>
    <phoneticPr fontId="28" type="noConversion"/>
  </si>
  <si>
    <t>보고서 작성 실무</t>
  </si>
  <si>
    <t>보고서 작성 실무</t>
    <phoneticPr fontId="28" type="noConversion"/>
  </si>
  <si>
    <t>401호, 정보2·3실, 현장학습</t>
  </si>
  <si>
    <t>401호, 정보2·3실, 현장학습</t>
    <phoneticPr fontId="28" type="noConversion"/>
  </si>
  <si>
    <t>교육 중 다과(믹스커피 등) 제공이 있었으면 좋겠고, 숙소동에 온수 시설 및 개인 화장실이 구비되었으면 함.</t>
    <phoneticPr fontId="28" type="noConversion"/>
  </si>
  <si>
    <t>정슬영 주무관이 친절하게 응대해주어 교육에 긍정적 인상을 받았음.</t>
    <phoneticPr fontId="28" type="noConversion"/>
  </si>
  <si>
    <t>교육 구성과 운영 전반이 체계적이고 만족스러웠으며, 강사 강의와 교육 내용이 전반적으로 알차고 유익했음.</t>
    <phoneticPr fontId="28" type="noConversion"/>
  </si>
  <si>
    <t>김대식</t>
  </si>
  <si>
    <t>리더들의 공감대 형성</t>
  </si>
  <si>
    <t>조직성과 창출을 위한 리더십</t>
  </si>
  <si>
    <t>애자일 조직에서 부서장의 역할</t>
  </si>
  <si>
    <t>이승환</t>
  </si>
  <si>
    <t>갈등해결 방안 및 효율적인 조직관리</t>
  </si>
  <si>
    <t>소통을 위한 대화의 기술 공감기법</t>
  </si>
  <si>
    <t>박영란</t>
  </si>
  <si>
    <t>언론과의 효과적 소통 및 대응</t>
  </si>
  <si>
    <t>권재경</t>
  </si>
  <si>
    <t>역량교육의 이해</t>
  </si>
  <si>
    <t>모의과제 실습</t>
  </si>
  <si>
    <t>민기식</t>
  </si>
  <si>
    <t>청렴교육</t>
  </si>
  <si>
    <t>허윤정</t>
  </si>
  <si>
    <t>의사소통 및 조직관리 코칭</t>
  </si>
  <si>
    <t>신임과장으로서 비전 만들기</t>
  </si>
  <si>
    <t>시책 및 소양</t>
  </si>
  <si>
    <t>교육 시작 시간을 오전 10시로 조정하면 이동에 여유가 생겨 더 좋을 것 같음.</t>
    <phoneticPr fontId="28" type="noConversion"/>
  </si>
  <si>
    <t>교육 기간이 조금 더 길었으면 좋겠다는 아쉬움이 있었음.</t>
    <phoneticPr fontId="28" type="noConversion"/>
  </si>
  <si>
    <t>교과 구성과 강사 모두 만족스러웠으며, 업무에도 도움이 될 것 같음. 교육과정 전반에 대해 매우 긍정적인 인상을 받았음.</t>
    <phoneticPr fontId="28" type="noConversion"/>
  </si>
  <si>
    <t>김시영</t>
  </si>
  <si>
    <t>김시영</t>
    <phoneticPr fontId="28" type="noConversion"/>
  </si>
  <si>
    <t>강의란 무엇인가?</t>
  </si>
  <si>
    <t>강의란 무엇인가?</t>
    <phoneticPr fontId="28" type="noConversion"/>
  </si>
  <si>
    <t>강사의 기본 요건 1(태도 및 자세)</t>
  </si>
  <si>
    <t>강사의 기본 요건 1(태도 및 자세)</t>
    <phoneticPr fontId="28" type="noConversion"/>
  </si>
  <si>
    <t>강사의 기본요건 2(명확한 의사전달)</t>
  </si>
  <si>
    <t>강사의 기본요건 2(명확한 의사전달)</t>
    <phoneticPr fontId="28" type="noConversion"/>
  </si>
  <si>
    <t>강의계획서 및 제안서 만들기</t>
  </si>
  <si>
    <t>강의계획서 및 제안서 만들기</t>
    <phoneticPr fontId="28" type="noConversion"/>
  </si>
  <si>
    <t>콘텐츠 개발 및 수업설계</t>
  </si>
  <si>
    <t>콘텐츠 개발 및 수업설계</t>
    <phoneticPr fontId="28" type="noConversion"/>
  </si>
  <si>
    <t>김슬기</t>
  </si>
  <si>
    <t>김슬기</t>
    <phoneticPr fontId="28" type="noConversion"/>
  </si>
  <si>
    <t>성격유형별 효율적 의사소통</t>
  </si>
  <si>
    <t>성격유형별 효율적 의사소통</t>
    <phoneticPr fontId="28" type="noConversion"/>
  </si>
  <si>
    <t>강의안 작성 기법</t>
  </si>
  <si>
    <t>강의안 작성 기법</t>
    <phoneticPr fontId="28" type="noConversion"/>
  </si>
  <si>
    <t>강의 시연 및 피드백</t>
  </si>
  <si>
    <t>강의 시연 및 피드백</t>
    <phoneticPr fontId="28" type="noConversion"/>
  </si>
  <si>
    <t>숙소동의 온수 공급이 원활하지 않아 불편했음. 소수 인원이라도 기본적인 숙박 서비스는 보장되었으면 함.</t>
    <phoneticPr fontId="28" type="noConversion"/>
  </si>
  <si>
    <t>전문 강사를 2~3명 배정해주었으면 좋겠음.</t>
    <phoneticPr fontId="28" type="noConversion"/>
  </si>
  <si>
    <t>3일은 너무 짧게 느껴졌음. AI를 활용한 PPT 제작 실습 시간을 포함해 4~5일 과정으로 교육기간이 연장되었으면 함.</t>
    <phoneticPr fontId="28" type="noConversion"/>
  </si>
  <si>
    <t>실습 중심의 교육이 필요하며, 실질적인 PPT 실습이 포함되면 더욱 좋을 것 같음.</t>
    <phoneticPr fontId="28" type="noConversion"/>
  </si>
  <si>
    <t>DISC 교육의 필요성이 다소 의문스러웠음. 교육 내용의 적절성을 다시 검토해주었으면 함.</t>
    <phoneticPr fontId="28" type="noConversion"/>
  </si>
  <si>
    <t>강사의 열정이 매우 인상 깊었으며, 교육 시간과 인원 구성 모두 적절하다고 느꼈음.</t>
    <phoneticPr fontId="28" type="noConversion"/>
  </si>
  <si>
    <t>504호, 현장학습</t>
  </si>
  <si>
    <t>504호, 현장학습</t>
    <phoneticPr fontId="28" type="noConversion"/>
  </si>
  <si>
    <t>&lt;기후위기 적응·대응 과정&gt; 강사강의 만족도 평균</t>
    <phoneticPr fontId="28" type="noConversion"/>
  </si>
  <si>
    <t>기후위기 적응·대응 과정</t>
    <phoneticPr fontId="28" type="noConversion"/>
  </si>
  <si>
    <t>김효남</t>
  </si>
  <si>
    <t>김효남</t>
    <phoneticPr fontId="28" type="noConversion"/>
  </si>
  <si>
    <t>기후위기와 탄소중립의 이해</t>
  </si>
  <si>
    <t>기후위기와 탄소중립의 이해</t>
    <phoneticPr fontId="28" type="noConversion"/>
  </si>
  <si>
    <t>경남도의 기후위기 대응 정책</t>
  </si>
  <si>
    <t>경남도의 기후위기 대응 정책</t>
    <phoneticPr fontId="28" type="noConversion"/>
  </si>
  <si>
    <t>김진수</t>
  </si>
  <si>
    <t>김진수</t>
    <phoneticPr fontId="28" type="noConversion"/>
  </si>
  <si>
    <t>기후위기 대응 국내외 동향</t>
  </si>
  <si>
    <t>기후위기 대응 국내외 동향</t>
    <phoneticPr fontId="28" type="noConversion"/>
  </si>
  <si>
    <t>기후위기 사례</t>
  </si>
  <si>
    <t>기후위기 사례</t>
    <phoneticPr fontId="28" type="noConversion"/>
  </si>
  <si>
    <t>교육기간 연장을 검토해주었으면 함.</t>
    <phoneticPr fontId="28" type="noConversion"/>
  </si>
  <si>
    <t>이송민</t>
    <phoneticPr fontId="28" type="noConversion"/>
  </si>
  <si>
    <t>보기 좋고 읽기 편한 보고서 작성</t>
  </si>
  <si>
    <t>보기 좋고 읽기 편한 보고서 작성</t>
    <phoneticPr fontId="28" type="noConversion"/>
  </si>
  <si>
    <t>문서 편집 고급 팁</t>
  </si>
  <si>
    <t>문서 편집 고급 팁</t>
    <phoneticPr fontId="28" type="noConversion"/>
  </si>
  <si>
    <t>한글 활용 강의가 공직생활에 꼭 필요한 알찬 내용이었으나, 하루 일정으로는 시간이 부족하게 느껴졌음. 2~3일 과정 또는 심화과정 개설이 필요함.</t>
    <phoneticPr fontId="28" type="noConversion"/>
  </si>
  <si>
    <t>강사가 많은 내용을 전달하려 하다 보니 강의 속도가 다소 빠르게 느껴졌음. 속도 조절이 필요함.</t>
    <phoneticPr fontId="28" type="noConversion"/>
  </si>
  <si>
    <t>강사 양성 과정</t>
  </si>
  <si>
    <t>강사 양성 과정</t>
    <phoneticPr fontId="28" type="noConversion"/>
  </si>
  <si>
    <t>직무(공통)</t>
    <phoneticPr fontId="28" type="noConversion"/>
  </si>
  <si>
    <t>핵심(핵심과제)</t>
    <phoneticPr fontId="28" type="noConversion"/>
  </si>
  <si>
    <t>강사 양성 과정</t>
    <phoneticPr fontId="28" type="noConversion"/>
  </si>
  <si>
    <t>&lt;강사 양성 과정&gt; 강사강의 만족도 평균</t>
    <phoneticPr fontId="28" type="noConversion"/>
  </si>
  <si>
    <t>2.13.~2.14.</t>
  </si>
  <si>
    <t>교육담당자 역량향상 과정</t>
  </si>
  <si>
    <t>403호</t>
  </si>
  <si>
    <t>2.19.</t>
  </si>
  <si>
    <t>보조금단체 회계실무 과정</t>
  </si>
  <si>
    <t>이순신리더십국제센터</t>
  </si>
  <si>
    <t>2.19.~2.21.</t>
  </si>
  <si>
    <t>특별사법경찰 수사실무 과정</t>
  </si>
  <si>
    <t>2.25.</t>
  </si>
  <si>
    <t>식품 위생감시원 직무교육 과정</t>
  </si>
  <si>
    <t>2.25.~2.28.</t>
  </si>
  <si>
    <t>501호, 정보1·3실</t>
  </si>
  <si>
    <t>2.26.~2.28.</t>
  </si>
  <si>
    <t>예산회계 실무 과정</t>
  </si>
  <si>
    <t>502호, 정보3실</t>
  </si>
  <si>
    <t>지방소득세 실무 과정</t>
  </si>
  <si>
    <t>3.5.</t>
  </si>
  <si>
    <t>3.5.~3.7.</t>
  </si>
  <si>
    <t>전입공무원 역량향상 과정</t>
  </si>
  <si>
    <t>403호, 정보2실</t>
  </si>
  <si>
    <t>3.6.~3.7.</t>
  </si>
  <si>
    <t>계약실무 과정</t>
  </si>
  <si>
    <t>3.7.</t>
  </si>
  <si>
    <t>3.11.~3.12.</t>
  </si>
  <si>
    <t>3.12.~3.14.</t>
  </si>
  <si>
    <t>기간제 근로자 관리자 과정</t>
  </si>
  <si>
    <t>503호</t>
  </si>
  <si>
    <t>생성형 AI 실습 과정</t>
  </si>
  <si>
    <t>승마 과정</t>
  </si>
  <si>
    <t>함안승마공원</t>
  </si>
  <si>
    <t>3.13.~3.14,</t>
  </si>
  <si>
    <t>보조금 담당자 실무 과정</t>
  </si>
  <si>
    <t>세대와 마음을 잇는 소통 ON, 공감 UP</t>
  </si>
  <si>
    <t>3.4.~3.21.</t>
  </si>
  <si>
    <t>3.19.~3.21.</t>
  </si>
  <si>
    <t>인생 2모작 준비 과정</t>
  </si>
  <si>
    <t>토목실무 과정</t>
  </si>
  <si>
    <t>3.20.~3.21.</t>
  </si>
  <si>
    <t>경남의 교통과 미래항공 모빌리티(AAM) 산업 과정</t>
  </si>
  <si>
    <t>3.25.~3.28.</t>
  </si>
  <si>
    <t>6급 승진자 역량향상 과정</t>
  </si>
  <si>
    <t>503호, 정보3실</t>
  </si>
  <si>
    <t>3.26.~3.28.</t>
  </si>
  <si>
    <t>문화유산 이해 과정</t>
  </si>
  <si>
    <t>현장학습</t>
  </si>
  <si>
    <t>교류(경남주관)</t>
  </si>
  <si>
    <t>기획능력 향상 과정</t>
  </si>
  <si>
    <t>재난관리 실무 과정</t>
  </si>
  <si>
    <t>지방의회 공무원 실무역량 향상 과정</t>
  </si>
  <si>
    <t>4.1.</t>
  </si>
  <si>
    <t>정보1실</t>
  </si>
  <si>
    <t>4.2.~4.4.</t>
  </si>
  <si>
    <t>가야사 바로알기 과정</t>
  </si>
  <si>
    <t>건축 실무 과정</t>
  </si>
  <si>
    <t>행사 실무 과정</t>
  </si>
  <si>
    <t>4.9.~4.11.</t>
  </si>
  <si>
    <t>스마트기기 활용 과정</t>
  </si>
  <si>
    <t>항노화산업 탐방 과정</t>
  </si>
  <si>
    <t>504호, 동의보감촌·콩지은농장</t>
  </si>
  <si>
    <t>4.10.~4.11.</t>
  </si>
  <si>
    <t>소통의 고수! 민원응대 스킬업 과정</t>
  </si>
  <si>
    <t>403호, 나폴리농원</t>
  </si>
  <si>
    <t>4.11.</t>
  </si>
  <si>
    <t>성별영향평가 과정</t>
  </si>
  <si>
    <t>3.31.~4.18.</t>
  </si>
  <si>
    <t>4.15.~4.18.</t>
  </si>
  <si>
    <t>4.17.~4.18.</t>
  </si>
  <si>
    <t>다문화와 사회통합 교육 과정</t>
  </si>
  <si>
    <t>4.18.</t>
  </si>
  <si>
    <t>디자인 플랫폼 활용 과정</t>
  </si>
  <si>
    <t>저수지·댐 안전관리 과정</t>
  </si>
  <si>
    <t>502호, 월정저수지</t>
  </si>
  <si>
    <t>김해중소기업비즈니스센터</t>
  </si>
  <si>
    <t>지역특화 관광콘텐츠 개발 과정</t>
  </si>
  <si>
    <t>4.21.~5.2.</t>
  </si>
  <si>
    <t>5월2주차</t>
  </si>
  <si>
    <t>5.7.~5.9.</t>
  </si>
  <si>
    <t>지리산 천왕봉 힐링 과정</t>
  </si>
  <si>
    <t>환경교육원</t>
  </si>
  <si>
    <t>5.8.</t>
  </si>
  <si>
    <t>재난안전 관리자 과정</t>
  </si>
  <si>
    <t>양방향 온라인</t>
  </si>
  <si>
    <t>5.8.~5.9.</t>
  </si>
  <si>
    <t>코칭 리더십 과정</t>
  </si>
  <si>
    <t>양산비즈니스센터</t>
  </si>
  <si>
    <t>5.9.</t>
  </si>
  <si>
    <t>공직자 이해충돌 방지 과정</t>
  </si>
  <si>
    <t>503호, 현장학습</t>
  </si>
  <si>
    <t>이다니엘</t>
  </si>
  <si>
    <t>5.21.~5.23.</t>
  </si>
  <si>
    <t>드론 이해와 실전 활용 과정</t>
  </si>
  <si>
    <t>정보3실, 농업기술원</t>
  </si>
  <si>
    <t>지속가능발전 목표 이행 과정</t>
  </si>
  <si>
    <t>502호, 현장학습</t>
  </si>
  <si>
    <t>5.22.</t>
  </si>
  <si>
    <t>5.22.~5.23.</t>
  </si>
  <si>
    <t>홍보실무 과정</t>
  </si>
  <si>
    <t>5.23.</t>
  </si>
  <si>
    <t>창원문성대</t>
  </si>
  <si>
    <t>인구소멸 대응과 지역균형 발전 과정</t>
  </si>
  <si>
    <t>교육 담당자 역량향상 과정</t>
  </si>
  <si>
    <t>박지원</t>
  </si>
  <si>
    <t>2025년 HRD 트렌드 공유</t>
  </si>
  <si>
    <t>조용원</t>
  </si>
  <si>
    <t>차세대 인사랑 교육훈련 기능안내</t>
  </si>
  <si>
    <t>소통을 위한 대화기술 공감기법</t>
  </si>
  <si>
    <t>김용성</t>
  </si>
  <si>
    <t>생성형 AI의 개요</t>
  </si>
  <si>
    <t>생성형 AI를 이용한 데이터 정리</t>
  </si>
  <si>
    <t>교육훈련 업무프로세스 공유 및 토론</t>
  </si>
  <si>
    <t>임득진</t>
  </si>
  <si>
    <t>중견리더 이미지업 레이스</t>
  </si>
  <si>
    <t>자기진단을 통한 변화관리</t>
  </si>
  <si>
    <t>한승완</t>
  </si>
  <si>
    <t>지속적인 자기개발 방법 제시 및 목표설정</t>
  </si>
  <si>
    <t>이승현</t>
  </si>
  <si>
    <t>골든타임119 팀빌딩</t>
  </si>
  <si>
    <t>여영호</t>
  </si>
  <si>
    <t>보조금 실무</t>
  </si>
  <si>
    <t>김영준</t>
  </si>
  <si>
    <t>강수권</t>
  </si>
  <si>
    <t>보조금 단체 회계감사 사례</t>
  </si>
  <si>
    <t>백윤욱</t>
  </si>
  <si>
    <t>특별사법 경찰제도 이해</t>
  </si>
  <si>
    <t>형법 총칙개요</t>
  </si>
  <si>
    <t>분야별 수사실무 사례</t>
  </si>
  <si>
    <t>백용규</t>
  </si>
  <si>
    <t>수사실무(범죄인지, 참고인 조사 방법 등)</t>
  </si>
  <si>
    <t>피의자 신문 및 조서 작성방법</t>
  </si>
  <si>
    <t>소통을 위한 대화의 기술과 공감기법</t>
  </si>
  <si>
    <t>수사인권의 이해</t>
  </si>
  <si>
    <t>민병익</t>
  </si>
  <si>
    <t>행정학</t>
  </si>
  <si>
    <t>학습평가</t>
  </si>
  <si>
    <t>DISC를 통한 조직 효율성 제고</t>
  </si>
  <si>
    <t>리더십</t>
  </si>
  <si>
    <t>긍정적 업무를 위한 스트레스 관리</t>
  </si>
  <si>
    <t>허순철</t>
  </si>
  <si>
    <t>헌법</t>
  </si>
  <si>
    <t>허영희</t>
  </si>
  <si>
    <t>성인지와 양성평등</t>
  </si>
  <si>
    <t>조도진</t>
  </si>
  <si>
    <t>경남의 비전과 주요정책</t>
  </si>
  <si>
    <t>공직가치</t>
  </si>
  <si>
    <t>오종민</t>
  </si>
  <si>
    <t>사례로 보는 사이버 범죄 대처 요령</t>
  </si>
  <si>
    <t>김삼권</t>
  </si>
  <si>
    <t>독도를 통한 올바른 역사 인식</t>
  </si>
  <si>
    <t>경남의 섬 발전방안</t>
  </si>
  <si>
    <t>홍순철</t>
  </si>
  <si>
    <t>독서의 방법</t>
  </si>
  <si>
    <t>자기개발</t>
  </si>
  <si>
    <t>김정곤</t>
  </si>
  <si>
    <t>중대재해처벌법의 이해</t>
  </si>
  <si>
    <t>보이스트레이닝</t>
  </si>
  <si>
    <t>스피치 스킬 향상</t>
  </si>
  <si>
    <t>고까이요우꼬</t>
  </si>
  <si>
    <t>일본어</t>
  </si>
  <si>
    <t>외국어</t>
  </si>
  <si>
    <t>허미경</t>
  </si>
  <si>
    <t>영어</t>
  </si>
  <si>
    <t>JIN HUA</t>
  </si>
  <si>
    <t>중국어</t>
  </si>
  <si>
    <t>송혜영</t>
  </si>
  <si>
    <t>박미경</t>
  </si>
  <si>
    <t>강선옥</t>
  </si>
  <si>
    <t>황순영</t>
  </si>
  <si>
    <t>청렴도 종합대책 및 공무원 행동강령</t>
  </si>
  <si>
    <t>강용모</t>
  </si>
  <si>
    <t>식품위생법령 및 식품 등의 기준 규격</t>
  </si>
  <si>
    <t>식품위생 지도점검 및 수거검사 실무</t>
  </si>
  <si>
    <t>이물관리 및 위해식품 회수관리</t>
  </si>
  <si>
    <t>주서의</t>
  </si>
  <si>
    <t>덜 지치는 직장생활</t>
  </si>
  <si>
    <t>청렴 및 청탁금지법</t>
  </si>
  <si>
    <t>김형묵</t>
  </si>
  <si>
    <t>박소정</t>
  </si>
  <si>
    <t>함수정</t>
  </si>
  <si>
    <t>정종필</t>
  </si>
  <si>
    <t>지방지차단체 재정관리 및 예산의 이해</t>
  </si>
  <si>
    <t>김재곤</t>
  </si>
  <si>
    <t>예산실무</t>
  </si>
  <si>
    <t>회계실무</t>
  </si>
  <si>
    <t>이영호</t>
  </si>
  <si>
    <t>이정환</t>
  </si>
  <si>
    <t>대한민국의 미래는 적극행정 실천으로</t>
  </si>
  <si>
    <t>김경식</t>
  </si>
  <si>
    <t>회계 감사 지적사례</t>
  </si>
  <si>
    <t>김은심</t>
  </si>
  <si>
    <t>차세대 지방재정관리 시스템 사용실무</t>
  </si>
  <si>
    <t>조한철</t>
  </si>
  <si>
    <t>지방보조금 관리시스템 운영관리</t>
  </si>
  <si>
    <t>김두천</t>
  </si>
  <si>
    <t>소득세법 총칙</t>
  </si>
  <si>
    <t>연금소득</t>
  </si>
  <si>
    <t>금융소득·이자소득, 배당소득</t>
  </si>
  <si>
    <t>소득공제와 세액공제</t>
  </si>
  <si>
    <t>소득금액계산의 특례</t>
  </si>
  <si>
    <t>종합소득세의 신고, 납부 및 결정</t>
  </si>
  <si>
    <t>기타소득</t>
  </si>
  <si>
    <t>퇴직소득세</t>
  </si>
  <si>
    <t>Open mind/팀빌딩</t>
  </si>
  <si>
    <t>경남의 도정과제공유(시군정책 이해를 통한 공감경남 만들기)</t>
  </si>
  <si>
    <t>분임과제</t>
  </si>
  <si>
    <t>공직가치 액션러닝(골든타임 119)</t>
  </si>
  <si>
    <t>성과중심 공직가치 함양</t>
  </si>
  <si>
    <t>세대공감 및 민원응대(주제선정, 사례 등)</t>
  </si>
  <si>
    <t>역할연기</t>
  </si>
  <si>
    <t>양고은</t>
  </si>
  <si>
    <t>세대공감 및 민원응대 역할연기(상황훈련 및 리허설)</t>
  </si>
  <si>
    <t>세대공감 및 민원응대 역할연기(평가 및 공유)</t>
  </si>
  <si>
    <t>황성희</t>
  </si>
  <si>
    <t>한상덕</t>
  </si>
  <si>
    <t>바람직한 공직관 실천</t>
  </si>
  <si>
    <t>김태홍</t>
  </si>
  <si>
    <t>한자</t>
  </si>
  <si>
    <t>자격증</t>
  </si>
  <si>
    <t>김성윤</t>
  </si>
  <si>
    <t>한국사</t>
  </si>
  <si>
    <t>문대룡</t>
  </si>
  <si>
    <t>정리수납</t>
  </si>
  <si>
    <t>구대회</t>
  </si>
  <si>
    <t>커피인문학(커피의 역사)</t>
  </si>
  <si>
    <t>커피인문학(커피의 세계화)</t>
  </si>
  <si>
    <t>강민정</t>
  </si>
  <si>
    <t>공공언어의 개념 및 특성</t>
  </si>
  <si>
    <t>바른문장 쓰는 법</t>
  </si>
  <si>
    <t>최충환</t>
  </si>
  <si>
    <t>2025년 경제 전망</t>
  </si>
  <si>
    <t>쉽게 배워서 크게 쓰는 재무 설계</t>
  </si>
  <si>
    <t>이승도</t>
  </si>
  <si>
    <t>정부예산의 이해 및 국비확보 대응방안</t>
  </si>
  <si>
    <t>강윤식</t>
  </si>
  <si>
    <t>만성질환 예방</t>
  </si>
  <si>
    <t>김소희</t>
  </si>
  <si>
    <t>공무원 연금의 이해</t>
  </si>
  <si>
    <t>우석자</t>
  </si>
  <si>
    <t>세계문화기행</t>
  </si>
  <si>
    <t>김태근</t>
  </si>
  <si>
    <t>e호조(지출) 실무</t>
  </si>
  <si>
    <t>류성미</t>
  </si>
  <si>
    <t>계약실무</t>
  </si>
  <si>
    <t>조직적응을 위한 소통과 대화의 기술</t>
  </si>
  <si>
    <t>류승희</t>
  </si>
  <si>
    <t>김형숙</t>
  </si>
  <si>
    <t>후생복지 및 직장 내 괴롭힘 예방</t>
  </si>
  <si>
    <t>박성재</t>
  </si>
  <si>
    <t>서무업무 실무</t>
  </si>
  <si>
    <t>오대석</t>
  </si>
  <si>
    <t>계약 법령 체계</t>
  </si>
  <si>
    <t>계약의 유형</t>
  </si>
  <si>
    <t>계약일반 프로세스</t>
  </si>
  <si>
    <t>권혁훈</t>
  </si>
  <si>
    <t>용역계약 실무</t>
  </si>
  <si>
    <t>적격심사 및 감사지적사례</t>
  </si>
  <si>
    <t>유혜경</t>
  </si>
  <si>
    <t>한글 초급</t>
  </si>
  <si>
    <t>한글 중급</t>
  </si>
  <si>
    <t>프리젠테이션과 발표</t>
  </si>
  <si>
    <t>제갈호</t>
  </si>
  <si>
    <t>보고서 작성 및 기획역량 강화</t>
  </si>
  <si>
    <t>보고서평가</t>
  </si>
  <si>
    <t>디지털·미래대응 교육 이해 및 실습</t>
  </si>
  <si>
    <t>현장학습(도정과제 연계)</t>
  </si>
  <si>
    <t>문홍열</t>
  </si>
  <si>
    <t>행정업무 운영실무</t>
  </si>
  <si>
    <t>고광철</t>
  </si>
  <si>
    <t>공무원 노사관계의 이해</t>
  </si>
  <si>
    <t>국정원</t>
  </si>
  <si>
    <t>슬기로운 방첩생활</t>
  </si>
  <si>
    <t>장경배</t>
  </si>
  <si>
    <t>공무원 연금제도의 이해</t>
  </si>
  <si>
    <t>안순형</t>
  </si>
  <si>
    <t>경남의 문화유산(통도사와 승려들)</t>
  </si>
  <si>
    <t>장영일</t>
  </si>
  <si>
    <t>상속세 및 증여세 절세전략</t>
  </si>
  <si>
    <t>부동산과 양도 소득세</t>
  </si>
  <si>
    <t>정인주</t>
  </si>
  <si>
    <t>국가재난관리 정책방향과 위기관리</t>
  </si>
  <si>
    <t>국가재난 시스템과 선진재난 관리매뉴얼</t>
  </si>
  <si>
    <t>윤효식</t>
  </si>
  <si>
    <t>스마트폰 사진 촬영기법</t>
  </si>
  <si>
    <t>이광호</t>
  </si>
  <si>
    <t>미국현대 사회와 문화의 이해</t>
  </si>
  <si>
    <t>조인우</t>
  </si>
  <si>
    <t>실무를 위한 SNS 트렌드</t>
  </si>
  <si>
    <t>이종원</t>
  </si>
  <si>
    <t>공사계약의 이해</t>
  </si>
  <si>
    <t>김경혜</t>
  </si>
  <si>
    <t>박민혜</t>
  </si>
  <si>
    <t>e호조 지출·회계 실무</t>
  </si>
  <si>
    <t>보도자료 작성</t>
  </si>
  <si>
    <t>이옥형</t>
  </si>
  <si>
    <t>행사실무</t>
  </si>
  <si>
    <t>이광옥</t>
  </si>
  <si>
    <t>법률(규정) 해석</t>
  </si>
  <si>
    <t>엑셀실무</t>
  </si>
  <si>
    <t>김유경</t>
  </si>
  <si>
    <t>인사말 작성</t>
  </si>
  <si>
    <t>박기남</t>
  </si>
  <si>
    <t>홍보템플릿 실무</t>
  </si>
  <si>
    <t>한글실무</t>
  </si>
  <si>
    <t>생성형 AI 프롬프트의 이해</t>
  </si>
  <si>
    <t>ChatGPT 고급활용</t>
  </si>
  <si>
    <t>텍스트 생성 AI의 업무 활용</t>
  </si>
  <si>
    <t>이미지 생성 AI 활용</t>
  </si>
  <si>
    <t>AI가 만들어주는 영상제작</t>
  </si>
  <si>
    <t>AI로 만드는 숏츠영상</t>
  </si>
  <si>
    <t>저작권없는 AI음악 제작하기</t>
  </si>
  <si>
    <t>AI로 콘텐츠 제작하기</t>
  </si>
  <si>
    <t>김정주</t>
  </si>
  <si>
    <t>시설소개 및 승마 안전수칙</t>
  </si>
  <si>
    <t>승마기초 이론</t>
  </si>
  <si>
    <t>승하마 및 평보</t>
  </si>
  <si>
    <t>승마강습(평보)</t>
  </si>
  <si>
    <t>승마강습(평보 및 속보)</t>
  </si>
  <si>
    <t>승마강습(속보)</t>
  </si>
  <si>
    <t>외승로 체험</t>
  </si>
  <si>
    <t>소통을 위한 대화의 기술과 공감 기법</t>
  </si>
  <si>
    <t>김상율</t>
  </si>
  <si>
    <t>채용공고문 작성 및 공고 방법</t>
  </si>
  <si>
    <t>근로계약과 급여 및 복무관리</t>
  </si>
  <si>
    <t>손혜정</t>
  </si>
  <si>
    <t>기간제 근로관계 일반론</t>
  </si>
  <si>
    <t>근로기준법 및 노무관련 법령</t>
  </si>
  <si>
    <t>기간제 근로자 노동분쟁 사례</t>
  </si>
  <si>
    <t>기간제 근로자-공무원 소통강화</t>
  </si>
  <si>
    <t>기간제 근로자 관리실무자 사례공유</t>
  </si>
  <si>
    <t>세대와 마음을 잇는 소통 ON, 공감 UP 과정</t>
  </si>
  <si>
    <t>추희정</t>
  </si>
  <si>
    <t>마음 열기</t>
  </si>
  <si>
    <t>우리 조직은? 전사적 참견 시점</t>
  </si>
  <si>
    <t>조직 내 세대차이 인정과 극복</t>
  </si>
  <si>
    <t>우리 함께 어울림</t>
  </si>
  <si>
    <t>이종수</t>
  </si>
  <si>
    <t>e나라도움 시스템 사용실습(공모, 교부)</t>
  </si>
  <si>
    <t>e나라도움 시스템 사용실습(정산)</t>
  </si>
  <si>
    <t>지방보조금 실무</t>
  </si>
  <si>
    <t>신규 임용(후보)자 과정(3주차)</t>
  </si>
  <si>
    <t>장동익</t>
  </si>
  <si>
    <t>온나라 시스템</t>
  </si>
  <si>
    <t>차세대 지방재정관리 시스템</t>
  </si>
  <si>
    <t>김민수</t>
  </si>
  <si>
    <t>보고서 작성 실습</t>
  </si>
  <si>
    <t>길혜주</t>
  </si>
  <si>
    <t>직장 내 괴롭힘 예방</t>
  </si>
  <si>
    <t>일반서무 업무 알아보기</t>
  </si>
  <si>
    <t>차금용</t>
  </si>
  <si>
    <t>현장 적응 실습(출장, 초과 등)</t>
  </si>
  <si>
    <t>법령체계와 법령해석 방법론</t>
  </si>
  <si>
    <t>정수효</t>
  </si>
  <si>
    <t>청탁금지법의 이해</t>
  </si>
  <si>
    <t>성찰 및 비전 수립</t>
  </si>
  <si>
    <t>이주희</t>
  </si>
  <si>
    <t>이탈리아 기행</t>
  </si>
  <si>
    <t>장민지</t>
  </si>
  <si>
    <t>지역과 문화콘텐츠</t>
  </si>
  <si>
    <t>송정문</t>
  </si>
  <si>
    <t>장애인 인식개선</t>
  </si>
  <si>
    <t>송광태</t>
  </si>
  <si>
    <t>지방자치의 현재와 미래(지방자치법을 중심으로)</t>
  </si>
  <si>
    <t>정우성</t>
  </si>
  <si>
    <t>국토종합계획의 변천과 주요내용</t>
  </si>
  <si>
    <t>국토의 미래전망과 대응과제</t>
  </si>
  <si>
    <t>정세영</t>
  </si>
  <si>
    <t>질병이 바꾼 인류역사</t>
  </si>
  <si>
    <t>팬데믹과 국가의 역할</t>
  </si>
  <si>
    <t>배치호</t>
  </si>
  <si>
    <t>교통사고 처리요령</t>
  </si>
  <si>
    <t>최신개정 교통법규</t>
  </si>
  <si>
    <t>김택우</t>
  </si>
  <si>
    <t>연금제도 이해 및 퇴직 후 자산 관리</t>
  </si>
  <si>
    <t>알기쉬운 세무상식 절세전략</t>
  </si>
  <si>
    <t>여가생활 관리</t>
  </si>
  <si>
    <t>유등정</t>
  </si>
  <si>
    <t>생애설계와 실천전략</t>
  </si>
  <si>
    <t>윤현민</t>
  </si>
  <si>
    <t>건강관리 노하우</t>
  </si>
  <si>
    <t>박대진</t>
  </si>
  <si>
    <t>감사지적 사례 및 기술감사 사례</t>
  </si>
  <si>
    <t>김두용</t>
  </si>
  <si>
    <t>토목의 이해</t>
  </si>
  <si>
    <t>강동호</t>
  </si>
  <si>
    <t>도로공사 실무</t>
  </si>
  <si>
    <t>김병렬</t>
  </si>
  <si>
    <t>설계도서 작성의 이해</t>
  </si>
  <si>
    <t>유찬</t>
  </si>
  <si>
    <t>건설공사 품질시험 및 자재 검수 요령</t>
  </si>
  <si>
    <t>박완희</t>
  </si>
  <si>
    <t>부동산PF사업의 이해</t>
  </si>
  <si>
    <t>엑셀 기본 활용능력 향상</t>
  </si>
  <si>
    <t>엑셀 고급 활용능력 향상</t>
  </si>
  <si>
    <t>업무에 바로 사용하는 엑셀TIP</t>
  </si>
  <si>
    <t>챗GPT로 엑셀문제 해결</t>
  </si>
  <si>
    <t>한글 제대로 사용하기</t>
  </si>
  <si>
    <t>한글 200% 활용하기</t>
  </si>
  <si>
    <t>AI로 PPT 제작하기</t>
  </si>
  <si>
    <t>업무능력 향상되는 스마트폰 활용</t>
  </si>
  <si>
    <t>홍보 업무 능력 2배 향상시키기</t>
  </si>
  <si>
    <t>박기준</t>
  </si>
  <si>
    <t>경남의 교통 현황 및 개선 방향</t>
  </si>
  <si>
    <t>김주희</t>
  </si>
  <si>
    <t>스마트 교통시스템의 개념과 적용사례</t>
  </si>
  <si>
    <t>김명현</t>
  </si>
  <si>
    <t>항공 모빌리티 인프라 구축 관련법과 해결과제</t>
  </si>
  <si>
    <t>김도현</t>
  </si>
  <si>
    <t>미래항공모빌리티(AAM)의 이해</t>
  </si>
  <si>
    <t>기후위기 이해와 미래전망</t>
  </si>
  <si>
    <t>2050 탄소중립 실현을 위한 우리의 역할</t>
  </si>
  <si>
    <t>김지민</t>
  </si>
  <si>
    <t>트렌드 코리아 2025</t>
  </si>
  <si>
    <t>김해동</t>
  </si>
  <si>
    <t>국내외 우주산업 동향과 전망</t>
  </si>
  <si>
    <t>문성아</t>
  </si>
  <si>
    <t>투자유치 법령 및 제도 이해</t>
  </si>
  <si>
    <t>김성훈</t>
  </si>
  <si>
    <t>공직가치와 성장</t>
  </si>
  <si>
    <t>적극행정</t>
  </si>
  <si>
    <t>허형범</t>
  </si>
  <si>
    <t>언론 대응 및 보고 능력 향상</t>
  </si>
  <si>
    <t>기획보고서 작성실무</t>
  </si>
  <si>
    <t>소통과 갈등관리</t>
  </si>
  <si>
    <t>심선애</t>
  </si>
  <si>
    <t>우명희</t>
  </si>
  <si>
    <t>역량개발 이해</t>
  </si>
  <si>
    <t>역량에 대한 이해 모의과제: 역할연기</t>
  </si>
  <si>
    <t>유혜리</t>
  </si>
  <si>
    <t>리더십의 이해</t>
  </si>
  <si>
    <t>리더십의 현장 방향성 도출</t>
  </si>
  <si>
    <t>리더십을 통한 성과관리의 기술</t>
  </si>
  <si>
    <t>조직 갈등 해결을 위한 의견나누기</t>
  </si>
  <si>
    <t>유재용</t>
  </si>
  <si>
    <t>자연재난 사례 및 안전관리</t>
  </si>
  <si>
    <t>사회재난 사례 및 안전관리</t>
  </si>
  <si>
    <t>김종성</t>
  </si>
  <si>
    <t>경남도의 재난안전 역량수준 및 역량강화 방안</t>
  </si>
  <si>
    <t>국가재난시스템 및 선진재난관리기법</t>
  </si>
  <si>
    <t>김한솔</t>
  </si>
  <si>
    <t>화재대응 및 응급조치</t>
  </si>
  <si>
    <t>아라가야 유적지 견학</t>
  </si>
  <si>
    <t>교류과정(경남주관)</t>
  </si>
  <si>
    <t>군항문화탐방</t>
  </si>
  <si>
    <t>근대문화역사길 투어</t>
  </si>
  <si>
    <t>한산도 제승당 탐방</t>
  </si>
  <si>
    <t>삼도수군통제영 및 세병관 탐방</t>
  </si>
  <si>
    <t>동피랑 등 자율여행 및 토론</t>
  </si>
  <si>
    <t>디피랑 야간 탐방</t>
  </si>
  <si>
    <t>해인사 팔만대장경 등 견학</t>
  </si>
  <si>
    <t>안권욱</t>
  </si>
  <si>
    <t>지방자치제도 및 지방의회 역할</t>
  </si>
  <si>
    <t>김선희</t>
  </si>
  <si>
    <t>지방의회 운영 실무 및 사례연구</t>
  </si>
  <si>
    <t>김영수</t>
  </si>
  <si>
    <t>알고보면 엄청쉬운 공무원 예산이야기</t>
  </si>
  <si>
    <t>차현숙</t>
  </si>
  <si>
    <t>자치법규 입안 실무</t>
  </si>
  <si>
    <t>김규민</t>
  </si>
  <si>
    <t>의정활동 홍보전략 및 주민소통</t>
  </si>
  <si>
    <t>기획의 이론과 실제</t>
  </si>
  <si>
    <t>전략적 기획 마인드의 이해</t>
  </si>
  <si>
    <t>논리, 창의적 사고와 기획력</t>
  </si>
  <si>
    <t>기획보고서 이해</t>
  </si>
  <si>
    <t>기획보고서 유형별 작성법</t>
  </si>
  <si>
    <t>최석하</t>
  </si>
  <si>
    <t>직장인을 위한 스트레칭</t>
  </si>
  <si>
    <t>기획보고서 작성 실습</t>
  </si>
  <si>
    <t>세대공감 및 민원응대 역할연기</t>
  </si>
  <si>
    <t>한규빈</t>
  </si>
  <si>
    <t>가죽공예</t>
  </si>
  <si>
    <t>동아리</t>
  </si>
  <si>
    <t>공혜란</t>
  </si>
  <si>
    <t>라탄공예</t>
  </si>
  <si>
    <t>김종근</t>
  </si>
  <si>
    <t>사진</t>
  </si>
  <si>
    <t>박소은</t>
  </si>
  <si>
    <t>스포츠댄스</t>
  </si>
  <si>
    <t>정경섭</t>
  </si>
  <si>
    <t>미술</t>
  </si>
  <si>
    <t>이연옥</t>
  </si>
  <si>
    <t>통기타</t>
  </si>
  <si>
    <t>서안</t>
  </si>
  <si>
    <t>필라테스</t>
  </si>
  <si>
    <t>체력관리</t>
  </si>
  <si>
    <t>김도형</t>
  </si>
  <si>
    <t>탁구</t>
  </si>
  <si>
    <t>김철식</t>
  </si>
  <si>
    <t>테니스</t>
  </si>
  <si>
    <t>이희수</t>
  </si>
  <si>
    <t>인문학으로 보는 와인</t>
  </si>
  <si>
    <t>한진희</t>
  </si>
  <si>
    <t>공무원 노조의 이해 및 역할</t>
  </si>
  <si>
    <t>신원</t>
  </si>
  <si>
    <t>경남의 레저스포츠 전망과 발전방안</t>
  </si>
  <si>
    <t>노승석</t>
  </si>
  <si>
    <t>이순신 리더십</t>
  </si>
  <si>
    <t>난중일기를 통해 본 이순신</t>
  </si>
  <si>
    <t>세계문화기행Ⅱ</t>
  </si>
  <si>
    <t>박평문</t>
  </si>
  <si>
    <t>일상속 건강 챙기기(슬기로운 걷기 생활)</t>
  </si>
  <si>
    <t>보조금단체 회계감사 사례</t>
  </si>
  <si>
    <t>업무에 바로 쓰는 엑셀 기본</t>
  </si>
  <si>
    <t>엑셀 함수 활용</t>
  </si>
  <si>
    <t>기야사 바로알기 과정</t>
  </si>
  <si>
    <t>하승철</t>
  </si>
  <si>
    <t>세계유산 가야고분군의 가치이해</t>
  </si>
  <si>
    <t>공성철</t>
  </si>
  <si>
    <t>안전점검실무-품질, 안전</t>
  </si>
  <si>
    <t>강경환</t>
  </si>
  <si>
    <t>건축 관련 법령 및 인허가 절차의 이해</t>
  </si>
  <si>
    <t>건축 감리 실무</t>
  </si>
  <si>
    <t>이근형</t>
  </si>
  <si>
    <t>건축공사 현장관리 및 시공점검</t>
  </si>
  <si>
    <t>전병은</t>
  </si>
  <si>
    <t>최예지</t>
  </si>
  <si>
    <t>김준일</t>
  </si>
  <si>
    <t>공사감독 및 현장점검 요령</t>
  </si>
  <si>
    <t>도형훈</t>
  </si>
  <si>
    <t>행사 목적 선정 및 기획</t>
  </si>
  <si>
    <t>행사준비</t>
  </si>
  <si>
    <t>인사말 쓰기</t>
  </si>
  <si>
    <t>남재철</t>
  </si>
  <si>
    <t>행사진행·행사 사례 및 의전</t>
  </si>
  <si>
    <t>손정민</t>
  </si>
  <si>
    <t>사회, 의전행사진행 실습 및 피드백</t>
  </si>
  <si>
    <t>임보혜</t>
  </si>
  <si>
    <t>유형별 민원응대 기법</t>
  </si>
  <si>
    <t>쉽게 활용하는 한글 팁</t>
  </si>
  <si>
    <t>핵심 엑셀 활용 팁</t>
  </si>
  <si>
    <t>공창석</t>
  </si>
  <si>
    <t>인문학 특강</t>
  </si>
  <si>
    <t>다양한 원고 읽기</t>
  </si>
  <si>
    <t>실전 원고 스피치</t>
  </si>
  <si>
    <t>정명란</t>
  </si>
  <si>
    <t>긴급복지신고의무자 교육</t>
  </si>
  <si>
    <t>임헌우</t>
  </si>
  <si>
    <t>인공지능시대 리더의 상상력과 창의성</t>
  </si>
  <si>
    <t>김태영</t>
  </si>
  <si>
    <t>경남관광산업 활성화 방안</t>
  </si>
  <si>
    <t>박경진</t>
  </si>
  <si>
    <t>스마트폰 업무환경 최적화</t>
  </si>
  <si>
    <t>저작권 문제 없는 콘텐츠 활용</t>
  </si>
  <si>
    <t>자료 찾기 및 공유 앱 활용</t>
  </si>
  <si>
    <t>인공지능 음성녹음 앱 활용</t>
  </si>
  <si>
    <t>크롬을 이용한 인터넷 정보 수집 및 관리</t>
  </si>
  <si>
    <t>클라우드 서비스를 활용한 데이터 관리</t>
  </si>
  <si>
    <t>동영상 편집 앱을 이용한 영상 편집</t>
  </si>
  <si>
    <t>ChatGPT 업무 활용</t>
  </si>
  <si>
    <t>장태수</t>
  </si>
  <si>
    <t>항노화 이해</t>
  </si>
  <si>
    <t>항노화와 현대인의 건강관리</t>
  </si>
  <si>
    <t>신은희</t>
  </si>
  <si>
    <t>의사소통의 이해 및 감성소통 대화스킬</t>
  </si>
  <si>
    <t>민원유형 및 소통패턴별 응대 전략</t>
  </si>
  <si>
    <t>인간행동 유형별 스트레스 조절 및 회복탄력성 강화</t>
  </si>
  <si>
    <t>감정관리를 위한 감성코칭</t>
  </si>
  <si>
    <t>치유의 숲 현장 체험학습</t>
  </si>
  <si>
    <t>이정희</t>
  </si>
  <si>
    <t>경상남도의 성인지 정책</t>
  </si>
  <si>
    <t>이슬기</t>
  </si>
  <si>
    <t>성별영향평가 우수사례 연구</t>
  </si>
  <si>
    <t>양성평등의 이해</t>
  </si>
  <si>
    <t>진태식</t>
  </si>
  <si>
    <t>박병주</t>
  </si>
  <si>
    <t>트라이포트 첨단 물류플랫폼 구축</t>
  </si>
  <si>
    <t>현장학습(통영, 거제, 독일마을, 남해)</t>
  </si>
  <si>
    <t>팀장의 역할 공감</t>
  </si>
  <si>
    <t>갈등해결 및 성과창출 리더십</t>
  </si>
  <si>
    <t>국내 우주항공산업 전망과 경남의 미래</t>
  </si>
  <si>
    <t>역량에 대한 이해</t>
  </si>
  <si>
    <t>박봉서</t>
  </si>
  <si>
    <t>팀장의 보고 및 발표스킬</t>
  </si>
  <si>
    <t>신임팀장 비전만들기</t>
  </si>
  <si>
    <t>승해경</t>
  </si>
  <si>
    <t>다문화 사회의 이해</t>
  </si>
  <si>
    <t>이인순</t>
  </si>
  <si>
    <t>지역사회통합과 문화다양성</t>
  </si>
  <si>
    <t>이온유</t>
  </si>
  <si>
    <t>다문화 인권감수성</t>
  </si>
  <si>
    <t>문경희</t>
  </si>
  <si>
    <t>이민정책 패러다임의 변화와 지방정부의 역할</t>
  </si>
  <si>
    <t>이효령</t>
  </si>
  <si>
    <t>다문화 나라별 비교 문화 체험</t>
  </si>
  <si>
    <t>디자인 플랫폼의 이해 및 생성형 AI 활용</t>
  </si>
  <si>
    <t>상황에 맞는 플랫폼 활용 실습</t>
  </si>
  <si>
    <t>미래설계 과정(1주차)</t>
  </si>
  <si>
    <t>연금제도의 이해</t>
  </si>
  <si>
    <t>취업심사 및 행위제한제도 안내</t>
  </si>
  <si>
    <t>시간관리 생애설계</t>
  </si>
  <si>
    <t>최경희</t>
  </si>
  <si>
    <t>슬기로운 일상속 AI</t>
  </si>
  <si>
    <t>강은순</t>
  </si>
  <si>
    <t>행정사 바로알기</t>
  </si>
  <si>
    <t>동의보감에 나타난 성인병 예방</t>
  </si>
  <si>
    <t>유미형</t>
  </si>
  <si>
    <t>나만의 힐링법-아로마테라피</t>
  </si>
  <si>
    <t>지역부동산 전망 및 퇴직후 재테크</t>
  </si>
  <si>
    <t>생활속 응급처치</t>
  </si>
  <si>
    <t>건강한 삶을 위한 감정관리</t>
  </si>
  <si>
    <t>이정욱</t>
  </si>
  <si>
    <t>유럽에서 아시아를 만나다</t>
  </si>
  <si>
    <t>조직 내 갈등관리</t>
  </si>
  <si>
    <t>농업의 지속가능한 발전방안</t>
  </si>
  <si>
    <t>최원연</t>
  </si>
  <si>
    <t>영화로 만나는 역사</t>
  </si>
  <si>
    <t>감정테라피</t>
  </si>
  <si>
    <t>저수지·댐 안전관리</t>
  </si>
  <si>
    <t>최혜주</t>
  </si>
  <si>
    <t>박재성</t>
  </si>
  <si>
    <t>저수지, 댐 안전관리법</t>
  </si>
  <si>
    <t>임성근</t>
  </si>
  <si>
    <t>계측관리 이론 및 현장적용 사례</t>
  </si>
  <si>
    <t>최병한</t>
  </si>
  <si>
    <t>비상대처계획(EAP), 주민대피계획의 수립</t>
  </si>
  <si>
    <t>이백</t>
  </si>
  <si>
    <t>국내외 저수지 댐 안전관리 업무 사례연구</t>
  </si>
  <si>
    <t>저수지 댐 안전관리에 대한 분임토의 및 내용 작성</t>
  </si>
  <si>
    <t>우재성</t>
  </si>
  <si>
    <t>저수지 댐 안전관리 및 재해예방 법령해설</t>
  </si>
  <si>
    <t>저수지 댐 시설물 보수보강 실무</t>
  </si>
  <si>
    <t>손태성</t>
  </si>
  <si>
    <t>[모의과제 실습] 역할수행</t>
  </si>
  <si>
    <t>고계성</t>
  </si>
  <si>
    <t>관광산업 트렌드의 이해</t>
  </si>
  <si>
    <t>관광산업 국내외 우수사례</t>
  </si>
  <si>
    <t>경남관광 방향성 모색</t>
  </si>
  <si>
    <t>기후변화와 관광산업</t>
  </si>
  <si>
    <t>스트레스 완화 스트레칭</t>
  </si>
  <si>
    <t>임석</t>
  </si>
  <si>
    <t>관광콘텐츠 기획 실제</t>
  </si>
  <si>
    <t>AI로 배우는 관광콘텐츠 제작</t>
  </si>
  <si>
    <t>홍보플랫폼 안내 및 우수사례</t>
  </si>
  <si>
    <t>스마트폰 카메라 세팅</t>
  </si>
  <si>
    <t>홍보 기획 및 스토리 보드 작성</t>
  </si>
  <si>
    <t>촬영 장비 사용법 및 촬영</t>
  </si>
  <si>
    <t>AI를 활용한 시나리오</t>
  </si>
  <si>
    <t>영상 편집</t>
  </si>
  <si>
    <t>홍보 영상 게시 및 활용</t>
  </si>
  <si>
    <t>저작권 알기와 자료 받기</t>
  </si>
  <si>
    <t>이진석</t>
  </si>
  <si>
    <t>인문학 콘서트</t>
  </si>
  <si>
    <t>중견리더 과정(11주차)</t>
  </si>
  <si>
    <t>이성수</t>
  </si>
  <si>
    <t>아랍 이슬람 문화의 이해</t>
  </si>
  <si>
    <t>박종찬</t>
  </si>
  <si>
    <t>인생은 숙제가 아닌 축제</t>
  </si>
  <si>
    <t>신뢰감을 주는 스피치 기법</t>
  </si>
  <si>
    <t>기본 보이스 트레이닝</t>
  </si>
  <si>
    <t>목소리 진단 및 실습</t>
  </si>
  <si>
    <t>인사말 작성 방법 및 실습</t>
  </si>
  <si>
    <t>PPT 발표 자료 작성 방법</t>
  </si>
  <si>
    <t>PPT 발표 실습 및 피드백</t>
  </si>
  <si>
    <t>스피치 실습 및 피드백</t>
  </si>
  <si>
    <t>인터뷰 및 사회보기</t>
  </si>
  <si>
    <t>리더십의 이해1</t>
  </si>
  <si>
    <t>리더십의 이해2</t>
  </si>
  <si>
    <t>리더십의 현장 방향서 도출1</t>
  </si>
  <si>
    <t>리더십의 현장 방향서 도출2</t>
  </si>
  <si>
    <t>리더십을 통한 성과관리의 기술1</t>
  </si>
  <si>
    <t>리더십을 통한 성과관리의 기술2</t>
  </si>
  <si>
    <t>리더십을 통한 성과관리의 기술3</t>
  </si>
  <si>
    <t>조직의 갈등해결 상황극</t>
  </si>
  <si>
    <t>쉽고 빠른 데이터 엑셀 표 작성</t>
  </si>
  <si>
    <t>데이터 시각화 및 데이터 분석 명령</t>
  </si>
  <si>
    <t>중견리더 과정(12주차)</t>
  </si>
  <si>
    <t>김영기</t>
  </si>
  <si>
    <t>경남의 역사적 이해(남명 조식과의 대화)</t>
  </si>
  <si>
    <t>박신영</t>
  </si>
  <si>
    <t>힐링 프로그램(티클래스, 싱잉볼 명상)</t>
  </si>
  <si>
    <t>박명환</t>
  </si>
  <si>
    <t>등산 기본 지식 및 안전산행 교육</t>
  </si>
  <si>
    <t>서윤숙</t>
  </si>
  <si>
    <t>숲속 자연 명상</t>
  </si>
  <si>
    <t>최근하</t>
  </si>
  <si>
    <t>지리산 천왕봉 등산</t>
  </si>
  <si>
    <t>박서연</t>
  </si>
  <si>
    <t>근육이완을 위한 스트레칭</t>
  </si>
  <si>
    <t>재난안전관리 리더십</t>
  </si>
  <si>
    <t>재난안전관리 우수사례 공유</t>
  </si>
  <si>
    <t>코칭의 이해 및 효과</t>
  </si>
  <si>
    <t>나의 강점 찾기 및 성장 마인드 셋</t>
  </si>
  <si>
    <t>마음을 여는 경청과 생각을 여는 질문, 피드백 스킬</t>
  </si>
  <si>
    <t>촉진 스킬 이해와 성과면담 실습</t>
  </si>
  <si>
    <t>코칭 대화하기(GROW 코칭)</t>
  </si>
  <si>
    <t>코칭 대화하기(상황별 코칭, 1:1 코칭)</t>
  </si>
  <si>
    <t>실행계획과 소감 공유</t>
  </si>
  <si>
    <t>뇌파를 통해 배우는 멘탈 코칭</t>
  </si>
  <si>
    <t>마음열기</t>
  </si>
  <si>
    <t>우리 함께 어울림1</t>
  </si>
  <si>
    <t>우리 함께 어울림2</t>
  </si>
  <si>
    <t>이지문</t>
  </si>
  <si>
    <t>공직자 10대 행위기준 알아보기</t>
  </si>
  <si>
    <t>신고 절차 및 신고자 보호·보상 등</t>
  </si>
  <si>
    <t>이해충돌방지법 제정 의의 및 사례</t>
  </si>
  <si>
    <t>박성민</t>
  </si>
  <si>
    <t>분임토의</t>
  </si>
  <si>
    <t>신재익</t>
  </si>
  <si>
    <t>유순미</t>
  </si>
  <si>
    <t>강석진</t>
  </si>
  <si>
    <t>신재열</t>
  </si>
  <si>
    <t>문현식</t>
  </si>
  <si>
    <t>조재욱</t>
  </si>
  <si>
    <t>일본문화 및 사회의 이해</t>
  </si>
  <si>
    <t>최재원</t>
  </si>
  <si>
    <t>세상을 보는 눈</t>
  </si>
  <si>
    <t>소통패턴별 스트레스 조절 및 회복탄련성 강화</t>
  </si>
  <si>
    <t>민원유형별 성공적인 응대 전략</t>
  </si>
  <si>
    <t>김수환</t>
  </si>
  <si>
    <t>하준수</t>
  </si>
  <si>
    <t>수질오염 재난사례 및 대응</t>
  </si>
  <si>
    <t>AI를 활용한 PPT 제작</t>
  </si>
  <si>
    <t>쉽지만 강력한 엑셀 기초</t>
  </si>
  <si>
    <t>엑셀 실무 함수 활용</t>
  </si>
  <si>
    <t>업무에 바로쓰는 엑셀 TIP</t>
  </si>
  <si>
    <t>엑셀 데이터 분석 및 시각화</t>
  </si>
  <si>
    <t>보고서 작성에 필요한 한글 TIP</t>
  </si>
  <si>
    <t>일잘러를 위한 PPT 활용 TIP</t>
  </si>
  <si>
    <t>e-호조 지출·회계 실무</t>
  </si>
  <si>
    <t>윤화순</t>
  </si>
  <si>
    <t>고수의 여행노하우</t>
  </si>
  <si>
    <t>퇴직 후 인생, 와인처럼 깊어지다</t>
  </si>
  <si>
    <t>김재준</t>
  </si>
  <si>
    <t>스토리텔링 기획</t>
  </si>
  <si>
    <t>염재상</t>
  </si>
  <si>
    <t>프랑스 노르망디 인문학 여행</t>
  </si>
  <si>
    <t>경남 도시정책 마스터플랜</t>
  </si>
  <si>
    <t>스토리텔링의 이해</t>
  </si>
  <si>
    <t>장수빈</t>
  </si>
  <si>
    <t>드론의 종류와 원리 이해</t>
  </si>
  <si>
    <t>드론 법규 및 행정접목 사례</t>
  </si>
  <si>
    <t>조종 실습1</t>
  </si>
  <si>
    <t>신동윤</t>
  </si>
  <si>
    <t>산업용 드론 활용 및 접목 사례</t>
  </si>
  <si>
    <t>조종 실습2</t>
  </si>
  <si>
    <t>드론 영상 제작 개요 및 기획</t>
  </si>
  <si>
    <t>조종 실습3</t>
  </si>
  <si>
    <t>영상 편집 및 제작</t>
  </si>
  <si>
    <t>박연희</t>
  </si>
  <si>
    <t>지속가능발전 목표수립 개념잡기</t>
  </si>
  <si>
    <t>박찬</t>
  </si>
  <si>
    <t>경상남도 지속가능발전 추진전략 및 이행방안</t>
  </si>
  <si>
    <t>주요업무계획과 SDGs 통합</t>
  </si>
  <si>
    <t>황지연</t>
  </si>
  <si>
    <t>지속가능발전 이행계획 실무실습</t>
  </si>
  <si>
    <t>권기태</t>
  </si>
  <si>
    <t>지방 지속가능발전 업무추진 실무 및 관련법</t>
  </si>
  <si>
    <t>인은숙</t>
  </si>
  <si>
    <t>지속가능발전 보고서 작성을 위한 성과지표 관리</t>
  </si>
  <si>
    <t>노기태</t>
  </si>
  <si>
    <t>정책홍보에 대한 이해</t>
  </si>
  <si>
    <t>SNS활용 홍보전략</t>
  </si>
  <si>
    <t>스토리텔링 홍보전략</t>
  </si>
  <si>
    <t>김민경</t>
  </si>
  <si>
    <t>챗GPT활용 홍보자료 만들기</t>
  </si>
  <si>
    <t>보도자료 작성 및 실습</t>
  </si>
  <si>
    <t>정재훈</t>
  </si>
  <si>
    <t>저출생 대응 정책 및 사례</t>
  </si>
  <si>
    <t>최상한</t>
  </si>
  <si>
    <t>지역균형 발전정책 사례</t>
  </si>
  <si>
    <t>스마트한 뇌건강 관리법</t>
  </si>
  <si>
    <t>&lt;중견리더 과정(16주차)&gt; 강사강의 만족도 평균</t>
    <phoneticPr fontId="28" type="noConversion"/>
  </si>
  <si>
    <t>6월1주차</t>
  </si>
  <si>
    <t>6월1주차</t>
    <phoneticPr fontId="28" type="noConversion"/>
  </si>
  <si>
    <t>6월</t>
  </si>
  <si>
    <t>6월</t>
    <phoneticPr fontId="28" type="noConversion"/>
  </si>
  <si>
    <t>중견리더 과정(16주차)</t>
    <phoneticPr fontId="28" type="noConversion"/>
  </si>
  <si>
    <t>동의보감에 나타난 면역력 강화 기법</t>
    <phoneticPr fontId="28" type="noConversion"/>
  </si>
  <si>
    <t>선근형</t>
    <phoneticPr fontId="28" type="noConversion"/>
  </si>
  <si>
    <t>정책소통 및 온오프라인 홍보</t>
    <phoneticPr fontId="28" type="noConversion"/>
  </si>
  <si>
    <t>2025년 6월 강사강의 만족도 평균</t>
    <phoneticPr fontId="28" type="noConversion"/>
  </si>
  <si>
    <t>6월</t>
    <phoneticPr fontId="28" type="noConversion"/>
  </si>
  <si>
    <t>6월1주차</t>
    <phoneticPr fontId="28" type="noConversion"/>
  </si>
  <si>
    <t>6.2.~6.5.</t>
    <phoneticPr fontId="28" type="noConversion"/>
  </si>
  <si>
    <t>6.2.~6.5.</t>
    <phoneticPr fontId="28" type="noConversion"/>
  </si>
  <si>
    <t>교육환경</t>
    <phoneticPr fontId="28" type="noConversion"/>
  </si>
  <si>
    <t>식당 음식이 맛있지만, 다소 매운 것 같음.</t>
    <phoneticPr fontId="28" type="noConversion"/>
  </si>
  <si>
    <t>화장실 수리 빨리 조치해주기 바람.</t>
    <phoneticPr fontId="28" type="noConversion"/>
  </si>
  <si>
    <t>음식 간에 더욱 세심히 신경 쓰도록 하겠음.</t>
    <phoneticPr fontId="28" type="noConversion"/>
  </si>
  <si>
    <t>수리 완료함.</t>
    <phoneticPr fontId="28" type="noConversion"/>
  </si>
  <si>
    <t>&lt;스마트 경남, 스마트 시티 과정&gt; 강사강의 만족도 평균</t>
    <phoneticPr fontId="28" type="noConversion"/>
  </si>
  <si>
    <t>스마트 경남, 스마트 시티 과정</t>
    <phoneticPr fontId="28" type="noConversion"/>
  </si>
  <si>
    <t>김영현</t>
    <phoneticPr fontId="28" type="noConversion"/>
  </si>
  <si>
    <t>스마트시티 도시계획</t>
    <phoneticPr fontId="28" type="noConversion"/>
  </si>
  <si>
    <t>신현욱</t>
    <phoneticPr fontId="28" type="noConversion"/>
  </si>
  <si>
    <t>스마트시티 최신기술동향</t>
    <phoneticPr fontId="28" type="noConversion"/>
  </si>
  <si>
    <t>양승길</t>
    <phoneticPr fontId="28" type="noConversion"/>
  </si>
  <si>
    <t>규제 샌드박스의 이해</t>
    <phoneticPr fontId="28" type="noConversion"/>
  </si>
  <si>
    <t>박정우</t>
    <phoneticPr fontId="28" type="noConversion"/>
  </si>
  <si>
    <t>경남 스마트시티 조성 전략의 이해</t>
    <phoneticPr fontId="28" type="noConversion"/>
  </si>
  <si>
    <t>6.4.~6.5.</t>
    <phoneticPr fontId="28" type="noConversion"/>
  </si>
  <si>
    <t>과정운영</t>
    <phoneticPr fontId="28" type="noConversion"/>
  </si>
  <si>
    <t>교육기간이 3일 이상이었으면 함.</t>
    <phoneticPr fontId="28" type="noConversion"/>
  </si>
  <si>
    <t>숙소 리모델링이 필요해 보임.</t>
    <phoneticPr fontId="28" type="noConversion"/>
  </si>
  <si>
    <t>가장 필요한 교육과정이나 현실적으로 접목가능한 교육내용이 없는게 아쉬움.</t>
    <phoneticPr fontId="28" type="noConversion"/>
  </si>
  <si>
    <t>직무</t>
    <phoneticPr fontId="28" type="noConversion"/>
  </si>
  <si>
    <t>&lt;중대재해 예방 실무 과정&gt; 강사강의 만족도 평균</t>
    <phoneticPr fontId="28" type="noConversion"/>
  </si>
  <si>
    <t>중대재해 예방 실무 과정</t>
  </si>
  <si>
    <t>중대재해 예방 실무 과정</t>
    <phoneticPr fontId="28" type="noConversion"/>
  </si>
  <si>
    <t>김정곤</t>
    <phoneticPr fontId="28" type="noConversion"/>
  </si>
  <si>
    <t>중대재해 처벌법의 이해·정의, 필요성, 법령해석</t>
    <phoneticPr fontId="28" type="noConversion"/>
  </si>
  <si>
    <t>시민재해분야(의무사항, 사례분석)</t>
    <phoneticPr fontId="28" type="noConversion"/>
  </si>
  <si>
    <t>산업재해분야(안전사고 예방교육 등 의무사항)</t>
    <phoneticPr fontId="28" type="noConversion"/>
  </si>
  <si>
    <t>6.5.</t>
    <phoneticPr fontId="28" type="noConversion"/>
  </si>
  <si>
    <t>증대재해 예방 실무 과정</t>
    <phoneticPr fontId="28" type="noConversion"/>
  </si>
  <si>
    <t>온라인</t>
    <phoneticPr fontId="28" type="noConversion"/>
  </si>
  <si>
    <t>24. 8월</t>
  </si>
  <si>
    <t>24. 9월</t>
  </si>
  <si>
    <t>24. 10월</t>
  </si>
  <si>
    <t>24. 11월</t>
  </si>
  <si>
    <t>24. 12월</t>
  </si>
  <si>
    <t>25. 2월</t>
  </si>
  <si>
    <t>25. 3월</t>
  </si>
  <si>
    <t>교육 전반에 대해 만족스럽고 유익한 경험이었다는 긍정적 평가가 있었음. 전문가 교육 수강 기회에 대한 감사 표현과 중대재해처벌법에 대한 이해가 높아졌다는 의견 포함됨.</t>
    <phoneticPr fontId="28" type="noConversion"/>
  </si>
  <si>
    <t>실제 사례를 활용한 강의가 법 적용 및 처벌 기준에 대한 이해에 도움이 되었음. 지루하지 않게 들을 수 있었음.</t>
    <phoneticPr fontId="28" type="noConversion"/>
  </si>
  <si>
    <t>교육방법</t>
    <phoneticPr fontId="28" type="noConversion"/>
  </si>
  <si>
    <t>다음 교육은 오프라인(집합) 형태로 진행되기를 희망함.</t>
    <phoneticPr fontId="28" type="noConversion"/>
  </si>
  <si>
    <t>중대재해처벌법 강의가 고용노동부 통계를 활용해 법 적용을 수치화해 설명해주어 실무 이해와 직원 교육에 유익할 것으로 봄.</t>
    <phoneticPr fontId="28" type="noConversion"/>
  </si>
  <si>
    <t>차기수 부터 반영토록 조치</t>
    <phoneticPr fontId="28" type="noConversion"/>
  </si>
  <si>
    <t>유익한 실습과목으로 편성 운영중임</t>
    <phoneticPr fontId="28" type="noConversion"/>
  </si>
  <si>
    <t>유익한 과목으로 지속추진</t>
    <phoneticPr fontId="28" type="noConversion"/>
  </si>
  <si>
    <t>인재개발원 강의실 환경개선 및 기자재 관리 부서의 의견 반영 필요</t>
    <phoneticPr fontId="28" type="noConversion"/>
  </si>
  <si>
    <t>박종찬강사의 강의 하반기 추가편성가능하나 추가요청한 강의가 강사의 주력강의가 아니라 향후 강의기대에 충족할 수 있을지 의구심. 아랍이슬람문화의 이해 강의는 기 추진한 강의로 차기수 등 반영이 필요할 것으로 보임</t>
    <phoneticPr fontId="28" type="noConversion"/>
  </si>
  <si>
    <t>필라테스 수업난이도는 초반 조절하였으며, 일부 교육생 위주로 수업하기 어려움, 또한 필라테스는 체력관리 과목으로 동아리활동의 성격과는 다름</t>
    <phoneticPr fontId="28" type="noConversion"/>
  </si>
  <si>
    <t>정산완료</t>
    <phoneticPr fontId="28" type="noConversion"/>
  </si>
  <si>
    <t>다양한 분야의 교육이 이루어지도록 지속적으로 고민하겠음</t>
    <phoneticPr fontId="28" type="noConversion"/>
  </si>
  <si>
    <t>직원여비는 인재개발원 소관이 아니므로 판단보류</t>
    <phoneticPr fontId="28" type="noConversion"/>
  </si>
  <si>
    <t xml:space="preserve">현장학습 프로그램 중 교육생들이 선호할만한 프로그램을 우선적으로 체험할 수 있도록유동적으로 조정하겠음 </t>
    <phoneticPr fontId="28" type="noConversion"/>
  </si>
  <si>
    <t>좋은 강의 지속 추진하겠음</t>
    <phoneticPr fontId="28" type="noConversion"/>
  </si>
  <si>
    <t>교과목을 사전 협의했음에도 다른 강의를 해서 차기수에서 배제 검토</t>
    <phoneticPr fontId="28" type="noConversion"/>
  </si>
  <si>
    <t xml:space="preserve">교과목 구성 충분하고 교육후 개별 노력 필요 </t>
    <phoneticPr fontId="28" type="noConversion"/>
  </si>
  <si>
    <t>강사의 텐션을 객관적으로 평가하기 힘듦</t>
    <phoneticPr fontId="28" type="noConversion"/>
  </si>
  <si>
    <t xml:space="preserve">계속 추진 될 수 있도록 함 </t>
    <phoneticPr fontId="28" type="noConversion"/>
  </si>
  <si>
    <t>2026년 교육훈련계획에 현장학습 시간 반영에 대해 장기검토 하겠음</t>
    <phoneticPr fontId="28" type="noConversion"/>
  </si>
  <si>
    <t>해당의견은 예산상 반영이 어려움</t>
  </si>
  <si>
    <t>해당 강사님들을 섭외에 대해 긍정검토 하겠음</t>
    <phoneticPr fontId="28" type="noConversion"/>
  </si>
  <si>
    <t>엑셀 활용 과정은 기본과 고급으로 교과목이 편성되어 있으며, 3일 과정으로 업무용 오피스 활용 등 다른 과정이 운영되고 있음. 강사님과 협의하여 심화학습 시간을 좀더 늘리수 있도록 협의하겠음</t>
    <phoneticPr fontId="28" type="noConversion"/>
  </si>
  <si>
    <t xml:space="preserve">MS사의 윈도우11의 24H2 업데이트 오류로 인한 문제로써 윈도우11 에서 암호가 설정된 EXCEL 파일이 열리지 않는 오류가 발생하고 있음. MS사의 추가 업데이트 이후에도 동일한 증상이 지속되고 있음, </t>
    <phoneticPr fontId="28" type="noConversion"/>
  </si>
  <si>
    <t>의자 책상의 불편사항은 시설관리 부서에 전달하겠음, 손목밭침대 부분은 신중하게 검토하도록 하겠음</t>
    <phoneticPr fontId="28" type="noConversion"/>
  </si>
  <si>
    <t>필요한 경우 교육생 본인 부담을 통해 1인실 사용하도록 하겠음</t>
    <phoneticPr fontId="28" type="noConversion"/>
  </si>
  <si>
    <t>교육생 힐링을 위한 프로그램 운영으로 지속적으로 힐링과목 편성 예정</t>
    <phoneticPr fontId="28" type="noConversion"/>
  </si>
  <si>
    <t>내년도 과정 편성 시 의견 제출 예정</t>
    <phoneticPr fontId="28" type="noConversion"/>
  </si>
  <si>
    <t>대피소 예약, 안전 문제 등에 대해 충분한 검토 후 고려예정</t>
    <phoneticPr fontId="28" type="noConversion"/>
  </si>
  <si>
    <t>차 기수세부 과목 편성 시 고려하겠음</t>
    <phoneticPr fontId="28" type="noConversion"/>
  </si>
  <si>
    <t>예산과목상 다과 제공은 어려움</t>
    <phoneticPr fontId="28" type="noConversion"/>
  </si>
  <si>
    <t>유익한 강의가 되도록 지속적으로 노력하겠음</t>
    <phoneticPr fontId="28" type="noConversion"/>
  </si>
  <si>
    <t>교육생이 많은 과정이라 강의장 사정을 미리 검토해야 함(601호나 강당에서 추진가능)</t>
    <phoneticPr fontId="28" type="noConversion"/>
  </si>
  <si>
    <t>지속적으로 교육생에게 맞는 교과목 진행</t>
    <phoneticPr fontId="28" type="noConversion"/>
  </si>
  <si>
    <t>2026년 교육훈련계획 수립 시 요청하겠음</t>
    <phoneticPr fontId="28" type="noConversion"/>
  </si>
  <si>
    <t>교육환경에 맞게 안내하고 진행하겠음</t>
    <phoneticPr fontId="28" type="noConversion"/>
  </si>
  <si>
    <t>교육 확대할 수 있도록 추진하겠음</t>
    <phoneticPr fontId="28" type="noConversion"/>
  </si>
  <si>
    <t xml:space="preserve"> 향후 교육과정 편성시 검토하겠음</t>
    <phoneticPr fontId="28" type="noConversion"/>
  </si>
  <si>
    <t>교육시간 및 교육내용 등 해당 교수님과 협의 후 추진하도록 하겠음</t>
    <phoneticPr fontId="28" type="noConversion"/>
  </si>
  <si>
    <t>자유시간 일부 드렸고, 교육과정이지 놀러온게 아님</t>
    <phoneticPr fontId="28" type="noConversion"/>
  </si>
  <si>
    <t>체험과정 말하는 거 같은데.. 가야사 관련 박물관등에는 그런 프로그램이 없었음</t>
    <phoneticPr fontId="28" type="noConversion"/>
  </si>
  <si>
    <t>내년도 교육훈련 계획에 기수 확대 적극 검토하겠음</t>
    <phoneticPr fontId="28" type="noConversion"/>
  </si>
  <si>
    <t>각 분야별 맞춤 강의 운영은 현실적으로 쉽지 않으나, 내년 과정 편성 시 고려하겠음</t>
    <phoneticPr fontId="28" type="noConversion"/>
  </si>
  <si>
    <t>세부 과목 편성 시 고려하겠음</t>
    <phoneticPr fontId="28" type="noConversion"/>
  </si>
  <si>
    <t>해당 교육과정은 한글, 엑셀, PPT 3개를 교육하는 오피스 과정이며,  단기 과정들도 운영 되고 있음
강사분과 협의하여 교육과정에서 강의속도 조절은 협의하도록 하겠음</t>
    <phoneticPr fontId="28" type="noConversion"/>
  </si>
  <si>
    <t>차기수에 강사님과 의견 조율하여 교과목 제목에 맞게 교육 내용 조정하겠음</t>
    <phoneticPr fontId="28" type="noConversion"/>
  </si>
  <si>
    <t>공유재산 관련한 내용을 선택과목으로 편성할지에 대해 2026년 교육훈련계획 편성시 검토하겠음</t>
    <phoneticPr fontId="28" type="noConversion"/>
  </si>
  <si>
    <t>차기수에 강사님과 의견 조율하여 교육내용 수정하겠음</t>
    <phoneticPr fontId="28" type="noConversion"/>
  </si>
  <si>
    <t>추후에도 해당 교과목 편성하겠음</t>
    <phoneticPr fontId="28" type="noConversion"/>
  </si>
  <si>
    <t>선택과목 통합에 대한 부분의 차기수에 미리 공지하도록 하겠음</t>
    <phoneticPr fontId="28" type="noConversion"/>
  </si>
  <si>
    <t>구내식당 운영 부서의 의견반영 필요</t>
    <phoneticPr fontId="28" type="noConversion"/>
  </si>
  <si>
    <t xml:space="preserve">분임별 현장학습을 연 2회, 1일 일정으로 추진하고있으나, 기간 및 횟수에 대해서는 추가검토 필요 </t>
    <phoneticPr fontId="28" type="noConversion"/>
  </si>
  <si>
    <t>교육생들의 드론에 대한 이해도, 경험 수준, 안전성을 고려하여 가장 적합한 두 종류의 기체를 선정하였으며, 드론마다 조작법이 달라 추가적인 기체 실습은 시간상 어려움이 있음</t>
    <phoneticPr fontId="28" type="noConversion"/>
  </si>
  <si>
    <t>다른 장소를 물색해보겠으며, 차기수에는 인재개발원이 보유한 완구용 드론을 활용하여 실습 기회를 늘려보도록 하겠음</t>
    <phoneticPr fontId="28" type="noConversion"/>
  </si>
  <si>
    <t>차기수에는 영상편집 과목은 제외하도록 하겠으나, 드론 자격증(1~3급) 과정은 교육비용이 등급에 따라 1인 기준 100~300만원 소요되며, 교육시간은 최소 32시간 이상 필요하므로 여건상 수용불가함</t>
    <phoneticPr fontId="28" type="noConversion"/>
  </si>
  <si>
    <t xml:space="preserve">교육 모집 전 전 실·과에 교육생 모집 협조 요청 공문 발송하고 있음 </t>
    <phoneticPr fontId="28" type="noConversion"/>
  </si>
  <si>
    <t>한국지역정보개발원 실습서버 구축 건의</t>
    <phoneticPr fontId="28" type="noConversion"/>
  </si>
  <si>
    <t>공공언어 바르게쓰기 과정있음, 기획능력향상과정 등 유사과정 있음</t>
    <phoneticPr fontId="28" type="noConversion"/>
  </si>
  <si>
    <t>외부 교육장 선정시 사전에 음향시설 유뮤도 고려해 선정</t>
    <phoneticPr fontId="28" type="noConversion"/>
  </si>
  <si>
    <t>교육전 교육생 안내 문자 발 했으며, 식사는 창원문성대학교 구내식당 및 외부 식사 사전 안내함 도민교육으로 교육 진행 예산은 인재개발원에서 부담하므로 식사 제공까지는 어려움</t>
    <phoneticPr fontId="28" type="noConversion"/>
  </si>
  <si>
    <t>지속 추진하겠음</t>
    <phoneticPr fontId="28" type="noConversion"/>
  </si>
  <si>
    <t>26년 교육 편성시 반영할 수 있도록 검토하겠음</t>
    <phoneticPr fontId="28" type="noConversion"/>
  </si>
  <si>
    <t>26년도 교육계획 수립시 검토하겠음</t>
    <phoneticPr fontId="28" type="noConversion"/>
  </si>
  <si>
    <t>AI관련 강의는 꾸준히 편성 추진</t>
    <phoneticPr fontId="28" type="noConversion"/>
  </si>
  <si>
    <t>도내에서 쉽게 접할 수 없는 현장학습지 발굴하여 하반기 현장학습 계획에 반영하도록 하겠음</t>
    <phoneticPr fontId="28" type="noConversion"/>
  </si>
  <si>
    <t>교육진행 전 스트레칭을 병행하도록 하고, 시설부분은 해당 지자체에 요창하겠음</t>
    <phoneticPr fontId="28" type="noConversion"/>
  </si>
  <si>
    <t>교육 프로그램에 유적지 등과 연계하여 진행하도록 검토하겠음</t>
    <phoneticPr fontId="28" type="noConversion"/>
  </si>
  <si>
    <t>분임별 토론 등 미션 과제 수행하고 있음</t>
    <phoneticPr fontId="28" type="noConversion"/>
  </si>
  <si>
    <t>체험 콘텐츠 부분은 해당 지자체에 의견 제시하겠음</t>
    <phoneticPr fontId="28" type="noConversion"/>
  </si>
  <si>
    <t>예산 및 인재개발원 노후화로 인해 향후 장기검토하겠음</t>
    <phoneticPr fontId="28" type="noConversion"/>
  </si>
  <si>
    <t xml:space="preserve"> 유익한 교육될 수 있도록 지속 추진하겠음</t>
    <phoneticPr fontId="28" type="noConversion"/>
  </si>
  <si>
    <t>정말 감사합니다</t>
    <phoneticPr fontId="28" type="noConversion"/>
  </si>
  <si>
    <t>교육운영 시간상 해당의견은 반영이 불가함</t>
    <phoneticPr fontId="28" type="noConversion"/>
  </si>
  <si>
    <t>2026년 교육훈련계획 편성시 교육기간 조정에 대해 검토하겠음</t>
    <phoneticPr fontId="28" type="noConversion"/>
  </si>
  <si>
    <t>3일 과정이 가장 적합해 보임</t>
    <phoneticPr fontId="28" type="noConversion"/>
  </si>
  <si>
    <t>내용 중복이 우려되지만 검토 해보겠음</t>
    <phoneticPr fontId="28" type="noConversion"/>
  </si>
  <si>
    <t>교육담당자 권한 사항은 아님</t>
    <phoneticPr fontId="28" type="noConversion"/>
  </si>
  <si>
    <t>교과목 구성 고민해 보겠음</t>
    <phoneticPr fontId="28" type="noConversion"/>
  </si>
  <si>
    <t>소통을 위해 성격유형에 따라 방법이 달라지므로 성향 파악에 도움이 되라고 배정한 시간이고, 소양 시책 부분 원 시간배정에 있었던 내용이나 종합적으로 내용변경 검토해 보겠음</t>
    <phoneticPr fontId="28" type="noConversion"/>
  </si>
  <si>
    <t>2026년 교육계획 수립 시 검토하겠음</t>
    <phoneticPr fontId="28" type="noConversion"/>
  </si>
  <si>
    <t>강사와 협의하여 속도 조절에 유의하기를 요청하겠음</t>
    <phoneticPr fontId="28" type="noConversion"/>
  </si>
  <si>
    <t>장기적으로 검토 해보겠음.</t>
    <phoneticPr fontId="28" type="noConversion"/>
  </si>
  <si>
    <t>&lt;중견리더 과정(17주차)&gt; 강사강의 만족도 평균</t>
    <phoneticPr fontId="28" type="noConversion"/>
  </si>
  <si>
    <t>6월2주차</t>
  </si>
  <si>
    <t>6월2주차</t>
    <phoneticPr fontId="28" type="noConversion"/>
  </si>
  <si>
    <t>중견리더 과정(17주차)</t>
    <phoneticPr fontId="28" type="noConversion"/>
  </si>
  <si>
    <t>인문학과 통찰력</t>
    <phoneticPr fontId="28" type="noConversion"/>
  </si>
  <si>
    <t>윤주각</t>
    <phoneticPr fontId="28" type="noConversion"/>
  </si>
  <si>
    <t>중국의 기업문화(중국진출 한국 기업에 대해)</t>
    <phoneticPr fontId="28" type="noConversion"/>
  </si>
  <si>
    <t>김종도</t>
    <phoneticPr fontId="28" type="noConversion"/>
  </si>
  <si>
    <t>생활 속 재난대응법</t>
    <phoneticPr fontId="28" type="noConversion"/>
  </si>
  <si>
    <t>승혜경</t>
    <phoneticPr fontId="28" type="noConversion"/>
  </si>
  <si>
    <t>다문화 사회의 이해</t>
    <phoneticPr fontId="28" type="noConversion"/>
  </si>
  <si>
    <t>박규찬</t>
    <phoneticPr fontId="28" type="noConversion"/>
  </si>
  <si>
    <t>국회입법과정의 이해</t>
    <phoneticPr fontId="28" type="noConversion"/>
  </si>
  <si>
    <t>안상헌</t>
    <phoneticPr fontId="28" type="noConversion"/>
  </si>
  <si>
    <t>리더십</t>
    <phoneticPr fontId="28" type="noConversion"/>
  </si>
  <si>
    <t>직무</t>
    <phoneticPr fontId="28" type="noConversion"/>
  </si>
  <si>
    <t>6.9.~6.13.</t>
    <phoneticPr fontId="28" type="noConversion"/>
  </si>
  <si>
    <t>601호, 현장학습</t>
    <phoneticPr fontId="28" type="noConversion"/>
  </si>
  <si>
    <t>교양 강의에는 퇴직 공무원보다는 전문성 높은 현직 교수나 전문가 강사 위주의 섭외가 필요하며, AI 등 최신 주제에 대한 활용도를 높이기 위해 외부 특강과 강의확인서 연계 방안을 고려할 필요 있음.</t>
    <phoneticPr fontId="28" type="noConversion"/>
  </si>
  <si>
    <t>역사 분야는 최태성 강사, 심리 관련은 박재연 강사를 추천함.</t>
    <phoneticPr fontId="28" type="noConversion"/>
  </si>
  <si>
    <t>6월2주차</t>
    <phoneticPr fontId="28" type="noConversion"/>
  </si>
  <si>
    <t>조하림</t>
    <phoneticPr fontId="28" type="noConversion"/>
  </si>
  <si>
    <t>정인주</t>
    <phoneticPr fontId="28" type="noConversion"/>
  </si>
  <si>
    <t>유재용</t>
    <phoneticPr fontId="28" type="noConversion"/>
  </si>
  <si>
    <t>사회재난 사례 및 안전관리</t>
    <phoneticPr fontId="28" type="noConversion"/>
  </si>
  <si>
    <t>김종성</t>
    <phoneticPr fontId="28" type="noConversion"/>
  </si>
  <si>
    <t>황지영</t>
    <phoneticPr fontId="28" type="noConversion"/>
  </si>
  <si>
    <t>심폐소생술 및 응급처치</t>
    <phoneticPr fontId="28" type="noConversion"/>
  </si>
  <si>
    <t>6.11.~6.13.</t>
  </si>
  <si>
    <t>6.11.~6.13.</t>
    <phoneticPr fontId="28" type="noConversion"/>
  </si>
  <si>
    <t>인재개발원</t>
    <phoneticPr fontId="28" type="noConversion"/>
  </si>
  <si>
    <t>교육방법</t>
    <phoneticPr fontId="28" type="noConversion"/>
  </si>
  <si>
    <t>이론 수업보다 실전체험 위주의 구성과 세부적인 재난업무별 실무 교육이 현장 적용에 더 효과적일 것으로 판단됨(예 : 적조, 유류오염 등).</t>
    <phoneticPr fontId="28" type="noConversion"/>
  </si>
  <si>
    <t>현장 체험 중심 교육 확대 필요하며, 합천·경남 안전체험관 프로그램 확대 운영 시 학습 효과 증대 가능함.</t>
    <phoneticPr fontId="28" type="noConversion"/>
  </si>
  <si>
    <t>김종성 연구위원의 경남도 재난안전 역량 강의와 황지영 소방관의 심폐소생술·응급조치 실습이 실무에 매우 유익했음.</t>
    <phoneticPr fontId="28" type="noConversion"/>
  </si>
  <si>
    <t>유민수</t>
    <phoneticPr fontId="28" type="noConversion"/>
  </si>
  <si>
    <t>허윤정</t>
    <phoneticPr fontId="28" type="noConversion"/>
  </si>
  <si>
    <t>기획력 향상을 위한 논리, 창의적 사고</t>
    <phoneticPr fontId="28" type="noConversion"/>
  </si>
  <si>
    <t>기획보고서 이해 및 작성전략</t>
    <phoneticPr fontId="28" type="noConversion"/>
  </si>
  <si>
    <t>기획보고서 작성 실습</t>
    <phoneticPr fontId="28" type="noConversion"/>
  </si>
  <si>
    <t>기획보고서 작성 피드백</t>
    <phoneticPr fontId="28" type="noConversion"/>
  </si>
  <si>
    <t>유정수</t>
    <phoneticPr fontId="28" type="noConversion"/>
  </si>
  <si>
    <t>AI를 활용한 보고서 및 인사말 작성</t>
    <phoneticPr fontId="28" type="noConversion"/>
  </si>
  <si>
    <t>김민서</t>
    <phoneticPr fontId="28" type="noConversion"/>
  </si>
  <si>
    <t>보도자료 작성(언론대처) 전략</t>
    <phoneticPr fontId="28" type="noConversion"/>
  </si>
  <si>
    <t>504호, 정보1실</t>
  </si>
  <si>
    <t>504호, 정보1실</t>
    <phoneticPr fontId="28" type="noConversion"/>
  </si>
  <si>
    <t>교육환경</t>
    <phoneticPr fontId="28" type="noConversion"/>
  </si>
  <si>
    <t>AI 교육 및 기획 실습에 적합한 강의실 전산환경이 부족하여 실제 활용이 어려웠으며, 전자칠판 등 정보화 기기 확대가 필요함.</t>
    <phoneticPr fontId="28" type="noConversion"/>
  </si>
  <si>
    <t>기획 역량 향상과 AI 활용을 위한 충분한 실습 시간 확보를 위해 교육일정을 5일 정도로 확대할 필요 있음.</t>
    <phoneticPr fontId="28" type="noConversion"/>
  </si>
  <si>
    <t>과정운영</t>
    <phoneticPr fontId="28" type="noConversion"/>
  </si>
  <si>
    <t>교과편성 및 강사선정</t>
    <phoneticPr fontId="28" type="noConversion"/>
  </si>
  <si>
    <t>기획과 AI를 접목한 교육 내용이 인상 깊었음.</t>
    <phoneticPr fontId="28" type="noConversion"/>
  </si>
  <si>
    <t>6.9.~6.13.</t>
    <phoneticPr fontId="28" type="noConversion"/>
  </si>
  <si>
    <t>양세희</t>
    <phoneticPr fontId="28" type="noConversion"/>
  </si>
  <si>
    <t>김경혜</t>
    <phoneticPr fontId="28" type="noConversion"/>
  </si>
  <si>
    <t>예산실무</t>
    <phoneticPr fontId="28" type="noConversion"/>
  </si>
  <si>
    <t>전병은</t>
    <phoneticPr fontId="28" type="noConversion"/>
  </si>
  <si>
    <t>류성미</t>
    <phoneticPr fontId="28" type="noConversion"/>
  </si>
  <si>
    <t>계약실무</t>
    <phoneticPr fontId="28" type="noConversion"/>
  </si>
  <si>
    <t>여영호</t>
    <phoneticPr fontId="28" type="noConversion"/>
  </si>
  <si>
    <t>보조금 실무</t>
    <phoneticPr fontId="28" type="noConversion"/>
  </si>
  <si>
    <t>보도자료 작성</t>
    <phoneticPr fontId="28" type="noConversion"/>
  </si>
  <si>
    <t>이옥형</t>
    <phoneticPr fontId="28" type="noConversion"/>
  </si>
  <si>
    <t>보고서 작성 실무</t>
    <phoneticPr fontId="28" type="noConversion"/>
  </si>
  <si>
    <t>박영란</t>
    <phoneticPr fontId="28" type="noConversion"/>
  </si>
  <si>
    <t>행사실무</t>
    <phoneticPr fontId="28" type="noConversion"/>
  </si>
  <si>
    <t>박기남</t>
    <phoneticPr fontId="28" type="noConversion"/>
  </si>
  <si>
    <t>홍보템플릿 실무</t>
    <phoneticPr fontId="28" type="noConversion"/>
  </si>
  <si>
    <t>이광옥</t>
    <phoneticPr fontId="28" type="noConversion"/>
  </si>
  <si>
    <t>김재연</t>
    <phoneticPr fontId="28" type="noConversion"/>
  </si>
  <si>
    <t>한글실무</t>
    <phoneticPr fontId="28" type="noConversion"/>
  </si>
  <si>
    <t>엑셀실무</t>
    <phoneticPr fontId="28" type="noConversion"/>
  </si>
  <si>
    <t>행사MC 기법보다 행사 전반의 행정사항 중심 교육이 더 유익했을 것이라는 의견임.</t>
    <phoneticPr fontId="28" type="noConversion"/>
  </si>
  <si>
    <t>실습 위주의 수업 구성이 필요함.</t>
    <phoneticPr fontId="28" type="noConversion"/>
  </si>
  <si>
    <t>예산 강의는 저연차 공무원이 따라가기 어려운 구성으로 중간에 놓치면 이해가 어려움.</t>
    <phoneticPr fontId="28" type="noConversion"/>
  </si>
  <si>
    <t>폐강된 강의에 대한 아쉬움이 있음.</t>
    <phoneticPr fontId="28" type="noConversion"/>
  </si>
  <si>
    <t>행사실무 강의는 스피치 중심 내용이었으며, 실제 행사 행정업무에 대한 실무 정보가 부족해 수강명칭을 명확히 조정할 필요가 있음(→발표 태도 역량강화 또는 스피치 역량강화 등).</t>
    <phoneticPr fontId="28" type="noConversion"/>
  </si>
  <si>
    <t>법률(규정)해석 수업은 사례 중심의 서술 위주로 구성되어 법 조항의 해석이나 용어 이해에 도움이 되지 않았으며, 수업 내용을 사전에 인지할 수 있도록 수강명칭을 정확히 고지하는 것이 바람직함(예 : 행정소송 심판 사례 등).</t>
    <phoneticPr fontId="28" type="noConversion"/>
  </si>
  <si>
    <t>&lt;디지털 행정서비스 과정&gt; 강사강의 만족도 평균</t>
    <phoneticPr fontId="28" type="noConversion"/>
  </si>
  <si>
    <t>디지털 행정서비스 과정</t>
  </si>
  <si>
    <t>디지털 행정서비스 과정</t>
    <phoneticPr fontId="28" type="noConversion"/>
  </si>
  <si>
    <t>김정곤</t>
    <phoneticPr fontId="28" type="noConversion"/>
  </si>
  <si>
    <t>디지털 전환의 이해</t>
    <phoneticPr fontId="28" type="noConversion"/>
  </si>
  <si>
    <t>박현수</t>
    <phoneticPr fontId="28" type="noConversion"/>
  </si>
  <si>
    <t>생성형 AI활용</t>
    <phoneticPr fontId="28" type="noConversion"/>
  </si>
  <si>
    <t>데이터 기반 정책구조</t>
    <phoneticPr fontId="28" type="noConversion"/>
  </si>
  <si>
    <t>데이터기반 정책보고서 작성</t>
    <phoneticPr fontId="28" type="noConversion"/>
  </si>
  <si>
    <t>6.12.~6.13.</t>
  </si>
  <si>
    <t>6.12.~6.13.</t>
    <phoneticPr fontId="28" type="noConversion"/>
  </si>
  <si>
    <t>컴퓨터 실습이 필수적인 교과임에도 전산실 장비 작동이 원활하지 않아 교육 효율이 저하됨.</t>
    <phoneticPr fontId="28" type="noConversion"/>
  </si>
  <si>
    <t>교육기간 확대가 필요함.</t>
    <phoneticPr fontId="28" type="noConversion"/>
  </si>
  <si>
    <t>김정곤 대표의 현장 경험을 바탕으로 한 강의는 데이터 기반 행정과 시민 중심 서비스 설계 측면에서 실무 적용에 매우 유익했음.</t>
    <phoneticPr fontId="28" type="noConversion"/>
  </si>
  <si>
    <t>챗GPT를 활용한 실무 교육이 유익했으며, 업무 외 다양한 분야에도 도움이 될 것으로 판단됨. 유료 챗GPT 과정에 대한 수요도 존재함.</t>
    <phoneticPr fontId="28" type="noConversion"/>
  </si>
  <si>
    <t>기타</t>
    <phoneticPr fontId="28" type="noConversion"/>
  </si>
  <si>
    <t>인재개발원은 재충전 기능을 강화하고 균형 발전을 위해 서부청사에서 군 단위 지역으로 분리 이전이 필요하다는 의견임.</t>
    <phoneticPr fontId="28" type="noConversion"/>
  </si>
  <si>
    <t>6월3주차</t>
    <phoneticPr fontId="28" type="noConversion"/>
  </si>
  <si>
    <t>6.16.~6.20.</t>
    <phoneticPr fontId="28" type="noConversion"/>
  </si>
  <si>
    <t>&lt;중견리더 과정(18주차)&gt; 강사강의 만족도 평균</t>
    <phoneticPr fontId="28" type="noConversion"/>
  </si>
  <si>
    <t>중견리더 과정(18주차)</t>
    <phoneticPr fontId="28" type="noConversion"/>
  </si>
  <si>
    <t>타로와 인문학</t>
    <phoneticPr fontId="28" type="noConversion"/>
  </si>
  <si>
    <t>송종문</t>
    <phoneticPr fontId="28" type="noConversion"/>
  </si>
  <si>
    <t>이진희</t>
    <phoneticPr fontId="28" type="noConversion"/>
  </si>
  <si>
    <t>스트레스 진단과 치유</t>
    <phoneticPr fontId="28" type="noConversion"/>
  </si>
  <si>
    <t>김주완</t>
    <phoneticPr fontId="28" type="noConversion"/>
  </si>
  <si>
    <t>김장하 선생에게 배우는 실천과 나눔의 미학</t>
    <phoneticPr fontId="28" type="noConversion"/>
  </si>
  <si>
    <t>우명희</t>
    <phoneticPr fontId="28" type="noConversion"/>
  </si>
  <si>
    <t>역량개발교육 이론</t>
    <phoneticPr fontId="28" type="noConversion"/>
  </si>
  <si>
    <t>홍순철</t>
    <phoneticPr fontId="28" type="noConversion"/>
  </si>
  <si>
    <t>인공지능속 휴먼터치</t>
    <phoneticPr fontId="28" type="noConversion"/>
  </si>
  <si>
    <t>SNS '좋아요 &amp; 나'</t>
    <phoneticPr fontId="28" type="noConversion"/>
  </si>
  <si>
    <t>리더십</t>
    <phoneticPr fontId="28" type="noConversion"/>
  </si>
  <si>
    <t>6.16.~6.18.</t>
    <phoneticPr fontId="28" type="noConversion"/>
  </si>
  <si>
    <t>6.18.~6.20.</t>
    <phoneticPr fontId="28" type="noConversion"/>
  </si>
  <si>
    <t>6.19.</t>
    <phoneticPr fontId="28" type="noConversion"/>
  </si>
  <si>
    <t>파워포인트 활용 과정</t>
    <phoneticPr fontId="28" type="noConversion"/>
  </si>
  <si>
    <t>건강한 직장생활을 위한 마음치유 과정</t>
    <phoneticPr fontId="28" type="noConversion"/>
  </si>
  <si>
    <t>MICE 사업 유치 역량 강화 과정</t>
    <phoneticPr fontId="28" type="noConversion"/>
  </si>
  <si>
    <t>파워포인트 활용 과정</t>
    <phoneticPr fontId="28" type="noConversion"/>
  </si>
  <si>
    <t>함양 산삼항노화 힐링랜드</t>
    <phoneticPr fontId="28" type="noConversion"/>
  </si>
  <si>
    <t>창원문성대</t>
    <phoneticPr fontId="28" type="noConversion"/>
  </si>
  <si>
    <t>정보3실</t>
    <phoneticPr fontId="28" type="noConversion"/>
  </si>
  <si>
    <t>김성엽</t>
    <phoneticPr fontId="28" type="noConversion"/>
  </si>
  <si>
    <t>이송민</t>
    <phoneticPr fontId="28" type="noConversion"/>
  </si>
  <si>
    <t>박현수</t>
    <phoneticPr fontId="28" type="noConversion"/>
  </si>
  <si>
    <t>유민수</t>
    <phoneticPr fontId="28" type="noConversion"/>
  </si>
  <si>
    <t>핵심(핵심과제)</t>
    <phoneticPr fontId="28" type="noConversion"/>
  </si>
  <si>
    <t>핵심(디지털)</t>
    <phoneticPr fontId="28" type="noConversion"/>
  </si>
  <si>
    <t>박소정</t>
    <phoneticPr fontId="28" type="noConversion"/>
  </si>
  <si>
    <t>한글 활용능력 빠른 내용 작성 Tip</t>
    <phoneticPr fontId="28" type="noConversion"/>
  </si>
  <si>
    <t>한글 활용능력(표,개체), 문서 취합 Tip</t>
    <phoneticPr fontId="28" type="noConversion"/>
  </si>
  <si>
    <t>엑셀 데이터 취합 및 분석 능력 향상</t>
    <phoneticPr fontId="28" type="noConversion"/>
  </si>
  <si>
    <t>엑셀실무 활용능력 향상</t>
    <phoneticPr fontId="28" type="noConversion"/>
  </si>
  <si>
    <t>PPT 활용능력 향상</t>
    <phoneticPr fontId="28" type="noConversion"/>
  </si>
  <si>
    <t>AI·웹 활용한 자료 작성 및 저작권 무료 소스 활용</t>
    <phoneticPr fontId="28" type="noConversion"/>
  </si>
  <si>
    <t>타기관 위탁(함양군)</t>
    <phoneticPr fontId="28" type="noConversion"/>
  </si>
  <si>
    <t>&lt;MICE 사업유치 역량강화 과정&gt; 강사강의 만족도 평균</t>
    <phoneticPr fontId="28" type="noConversion"/>
  </si>
  <si>
    <t>MICE 사업유치 역량강화 과정</t>
    <phoneticPr fontId="28" type="noConversion"/>
  </si>
  <si>
    <t>MICE 사업의 이해 (정의, 구성요소, 경제적 파급효과)</t>
    <phoneticPr fontId="28" type="noConversion"/>
  </si>
  <si>
    <t>황희곤</t>
    <phoneticPr fontId="28" type="noConversion"/>
  </si>
  <si>
    <t>경남의 MICE산업 현황 및 발전방안</t>
    <phoneticPr fontId="28" type="noConversion"/>
  </si>
  <si>
    <t>전시기획 유치 및 운영</t>
    <phoneticPr fontId="28" type="noConversion"/>
  </si>
  <si>
    <t>김호곤</t>
    <phoneticPr fontId="28" type="noConversion"/>
  </si>
  <si>
    <t>관광과 MICE사업 국내외 트렌드 및 우수사례</t>
    <phoneticPr fontId="28" type="noConversion"/>
  </si>
  <si>
    <t>고계성</t>
    <phoneticPr fontId="28" type="noConversion"/>
  </si>
  <si>
    <t>김희영</t>
    <phoneticPr fontId="28" type="noConversion"/>
  </si>
  <si>
    <t>국제행사 기획 및 운영</t>
    <phoneticPr fontId="28" type="noConversion"/>
  </si>
  <si>
    <t>김기헌</t>
    <phoneticPr fontId="28" type="noConversion"/>
  </si>
  <si>
    <t>국제행사 유치(사례중심)</t>
    <phoneticPr fontId="28" type="noConversion"/>
  </si>
  <si>
    <t>403호, 현장학습</t>
    <phoneticPr fontId="28" type="noConversion"/>
  </si>
  <si>
    <t>&lt;드론 이해와 실전 활용 과정&gt; 강사강의 만족도 평균</t>
    <phoneticPr fontId="28" type="noConversion"/>
  </si>
  <si>
    <t>드론 원리 이해와 자격증 종류</t>
    <phoneticPr fontId="28" type="noConversion"/>
  </si>
  <si>
    <t>드론 비행이론 및 항공기상</t>
    <phoneticPr fontId="28" type="noConversion"/>
  </si>
  <si>
    <t>조종 실습1</t>
    <phoneticPr fontId="28" type="noConversion"/>
  </si>
  <si>
    <t>항공법규와 드론 접목 사례</t>
    <phoneticPr fontId="28" type="noConversion"/>
  </si>
  <si>
    <t>조종실습 2</t>
    <phoneticPr fontId="28" type="noConversion"/>
  </si>
  <si>
    <t>드론영상 촬영 기법</t>
    <phoneticPr fontId="28" type="noConversion"/>
  </si>
  <si>
    <t>조종실습 3</t>
    <phoneticPr fontId="28" type="noConversion"/>
  </si>
  <si>
    <t>이상경</t>
    <phoneticPr fontId="28" type="noConversion"/>
  </si>
  <si>
    <t>차재경</t>
    <phoneticPr fontId="28" type="noConversion"/>
  </si>
  <si>
    <t>&lt;파워포인트 활용 과정&gt; 강사강의 만족도 평균</t>
    <phoneticPr fontId="28" type="noConversion"/>
  </si>
  <si>
    <t>파워포인트 초급</t>
    <phoneticPr fontId="28" type="noConversion"/>
  </si>
  <si>
    <t>파워포인트 중급</t>
    <phoneticPr fontId="28" type="noConversion"/>
  </si>
  <si>
    <t>인기 강사나 대학교수의 전문성과 활기를 갖춘 강의 편성을 요청함.</t>
    <phoneticPr fontId="28" type="noConversion"/>
  </si>
  <si>
    <t>실생활에 도움이 되는 꽃꽂이, 요리, 노래, 생활용품 만들기 등 참여형 수업 및 실습 위주의 수업 확대가 필요함.</t>
    <phoneticPr fontId="28" type="noConversion"/>
  </si>
  <si>
    <t>프로그램별 심화과정 및 AI 활용 과목 개설을 요청함.</t>
    <phoneticPr fontId="28" type="noConversion"/>
  </si>
  <si>
    <t>다양한 내용에 대한 학습이 필요하므로 업무용 오피스 활용과정 기간 확대를 요청함.</t>
    <phoneticPr fontId="28" type="noConversion"/>
  </si>
  <si>
    <t>실무 중심의 실용적 교육으로 실질적인 도움이 되었음.</t>
    <phoneticPr fontId="28" type="noConversion"/>
  </si>
  <si>
    <t>과정운영</t>
    <phoneticPr fontId="28" type="noConversion"/>
  </si>
  <si>
    <t>강의 중 휴식 시간이 부족하게 운영 되었음.</t>
    <phoneticPr fontId="28" type="noConversion"/>
  </si>
  <si>
    <t>김성엽</t>
    <phoneticPr fontId="28" type="noConversion"/>
  </si>
  <si>
    <t>이송민</t>
    <phoneticPr fontId="28" type="noConversion"/>
  </si>
  <si>
    <t>과정 만족도가 높아 기수 확대가 필요함.</t>
    <phoneticPr fontId="28" type="noConversion"/>
  </si>
  <si>
    <t>교육 장소 안내가 부정확하여 혼선 발생, 공문 및 안내문에 건물명 등 명확한 표기 요청함.</t>
    <phoneticPr fontId="28" type="noConversion"/>
  </si>
  <si>
    <t>화장실 노후 및 식당 만족도가 낮았음.</t>
    <phoneticPr fontId="28" type="noConversion"/>
  </si>
  <si>
    <t>교육환경</t>
    <phoneticPr fontId="28" type="noConversion"/>
  </si>
  <si>
    <t>실습 및 시뮬레이터 중심 교육 확대, 자격증 취득 기회 강화 및 고급 드론 과정 편성이 필요함.</t>
    <phoneticPr fontId="28" type="noConversion"/>
  </si>
  <si>
    <t>차재경 강사의 설명이 교육이해에 많은 도움이 되었고, 드론영상 촬영기법 이상경 강사의 강의는 전문성이 다소 부족하게 느껴졌음.</t>
    <phoneticPr fontId="28" type="noConversion"/>
  </si>
  <si>
    <t>식당 메뉴 개선이 필요함.</t>
    <phoneticPr fontId="28" type="noConversion"/>
  </si>
  <si>
    <t>6월4주차</t>
  </si>
  <si>
    <t>6월4주차</t>
    <phoneticPr fontId="28" type="noConversion"/>
  </si>
  <si>
    <t>&lt;재난안전 통신망 과정&gt; 강사강의 만족도 평균</t>
    <phoneticPr fontId="28" type="noConversion"/>
  </si>
  <si>
    <t>재난안전 통신망 과정</t>
  </si>
  <si>
    <t>재난안전 통신망 과정</t>
    <phoneticPr fontId="28" type="noConversion"/>
  </si>
  <si>
    <t>손정민</t>
    <phoneticPr fontId="28" type="noConversion"/>
  </si>
  <si>
    <t>소통을 위한 대화기술 및 공감기법</t>
    <phoneticPr fontId="28" type="noConversion"/>
  </si>
  <si>
    <t>장문수</t>
    <phoneticPr fontId="28" type="noConversion"/>
  </si>
  <si>
    <t>재난안전통신망의 이해</t>
    <phoneticPr fontId="28" type="noConversion"/>
  </si>
  <si>
    <t>표준운영절차의 이해</t>
    <phoneticPr fontId="28" type="noConversion"/>
  </si>
  <si>
    <t>재난안전통신망 단말기 기본 조작 및 활용 방법</t>
    <phoneticPr fontId="28" type="noConversion"/>
  </si>
  <si>
    <t>표준운영절차 활용 상호통신 실습</t>
    <phoneticPr fontId="28" type="noConversion"/>
  </si>
  <si>
    <t>6.26.~6.27.</t>
  </si>
  <si>
    <t>6.26.~6.27.</t>
    <phoneticPr fontId="28" type="noConversion"/>
  </si>
  <si>
    <t>6.23.~6.27.</t>
    <phoneticPr fontId="28" type="noConversion"/>
  </si>
  <si>
    <t>중견리더 과정(19주차)</t>
    <phoneticPr fontId="28" type="noConversion"/>
  </si>
  <si>
    <t>601호, 현장학습</t>
    <phoneticPr fontId="28" type="noConversion"/>
  </si>
  <si>
    <t>교육환경</t>
    <phoneticPr fontId="28" type="noConversion"/>
  </si>
  <si>
    <t>강의실 교육자료 화면의 해상도가 낮아 화면이 잘 보이지 않았는데, 전산장비 보강이 필요해 보임.</t>
    <phoneticPr fontId="28" type="noConversion"/>
  </si>
  <si>
    <t>실질 상황을 가정한 통신장비 활용 체험 시간 확대를 요청함.</t>
    <phoneticPr fontId="28" type="noConversion"/>
  </si>
  <si>
    <t>교육방법</t>
    <phoneticPr fontId="28" type="noConversion"/>
  </si>
  <si>
    <t>&lt;중견리더 과정(19주차)&gt; 강사강의 만족도 평균</t>
    <phoneticPr fontId="28" type="noConversion"/>
  </si>
  <si>
    <t>중견리더 과정(19주차)</t>
    <phoneticPr fontId="28" type="noConversion"/>
  </si>
  <si>
    <t>국가 균형발전 우수사례</t>
    <phoneticPr fontId="28" type="noConversion"/>
  </si>
  <si>
    <t>백종철</t>
    <phoneticPr fontId="28" type="noConversion"/>
  </si>
  <si>
    <t>경남형 통합돌봄 개념과 정책의 이해</t>
    <phoneticPr fontId="28" type="noConversion"/>
  </si>
  <si>
    <t>김양균</t>
    <phoneticPr fontId="28" type="noConversion"/>
  </si>
  <si>
    <t>역량개발교육(구두발표, 역할수행)</t>
    <phoneticPr fontId="28" type="noConversion"/>
  </si>
  <si>
    <t>역량개발교육(집단토론, 서류함기법)</t>
    <phoneticPr fontId="28" type="noConversion"/>
  </si>
  <si>
    <t>강의실이 평면 구조로 뒤쪽 자리에서 집중도가 떨어지며, 전자칠판 도입이 시급함. 외국어 강의실에는 시청각 자료 활용이 가능한 공간 마련이 필요함.</t>
    <phoneticPr fontId="28" type="noConversion"/>
  </si>
  <si>
    <t>직무(전문)</t>
    <phoneticPr fontId="28" type="noConversion"/>
  </si>
  <si>
    <t>세부장소</t>
    <phoneticPr fontId="28" type="noConversion"/>
  </si>
  <si>
    <t>교육환경 만족도</t>
    <phoneticPr fontId="28" type="noConversion"/>
  </si>
  <si>
    <t>7월</t>
    <phoneticPr fontId="28" type="noConversion"/>
  </si>
  <si>
    <t>7월</t>
    <phoneticPr fontId="28" type="noConversion"/>
  </si>
  <si>
    <t>7월1주차</t>
    <phoneticPr fontId="28" type="noConversion"/>
  </si>
  <si>
    <t>6.30.~7.4.</t>
    <phoneticPr fontId="28" type="noConversion"/>
  </si>
  <si>
    <t>2025년 7월 강사강의 만족도 평균</t>
    <phoneticPr fontId="28" type="noConversion"/>
  </si>
  <si>
    <t>남광우</t>
  </si>
  <si>
    <t>스마트시티의 이해</t>
  </si>
  <si>
    <t>손은희</t>
  </si>
  <si>
    <t>끝없는 도전, 도전은 계속된다</t>
  </si>
  <si>
    <t>염건령</t>
  </si>
  <si>
    <t>성인지정책의 이해</t>
  </si>
  <si>
    <t>길강빈</t>
  </si>
  <si>
    <t>MBTI 조직 커뮤니케이션 역량강화</t>
  </si>
  <si>
    <t>회복탄력성</t>
  </si>
  <si>
    <t>동아리 활동</t>
  </si>
  <si>
    <t>자격증(한자,한국사,정리수납)</t>
  </si>
  <si>
    <t>&lt;중견리더 과정(20주차)&gt; 강사강의 만족도 평균</t>
    <phoneticPr fontId="28" type="noConversion"/>
  </si>
  <si>
    <t>중견리더 과정(20주차)</t>
    <phoneticPr fontId="28" type="noConversion"/>
  </si>
  <si>
    <t>7월1주차</t>
    <phoneticPr fontId="28" type="noConversion"/>
  </si>
  <si>
    <t>26년 교육계획 수립시 기간 연장 검토하겠음</t>
    <phoneticPr fontId="28" type="noConversion"/>
  </si>
  <si>
    <t>인재개발원 노후화로 단기간 내 반영 어려우나 인재개발원 이전 등을 통해 숙소동 개선 노력하겠음</t>
    <phoneticPr fontId="28" type="noConversion"/>
  </si>
  <si>
    <t>26년 교육계획 수립시 교육 과목 개편 검토하겠음</t>
    <phoneticPr fontId="28" type="noConversion"/>
  </si>
  <si>
    <t>강의장 사정 등을 고려해야 함 교육인원 100명</t>
    <phoneticPr fontId="28" type="noConversion"/>
  </si>
  <si>
    <t>강사섭외는 강사스케줄, 중견리더과정의 특성, 교육원위치 등을 종합적으로 고려하여 섭외하고 있음</t>
    <phoneticPr fontId="28" type="noConversion"/>
  </si>
  <si>
    <t>강사섭외는 강사스케줄, 강사 수당 등 종합적 판단 필요</t>
    <phoneticPr fontId="28" type="noConversion"/>
  </si>
  <si>
    <t>재난 업무별 교육은 운영에 어려움이 있음</t>
    <phoneticPr fontId="28" type="noConversion"/>
  </si>
  <si>
    <t xml:space="preserve">전자칠판 구입 및 AI수업에 맞는 강의장은 유료 프로그램 구입을 말하는거 같은데. 당장은 수용불가함 </t>
    <phoneticPr fontId="28" type="noConversion"/>
  </si>
  <si>
    <t xml:space="preserve">AI과정을 별도 수강 하면 됨 </t>
    <phoneticPr fontId="28" type="noConversion"/>
  </si>
  <si>
    <t>차기수 해당과목 강사섭외시 행정업무에 대한 행사실무 내용으로 강의할 수 있도록 강사와 사전 협의하겠음</t>
    <phoneticPr fontId="28" type="noConversion"/>
  </si>
  <si>
    <t>차기수 수업 진행시에 수업내용을 정확히 고지할 수 있도록 강사와 사전 협의 하겠음</t>
    <phoneticPr fontId="28" type="noConversion"/>
  </si>
  <si>
    <t>e호조 실습, 보고서 작성실습 과목에 대해 교육생이 실습 할수 있는 시간을 늘릴수 있도록 강사와 사전 협의하겠음</t>
    <phoneticPr fontId="28" type="noConversion"/>
  </si>
  <si>
    <t>수업내용을 보다 이해하기 쉽게 구성하도록 강사와 사전 협의하겠음</t>
    <phoneticPr fontId="28" type="noConversion"/>
  </si>
  <si>
    <t>선택과목 수강생을 과목당 10명 이상으로 신청받아 폐강하는 선택과목이 없도록 노력하겠음</t>
    <phoneticPr fontId="28" type="noConversion"/>
  </si>
  <si>
    <t>차기수 운영 시 점검토록 하겠음</t>
    <phoneticPr fontId="28" type="noConversion"/>
  </si>
  <si>
    <t>차기수 편성 시 고려하도록 하겠음</t>
    <phoneticPr fontId="28" type="noConversion"/>
  </si>
  <si>
    <t>인재개발원 교육운영담당 단계에서 고려 할 수 없는 문제임</t>
    <phoneticPr fontId="28" type="noConversion"/>
  </si>
  <si>
    <t xml:space="preserve">교육과정은 연간 교육훈련계획에 따라 운영되며, 해당 과목들은 6급 중견리더과정의 성격과 적합하지않음. </t>
    <phoneticPr fontId="28" type="noConversion"/>
  </si>
  <si>
    <t>인기강사 및 대학교수의 강의를 편성하고 있음</t>
    <phoneticPr fontId="28" type="noConversion"/>
  </si>
  <si>
    <t>실무 위주의 교과목 편성이 될 수 있도록 지속적으로 추진하겠음</t>
  </si>
  <si>
    <t>해당 교육과정은 한글, 엑셀, PPT 3개를 교육하는 오피스 과정이며,  단기 과정들도 운영 되고 있음</t>
  </si>
  <si>
    <t>강사님과 협의하며 강의 시간을 조절 하도록 하겠음</t>
  </si>
  <si>
    <t xml:space="preserve">AI 관련 교육은 각 과정에서 과목으로 편성되어 있으며, 생성형AI 실습이 3일 과정으로 운영 되고 있음, 현재 디지털 과정에 강사님들과 협의하여 AI 관련 교과목을 좀 더 편성하도록 협의하겠음 </t>
  </si>
  <si>
    <t xml:space="preserve">구내식당 음식은 영양균형을 맞춘 식단으로 교육받는 교육생의 건강에 맞춰 준비하고 있음. 좀 더 다양한 점심 식사가 되도록 구내식당 운영하는 부서에 요청하겠음 </t>
    <phoneticPr fontId="28" type="noConversion"/>
  </si>
  <si>
    <t>교육과정 신청 안내 공문 붙임파일(과정별 세부내용)에 교육장소를 창원문성대학교로 사전 안내하였으며, 교육 전 출입 경로가 표시된 URL을 포함한 위치 안내 문자도 2차례 발송함. 건물은 호관으로 기입하였으나, 차기수부터는 건물명도 함께 기입하겠음</t>
    <phoneticPr fontId="28" type="noConversion"/>
  </si>
  <si>
    <t>다른 교육 장소를 물색해 보겠음</t>
    <phoneticPr fontId="28" type="noConversion"/>
  </si>
  <si>
    <t>차기수 교육 시 전문성 있는 강사를 섭외할 수 있도록 노력하겠음</t>
    <phoneticPr fontId="28" type="noConversion"/>
  </si>
  <si>
    <t>교육시설 환경개선부서의 의견반영 필요</t>
    <phoneticPr fontId="28" type="noConversion"/>
  </si>
  <si>
    <t>내년도 교육과정 운영시 통신장비 활용 체험시간을 늘릴 수 있도록 검토하겠음</t>
    <phoneticPr fontId="28" type="noConversion"/>
  </si>
  <si>
    <t>e-호조 지출‧회계 실무</t>
  </si>
  <si>
    <t>법률규정 해석</t>
  </si>
  <si>
    <t>공직가치</t>
    <phoneticPr fontId="28" type="noConversion"/>
  </si>
  <si>
    <t>리더십</t>
    <phoneticPr fontId="28" type="noConversion"/>
  </si>
  <si>
    <t>직무</t>
    <phoneticPr fontId="28" type="noConversion"/>
  </si>
  <si>
    <t>25. 4월</t>
  </si>
  <si>
    <t>'25. 6월(A)</t>
    <phoneticPr fontId="28" type="noConversion"/>
  </si>
  <si>
    <t>7월</t>
  </si>
  <si>
    <t>'25. 5월</t>
    <phoneticPr fontId="28" type="noConversion"/>
  </si>
  <si>
    <t>7.2.~7.4.</t>
  </si>
  <si>
    <t>7.2.~7.4.</t>
    <phoneticPr fontId="28" type="noConversion"/>
  </si>
  <si>
    <t>양세희</t>
    <phoneticPr fontId="28" type="noConversion"/>
  </si>
  <si>
    <t>기본(기본)</t>
    <phoneticPr fontId="28" type="noConversion"/>
  </si>
  <si>
    <t>핵심(디지털)</t>
    <phoneticPr fontId="28" type="noConversion"/>
  </si>
  <si>
    <t>정보3실</t>
    <phoneticPr fontId="28" type="noConversion"/>
  </si>
  <si>
    <t>김성엽</t>
    <phoneticPr fontId="28" type="noConversion"/>
  </si>
  <si>
    <t>7월2주차</t>
  </si>
  <si>
    <t>7월2주차</t>
    <phoneticPr fontId="28" type="noConversion"/>
  </si>
  <si>
    <t>7.7.~7.11.</t>
  </si>
  <si>
    <t>7.7.~7.11.</t>
    <phoneticPr fontId="28" type="noConversion"/>
  </si>
  <si>
    <t>중견리더 과정(21주차)</t>
    <phoneticPr fontId="28" type="noConversion"/>
  </si>
  <si>
    <t>601호, 현장학습</t>
    <phoneticPr fontId="28" type="noConversion"/>
  </si>
  <si>
    <t>미래설계 과정</t>
  </si>
  <si>
    <t>미래설계 과정</t>
    <phoneticPr fontId="28" type="noConversion"/>
  </si>
  <si>
    <t>인재개발원</t>
    <phoneticPr fontId="28" type="noConversion"/>
  </si>
  <si>
    <t>502호, 현장학습</t>
    <phoneticPr fontId="28" type="noConversion"/>
  </si>
  <si>
    <t>남미정</t>
    <phoneticPr fontId="28" type="noConversion"/>
  </si>
  <si>
    <t>501호, 현장학습</t>
    <phoneticPr fontId="28" type="noConversion"/>
  </si>
  <si>
    <t>안효정</t>
  </si>
  <si>
    <t>안효정</t>
    <phoneticPr fontId="28" type="noConversion"/>
  </si>
  <si>
    <t>정현서</t>
    <phoneticPr fontId="28" type="noConversion"/>
  </si>
  <si>
    <t>7.8.~7.11.</t>
  </si>
  <si>
    <t>7.8.~7.11.</t>
    <phoneticPr fontId="28" type="noConversion"/>
  </si>
  <si>
    <t>6급 승진자 역량향상 과정</t>
    <phoneticPr fontId="28" type="noConversion"/>
  </si>
  <si>
    <t>401호, 현장학습</t>
  </si>
  <si>
    <t>401호, 현장학습</t>
    <phoneticPr fontId="28" type="noConversion"/>
  </si>
  <si>
    <t>7.9.~7.11.</t>
  </si>
  <si>
    <t>7.9.~7.11.</t>
    <phoneticPr fontId="28" type="noConversion"/>
  </si>
  <si>
    <t>투자유치 활성화 과정</t>
  </si>
  <si>
    <t>투자유치 활성화 과정</t>
    <phoneticPr fontId="28" type="noConversion"/>
  </si>
  <si>
    <t>503호, 현장학습</t>
    <phoneticPr fontId="28" type="noConversion"/>
  </si>
  <si>
    <t>유민수</t>
    <phoneticPr fontId="28" type="noConversion"/>
  </si>
  <si>
    <t>스마트기기 활용 과정</t>
    <phoneticPr fontId="28" type="noConversion"/>
  </si>
  <si>
    <t>경남의 복지 과정</t>
  </si>
  <si>
    <t>경남의 복지 과정</t>
    <phoneticPr fontId="28" type="noConversion"/>
  </si>
  <si>
    <t>504호</t>
    <phoneticPr fontId="28" type="noConversion"/>
  </si>
  <si>
    <t>김동윤</t>
  </si>
  <si>
    <t>김동윤</t>
    <phoneticPr fontId="28" type="noConversion"/>
  </si>
  <si>
    <t>7월3주차</t>
  </si>
  <si>
    <t>7월3주차</t>
    <phoneticPr fontId="28" type="noConversion"/>
  </si>
  <si>
    <t>7.10.~7.11.</t>
  </si>
  <si>
    <t>7.10.~7.11.</t>
    <phoneticPr fontId="28" type="noConversion"/>
  </si>
  <si>
    <t>7.14.~7.18.</t>
  </si>
  <si>
    <t>7.14.~7.18.</t>
    <phoneticPr fontId="28" type="noConversion"/>
  </si>
  <si>
    <t>기본(기본장기)</t>
    <phoneticPr fontId="28" type="noConversion"/>
  </si>
  <si>
    <t>601호</t>
    <phoneticPr fontId="28" type="noConversion"/>
  </si>
  <si>
    <t>류은영</t>
    <phoneticPr fontId="28" type="noConversion"/>
  </si>
  <si>
    <t>직무(인문·소양)</t>
    <phoneticPr fontId="28" type="noConversion"/>
  </si>
  <si>
    <t>501호</t>
    <phoneticPr fontId="28" type="noConversion"/>
  </si>
  <si>
    <t>7.16.~7.18.</t>
  </si>
  <si>
    <t>7.16.~7.18.</t>
    <phoneticPr fontId="28" type="noConversion"/>
  </si>
  <si>
    <t>산림정책실무 과정</t>
  </si>
  <si>
    <t>산림정책실무 과정</t>
    <phoneticPr fontId="28" type="noConversion"/>
  </si>
  <si>
    <t>504호, 현장학습</t>
    <phoneticPr fontId="28" type="noConversion"/>
  </si>
  <si>
    <t>정슬영</t>
    <phoneticPr fontId="28" type="noConversion"/>
  </si>
  <si>
    <t>401호</t>
    <phoneticPr fontId="28" type="noConversion"/>
  </si>
  <si>
    <t>양지수</t>
  </si>
  <si>
    <t>양지수</t>
    <phoneticPr fontId="28" type="noConversion"/>
  </si>
  <si>
    <t>경남의 미래산업과 일자리 과정</t>
  </si>
  <si>
    <t>경남의 미래산업과 일자리 과정</t>
    <phoneticPr fontId="28" type="noConversion"/>
  </si>
  <si>
    <t>403호, 현장학습</t>
    <phoneticPr fontId="28" type="noConversion"/>
  </si>
  <si>
    <t>7.18.</t>
  </si>
  <si>
    <t>7.18.</t>
    <phoneticPr fontId="28" type="noConversion"/>
  </si>
  <si>
    <t>한글 활용 과정</t>
    <phoneticPr fontId="28" type="noConversion"/>
  </si>
  <si>
    <t>박소영</t>
  </si>
  <si>
    <t>박소영</t>
    <phoneticPr fontId="28" type="noConversion"/>
  </si>
  <si>
    <t>7월4주차</t>
    <phoneticPr fontId="28" type="noConversion"/>
  </si>
  <si>
    <t>2025년 8월 총합/평균</t>
    <phoneticPr fontId="28" type="noConversion"/>
  </si>
  <si>
    <t>8월</t>
    <phoneticPr fontId="28" type="noConversion"/>
  </si>
  <si>
    <t>8월1주차</t>
    <phoneticPr fontId="28" type="noConversion"/>
  </si>
  <si>
    <t>7.22.~7.25.</t>
    <phoneticPr fontId="28" type="noConversion"/>
  </si>
  <si>
    <t>7.23.~7.25.</t>
    <phoneticPr fontId="28" type="noConversion"/>
  </si>
  <si>
    <t>7.24.~7.25.</t>
    <phoneticPr fontId="28" type="noConversion"/>
  </si>
  <si>
    <t>공공언어 바르게 쓰기 과정</t>
    <phoneticPr fontId="28" type="noConversion"/>
  </si>
  <si>
    <t>계약실무 과정</t>
    <phoneticPr fontId="28" type="noConversion"/>
  </si>
  <si>
    <t>403호</t>
    <phoneticPr fontId="28" type="noConversion"/>
  </si>
  <si>
    <t>502호</t>
    <phoneticPr fontId="28" type="noConversion"/>
  </si>
  <si>
    <t>직무(전문)</t>
    <phoneticPr fontId="28" type="noConversion"/>
  </si>
  <si>
    <t>명품 스피치 과정</t>
    <phoneticPr fontId="28" type="noConversion"/>
  </si>
  <si>
    <t>직무(공통)</t>
    <phoneticPr fontId="28" type="noConversion"/>
  </si>
  <si>
    <t>7.30.~8.1.</t>
    <phoneticPr fontId="28" type="noConversion"/>
  </si>
  <si>
    <t>현장캠퍼스</t>
    <phoneticPr fontId="28" type="noConversion"/>
  </si>
  <si>
    <t>경남여성가족재단 중강의실2</t>
    <phoneticPr fontId="28" type="noConversion"/>
  </si>
  <si>
    <t>공공 노사관계 이해 과정</t>
    <phoneticPr fontId="28" type="noConversion"/>
  </si>
  <si>
    <t>8.1.</t>
    <phoneticPr fontId="28" type="noConversion"/>
  </si>
  <si>
    <t>엑셀 활용 과정</t>
    <phoneticPr fontId="28" type="noConversion"/>
  </si>
  <si>
    <t>미래설계 과정(2주차)</t>
    <phoneticPr fontId="28" type="noConversion"/>
  </si>
  <si>
    <t>신규 임용(후보)자 과정(2주차)</t>
    <phoneticPr fontId="28" type="noConversion"/>
  </si>
  <si>
    <t>신규 임용(후보)자 과정(1주차)</t>
    <phoneticPr fontId="28" type="noConversion"/>
  </si>
  <si>
    <t>신규 임용(후보)자 과정(3주차)</t>
    <phoneticPr fontId="28" type="noConversion"/>
  </si>
  <si>
    <t>7.21.~7.25.</t>
    <phoneticPr fontId="28" type="noConversion"/>
  </si>
  <si>
    <t>한글 문서 편집 기본 기능과 작업 TIP</t>
  </si>
  <si>
    <t>문서 작성 실무 활용</t>
  </si>
  <si>
    <t>엑셀/파워포인트를 활용한 한글 문서 편집</t>
  </si>
  <si>
    <t>쉽지만 강력한 엑셀 기초 및 활용 TIP</t>
  </si>
  <si>
    <t>7월2주차</t>
    <phoneticPr fontId="28" type="noConversion"/>
  </si>
  <si>
    <t>&lt;중견리더 과정(21주차)&gt; 강사강의 만족도 평균</t>
    <phoneticPr fontId="28" type="noConversion"/>
  </si>
  <si>
    <t>중견리더 과정(21주차)</t>
    <phoneticPr fontId="28" type="noConversion"/>
  </si>
  <si>
    <t>전주현</t>
  </si>
  <si>
    <t>개인정보 보호의 이해</t>
  </si>
  <si>
    <t>권오철</t>
  </si>
  <si>
    <t>우주 먼지 이야기</t>
  </si>
  <si>
    <t>최윤희</t>
  </si>
  <si>
    <t>해설이 있는 영화 속 클래식</t>
  </si>
  <si>
    <t>김진숙</t>
  </si>
  <si>
    <t>리더의 미디어 커뮤니케이션</t>
  </si>
  <si>
    <t>리더의 언어</t>
  </si>
  <si>
    <t>7월1주차</t>
  </si>
  <si>
    <t>6.30.~7.4.</t>
  </si>
  <si>
    <t>교과편성 및 강사선정</t>
    <phoneticPr fontId="28" type="noConversion"/>
  </si>
  <si>
    <t>염건령 강사의 강의가 훌륭했으며, 재초청을 요청함. 손은희 강사의 강의도 실질적 자극이 되어 특히 좋았음.</t>
    <phoneticPr fontId="28" type="noConversion"/>
  </si>
  <si>
    <t>박지옥</t>
  </si>
  <si>
    <t>박지옥</t>
    <phoneticPr fontId="28" type="noConversion"/>
  </si>
  <si>
    <t>교육환경</t>
    <phoneticPr fontId="28" type="noConversion"/>
  </si>
  <si>
    <t>전체 강의실은 계단식 구조가 필요하며, 외국어 강의실에는 시청각 자료 활용이 가능한 장비 설치가 필요함.</t>
    <phoneticPr fontId="28" type="noConversion"/>
  </si>
  <si>
    <t>행사실무 과목이 스피치 중심으로 진행되어 기대와 달랐으며, 강의명 변경 및 실제 행사 운영 중심 내용(예: 용역, 예산, 내빈 대응 등) 보강이 필요함.</t>
    <phoneticPr fontId="28" type="noConversion"/>
  </si>
  <si>
    <t>과정운영</t>
    <phoneticPr fontId="28" type="noConversion"/>
  </si>
  <si>
    <t>강의 시간이 다소 촉박하게 느껴졌으며, 필기 여유가 부족해 아쉬움이 있었음. 강의량은 유지하면서 시간 편성이 여유롭게 조정되었으면 함.</t>
    <phoneticPr fontId="28" type="noConversion"/>
  </si>
  <si>
    <t xml:space="preserve">	e-호조 등 지출 관련 실무 내용에 대한 심화 강의가 필요함.</t>
    <phoneticPr fontId="28" type="noConversion"/>
  </si>
  <si>
    <t>엑셀·한글 강의 시 강사의 목소리 음량이 너무 커서 불편했음.</t>
    <phoneticPr fontId="28" type="noConversion"/>
  </si>
  <si>
    <t>중식을 이용하지 않아도 중식비를 납부해야 하는 점이 아쉬웠음.</t>
    <phoneticPr fontId="28" type="noConversion"/>
  </si>
  <si>
    <t>한글, 엑셀 등 사무 프로그램을 주제로 별도 과목을 개설하거나 교육 시간을 늘리는 것이 필요함.</t>
    <phoneticPr fontId="28" type="noConversion"/>
  </si>
  <si>
    <t>AI 관련 교육 시간을 확대했으면 좋겠음.</t>
    <phoneticPr fontId="28" type="noConversion"/>
  </si>
  <si>
    <t>인재양성과</t>
    <phoneticPr fontId="28" type="noConversion"/>
  </si>
  <si>
    <t>-</t>
    <phoneticPr fontId="28" type="noConversion"/>
  </si>
  <si>
    <t>나만의 힐링법-아로마테라피-</t>
  </si>
  <si>
    <t>미래설계 과정(1주차)</t>
    <phoneticPr fontId="28" type="noConversion"/>
  </si>
  <si>
    <t>퇴직 준비과정에 퇴직자의 향후 진로를 다루는 과정이 추가되었으면 하며, 여행 관련 강사 초빙을 요청함.</t>
    <phoneticPr fontId="28" type="noConversion"/>
  </si>
  <si>
    <t>교과목 수를 줄이고 1과목당 시간을 늘려 심화 학습이 가능하도록 개선을 희망함.</t>
    <phoneticPr fontId="28" type="noConversion"/>
  </si>
  <si>
    <t>강의실과 교육원 환경 개선이 필요함.</t>
    <phoneticPr fontId="28" type="noConversion"/>
  </si>
  <si>
    <t>Open mind / 팀빌딩</t>
  </si>
  <si>
    <t>경남의 도정과제공유 [시군정책 이해를 통한 공감경남 만들기]</t>
  </si>
  <si>
    <t>공직가치 액션러닝골든타임 119</t>
  </si>
  <si>
    <t>세대공감 및 민원응대 역할연기 상황훈련 및 리허설</t>
  </si>
  <si>
    <t>세대공감 및 민원응대 역할연기 평가 및 공유</t>
  </si>
  <si>
    <t>예산실무 수업의 경우 실무에 필요하지 않은 이론이 많아 비효율적이었으며, 실용적인 내용 중심으로 개선이 필요함.</t>
    <phoneticPr fontId="28" type="noConversion"/>
  </si>
  <si>
    <t>일부 교육생의 수업 불참 및 방치가 반복되며 참여 분위기에 부정적 영향을 주고 있어 관리가 필요함.</t>
    <phoneticPr fontId="28" type="noConversion"/>
  </si>
  <si>
    <t>직렬별로 실무자의 직무교육 및 정보 교류가 부족했으며, 맞춤형 교육이 이루어졌으면 함.</t>
    <phoneticPr fontId="28" type="noConversion"/>
  </si>
  <si>
    <t>합숙훈련의 취지는 좋으나 실제 운영상 부담이 더 큰 측면이 있어 개선 필요함.</t>
    <phoneticPr fontId="28" type="noConversion"/>
  </si>
  <si>
    <t>교육 운영 관련 공지를 단체톡방을 통해 병행 안내해주었으면 함.</t>
    <phoneticPr fontId="28" type="noConversion"/>
  </si>
  <si>
    <t>체험학습비 등 비용 납부 관련 안내가 부족해 적정한 설명이 필요함.</t>
    <phoneticPr fontId="28" type="noConversion"/>
  </si>
  <si>
    <t>이정아</t>
  </si>
  <si>
    <t>역량에 대한 이해 모의과제:역할연기</t>
  </si>
  <si>
    <t>백종철</t>
  </si>
  <si>
    <t>경남형 통합돌봄 개념과 정책의 이해</t>
  </si>
  <si>
    <t>경제 관련 교육이 추가되었으면 함.</t>
    <phoneticPr fontId="28" type="noConversion"/>
  </si>
  <si>
    <t>생성형 AI 수업은 4시간으로는 부족하므로 시간 확대 또는 과목 대체가 필요함.</t>
    <phoneticPr fontId="28" type="noConversion"/>
  </si>
  <si>
    <t>생성형 AI 수업이 이루어진 전산교육장의 환경이 낙후되어 개선이 필요함.</t>
    <phoneticPr fontId="28" type="noConversion"/>
  </si>
  <si>
    <t>김미란</t>
  </si>
  <si>
    <t>글로벌 투자유치 현황과 실무프로세스</t>
  </si>
  <si>
    <t>경남도 투자유치 우수사례</t>
  </si>
  <si>
    <t>성수영</t>
  </si>
  <si>
    <t>경남의 투자유치 현황 및 활성화 방안</t>
  </si>
  <si>
    <t>안정곤</t>
  </si>
  <si>
    <t>투자유치를 위한 실천방안 토의</t>
  </si>
  <si>
    <t>&lt;투자유치 활성화 과정&gt; 강사강의 만족도 평균</t>
    <phoneticPr fontId="28" type="noConversion"/>
  </si>
  <si>
    <t>외부강사를 확대하였으면 함.</t>
    <phoneticPr fontId="28" type="noConversion"/>
  </si>
  <si>
    <t>스마트폰 업무환경 최적화하기</t>
  </si>
  <si>
    <t>저작권 문제없는 콘텐츠 활용</t>
  </si>
  <si>
    <t>업무 생산성을 높이는 앱 활용</t>
  </si>
  <si>
    <t>업무효율을 높이는 윈도우 활용 기능</t>
  </si>
  <si>
    <t>윈도우 앱 활용</t>
  </si>
  <si>
    <t>교육내용에 비해 교육기간이 짧아 집중하지 않으면 따라가기 어려웠음. 교육일정 조정이 필요함.</t>
    <phoneticPr fontId="28" type="noConversion"/>
  </si>
  <si>
    <t>계획서, 보도자료, 홍보물, PPT 제작 등 생산형 AI 활용 비중을 확대했으면 함.</t>
    <phoneticPr fontId="28" type="noConversion"/>
  </si>
  <si>
    <t>&lt;경남의 복지 과정&gt; 강사강의 만족도 평균</t>
    <phoneticPr fontId="28" type="noConversion"/>
  </si>
  <si>
    <t>박선희</t>
  </si>
  <si>
    <t>복지정책의 이해</t>
  </si>
  <si>
    <t>경남의 통합돌봄 사업의 이해</t>
  </si>
  <si>
    <t>안선동</t>
  </si>
  <si>
    <t>장애인 복지사업의 이해 및 토론</t>
  </si>
  <si>
    <t>복지정책 현장사례 공유 및 토론</t>
  </si>
  <si>
    <t>식사가 자율배식이 아니어서 양이 부족한 경우가 있었고, 추가 요청이 어려운 분위기였음. 식사 제공 방식 개선이 필요함.</t>
    <phoneticPr fontId="28" type="noConversion"/>
  </si>
  <si>
    <t>화장실 대변기 청소 상태가 아쉬웠으며, 관리 강화가 필요함.</t>
    <phoneticPr fontId="28" type="noConversion"/>
  </si>
  <si>
    <t>교육생 명단이 최신화되지 않아 출입 시 지연이 있었음. 출입 시스템 관리 개선이 필요함.</t>
    <phoneticPr fontId="28" type="noConversion"/>
  </si>
  <si>
    <t>인재개발지원과</t>
    <phoneticPr fontId="28" type="noConversion"/>
  </si>
  <si>
    <t>제2기 미래설계 과정 교육만족도 평균</t>
    <phoneticPr fontId="28" type="noConversion"/>
  </si>
  <si>
    <t>제3기 미래설계 과정 교육만족도 평균</t>
    <phoneticPr fontId="28" type="noConversion"/>
  </si>
  <si>
    <t>제3기 신규 임용(후보)자 과정 교육만족도 평균</t>
    <phoneticPr fontId="28" type="noConversion"/>
  </si>
  <si>
    <t>중견리더 과정(22주차)</t>
    <phoneticPr fontId="28" type="noConversion"/>
  </si>
  <si>
    <t>류순현</t>
  </si>
  <si>
    <t>지방자치의 과거와 현재, 그리고 미래</t>
  </si>
  <si>
    <t>주우혁</t>
  </si>
  <si>
    <t>긍정적 소통을 위한 힐링매직</t>
  </si>
  <si>
    <t>이동진</t>
  </si>
  <si>
    <t>두통을 완화하는 스트레칭 운동법</t>
  </si>
  <si>
    <t>이하정</t>
  </si>
  <si>
    <t>소통리더십Ⅰ</t>
  </si>
  <si>
    <t>소통리더십Ⅱ</t>
  </si>
  <si>
    <t>강원석</t>
  </si>
  <si>
    <t>행복을 미루지 마세요</t>
  </si>
  <si>
    <t>인문학 힐링 콘서트</t>
  </si>
  <si>
    <t>&lt;중견리더 과정(22주차)&gt; 강사강의 만족도 평균</t>
    <phoneticPr fontId="28" type="noConversion"/>
  </si>
  <si>
    <t>중견리더 과정(22주차)</t>
    <phoneticPr fontId="28" type="noConversion"/>
  </si>
  <si>
    <t>7월3주차</t>
    <phoneticPr fontId="28" type="noConversion"/>
  </si>
  <si>
    <t>강원석 시인의 “행복을 미루지 마세요” 강의와 이진석 교수 및 국악연주자의 “인문학 힐링콘서트”는 일반 강의가 아닌 메시지·웃음·감동이 어우러진 훌륭한 공연이었음. 하반기에도 반드시 재초청되기를 희망함.</t>
    <phoneticPr fontId="28" type="noConversion"/>
  </si>
  <si>
    <t>퇴직한 전임 공무원 강의보다는 인기 있는 전문 강사의 교육 배치를 요청함.</t>
    <phoneticPr fontId="28" type="noConversion"/>
  </si>
  <si>
    <t>언어 수업이 이루어지는 분임실의 환경 개선이 필요함.</t>
    <phoneticPr fontId="28" type="noConversion"/>
  </si>
  <si>
    <t>빔프로젝터 오류, 포인터 조정, 인터넷 연결 문제 등 장비 에러가 잦아 수업에 방해가 되었으며, 장비 개선이 필요함.</t>
    <phoneticPr fontId="28" type="noConversion"/>
  </si>
  <si>
    <t>문화탐방제주도</t>
  </si>
  <si>
    <t>이윤재</t>
  </si>
  <si>
    <t>커피, 직접내려보는 삶의 여유</t>
  </si>
  <si>
    <t>뇌파분석 및 피드백</t>
  </si>
  <si>
    <t>&lt;미래설계 과정(3주차)&gt; 강사강의 만족도 평균</t>
    <phoneticPr fontId="28" type="noConversion"/>
  </si>
  <si>
    <t>제주 현장학습 및 단체체험 활동을 교육 첫 주에 배정하면 교육생 간 소통에 도움이 될 것으로 보이며, 외부 경험 일정 및 현장체험 활동 확대 요청이 있었음.</t>
    <phoneticPr fontId="28" type="noConversion"/>
  </si>
  <si>
    <t>교육기간이 짧다는 의견이 있었으며, 1주일 정도 연장 편성이 필요하다는 요청이 제기됨.</t>
    <phoneticPr fontId="28" type="noConversion"/>
  </si>
  <si>
    <t>403호 강의실의 빔프로젝터 밝기가 어두워 시인성이 낮아 교체가 필요함.</t>
    <phoneticPr fontId="28" type="noConversion"/>
  </si>
  <si>
    <t>현장학습도정과제 연계</t>
  </si>
  <si>
    <t>독도를 통한 올바른 역사인식</t>
  </si>
  <si>
    <t>독도 관련 수업, 공인노무사 수업 등 현업과의 연관성이 낮고 실효성이 부족한 과목은 축소하고, 현업 적용 중심의 과목 위주로 편성해야 함.</t>
    <phoneticPr fontId="28" type="noConversion"/>
  </si>
  <si>
    <t>직렬에 맞는 맞춤형 교육 편성이 필요함.</t>
    <phoneticPr fontId="28" type="noConversion"/>
  </si>
  <si>
    <t>신규교육 초기 3일간의 리조트 합숙과정은 축소가 필요하며, 특히 역할극의 교육적 효과에 대한 의문이 제기됨.</t>
    <phoneticPr fontId="28" type="noConversion"/>
  </si>
  <si>
    <t>온나라 강의 관련 강사 진행 방식에 불만이 컸음. 실습 환경 준비 안내가 사전에 미흡했고, 강의 초반 시스템 접근 방법 안내 없이 수업이 시작되어 미임용자 중심의 학습이 아니었음. 교재도 활용하지 않았으며, 화면 확대 등 시청각 배려도 부족했음. 또한 강사의 정치적 발언(현 대통령 관련 언급 등)은 교육 맥락과 부합하지 않아 부적절하게 느껴졌음.</t>
    <phoneticPr fontId="28" type="noConversion"/>
  </si>
  <si>
    <t>&lt;산림정책실무 과정&gt; 강사강의 만족도 평균</t>
    <phoneticPr fontId="28" type="noConversion"/>
  </si>
  <si>
    <t>오점곤</t>
  </si>
  <si>
    <t>임도 및 사방사업 실무</t>
  </si>
  <si>
    <t>김두익</t>
  </si>
  <si>
    <t>경남 산림정책 방향과 미래</t>
  </si>
  <si>
    <t>하태경</t>
  </si>
  <si>
    <t>산림조성사업의 필요성</t>
  </si>
  <si>
    <t>정영덕</t>
  </si>
  <si>
    <t>산림휴양문화시설 조성 및 운영</t>
  </si>
  <si>
    <t>산림재해 예방 및 대처산사태, 산불</t>
  </si>
  <si>
    <t>산림정책 실무교육은 실무에 유용한 내용으로, 녹지직 신규 공무원을 대상으로 필수 편성되면 좋겠음.</t>
    <phoneticPr fontId="28" type="noConversion"/>
  </si>
  <si>
    <t>산림정책 실무교육이 직무에 실질적으로 도움이 되었으며, 교육 확대가 필요함.</t>
    <phoneticPr fontId="28" type="noConversion"/>
  </si>
  <si>
    <t>전입공무원 역량향상 과정</t>
    <phoneticPr fontId="28" type="noConversion"/>
  </si>
  <si>
    <t>보고서 작성 실습 시 강사의 모범 답안 제시가 있었으면 더 도움이 되었을 것이며, 도청 문화, 업무시스템 이용 방법, 기본 업무 처리 절차 등에 대한 소개 시간도 편성되면 좋겠음.</t>
    <phoneticPr fontId="28" type="noConversion"/>
  </si>
  <si>
    <t>교육일정이 급여지급 주간과 겹쳐 급여 업무와 병행이 어려웠음. 급여업무는 미룰 수 없으므로 일정 조정이 필요함.</t>
    <phoneticPr fontId="28" type="noConversion"/>
  </si>
  <si>
    <t>교육과정 운영을 위해 수고한 담당자의 노고에 감사함.</t>
    <phoneticPr fontId="28" type="noConversion"/>
  </si>
  <si>
    <t>프리젠 테이션 작성법</t>
  </si>
  <si>
    <t>프리젠 테이션 발표 기법</t>
  </si>
  <si>
    <t>건물이 노후되어 에어컨 작동이 원활하지 않아 실내 온도가 일정하지 않았음.</t>
    <phoneticPr fontId="28" type="noConversion"/>
  </si>
  <si>
    <t>강사의 강의력이 좋았지만, 한 명이 전 과정을 맡기보다는 두세 명의 강사가 분담하여 진행하는 것도 고려해볼 수 있음.</t>
    <phoneticPr fontId="28" type="noConversion"/>
  </si>
  <si>
    <t>강사의 열정적 강의와 세심한 피드백, 적절한 교육과정 편성 등으로 실질적 도움이 되었으며, 흥미롭고 내용이 알차 동료에게 추천하고 싶은 강의임.</t>
    <phoneticPr fontId="28" type="noConversion"/>
  </si>
  <si>
    <t>&lt;경남의 미래산업과 일자리 과정&gt; 강사강의 만족도 평균</t>
    <phoneticPr fontId="28" type="noConversion"/>
  </si>
  <si>
    <t>김승철</t>
  </si>
  <si>
    <t>경남의 미래 첨단산업 육성전략</t>
  </si>
  <si>
    <t>서선영</t>
  </si>
  <si>
    <t>산업발달과 일자리 변화</t>
  </si>
  <si>
    <t>박재영</t>
  </si>
  <si>
    <t>일자리와 조직문화</t>
  </si>
  <si>
    <t>곽소희</t>
  </si>
  <si>
    <t>경남의 일자리 발굴 방안</t>
  </si>
  <si>
    <t>김석호</t>
  </si>
  <si>
    <t>사회적 경제기반 일자리 창출</t>
  </si>
  <si>
    <t>김유현</t>
  </si>
  <si>
    <t>청년 일자리와 공공정책</t>
  </si>
  <si>
    <t>교육과정 주제에 초점을 맞춘 인문·사회 등 교양과목을 늘리면 좋겠음.</t>
    <phoneticPr fontId="28" type="noConversion"/>
  </si>
  <si>
    <t>빠른 보고서 작성을 위한 한글 Tip</t>
  </si>
  <si>
    <t>보고서 시각화를 위한 개체 활용</t>
  </si>
  <si>
    <t>강사가 열정적으로 가르쳐 한글 보고서 작성에 큰 도움이 되었으며, 내용을 어려워하는 교육생에게는 쉬는 시간에도 보충 설명을 해주어 인상 깊었음.</t>
    <phoneticPr fontId="28" type="noConversion"/>
  </si>
  <si>
    <t>교육 시작 전 과정담당자의 안내가 부족해 아쉬웠음.</t>
    <phoneticPr fontId="28" type="noConversion"/>
  </si>
  <si>
    <t>프레젠테이션과 발표</t>
  </si>
  <si>
    <t>이승진</t>
  </si>
  <si>
    <t>디지털‧미래대응 교육 이해 및 실습</t>
  </si>
  <si>
    <t>글로벌 시민 역량</t>
  </si>
  <si>
    <t>구동현</t>
  </si>
  <si>
    <t>현장 적응 실습출장, 초과 등</t>
  </si>
  <si>
    <t>7월4주차</t>
  </si>
  <si>
    <t>7.21.~7.25.</t>
  </si>
  <si>
    <t>과정운영</t>
    <phoneticPr fontId="28" type="noConversion"/>
  </si>
  <si>
    <t>교육환경</t>
    <phoneticPr fontId="28" type="noConversion"/>
  </si>
  <si>
    <t>교육 기간에 비해 수행해야 할 내용이 많아 다소 부담스럽게 느껴졌음.</t>
    <phoneticPr fontId="28" type="noConversion"/>
  </si>
  <si>
    <t>공지사항은 단체카톡방을 통해 사전에 공유해주면 좋겠음(보고서 시험 좌석 공지 등).</t>
    <phoneticPr fontId="28" type="noConversion"/>
  </si>
  <si>
    <t>일반서무와 복무 수업은 중복되는 내용이 많아 통합이 필요하며, 강사의 전문성도 다소 부족하게 느껴졌음. 불필요한 수업을 줄이고, 비즈니스 에티켓 등 실무에 필요한 내용 중심의 교육이 필요함.</t>
    <phoneticPr fontId="28" type="noConversion"/>
  </si>
  <si>
    <t>기침하는 교육생이 많아 강의 전에 마스크를 준비해주면 좋겠고, 공기청정기도 추가로 설치되었으면 함.</t>
    <phoneticPr fontId="28" type="noConversion"/>
  </si>
  <si>
    <t>역할연기 프로그램은 개선이 필요하며, ‘골든타임 119’와 같은 프로그램이 팀워크나 관련 지식 습득에 더 효과적이었음.</t>
    <phoneticPr fontId="28" type="noConversion"/>
  </si>
  <si>
    <t>인재양성과</t>
    <phoneticPr fontId="28" type="noConversion"/>
  </si>
  <si>
    <t>안효정</t>
    <phoneticPr fontId="28" type="noConversion"/>
  </si>
  <si>
    <t>정현서</t>
    <phoneticPr fontId="28" type="noConversion"/>
  </si>
  <si>
    <t>분임장 그룹 채팅방을 통하여 평가안내가 되고 있으며, 시험좌석 공지의 경우 공정하고 형평에 맞는 시험 진행을 위해 부득이 시험직전까지 보안을 유지해야 하는 사안으로 카톡방을 통한 공지 대상이 아님.</t>
    <phoneticPr fontId="28" type="noConversion"/>
  </si>
  <si>
    <t>7.22.~7.25.</t>
  </si>
  <si>
    <t>교과편성 및 강사선정</t>
    <phoneticPr fontId="28" type="noConversion"/>
  </si>
  <si>
    <t>생성형 AI 활용 교육이 지금보다 더 확대되면 좋겠음.</t>
    <phoneticPr fontId="28" type="noConversion"/>
  </si>
  <si>
    <t>체험 중심의 현장학습이 더 확대되었으면 좋겠음.</t>
    <phoneticPr fontId="28" type="noConversion"/>
  </si>
  <si>
    <t>교육 중 조원들과 교류할 수 있는 시간이 더 많았으면 좋았을 것 같음.</t>
    <phoneticPr fontId="28" type="noConversion"/>
  </si>
  <si>
    <t>엑셀 교육과 보고서 작성 교육은 실무에 꼭 필요한 교과목이라 생각함.</t>
    <phoneticPr fontId="28" type="noConversion"/>
  </si>
  <si>
    <t>정슬영</t>
    <phoneticPr fontId="28" type="noConversion"/>
  </si>
  <si>
    <t>&lt;공공언어 바르게 쓰기 과정&gt; 강사강의 만족도 평균</t>
    <phoneticPr fontId="28" type="noConversion"/>
  </si>
  <si>
    <t>공공언어 바르게 쓰기 과정</t>
  </si>
  <si>
    <t>호칭, 지칭, 경어 등 언어 예절</t>
  </si>
  <si>
    <t>소통과 세대공감</t>
  </si>
  <si>
    <t>진정</t>
  </si>
  <si>
    <t>어문규범 1</t>
  </si>
  <si>
    <t>어문규범 2</t>
  </si>
  <si>
    <t>착각하기 쉬운 공공언어 -사례공유</t>
  </si>
  <si>
    <t>공문서 작성법</t>
  </si>
  <si>
    <t>바른 어휘 및 문장쓰기 실습</t>
  </si>
  <si>
    <t>7.23.~7.25.</t>
  </si>
  <si>
    <t>유민수</t>
    <phoneticPr fontId="28" type="noConversion"/>
  </si>
  <si>
    <t>현장학습 과정을 추가로 편성하면 좋겠음.</t>
    <phoneticPr fontId="28" type="noConversion"/>
  </si>
  <si>
    <t>강의 중 조명이 밝으면 화면이 잘 보이지 않고, 어두우면 강의실이 너무 어두워 불편했음. 적절한 조명 설치가 필요함.</t>
    <phoneticPr fontId="28" type="noConversion"/>
  </si>
  <si>
    <t>교육 중 간식이 제공되면 좋겠음.</t>
    <phoneticPr fontId="28" type="noConversion"/>
  </si>
  <si>
    <t>업무에 필수 AI툴킷</t>
  </si>
  <si>
    <t>권서윤</t>
  </si>
  <si>
    <t>7.24.~7.25.</t>
  </si>
  <si>
    <t>김동윤</t>
    <phoneticPr fontId="28" type="noConversion"/>
  </si>
  <si>
    <t>강의실 동을 찾기 어려웠음. 초기 안내가 좀 더 명확했으면 좋겠음.</t>
    <phoneticPr fontId="28" type="noConversion"/>
  </si>
  <si>
    <t>간단한 다과나 믹스커피 등이 제공되면 좋겠음.</t>
    <phoneticPr fontId="28" type="noConversion"/>
  </si>
  <si>
    <t xml:space="preserve">계약실무과정은 공사·용역·물품을 모두 포함하여 일주일 정도로 기간이 확대되었으면 함.
</t>
    <phoneticPr fontId="28" type="noConversion"/>
  </si>
  <si>
    <t>강사의 열정적인 강의와 친절한 설명, 실생활 적용 가능한 내용 덕분에 학습에 큰 도움이 되었으며, 교육의 질이 높아 심화과정 개설과 교육 확대, 고급과정 추가 편성이 필요함.</t>
    <phoneticPr fontId="28" type="noConversion"/>
  </si>
  <si>
    <t>생성형 AI 실습 교육은 전 직원이 함께 수강하면 좋을 만큼 유익했으며, 업무에 실질적인 도움이 될 것으로 기대됨.</t>
    <phoneticPr fontId="28" type="noConversion"/>
  </si>
  <si>
    <t>교육시간이 충실하고 내용이 알차게 구성되어 있었으나, 3일은 부족하게 느껴졌으며 최소 5일 이상으로 확대 편성되었으면 함.</t>
    <phoneticPr fontId="28" type="noConversion"/>
  </si>
  <si>
    <t>실습용 컴퓨터 성능이 좋지 않아 수업 중 자리를 옮겨야 했고, 수강 인원이 많아 세밀한 실습지도가 어려웠음. 실습 교육은 20명 이하로 운영하는 것이 적절해 보임.</t>
    <phoneticPr fontId="28" type="noConversion"/>
  </si>
  <si>
    <t>김성엽</t>
    <phoneticPr fontId="28" type="noConversion"/>
  </si>
  <si>
    <t>-</t>
    <phoneticPr fontId="28" type="noConversion"/>
  </si>
  <si>
    <t>* 7월 4주차까지 반영</t>
    <phoneticPr fontId="28" type="noConversion"/>
  </si>
  <si>
    <t>직무</t>
    <phoneticPr fontId="28" type="noConversion"/>
  </si>
  <si>
    <t>중견리더 과정(21주차)</t>
  </si>
  <si>
    <t>급식계획(교육인원 포함)에 따라 교육 입교 일주일전 부식 선발주하기 때문에 식당운영관리상 애로가 있으나, 중장기적으로 검토하겠음.</t>
    <phoneticPr fontId="28" type="noConversion"/>
  </si>
  <si>
    <t>자율배식은 현재 다각도로 검토 중에 있어, 향후 교육생 관점에서 건설적인 대책을 수립하겠음.</t>
    <phoneticPr fontId="28" type="noConversion"/>
  </si>
  <si>
    <t>2025년 3월 총합/평균</t>
  </si>
  <si>
    <t>2025년 5월 총합/평균</t>
  </si>
  <si>
    <t>2025년 6월 총합/평균</t>
  </si>
  <si>
    <t>2025년 7월 총합/평균</t>
  </si>
  <si>
    <t>신규 임용(후보)자 과정</t>
    <phoneticPr fontId="28" type="noConversion"/>
  </si>
  <si>
    <t>미래설계 과정</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</si>
</sst>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76" formatCode="0_);[Red]\(0\)"/>
    <numFmt numFmtId="177" formatCode="0.00_);[Red]\(0.00\)"/>
    <numFmt numFmtId="178" formatCode="##&quot;개 과정&quot;"/>
    <numFmt numFmtId="179" formatCode="###&quot;개 기수&quot;"/>
    <numFmt numFmtId="180" formatCode="0.0000_);[Red]\(0.0000\)"/>
    <numFmt numFmtId="181" formatCode="0.0000"/>
    <numFmt numFmtId="182" formatCode="0.00_ ;[Red]\-0.00\ "/>
    <numFmt numFmtId="183" formatCode="[$-F800]dddd\,\ mmmm\ dd\,\ yyyy"/>
    <numFmt numFmtId="184" formatCode="0.000000"/>
  </numFmts>
  <fonts count="110" x14ac:knownFonts="1">
    <font>
      <sz val="11"/>
      <color rgb="FF000000"/>
      <name val="맑은 고딕"/>
    </font>
    <font>
      <sz val="11"/>
      <color theme="1"/>
      <name val="맑은 고딕"/>
      <family val="2"/>
      <charset val="129"/>
      <scheme val="minor"/>
    </font>
    <font>
      <sz val="11"/>
      <color rgb="FF000000"/>
      <name val="맑은 고딕"/>
      <family val="3"/>
      <charset val="129"/>
    </font>
    <font>
      <sz val="11"/>
      <color rgb="FFFFFFFF"/>
      <name val="맑은 고딕"/>
      <family val="3"/>
      <charset val="129"/>
    </font>
    <font>
      <sz val="11"/>
      <color rgb="FFFF0000"/>
      <name val="맑은 고딕"/>
      <family val="3"/>
      <charset val="129"/>
    </font>
    <font>
      <b/>
      <sz val="11"/>
      <color rgb="FFFF9900"/>
      <name val="맑은 고딕"/>
      <family val="3"/>
      <charset val="129"/>
    </font>
    <font>
      <sz val="11"/>
      <color rgb="FF800080"/>
      <name val="맑은 고딕"/>
      <family val="3"/>
      <charset val="129"/>
    </font>
    <font>
      <sz val="11"/>
      <color rgb="FF000000"/>
      <name val="돋움"/>
      <family val="3"/>
      <charset val="129"/>
    </font>
    <font>
      <sz val="11"/>
      <color rgb="FF993300"/>
      <name val="맑은 고딕"/>
      <family val="3"/>
      <charset val="129"/>
    </font>
    <font>
      <i/>
      <sz val="11"/>
      <color rgb="FF808080"/>
      <name val="맑은 고딕"/>
      <family val="3"/>
      <charset val="129"/>
    </font>
    <font>
      <b/>
      <sz val="11"/>
      <color rgb="FFFFFFFF"/>
      <name val="맑은 고딕"/>
      <family val="3"/>
      <charset val="129"/>
    </font>
    <font>
      <sz val="11"/>
      <color rgb="FFFF9900"/>
      <name val="맑은 고딕"/>
      <family val="3"/>
      <charset val="129"/>
    </font>
    <font>
      <b/>
      <sz val="11"/>
      <color rgb="FF000000"/>
      <name val="맑은 고딕"/>
      <family val="3"/>
      <charset val="129"/>
    </font>
    <font>
      <sz val="11"/>
      <color rgb="FF333399"/>
      <name val="맑은 고딕"/>
      <family val="3"/>
      <charset val="129"/>
    </font>
    <font>
      <b/>
      <sz val="15"/>
      <color rgb="FF003366"/>
      <name val="맑은 고딕"/>
      <family val="3"/>
      <charset val="129"/>
    </font>
    <font>
      <b/>
      <sz val="13"/>
      <color rgb="FF003366"/>
      <name val="맑은 고딕"/>
      <family val="3"/>
      <charset val="129"/>
    </font>
    <font>
      <b/>
      <sz val="11"/>
      <color rgb="FF003366"/>
      <name val="맑은 고딕"/>
      <family val="3"/>
      <charset val="129"/>
    </font>
    <font>
      <b/>
      <sz val="18"/>
      <color rgb="FF003366"/>
      <name val="맑은 고딕"/>
      <family val="3"/>
      <charset val="129"/>
    </font>
    <font>
      <sz val="11"/>
      <color rgb="FF008000"/>
      <name val="맑은 고딕"/>
      <family val="3"/>
      <charset val="129"/>
    </font>
    <font>
      <b/>
      <sz val="11"/>
      <color rgb="FF333333"/>
      <name val="맑은 고딕"/>
      <family val="3"/>
      <charset val="129"/>
    </font>
    <font>
      <sz val="10"/>
      <color rgb="FF000000"/>
      <name val="Arial"/>
      <family val="2"/>
    </font>
    <font>
      <sz val="10"/>
      <color rgb="FF000000"/>
      <name val="맑은 고딕"/>
      <family val="3"/>
      <charset val="129"/>
    </font>
    <font>
      <sz val="12"/>
      <color rgb="FF000000"/>
      <name val="Arial"/>
      <family val="2"/>
    </font>
    <font>
      <b/>
      <sz val="12"/>
      <color rgb="FF000000"/>
      <name val="맑은 고딕"/>
      <family val="3"/>
      <charset val="129"/>
    </font>
    <font>
      <b/>
      <sz val="10"/>
      <color rgb="FF000000"/>
      <name val="맑은 고딕"/>
      <family val="3"/>
      <charset val="129"/>
    </font>
    <font>
      <sz val="24"/>
      <color rgb="FF000000"/>
      <name val="HY헤드라인M"/>
      <family val="1"/>
      <charset val="129"/>
    </font>
    <font>
      <b/>
      <sz val="20"/>
      <color rgb="FF000000"/>
      <name val="맑은 고딕"/>
      <family val="3"/>
      <charset val="129"/>
    </font>
    <font>
      <sz val="11"/>
      <color rgb="FF000000"/>
      <name val="맑은 고딕"/>
      <family val="3"/>
      <charset val="129"/>
    </font>
    <font>
      <sz val="8"/>
      <name val="돋움"/>
      <family val="3"/>
      <charset val="129"/>
    </font>
    <font>
      <b/>
      <sz val="9"/>
      <color indexed="81"/>
      <name val="Tahoma"/>
      <family val="2"/>
    </font>
    <font>
      <sz val="10"/>
      <color theme="1"/>
      <name val="맑은 고딕"/>
      <family val="3"/>
      <charset val="129"/>
    </font>
    <font>
      <b/>
      <sz val="10"/>
      <color theme="1"/>
      <name val="맑은 고딕"/>
      <family val="3"/>
      <charset val="129"/>
    </font>
    <font>
      <b/>
      <sz val="11"/>
      <color rgb="FFFF0000"/>
      <name val="맑은 고딕"/>
      <family val="3"/>
      <charset val="129"/>
    </font>
    <font>
      <b/>
      <sz val="10"/>
      <color rgb="FF0000FF"/>
      <name val="맑은 고딕"/>
      <family val="3"/>
      <charset val="129"/>
    </font>
    <font>
      <sz val="10"/>
      <name val="맑은 고딕"/>
      <family val="3"/>
      <charset val="129"/>
    </font>
    <font>
      <b/>
      <sz val="10"/>
      <name val="맑은 고딕"/>
      <family val="3"/>
      <charset val="129"/>
    </font>
    <font>
      <b/>
      <sz val="9"/>
      <color indexed="81"/>
      <name val="돋움"/>
      <family val="3"/>
      <charset val="129"/>
    </font>
    <font>
      <sz val="11"/>
      <name val="맑은 고딕"/>
      <family val="3"/>
      <charset val="129"/>
    </font>
    <font>
      <b/>
      <sz val="11"/>
      <color rgb="FF000000"/>
      <name val="맑은 고딕"/>
      <family val="3"/>
      <charset val="129"/>
      <scheme val="minor"/>
    </font>
    <font>
      <sz val="8"/>
      <name val="맑은 고딕"/>
      <family val="3"/>
      <charset val="129"/>
    </font>
    <font>
      <sz val="8"/>
      <name val="맑은 고딕"/>
      <family val="3"/>
      <charset val="129"/>
      <scheme val="minor"/>
    </font>
    <font>
      <sz val="10"/>
      <color theme="1"/>
      <name val="맑은 고딕"/>
      <family val="3"/>
      <charset val="129"/>
      <scheme val="minor"/>
    </font>
    <font>
      <sz val="10"/>
      <name val="맑은 고딕"/>
      <family val="3"/>
      <charset val="129"/>
      <scheme val="minor"/>
    </font>
    <font>
      <sz val="10"/>
      <color theme="1"/>
      <name val="맑은 고딕"/>
      <family val="3"/>
      <charset val="129"/>
      <scheme val="major"/>
    </font>
    <font>
      <sz val="10"/>
      <name val="맑은 고딕"/>
      <family val="3"/>
      <charset val="129"/>
      <scheme val="major"/>
    </font>
    <font>
      <sz val="8"/>
      <name val="맑은 고딕"/>
      <family val="2"/>
      <charset val="129"/>
      <scheme val="minor"/>
    </font>
    <font>
      <sz val="11"/>
      <color theme="1"/>
      <name val="굴림"/>
      <family val="3"/>
      <charset val="129"/>
    </font>
    <font>
      <b/>
      <sz val="10"/>
      <name val="굴림"/>
      <family val="3"/>
      <charset val="129"/>
    </font>
    <font>
      <sz val="10"/>
      <color theme="1"/>
      <name val="굴림"/>
      <family val="3"/>
      <charset val="129"/>
    </font>
    <font>
      <b/>
      <sz val="24"/>
      <color rgb="FF000000"/>
      <name val="HY헤드라인M"/>
      <family val="1"/>
      <charset val="129"/>
    </font>
    <font>
      <b/>
      <sz val="11"/>
      <name val="맑은 고딕"/>
      <family val="3"/>
      <charset val="129"/>
    </font>
    <font>
      <sz val="10"/>
      <color rgb="FFFF0000"/>
      <name val="맑은 고딕"/>
      <family val="3"/>
      <charset val="129"/>
      <scheme val="minor"/>
    </font>
    <font>
      <sz val="12"/>
      <color rgb="FF000000"/>
      <name val="맑은 고딕"/>
      <family val="3"/>
      <charset val="129"/>
    </font>
    <font>
      <sz val="36"/>
      <color rgb="FF000000"/>
      <name val="HY헤드라인M"/>
      <family val="1"/>
      <charset val="129"/>
    </font>
    <font>
      <sz val="18"/>
      <color theme="1"/>
      <name val="HY헤드라인M"/>
      <family val="1"/>
      <charset val="129"/>
    </font>
    <font>
      <sz val="28"/>
      <color theme="1"/>
      <name val="HY헤드라인M"/>
      <family val="1"/>
      <charset val="129"/>
    </font>
    <font>
      <sz val="11"/>
      <color theme="1"/>
      <name val="맑은 고딕"/>
      <family val="3"/>
      <charset val="129"/>
      <scheme val="minor"/>
    </font>
    <font>
      <sz val="14"/>
      <color theme="1"/>
      <name val="맑은 고딕"/>
      <family val="3"/>
      <charset val="129"/>
      <scheme val="minor"/>
    </font>
    <font>
      <sz val="14"/>
      <color rgb="FF000000"/>
      <name val="맑은 고딕"/>
      <family val="3"/>
      <charset val="129"/>
      <scheme val="minor"/>
    </font>
    <font>
      <b/>
      <sz val="14"/>
      <color theme="1"/>
      <name val="맑은 고딕"/>
      <family val="3"/>
      <charset val="129"/>
      <scheme val="minor"/>
    </font>
    <font>
      <sz val="12"/>
      <color theme="1"/>
      <name val="HY헤드라인M"/>
      <family val="1"/>
      <charset val="129"/>
    </font>
    <font>
      <b/>
      <sz val="12"/>
      <color theme="1"/>
      <name val="맑은 고딕"/>
      <family val="3"/>
      <charset val="129"/>
      <scheme val="minor"/>
    </font>
    <font>
      <b/>
      <sz val="11"/>
      <color theme="1"/>
      <name val="맑은 고딕"/>
      <family val="3"/>
      <charset val="129"/>
      <scheme val="minor"/>
    </font>
    <font>
      <b/>
      <sz val="11"/>
      <color rgb="FF0000FF"/>
      <name val="맑은 고딕"/>
      <family val="3"/>
      <charset val="129"/>
    </font>
    <font>
      <sz val="20"/>
      <color theme="1"/>
      <name val="HY헤드라인M"/>
      <family val="1"/>
      <charset val="129"/>
    </font>
    <font>
      <sz val="24"/>
      <name val="HY헤드라인M"/>
      <family val="1"/>
      <charset val="129"/>
    </font>
    <font>
      <b/>
      <sz val="12"/>
      <name val="맑은 고딕"/>
      <family val="3"/>
      <charset val="129"/>
    </font>
    <font>
      <b/>
      <sz val="11"/>
      <color rgb="FFEBF1DE"/>
      <name val="맑은 고딕"/>
      <family val="3"/>
      <charset val="129"/>
    </font>
    <font>
      <b/>
      <sz val="12"/>
      <color rgb="FF0000FF"/>
      <name val="맑은 고딕"/>
      <family val="3"/>
      <charset val="129"/>
      <scheme val="minor"/>
    </font>
    <font>
      <b/>
      <sz val="12"/>
      <color rgb="FF0000FF"/>
      <name val="맑은 고딕"/>
      <family val="3"/>
      <charset val="129"/>
    </font>
    <font>
      <b/>
      <sz val="12"/>
      <name val="맑은 고딕"/>
      <family val="3"/>
      <charset val="129"/>
      <scheme val="minor"/>
    </font>
    <font>
      <sz val="12"/>
      <name val="맑은 고딕"/>
      <family val="3"/>
      <charset val="129"/>
      <scheme val="minor"/>
    </font>
    <font>
      <b/>
      <sz val="11"/>
      <name val="맑은 고딕"/>
      <family val="3"/>
      <charset val="129"/>
      <scheme val="minor"/>
    </font>
    <font>
      <sz val="28"/>
      <color rgb="FF0000FF"/>
      <name val="HY헤드라인M"/>
      <family val="1"/>
      <charset val="129"/>
    </font>
    <font>
      <sz val="11"/>
      <color rgb="FF000000"/>
      <name val="맑은 고딕"/>
      <family val="3"/>
      <charset val="129"/>
    </font>
    <font>
      <b/>
      <sz val="10"/>
      <color rgb="FF008000"/>
      <name val="맑은 고딕"/>
      <family val="3"/>
      <charset val="129"/>
    </font>
    <font>
      <b/>
      <sz val="11"/>
      <color rgb="FF008000"/>
      <name val="맑은 고딕"/>
      <family val="3"/>
      <charset val="129"/>
    </font>
    <font>
      <b/>
      <sz val="12"/>
      <color rgb="FF008000"/>
      <name val="맑은 고딕"/>
      <family val="3"/>
      <charset val="129"/>
    </font>
    <font>
      <sz val="12"/>
      <color rgb="FF0000FF"/>
      <name val="맑은 고딕"/>
      <family val="3"/>
      <charset val="129"/>
    </font>
    <font>
      <sz val="12"/>
      <name val="맑은 고딕"/>
      <family val="3"/>
      <charset val="129"/>
    </font>
    <font>
      <b/>
      <sz val="12"/>
      <color rgb="FF008000"/>
      <name val="맑은 고딕"/>
      <family val="3"/>
      <charset val="129"/>
      <scheme val="minor"/>
    </font>
    <font>
      <b/>
      <sz val="10"/>
      <name val="맑은 고딕"/>
      <family val="3"/>
      <charset val="129"/>
      <scheme val="minor"/>
    </font>
    <font>
      <b/>
      <sz val="14"/>
      <name val="맑은 고딕"/>
      <family val="3"/>
      <charset val="129"/>
      <scheme val="minor"/>
    </font>
    <font>
      <b/>
      <sz val="11"/>
      <color rgb="FF0000FF"/>
      <name val="맑은 고딕"/>
      <family val="3"/>
      <charset val="129"/>
      <scheme val="minor"/>
    </font>
    <font>
      <sz val="10"/>
      <color indexed="8"/>
      <name val="맑은 고딕"/>
      <family val="3"/>
      <charset val="129"/>
    </font>
    <font>
      <b/>
      <sz val="10"/>
      <color rgb="FF000000"/>
      <name val="맑은 고딕"/>
      <family val="3"/>
      <charset val="129"/>
      <scheme val="major"/>
    </font>
    <font>
      <sz val="9"/>
      <color indexed="81"/>
      <name val="Tahoma"/>
      <family val="2"/>
    </font>
    <font>
      <sz val="9"/>
      <color indexed="81"/>
      <name val="돋움"/>
      <family val="3"/>
      <charset val="129"/>
    </font>
    <font>
      <b/>
      <sz val="10"/>
      <color rgb="FF000000"/>
      <name val="Arial"/>
      <family val="2"/>
    </font>
    <font>
      <b/>
      <sz val="14"/>
      <color rgb="FF000000"/>
      <name val="맑은 고딕"/>
      <family val="3"/>
      <charset val="129"/>
    </font>
    <font>
      <b/>
      <sz val="11"/>
      <color indexed="81"/>
      <name val="돋움"/>
      <family val="3"/>
      <charset val="129"/>
    </font>
    <font>
      <b/>
      <sz val="11"/>
      <color indexed="81"/>
      <name val="Tahoma"/>
      <family val="2"/>
    </font>
    <font>
      <b/>
      <sz val="12"/>
      <color theme="0"/>
      <name val="맑은 고딕"/>
      <family val="3"/>
      <charset val="129"/>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rgb="FFFF0000"/>
      <name val="맑은 고딕"/>
      <family val="3"/>
      <charset val="129"/>
    </font>
  </fonts>
  <fills count="72">
    <fill>
      <patternFill patternType="none"/>
    </fill>
    <fill>
      <patternFill patternType="gray125"/>
    </fill>
    <fill>
      <patternFill patternType="solid">
        <fgColor rgb="FFCCCCFF"/>
        <bgColor indexed="64"/>
      </patternFill>
    </fill>
    <fill>
      <patternFill patternType="solid">
        <fgColor rgb="FFFF99CC"/>
        <bgColor indexed="64"/>
      </patternFill>
    </fill>
    <fill>
      <patternFill patternType="solid">
        <fgColor rgb="FFCCFFCC"/>
        <bgColor indexed="64"/>
      </patternFill>
    </fill>
    <fill>
      <patternFill patternType="solid">
        <fgColor rgb="FFCC99FF"/>
        <bgColor indexed="64"/>
      </patternFill>
    </fill>
    <fill>
      <patternFill patternType="solid">
        <fgColor rgb="FFCCFFFF"/>
        <bgColor indexed="64"/>
      </patternFill>
    </fill>
    <fill>
      <patternFill patternType="solid">
        <fgColor rgb="FFFFCC99"/>
        <bgColor indexed="64"/>
      </patternFill>
    </fill>
    <fill>
      <patternFill patternType="solid">
        <fgColor rgb="FF99CCFF"/>
        <bgColor indexed="64"/>
      </patternFill>
    </fill>
    <fill>
      <patternFill patternType="solid">
        <fgColor rgb="FFFF8080"/>
        <bgColor indexed="64"/>
      </patternFill>
    </fill>
    <fill>
      <patternFill patternType="solid">
        <fgColor rgb="FF00FF00"/>
        <bgColor indexed="64"/>
      </patternFill>
    </fill>
    <fill>
      <patternFill patternType="solid">
        <fgColor rgb="FFFFCC00"/>
        <bgColor indexed="64"/>
      </patternFill>
    </fill>
    <fill>
      <patternFill patternType="solid">
        <fgColor rgb="FF0066CC"/>
        <bgColor indexed="64"/>
      </patternFill>
    </fill>
    <fill>
      <patternFill patternType="solid">
        <fgColor rgb="FF800080"/>
        <bgColor indexed="64"/>
      </patternFill>
    </fill>
    <fill>
      <patternFill patternType="solid">
        <fgColor rgb="FF33CCCC"/>
        <bgColor indexed="64"/>
      </patternFill>
    </fill>
    <fill>
      <patternFill patternType="solid">
        <fgColor rgb="FFFF9900"/>
        <bgColor indexed="64"/>
      </patternFill>
    </fill>
    <fill>
      <patternFill patternType="solid">
        <fgColor rgb="FF333399"/>
        <bgColor indexed="64"/>
      </patternFill>
    </fill>
    <fill>
      <patternFill patternType="solid">
        <fgColor rgb="FFFF0000"/>
        <bgColor indexed="64"/>
      </patternFill>
    </fill>
    <fill>
      <patternFill patternType="solid">
        <fgColor rgb="FF339966"/>
        <bgColor indexed="64"/>
      </patternFill>
    </fill>
    <fill>
      <patternFill patternType="solid">
        <fgColor rgb="FFFF6600"/>
        <bgColor indexed="64"/>
      </patternFill>
    </fill>
    <fill>
      <patternFill patternType="solid">
        <fgColor rgb="FFC0C0C0"/>
        <bgColor indexed="64"/>
      </patternFill>
    </fill>
    <fill>
      <patternFill patternType="solid">
        <fgColor rgb="FFFFFFCC"/>
        <bgColor indexed="64"/>
      </patternFill>
    </fill>
    <fill>
      <patternFill patternType="solid">
        <fgColor rgb="FFFFFF99"/>
        <bgColor indexed="64"/>
      </patternFill>
    </fill>
    <fill>
      <patternFill patternType="solid">
        <fgColor rgb="FF969696"/>
        <bgColor indexed="64"/>
      </patternFill>
    </fill>
    <fill>
      <patternFill patternType="solid">
        <fgColor rgb="FFEBF1DE"/>
        <bgColor indexed="64"/>
      </patternFill>
    </fill>
    <fill>
      <patternFill patternType="solid">
        <fgColor rgb="FFFFFFFF"/>
        <bgColor indexed="64"/>
      </patternFill>
    </fill>
    <fill>
      <patternFill patternType="solid">
        <fgColor rgb="FF96B3D7"/>
        <bgColor indexed="64"/>
      </patternFill>
    </fill>
    <fill>
      <patternFill patternType="solid">
        <fgColor rgb="FFD7E4BC"/>
        <bgColor indexed="64"/>
      </patternFill>
    </fill>
    <fill>
      <patternFill patternType="solid">
        <fgColor rgb="FFFFFF00"/>
        <bgColor indexed="64"/>
      </patternFill>
    </fill>
    <fill>
      <patternFill patternType="solid">
        <fgColor rgb="FFC6DAF1"/>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9847407452621"/>
        <bgColor rgb="FFFFFFFF"/>
      </patternFill>
    </fill>
    <fill>
      <patternFill patternType="solid">
        <fgColor theme="0" tint="-0.249977111117893"/>
        <bgColor rgb="FFFFFFFF"/>
      </patternFill>
    </fill>
    <fill>
      <patternFill patternType="solid">
        <fgColor indexed="65"/>
        <bgColor auto="1"/>
      </patternFill>
    </fill>
    <fill>
      <patternFill patternType="lightUp">
        <fgColor theme="0" tint="-0.24994659260841701"/>
        <bgColor indexed="65"/>
      </patternFill>
    </fill>
    <fill>
      <patternFill patternType="lightUp">
        <fgColor theme="0" tint="-0.24994659260841701"/>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6">
    <border>
      <left/>
      <right/>
      <top/>
      <bottom/>
      <diagonal/>
    </border>
    <border>
      <left style="thin">
        <color rgb="FF808080"/>
      </left>
      <right style="thin">
        <color rgb="FF808080"/>
      </right>
      <top style="thin">
        <color rgb="FF808080"/>
      </top>
      <bottom style="thin">
        <color rgb="FF808080"/>
      </bottom>
      <diagonal/>
    </border>
    <border>
      <left style="thin">
        <color rgb="FFC0C0C0"/>
      </left>
      <right style="thin">
        <color rgb="FFC0C0C0"/>
      </right>
      <top style="thin">
        <color rgb="FFC0C0C0"/>
      </top>
      <bottom style="thin">
        <color rgb="FFC0C0C0"/>
      </bottom>
      <diagonal/>
    </border>
    <border>
      <left style="double">
        <color rgb="FF333333"/>
      </left>
      <right style="double">
        <color rgb="FF333333"/>
      </right>
      <top style="double">
        <color rgb="FF333333"/>
      </top>
      <bottom style="double">
        <color rgb="FF333333"/>
      </bottom>
      <diagonal/>
    </border>
    <border>
      <left/>
      <right/>
      <top/>
      <bottom style="double">
        <color rgb="FFFF9900"/>
      </bottom>
      <diagonal/>
    </border>
    <border>
      <left/>
      <right/>
      <top style="thin">
        <color rgb="FF333399"/>
      </top>
      <bottom style="double">
        <color rgb="FF333399"/>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style="thin">
        <color rgb="FF333333"/>
      </left>
      <right style="thin">
        <color rgb="FF333333"/>
      </right>
      <top style="thin">
        <color rgb="FF333333"/>
      </top>
      <bottom style="thin">
        <color rgb="FF33333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bottom/>
      <diagonal/>
    </border>
    <border>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rgb="FF000000"/>
      </bottom>
      <diagonal/>
    </border>
    <border>
      <left/>
      <right/>
      <top/>
      <bottom style="thin">
        <color indexed="64"/>
      </bottom>
      <diagonal/>
    </border>
    <border>
      <left style="thin">
        <color indexed="64"/>
      </left>
      <right style="double">
        <color auto="1"/>
      </right>
      <top style="thin">
        <color indexed="64"/>
      </top>
      <bottom/>
      <diagonal/>
    </border>
    <border>
      <left style="thin">
        <color indexed="64"/>
      </left>
      <right style="double">
        <color auto="1"/>
      </right>
      <top style="thin">
        <color indexed="64"/>
      </top>
      <bottom style="thin">
        <color indexed="64"/>
      </bottom>
      <diagonal/>
    </border>
    <border>
      <left style="double">
        <color auto="1"/>
      </left>
      <right style="thin">
        <color indexed="64"/>
      </right>
      <top style="thin">
        <color auto="1"/>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hair">
        <color indexed="64"/>
      </bottom>
      <diagonal/>
    </border>
    <border>
      <left style="double">
        <color auto="1"/>
      </left>
      <right style="thin">
        <color auto="1"/>
      </right>
      <top style="thin">
        <color auto="1"/>
      </top>
      <bottom/>
      <diagonal/>
    </border>
    <border>
      <left style="dotted">
        <color indexed="64"/>
      </left>
      <right style="thin">
        <color indexed="64"/>
      </right>
      <top style="dotted">
        <color indexed="64"/>
      </top>
      <bottom style="hair">
        <color indexed="64"/>
      </bottom>
      <diagonal/>
    </border>
    <border>
      <left style="dotted">
        <color indexed="64"/>
      </left>
      <right style="thin">
        <color indexed="64"/>
      </right>
      <top style="hair">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bottom/>
      <diagonal/>
    </border>
    <border>
      <left style="dotted">
        <color indexed="64"/>
      </left>
      <right style="thin">
        <color indexed="64"/>
      </right>
      <top/>
      <bottom style="thin">
        <color indexed="64"/>
      </bottom>
      <diagonal/>
    </border>
    <border>
      <left/>
      <right/>
      <top style="double">
        <color indexed="64"/>
      </top>
      <bottom style="thin">
        <color indexed="64"/>
      </bottom>
      <diagonal/>
    </border>
    <border>
      <left style="double">
        <color auto="1"/>
      </left>
      <right style="thin">
        <color indexed="64"/>
      </right>
      <top style="double">
        <color indexed="64"/>
      </top>
      <bottom style="thin">
        <color indexed="64"/>
      </bottom>
      <diagonal/>
    </border>
    <border>
      <left style="thin">
        <color indexed="64"/>
      </left>
      <right style="double">
        <color auto="1"/>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ashed">
        <color indexed="64"/>
      </left>
      <right style="thin">
        <color indexed="64"/>
      </right>
      <top style="dashed">
        <color indexed="64"/>
      </top>
      <bottom style="hair">
        <color indexed="64"/>
      </bottom>
      <diagonal/>
    </border>
    <border>
      <left style="thin">
        <color indexed="64"/>
      </left>
      <right style="thin">
        <color indexed="64"/>
      </right>
      <top style="dashed">
        <color indexed="64"/>
      </top>
      <bottom style="hair">
        <color indexed="64"/>
      </bottom>
      <diagonal/>
    </border>
    <border>
      <left style="dashed">
        <color indexed="64"/>
      </left>
      <right style="thin">
        <color indexed="64"/>
      </right>
      <top style="hair">
        <color indexed="64"/>
      </top>
      <bottom style="hair">
        <color indexed="64"/>
      </bottom>
      <diagonal/>
    </border>
    <border>
      <left style="dashed">
        <color indexed="64"/>
      </left>
      <right style="thin">
        <color indexed="64"/>
      </right>
      <top style="hair">
        <color indexed="64"/>
      </top>
      <bottom style="thin">
        <color indexed="64"/>
      </bottom>
      <diagonal/>
    </border>
    <border>
      <left/>
      <right style="thin">
        <color indexed="64"/>
      </right>
      <top style="thin">
        <color indexed="64"/>
      </top>
      <bottom style="dotted">
        <color indexed="64"/>
      </bottom>
      <diagonal/>
    </border>
    <border>
      <left/>
      <right style="thin">
        <color indexed="64"/>
      </right>
      <top style="thin">
        <color indexed="64"/>
      </top>
      <bottom style="dashed">
        <color indexed="64"/>
      </bottom>
      <diagonal/>
    </border>
    <border>
      <left style="thin">
        <color indexed="64"/>
      </left>
      <right style="dashed">
        <color theme="1"/>
      </right>
      <top/>
      <bottom/>
      <diagonal/>
    </border>
    <border>
      <left style="thin">
        <color indexed="64"/>
      </left>
      <right style="dashed">
        <color theme="1"/>
      </right>
      <top/>
      <bottom style="thin">
        <color indexed="64"/>
      </bottom>
      <diagonal/>
    </border>
    <border>
      <left/>
      <right style="thin">
        <color auto="1"/>
      </right>
      <top/>
      <bottom/>
      <diagonal/>
    </border>
    <border>
      <left/>
      <right style="double">
        <color rgb="FF0070C0"/>
      </right>
      <top style="thin">
        <color indexed="64"/>
      </top>
      <bottom style="thin">
        <color indexed="64"/>
      </bottom>
      <diagonal/>
    </border>
    <border>
      <left/>
      <right style="thick">
        <color indexed="64"/>
      </right>
      <top style="thin">
        <color indexed="64"/>
      </top>
      <bottom style="thin">
        <color indexed="64"/>
      </bottom>
      <diagonal/>
    </border>
    <border>
      <left/>
      <right style="thick">
        <color rgb="FF0070C0"/>
      </right>
      <top style="thin">
        <color indexed="64"/>
      </top>
      <bottom/>
      <diagonal/>
    </border>
    <border>
      <left style="thick">
        <color rgb="FF0070C0"/>
      </left>
      <right style="thick">
        <color rgb="FF0070C0"/>
      </right>
      <top style="thin">
        <color indexed="64"/>
      </top>
      <bottom/>
      <diagonal/>
    </border>
    <border>
      <left style="thick">
        <color rgb="FF0070C0"/>
      </left>
      <right/>
      <top style="thin">
        <color indexed="64"/>
      </top>
      <bottom/>
      <diagonal/>
    </border>
    <border>
      <left/>
      <right style="thick">
        <color indexed="64"/>
      </right>
      <top style="thin">
        <color indexed="64"/>
      </top>
      <bottom/>
      <diagonal/>
    </border>
    <border>
      <left style="thin">
        <color indexed="64"/>
      </left>
      <right style="thin">
        <color indexed="64"/>
      </right>
      <top style="thick">
        <color auto="1"/>
      </top>
      <bottom style="thin">
        <color indexed="64"/>
      </bottom>
      <diagonal/>
    </border>
    <border>
      <left/>
      <right style="thin">
        <color indexed="64"/>
      </right>
      <top style="thick">
        <color auto="1"/>
      </top>
      <bottom style="thin">
        <color indexed="64"/>
      </bottom>
      <diagonal/>
    </border>
    <border>
      <left style="thin">
        <color indexed="64"/>
      </left>
      <right style="thick">
        <color indexed="64"/>
      </right>
      <top style="thick">
        <color auto="1"/>
      </top>
      <bottom style="thin">
        <color indexed="64"/>
      </bottom>
      <diagonal/>
    </border>
    <border>
      <left style="thin">
        <color indexed="64"/>
      </left>
      <right style="thick">
        <color auto="1"/>
      </right>
      <top style="thin">
        <color indexed="64"/>
      </top>
      <bottom style="thin">
        <color indexed="64"/>
      </bottom>
      <diagonal/>
    </border>
    <border>
      <left style="thick">
        <color auto="1"/>
      </left>
      <right style="thick">
        <color auto="1"/>
      </right>
      <top style="thick">
        <color auto="1"/>
      </top>
      <bottom style="thin">
        <color indexed="64"/>
      </bottom>
      <diagonal/>
    </border>
    <border>
      <left style="thick">
        <color auto="1"/>
      </left>
      <right style="thick">
        <color auto="1"/>
      </right>
      <top style="thin">
        <color indexed="64"/>
      </top>
      <bottom style="thin">
        <color indexed="64"/>
      </bottom>
      <diagonal/>
    </border>
    <border>
      <left style="thick">
        <color auto="1"/>
      </left>
      <right style="thick">
        <color auto="1"/>
      </right>
      <top/>
      <bottom/>
      <diagonal/>
    </border>
    <border>
      <left style="thick">
        <color auto="1"/>
      </left>
      <right style="mediumDashed">
        <color auto="1"/>
      </right>
      <top style="thick">
        <color auto="1"/>
      </top>
      <bottom style="thin">
        <color indexed="64"/>
      </bottom>
      <diagonal/>
    </border>
    <border>
      <left style="thick">
        <color auto="1"/>
      </left>
      <right style="mediumDashed">
        <color auto="1"/>
      </right>
      <top style="thin">
        <color indexed="64"/>
      </top>
      <bottom style="thin">
        <color indexed="64"/>
      </bottom>
      <diagonal/>
    </border>
    <border>
      <left/>
      <right style="mediumDashed">
        <color auto="1"/>
      </right>
      <top style="thick">
        <color auto="1"/>
      </top>
      <bottom style="thin">
        <color indexed="64"/>
      </bottom>
      <diagonal/>
    </border>
    <border>
      <left/>
      <right style="mediumDashed">
        <color auto="1"/>
      </right>
      <top style="thin">
        <color indexed="64"/>
      </top>
      <bottom style="thin">
        <color indexed="64"/>
      </bottom>
      <diagonal/>
    </border>
    <border>
      <left style="thick">
        <color auto="1"/>
      </left>
      <right style="thin">
        <color indexed="64"/>
      </right>
      <top style="thin">
        <color auto="1"/>
      </top>
      <bottom style="thin">
        <color indexed="64"/>
      </bottom>
      <diagonal/>
    </border>
    <border>
      <left/>
      <right/>
      <top style="thick">
        <color auto="1"/>
      </top>
      <bottom style="thin">
        <color indexed="64"/>
      </bottom>
      <diagonal/>
    </border>
    <border>
      <left style="thick">
        <color auto="1"/>
      </left>
      <right style="thick">
        <color auto="1"/>
      </right>
      <top style="thin">
        <color indexed="64"/>
      </top>
      <bottom style="double">
        <color indexed="64"/>
      </bottom>
      <diagonal/>
    </border>
    <border>
      <left style="thick">
        <color auto="1"/>
      </left>
      <right style="thick">
        <color auto="1"/>
      </right>
      <top style="thin">
        <color indexed="64"/>
      </top>
      <bottom/>
      <diagonal/>
    </border>
    <border>
      <left style="thin">
        <color indexed="64"/>
      </left>
      <right/>
      <top style="dotted">
        <color indexed="64"/>
      </top>
      <bottom style="hair">
        <color indexed="64"/>
      </bottom>
      <diagonal/>
    </border>
    <border>
      <left style="thin">
        <color indexed="64"/>
      </left>
      <right/>
      <top style="hair">
        <color indexed="64"/>
      </top>
      <bottom style="thin">
        <color indexed="64"/>
      </bottom>
      <diagonal/>
    </border>
    <border>
      <left style="thin">
        <color indexed="64"/>
      </left>
      <right/>
      <top style="dashed">
        <color indexed="64"/>
      </top>
      <bottom style="hair">
        <color indexed="64"/>
      </bottom>
      <diagonal/>
    </border>
    <border>
      <left style="thin">
        <color indexed="64"/>
      </left>
      <right/>
      <top style="hair">
        <color indexed="64"/>
      </top>
      <bottom style="hair">
        <color indexed="64"/>
      </bottom>
      <diagonal/>
    </border>
    <border>
      <left style="thick">
        <color rgb="FF0000FF"/>
      </left>
      <right style="thin">
        <color indexed="64"/>
      </right>
      <top style="thick">
        <color rgb="FF0000FF"/>
      </top>
      <bottom style="thin">
        <color indexed="64"/>
      </bottom>
      <diagonal/>
    </border>
    <border>
      <left style="thick">
        <color rgb="FF0000FF"/>
      </left>
      <right style="thin">
        <color indexed="64"/>
      </right>
      <top style="thin">
        <color indexed="64"/>
      </top>
      <bottom style="double">
        <color indexed="64"/>
      </bottom>
      <diagonal/>
    </border>
    <border>
      <left style="thick">
        <color rgb="FF0000FF"/>
      </left>
      <right style="thin">
        <color indexed="64"/>
      </right>
      <top/>
      <bottom style="thin">
        <color indexed="64"/>
      </bottom>
      <diagonal/>
    </border>
    <border>
      <left style="thick">
        <color rgb="FF0000FF"/>
      </left>
      <right style="thin">
        <color indexed="64"/>
      </right>
      <top style="thin">
        <color indexed="64"/>
      </top>
      <bottom style="thin">
        <color indexed="64"/>
      </bottom>
      <diagonal/>
    </border>
    <border>
      <left style="thick">
        <color rgb="FF0000FF"/>
      </left>
      <right style="thin">
        <color indexed="64"/>
      </right>
      <top style="thin">
        <color indexed="64"/>
      </top>
      <bottom/>
      <diagonal/>
    </border>
    <border>
      <left style="thick">
        <color rgb="FF0000FF"/>
      </left>
      <right style="thin">
        <color indexed="64"/>
      </right>
      <top style="dotted">
        <color indexed="64"/>
      </top>
      <bottom style="hair">
        <color indexed="64"/>
      </bottom>
      <diagonal/>
    </border>
    <border>
      <left style="thick">
        <color rgb="FF0000FF"/>
      </left>
      <right style="thin">
        <color indexed="64"/>
      </right>
      <top style="hair">
        <color indexed="64"/>
      </top>
      <bottom style="thin">
        <color indexed="64"/>
      </bottom>
      <diagonal/>
    </border>
    <border>
      <left style="thick">
        <color rgb="FF0000FF"/>
      </left>
      <right style="thin">
        <color indexed="64"/>
      </right>
      <top style="dashed">
        <color indexed="64"/>
      </top>
      <bottom style="hair">
        <color indexed="64"/>
      </bottom>
      <diagonal/>
    </border>
    <border>
      <left style="thick">
        <color rgb="FF0000FF"/>
      </left>
      <right style="thin">
        <color indexed="64"/>
      </right>
      <top style="hair">
        <color indexed="64"/>
      </top>
      <bottom style="hair">
        <color indexed="64"/>
      </bottom>
      <diagonal/>
    </border>
    <border>
      <left style="thick">
        <color rgb="FF0000FF"/>
      </left>
      <right style="thin">
        <color indexed="64"/>
      </right>
      <top style="hair">
        <color indexed="64"/>
      </top>
      <bottom style="thick">
        <color rgb="FF0000FF"/>
      </bottom>
      <diagonal/>
    </border>
    <border>
      <left/>
      <right style="thick">
        <color rgb="FF0000FF"/>
      </right>
      <top style="thick">
        <color rgb="FF0000FF"/>
      </top>
      <bottom style="thin">
        <color indexed="64"/>
      </bottom>
      <diagonal/>
    </border>
    <border>
      <left/>
      <right style="thick">
        <color rgb="FF0000FF"/>
      </right>
      <top style="thin">
        <color indexed="64"/>
      </top>
      <bottom style="double">
        <color indexed="64"/>
      </bottom>
      <diagonal/>
    </border>
    <border>
      <left/>
      <right style="thick">
        <color rgb="FF0000FF"/>
      </right>
      <top/>
      <bottom style="thin">
        <color indexed="64"/>
      </bottom>
      <diagonal/>
    </border>
    <border>
      <left/>
      <right style="thick">
        <color rgb="FF0000FF"/>
      </right>
      <top style="thin">
        <color indexed="64"/>
      </top>
      <bottom style="thin">
        <color indexed="64"/>
      </bottom>
      <diagonal/>
    </border>
    <border>
      <left/>
      <right style="thick">
        <color rgb="FF0000FF"/>
      </right>
      <top style="thin">
        <color indexed="64"/>
      </top>
      <bottom style="thick">
        <color rgb="FF0000FF"/>
      </bottom>
      <diagonal/>
    </border>
    <border>
      <left style="thin">
        <color indexed="64"/>
      </left>
      <right style="double">
        <color indexed="64"/>
      </right>
      <top style="thick">
        <color rgb="FF0000FF"/>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style="thin">
        <color indexed="64"/>
      </left>
      <right style="double">
        <color indexed="64"/>
      </right>
      <top style="thin">
        <color indexed="64"/>
      </top>
      <bottom style="thick">
        <color rgb="FF0000FF"/>
      </bottom>
      <diagonal/>
    </border>
    <border>
      <left style="thin">
        <color indexed="64"/>
      </left>
      <right/>
      <top style="thin">
        <color indexed="64"/>
      </top>
      <bottom style="dotted">
        <color indexed="64"/>
      </bottom>
      <diagonal/>
    </border>
    <border>
      <left style="thick">
        <color rgb="FF0000FF"/>
      </left>
      <right style="thin">
        <color indexed="64"/>
      </right>
      <top style="double">
        <color indexed="64"/>
      </top>
      <bottom style="thin">
        <color indexed="64"/>
      </bottom>
      <diagonal/>
    </border>
    <border>
      <left style="thick">
        <color rgb="FF0000FF"/>
      </left>
      <right style="thin">
        <color indexed="64"/>
      </right>
      <top style="thin">
        <color indexed="64"/>
      </top>
      <bottom style="dotted">
        <color indexed="64"/>
      </bottom>
      <diagonal/>
    </border>
    <border>
      <left style="thick">
        <color rgb="FF0000FF"/>
      </left>
      <right style="thin">
        <color indexed="64"/>
      </right>
      <top style="thin">
        <color indexed="64"/>
      </top>
      <bottom style="thick">
        <color rgb="FF0000FF"/>
      </bottom>
      <diagonal/>
    </border>
    <border>
      <left style="thick">
        <color auto="1"/>
      </left>
      <right style="thick">
        <color auto="1"/>
      </right>
      <top/>
      <bottom style="thin">
        <color indexed="64"/>
      </bottom>
      <diagonal/>
    </border>
    <border>
      <left/>
      <right style="thin">
        <color indexed="64"/>
      </right>
      <top/>
      <bottom style="thin">
        <color indexed="64"/>
      </bottom>
      <diagonal/>
    </border>
    <border>
      <left style="thick">
        <color auto="1"/>
      </left>
      <right style="thick">
        <color auto="1"/>
      </right>
      <top style="thick">
        <color auto="1"/>
      </top>
      <bottom style="double">
        <color indexed="64"/>
      </bottom>
      <diagonal/>
    </border>
    <border>
      <left/>
      <right style="thick">
        <color rgb="FF0000FF"/>
      </right>
      <top style="thin">
        <color indexed="64"/>
      </top>
      <bottom/>
      <diagonal/>
    </border>
    <border>
      <left/>
      <right style="thick">
        <color rgb="FF0000FF"/>
      </right>
      <top style="double">
        <color indexed="64"/>
      </top>
      <bottom style="thin">
        <color indexed="64"/>
      </bottom>
      <diagonal/>
    </border>
    <border>
      <left/>
      <right style="thick">
        <color rgb="FF0000FF"/>
      </right>
      <top style="thin">
        <color indexed="64"/>
      </top>
      <bottom style="dotted">
        <color indexed="64"/>
      </bottom>
      <diagonal/>
    </border>
    <border>
      <left/>
      <right style="thick">
        <color rgb="FF0000FF"/>
      </right>
      <top style="dotted">
        <color indexed="64"/>
      </top>
      <bottom style="hair">
        <color indexed="64"/>
      </bottom>
      <diagonal/>
    </border>
    <border>
      <left/>
      <right style="thick">
        <color rgb="FF0000FF"/>
      </right>
      <top style="hair">
        <color indexed="64"/>
      </top>
      <bottom style="thin">
        <color indexed="64"/>
      </bottom>
      <diagonal/>
    </border>
    <border>
      <left style="thin">
        <color indexed="64"/>
      </left>
      <right style="double">
        <color indexed="64"/>
      </right>
      <top style="thin">
        <color indexed="64"/>
      </top>
      <bottom style="dotted">
        <color indexed="64"/>
      </bottom>
      <diagonal/>
    </border>
    <border>
      <left style="thin">
        <color indexed="64"/>
      </left>
      <right style="double">
        <color indexed="64"/>
      </right>
      <top style="dotted">
        <color indexed="64"/>
      </top>
      <bottom style="hair">
        <color indexed="64"/>
      </bottom>
      <diagonal/>
    </border>
    <border>
      <left style="thin">
        <color indexed="64"/>
      </left>
      <right style="double">
        <color indexed="64"/>
      </right>
      <top style="hair">
        <color indexed="64"/>
      </top>
      <bottom style="thin">
        <color indexed="64"/>
      </bottom>
      <diagonal/>
    </border>
    <border>
      <left style="thick">
        <color auto="1"/>
      </left>
      <right style="thick">
        <color auto="1"/>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double">
        <color auto="1"/>
      </right>
      <top style="dashed">
        <color indexed="64"/>
      </top>
      <bottom/>
      <diagonal/>
    </border>
    <border>
      <left/>
      <right style="thick">
        <color rgb="FF0000FF"/>
      </right>
      <top style="dashed">
        <color indexed="64"/>
      </top>
      <bottom/>
      <diagonal/>
    </border>
    <border>
      <left style="double">
        <color auto="1"/>
      </left>
      <right style="thick">
        <color auto="1"/>
      </right>
      <top style="thin">
        <color indexed="64"/>
      </top>
      <bottom style="thin">
        <color indexed="64"/>
      </bottom>
      <diagonal/>
    </border>
    <border>
      <left style="double">
        <color indexed="64"/>
      </left>
      <right style="thick">
        <color rgb="FF0070C0"/>
      </right>
      <top style="thin">
        <color indexed="64"/>
      </top>
      <bottom/>
      <diagonal/>
    </border>
    <border>
      <left style="double">
        <color indexed="64"/>
      </left>
      <right style="thick">
        <color auto="1"/>
      </right>
      <top style="thick">
        <color auto="1"/>
      </top>
      <bottom style="thin">
        <color indexed="64"/>
      </bottom>
      <diagonal/>
    </border>
    <border>
      <left style="dotted">
        <color indexed="64"/>
      </left>
      <right style="thin">
        <color indexed="64"/>
      </right>
      <top style="dashed">
        <color indexed="64"/>
      </top>
      <bottom style="hair">
        <color indexed="64"/>
      </bottom>
      <diagonal/>
    </border>
    <border>
      <left style="thin">
        <color indexed="64"/>
      </left>
      <right style="double">
        <color auto="1"/>
      </right>
      <top style="dashed">
        <color indexed="64"/>
      </top>
      <bottom style="hair">
        <color indexed="64"/>
      </bottom>
      <diagonal/>
    </border>
    <border>
      <left/>
      <right style="thick">
        <color rgb="FF0000FF"/>
      </right>
      <top style="dashed">
        <color indexed="64"/>
      </top>
      <bottom style="hair">
        <color indexed="64"/>
      </bottom>
      <diagonal/>
    </border>
    <border>
      <left style="thin">
        <color indexed="64"/>
      </left>
      <right style="double">
        <color auto="1"/>
      </right>
      <top style="hair">
        <color indexed="64"/>
      </top>
      <bottom style="hair">
        <color indexed="64"/>
      </bottom>
      <diagonal/>
    </border>
    <border>
      <left/>
      <right style="thick">
        <color rgb="FF0000FF"/>
      </right>
      <top style="hair">
        <color indexed="64"/>
      </top>
      <bottom style="hair">
        <color indexed="64"/>
      </bottom>
      <diagonal/>
    </border>
    <border>
      <left style="thin">
        <color indexed="64"/>
      </left>
      <right style="double">
        <color indexed="64"/>
      </right>
      <top style="hair">
        <color indexed="64"/>
      </top>
      <bottom style="thick">
        <color rgb="FF0000FF"/>
      </bottom>
      <diagonal/>
    </border>
    <border>
      <left/>
      <right style="thick">
        <color rgb="FF0000FF"/>
      </right>
      <top style="hair">
        <color indexed="64"/>
      </top>
      <bottom style="thick">
        <color rgb="FF0000F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style="thick">
        <color rgb="FF0070C0"/>
      </right>
      <top style="thin">
        <color indexed="64"/>
      </top>
      <bottom/>
      <diagonal/>
    </border>
    <border>
      <left style="double">
        <color indexed="64"/>
      </left>
      <right style="thick">
        <color auto="1"/>
      </right>
      <top/>
      <bottom/>
      <diagonal/>
    </border>
  </borders>
  <cellStyleXfs count="483">
    <xf numFmtId="0" fontId="0" fillId="0"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2"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3"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4"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6"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7"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9"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10"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5"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8"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27" fillId="11" borderId="0">
      <alignment vertical="center"/>
    </xf>
    <xf numFmtId="0" fontId="3" fillId="12" borderId="0">
      <alignment vertical="center"/>
    </xf>
    <xf numFmtId="0" fontId="3" fillId="12" borderId="0">
      <alignment vertical="center"/>
    </xf>
    <xf numFmtId="0" fontId="3" fillId="12" borderId="0">
      <alignment vertical="center"/>
    </xf>
    <xf numFmtId="0" fontId="3" fillId="12" borderId="0">
      <alignment vertical="center"/>
    </xf>
    <xf numFmtId="0" fontId="3" fillId="12" borderId="0">
      <alignment vertical="center"/>
    </xf>
    <xf numFmtId="0" fontId="3" fillId="12" borderId="0">
      <alignment vertical="center"/>
    </xf>
    <xf numFmtId="0" fontId="3" fillId="9" borderId="0">
      <alignment vertical="center"/>
    </xf>
    <xf numFmtId="0" fontId="3" fillId="9" borderId="0">
      <alignment vertical="center"/>
    </xf>
    <xf numFmtId="0" fontId="3" fillId="9" borderId="0">
      <alignment vertical="center"/>
    </xf>
    <xf numFmtId="0" fontId="3" fillId="9" borderId="0">
      <alignment vertical="center"/>
    </xf>
    <xf numFmtId="0" fontId="3" fillId="9" borderId="0">
      <alignment vertical="center"/>
    </xf>
    <xf numFmtId="0" fontId="3" fillId="9" borderId="0">
      <alignment vertical="center"/>
    </xf>
    <xf numFmtId="0" fontId="3" fillId="10" borderId="0">
      <alignment vertical="center"/>
    </xf>
    <xf numFmtId="0" fontId="3" fillId="10" borderId="0">
      <alignment vertical="center"/>
    </xf>
    <xf numFmtId="0" fontId="3" fillId="10" borderId="0">
      <alignment vertical="center"/>
    </xf>
    <xf numFmtId="0" fontId="3" fillId="10" borderId="0">
      <alignment vertical="center"/>
    </xf>
    <xf numFmtId="0" fontId="3" fillId="10" borderId="0">
      <alignment vertical="center"/>
    </xf>
    <xf numFmtId="0" fontId="3" fillId="10"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5" borderId="0">
      <alignment vertical="center"/>
    </xf>
    <xf numFmtId="0" fontId="3" fillId="15" borderId="0">
      <alignment vertical="center"/>
    </xf>
    <xf numFmtId="0" fontId="3" fillId="15" borderId="0">
      <alignment vertical="center"/>
    </xf>
    <xf numFmtId="0" fontId="3" fillId="15" borderId="0">
      <alignment vertical="center"/>
    </xf>
    <xf numFmtId="0" fontId="3" fillId="15" borderId="0">
      <alignment vertical="center"/>
    </xf>
    <xf numFmtId="0" fontId="3" fillId="15" borderId="0">
      <alignment vertical="center"/>
    </xf>
    <xf numFmtId="0" fontId="3" fillId="16" borderId="0">
      <alignment vertical="center"/>
    </xf>
    <xf numFmtId="0" fontId="3" fillId="16" borderId="0">
      <alignment vertical="center"/>
    </xf>
    <xf numFmtId="0" fontId="3" fillId="16" borderId="0">
      <alignment vertical="center"/>
    </xf>
    <xf numFmtId="0" fontId="3" fillId="16" borderId="0">
      <alignment vertical="center"/>
    </xf>
    <xf numFmtId="0" fontId="3" fillId="16" borderId="0">
      <alignment vertical="center"/>
    </xf>
    <xf numFmtId="0" fontId="3" fillId="16" borderId="0">
      <alignment vertical="center"/>
    </xf>
    <xf numFmtId="0" fontId="3" fillId="17" borderId="0">
      <alignment vertical="center"/>
    </xf>
    <xf numFmtId="0" fontId="3" fillId="17" borderId="0">
      <alignment vertical="center"/>
    </xf>
    <xf numFmtId="0" fontId="3" fillId="17" borderId="0">
      <alignment vertical="center"/>
    </xf>
    <xf numFmtId="0" fontId="3" fillId="17" borderId="0">
      <alignment vertical="center"/>
    </xf>
    <xf numFmtId="0" fontId="3" fillId="17" borderId="0">
      <alignment vertical="center"/>
    </xf>
    <xf numFmtId="0" fontId="3" fillId="17" borderId="0">
      <alignment vertical="center"/>
    </xf>
    <xf numFmtId="0" fontId="3" fillId="18" borderId="0">
      <alignment vertical="center"/>
    </xf>
    <xf numFmtId="0" fontId="3" fillId="18" borderId="0">
      <alignment vertical="center"/>
    </xf>
    <xf numFmtId="0" fontId="3" fillId="18" borderId="0">
      <alignment vertical="center"/>
    </xf>
    <xf numFmtId="0" fontId="3" fillId="18" borderId="0">
      <alignment vertical="center"/>
    </xf>
    <xf numFmtId="0" fontId="3" fillId="18" borderId="0">
      <alignment vertical="center"/>
    </xf>
    <xf numFmtId="0" fontId="3" fillId="18"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3"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4" borderId="0">
      <alignment vertical="center"/>
    </xf>
    <xf numFmtId="0" fontId="3" fillId="19" borderId="0">
      <alignment vertical="center"/>
    </xf>
    <xf numFmtId="0" fontId="3" fillId="19" borderId="0">
      <alignment vertical="center"/>
    </xf>
    <xf numFmtId="0" fontId="3" fillId="19" borderId="0">
      <alignment vertical="center"/>
    </xf>
    <xf numFmtId="0" fontId="3" fillId="19" borderId="0">
      <alignment vertical="center"/>
    </xf>
    <xf numFmtId="0" fontId="3" fillId="19" borderId="0">
      <alignment vertical="center"/>
    </xf>
    <xf numFmtId="0" fontId="3" fillId="19"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 fillId="20" borderId="1">
      <alignment vertical="center"/>
    </xf>
    <xf numFmtId="0" fontId="5" fillId="20" borderId="1">
      <alignment vertical="center"/>
    </xf>
    <xf numFmtId="0" fontId="5" fillId="20" borderId="1">
      <alignment vertical="center"/>
    </xf>
    <xf numFmtId="0" fontId="5" fillId="20" borderId="1">
      <alignment vertical="center"/>
    </xf>
    <xf numFmtId="0" fontId="5" fillId="20" borderId="1">
      <alignment vertical="center"/>
    </xf>
    <xf numFmtId="0" fontId="5" fillId="20" borderId="1">
      <alignment vertical="center"/>
    </xf>
    <xf numFmtId="0" fontId="6" fillId="3" borderId="0">
      <alignment vertical="center"/>
    </xf>
    <xf numFmtId="0" fontId="6" fillId="3" borderId="0">
      <alignment vertical="center"/>
    </xf>
    <xf numFmtId="0" fontId="6" fillId="3" borderId="0">
      <alignment vertical="center"/>
    </xf>
    <xf numFmtId="0" fontId="6" fillId="3" borderId="0">
      <alignment vertical="center"/>
    </xf>
    <xf numFmtId="0" fontId="6" fillId="3" borderId="0">
      <alignment vertical="center"/>
    </xf>
    <xf numFmtId="0" fontId="6" fillId="3" borderId="0">
      <alignment vertical="center"/>
    </xf>
    <xf numFmtId="0" fontId="7" fillId="21" borderId="2">
      <alignment vertical="center"/>
    </xf>
    <xf numFmtId="0" fontId="7" fillId="21" borderId="2">
      <alignment vertical="center"/>
    </xf>
    <xf numFmtId="0" fontId="7" fillId="21" borderId="2">
      <alignment vertical="center"/>
    </xf>
    <xf numFmtId="0" fontId="8" fillId="22" borderId="0">
      <alignment vertical="center"/>
    </xf>
    <xf numFmtId="0" fontId="8" fillId="22" borderId="0">
      <alignment vertical="center"/>
    </xf>
    <xf numFmtId="0" fontId="8" fillId="22" borderId="0">
      <alignment vertical="center"/>
    </xf>
    <xf numFmtId="0" fontId="8" fillId="22" borderId="0">
      <alignment vertical="center"/>
    </xf>
    <xf numFmtId="0" fontId="8" fillId="22" borderId="0">
      <alignment vertical="center"/>
    </xf>
    <xf numFmtId="0" fontId="8" fillId="22"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0" fillId="23" borderId="3">
      <alignment vertical="center"/>
    </xf>
    <xf numFmtId="0" fontId="10" fillId="23" borderId="3">
      <alignment vertical="center"/>
    </xf>
    <xf numFmtId="0" fontId="10" fillId="23" borderId="3">
      <alignment vertical="center"/>
    </xf>
    <xf numFmtId="0" fontId="10" fillId="23" borderId="3">
      <alignment vertical="center"/>
    </xf>
    <xf numFmtId="0" fontId="10" fillId="23" borderId="3">
      <alignment vertical="center"/>
    </xf>
    <xf numFmtId="0" fontId="10" fillId="23" borderId="3">
      <alignment vertical="center"/>
    </xf>
    <xf numFmtId="41" fontId="27" fillId="0" borderId="0">
      <alignment vertical="center"/>
    </xf>
    <xf numFmtId="0" fontId="11" fillId="0" borderId="4">
      <alignment vertical="center"/>
    </xf>
    <xf numFmtId="0" fontId="11" fillId="0" borderId="4">
      <alignment vertical="center"/>
    </xf>
    <xf numFmtId="0" fontId="11" fillId="0" borderId="4">
      <alignment vertical="center"/>
    </xf>
    <xf numFmtId="0" fontId="11" fillId="0" borderId="4">
      <alignment vertical="center"/>
    </xf>
    <xf numFmtId="0" fontId="11" fillId="0" borderId="4">
      <alignment vertical="center"/>
    </xf>
    <xf numFmtId="0" fontId="11" fillId="0" borderId="4">
      <alignment vertical="center"/>
    </xf>
    <xf numFmtId="0" fontId="12" fillId="0" borderId="5">
      <alignment vertical="center"/>
    </xf>
    <xf numFmtId="0" fontId="12" fillId="0" borderId="5">
      <alignment vertical="center"/>
    </xf>
    <xf numFmtId="0" fontId="12" fillId="0" borderId="5">
      <alignment vertical="center"/>
    </xf>
    <xf numFmtId="0" fontId="12" fillId="0" borderId="5">
      <alignment vertical="center"/>
    </xf>
    <xf numFmtId="0" fontId="12" fillId="0" borderId="5">
      <alignment vertical="center"/>
    </xf>
    <xf numFmtId="0" fontId="12" fillId="0" borderId="5">
      <alignment vertical="center"/>
    </xf>
    <xf numFmtId="0" fontId="13" fillId="7" borderId="1">
      <alignment vertical="center"/>
    </xf>
    <xf numFmtId="0" fontId="13" fillId="7" borderId="1">
      <alignment vertical="center"/>
    </xf>
    <xf numFmtId="0" fontId="13" fillId="7" borderId="1">
      <alignment vertical="center"/>
    </xf>
    <xf numFmtId="0" fontId="13" fillId="7" borderId="1">
      <alignment vertical="center"/>
    </xf>
    <xf numFmtId="0" fontId="13" fillId="7" borderId="1">
      <alignment vertical="center"/>
    </xf>
    <xf numFmtId="0" fontId="13" fillId="7" borderId="1">
      <alignment vertical="center"/>
    </xf>
    <xf numFmtId="0" fontId="14" fillId="0" borderId="6">
      <alignment vertical="center"/>
    </xf>
    <xf numFmtId="0" fontId="14" fillId="0" borderId="6">
      <alignment vertical="center"/>
    </xf>
    <xf numFmtId="0" fontId="14" fillId="0" borderId="6">
      <alignment vertical="center"/>
    </xf>
    <xf numFmtId="0" fontId="14" fillId="0" borderId="6">
      <alignment vertical="center"/>
    </xf>
    <xf numFmtId="0" fontId="14" fillId="0" borderId="6">
      <alignment vertical="center"/>
    </xf>
    <xf numFmtId="0" fontId="14" fillId="0" borderId="6">
      <alignment vertical="center"/>
    </xf>
    <xf numFmtId="0" fontId="15" fillId="0" borderId="7">
      <alignment vertical="center"/>
    </xf>
    <xf numFmtId="0" fontId="15" fillId="0" borderId="7">
      <alignment vertical="center"/>
    </xf>
    <xf numFmtId="0" fontId="15" fillId="0" borderId="7">
      <alignment vertical="center"/>
    </xf>
    <xf numFmtId="0" fontId="15" fillId="0" borderId="7">
      <alignment vertical="center"/>
    </xf>
    <xf numFmtId="0" fontId="15" fillId="0" borderId="7">
      <alignment vertical="center"/>
    </xf>
    <xf numFmtId="0" fontId="15" fillId="0" borderId="7">
      <alignment vertical="center"/>
    </xf>
    <xf numFmtId="0" fontId="16" fillId="0" borderId="8">
      <alignment vertical="center"/>
    </xf>
    <xf numFmtId="0" fontId="16" fillId="0" borderId="8">
      <alignment vertical="center"/>
    </xf>
    <xf numFmtId="0" fontId="16" fillId="0" borderId="8">
      <alignment vertical="center"/>
    </xf>
    <xf numFmtId="0" fontId="16" fillId="0" borderId="8">
      <alignment vertical="center"/>
    </xf>
    <xf numFmtId="0" fontId="16" fillId="0" borderId="8">
      <alignment vertical="center"/>
    </xf>
    <xf numFmtId="0" fontId="16" fillId="0" borderId="8">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8" fillId="4" borderId="0">
      <alignment vertical="center"/>
    </xf>
    <xf numFmtId="0" fontId="18" fillId="4" borderId="0">
      <alignment vertical="center"/>
    </xf>
    <xf numFmtId="0" fontId="18" fillId="4" borderId="0">
      <alignment vertical="center"/>
    </xf>
    <xf numFmtId="0" fontId="18" fillId="4" borderId="0">
      <alignment vertical="center"/>
    </xf>
    <xf numFmtId="0" fontId="18" fillId="4" borderId="0">
      <alignment vertical="center"/>
    </xf>
    <xf numFmtId="0" fontId="18" fillId="4" borderId="0">
      <alignment vertical="center"/>
    </xf>
    <xf numFmtId="0" fontId="19" fillId="20" borderId="9">
      <alignment vertical="center"/>
    </xf>
    <xf numFmtId="0" fontId="19" fillId="20" borderId="9">
      <alignment vertical="center"/>
    </xf>
    <xf numFmtId="0" fontId="19" fillId="20" borderId="9">
      <alignment vertical="center"/>
    </xf>
    <xf numFmtId="0" fontId="19" fillId="20" borderId="9">
      <alignment vertical="center"/>
    </xf>
    <xf numFmtId="0" fontId="19" fillId="20" borderId="9">
      <alignment vertical="center"/>
    </xf>
    <xf numFmtId="0" fontId="19" fillId="20" borderId="9">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alignment vertical="center"/>
    </xf>
    <xf numFmtId="0" fontId="2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20" fillId="0" borderId="0"/>
    <xf numFmtId="0" fontId="20" fillId="0" borderId="0"/>
    <xf numFmtId="0" fontId="27" fillId="0" borderId="0">
      <alignment vertical="center"/>
    </xf>
    <xf numFmtId="0" fontId="27" fillId="0" borderId="0">
      <alignment vertical="center"/>
    </xf>
    <xf numFmtId="0" fontId="20" fillId="0" borderId="0"/>
    <xf numFmtId="0" fontId="20" fillId="0" borderId="0"/>
    <xf numFmtId="0" fontId="20" fillId="0" borderId="0"/>
    <xf numFmtId="0" fontId="20" fillId="0" borderId="0"/>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0" fillId="0" borderId="0"/>
    <xf numFmtId="0" fontId="20" fillId="0" borderId="0"/>
    <xf numFmtId="41" fontId="27" fillId="0" borderId="0">
      <alignment vertical="center"/>
    </xf>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7" fillId="0" borderId="0">
      <alignment vertical="center"/>
    </xf>
    <xf numFmtId="0" fontId="27" fillId="0" borderId="0">
      <alignment vertical="center"/>
    </xf>
    <xf numFmtId="0" fontId="20" fillId="0" borderId="0"/>
    <xf numFmtId="41" fontId="20" fillId="0" borderId="0">
      <alignment vertical="center"/>
    </xf>
    <xf numFmtId="0" fontId="27" fillId="0" borderId="0">
      <alignment vertical="center"/>
    </xf>
    <xf numFmtId="0" fontId="27" fillId="0" borderId="0">
      <alignment vertical="center"/>
    </xf>
    <xf numFmtId="0" fontId="27" fillId="0" borderId="0">
      <alignment vertical="center"/>
    </xf>
    <xf numFmtId="0" fontId="2" fillId="0" borderId="0">
      <alignment vertical="center"/>
    </xf>
    <xf numFmtId="9" fontId="74" fillId="0" borderId="0" applyFont="0" applyFill="0" applyBorder="0" applyAlignment="0" applyProtection="0">
      <alignment vertical="center"/>
    </xf>
    <xf numFmtId="0" fontId="93" fillId="0" borderId="0" applyNumberFormat="0" applyFill="0" applyBorder="0" applyAlignment="0" applyProtection="0">
      <alignment vertical="center"/>
    </xf>
    <xf numFmtId="0" fontId="94" fillId="0" borderId="145" applyNumberFormat="0" applyFill="0" applyAlignment="0" applyProtection="0">
      <alignment vertical="center"/>
    </xf>
    <xf numFmtId="0" fontId="95" fillId="0" borderId="146" applyNumberFormat="0" applyFill="0" applyAlignment="0" applyProtection="0">
      <alignment vertical="center"/>
    </xf>
    <xf numFmtId="0" fontId="96" fillId="0" borderId="147" applyNumberFormat="0" applyFill="0" applyAlignment="0" applyProtection="0">
      <alignment vertical="center"/>
    </xf>
    <xf numFmtId="0" fontId="96" fillId="0" borderId="0" applyNumberFormat="0" applyFill="0" applyBorder="0" applyAlignment="0" applyProtection="0">
      <alignment vertical="center"/>
    </xf>
    <xf numFmtId="0" fontId="97" fillId="41" borderId="0" applyNumberFormat="0" applyBorder="0" applyAlignment="0" applyProtection="0">
      <alignment vertical="center"/>
    </xf>
    <xf numFmtId="0" fontId="98" fillId="42" borderId="0" applyNumberFormat="0" applyBorder="0" applyAlignment="0" applyProtection="0">
      <alignment vertical="center"/>
    </xf>
    <xf numFmtId="0" fontId="99" fillId="43" borderId="0" applyNumberFormat="0" applyBorder="0" applyAlignment="0" applyProtection="0">
      <alignment vertical="center"/>
    </xf>
    <xf numFmtId="0" fontId="100" fillId="44" borderId="148" applyNumberFormat="0" applyAlignment="0" applyProtection="0">
      <alignment vertical="center"/>
    </xf>
    <xf numFmtId="0" fontId="101" fillId="45" borderId="149" applyNumberFormat="0" applyAlignment="0" applyProtection="0">
      <alignment vertical="center"/>
    </xf>
    <xf numFmtId="0" fontId="102" fillId="45" borderId="148" applyNumberFormat="0" applyAlignment="0" applyProtection="0">
      <alignment vertical="center"/>
    </xf>
    <xf numFmtId="0" fontId="103" fillId="0" borderId="150" applyNumberFormat="0" applyFill="0" applyAlignment="0" applyProtection="0">
      <alignment vertical="center"/>
    </xf>
    <xf numFmtId="0" fontId="104" fillId="46" borderId="151" applyNumberFormat="0" applyAlignment="0" applyProtection="0">
      <alignment vertical="center"/>
    </xf>
    <xf numFmtId="0" fontId="105"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107" fillId="0" borderId="153" applyNumberFormat="0" applyFill="0" applyAlignment="0" applyProtection="0">
      <alignment vertical="center"/>
    </xf>
    <xf numFmtId="0" fontId="108"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1" fillId="51" borderId="0" applyNumberFormat="0" applyBorder="0" applyAlignment="0" applyProtection="0">
      <alignment vertical="center"/>
    </xf>
    <xf numFmtId="0" fontId="108"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0" fontId="1" fillId="55" borderId="0" applyNumberFormat="0" applyBorder="0" applyAlignment="0" applyProtection="0">
      <alignment vertical="center"/>
    </xf>
    <xf numFmtId="0" fontId="108" fillId="56" borderId="0" applyNumberFormat="0" applyBorder="0" applyAlignment="0" applyProtection="0">
      <alignment vertical="center"/>
    </xf>
    <xf numFmtId="0" fontId="1" fillId="57" borderId="0" applyNumberFormat="0" applyBorder="0" applyAlignment="0" applyProtection="0">
      <alignment vertical="center"/>
    </xf>
    <xf numFmtId="0" fontId="1" fillId="58" borderId="0" applyNumberFormat="0" applyBorder="0" applyAlignment="0" applyProtection="0">
      <alignment vertical="center"/>
    </xf>
    <xf numFmtId="0" fontId="1" fillId="59" borderId="0" applyNumberFormat="0" applyBorder="0" applyAlignment="0" applyProtection="0">
      <alignment vertical="center"/>
    </xf>
    <xf numFmtId="0" fontId="108" fillId="60" borderId="0" applyNumberFormat="0" applyBorder="0" applyAlignment="0" applyProtection="0">
      <alignment vertical="center"/>
    </xf>
    <xf numFmtId="0" fontId="1" fillId="61" borderId="0" applyNumberFormat="0" applyBorder="0" applyAlignment="0" applyProtection="0">
      <alignment vertical="center"/>
    </xf>
    <xf numFmtId="0" fontId="1" fillId="62" borderId="0" applyNumberFormat="0" applyBorder="0" applyAlignment="0" applyProtection="0">
      <alignment vertical="center"/>
    </xf>
    <xf numFmtId="0" fontId="1" fillId="63" borderId="0" applyNumberFormat="0" applyBorder="0" applyAlignment="0" applyProtection="0">
      <alignment vertical="center"/>
    </xf>
    <xf numFmtId="0" fontId="108" fillId="64" borderId="0" applyNumberFormat="0" applyBorder="0" applyAlignment="0" applyProtection="0">
      <alignment vertical="center"/>
    </xf>
    <xf numFmtId="0" fontId="1" fillId="65" borderId="0" applyNumberFormat="0" applyBorder="0" applyAlignment="0" applyProtection="0">
      <alignment vertical="center"/>
    </xf>
    <xf numFmtId="0" fontId="1" fillId="66" borderId="0" applyNumberFormat="0" applyBorder="0" applyAlignment="0" applyProtection="0">
      <alignment vertical="center"/>
    </xf>
    <xf numFmtId="0" fontId="1" fillId="67" borderId="0" applyNumberFormat="0" applyBorder="0" applyAlignment="0" applyProtection="0">
      <alignment vertical="center"/>
    </xf>
    <xf numFmtId="0" fontId="108" fillId="68" borderId="0" applyNumberFormat="0" applyBorder="0" applyAlignment="0" applyProtection="0">
      <alignment vertical="center"/>
    </xf>
    <xf numFmtId="0" fontId="1" fillId="69" borderId="0" applyNumberFormat="0" applyBorder="0" applyAlignment="0" applyProtection="0">
      <alignment vertical="center"/>
    </xf>
    <xf numFmtId="0" fontId="1" fillId="70" borderId="0" applyNumberFormat="0" applyBorder="0" applyAlignment="0" applyProtection="0">
      <alignment vertical="center"/>
    </xf>
    <xf numFmtId="0" fontId="1" fillId="71" borderId="0" applyNumberFormat="0" applyBorder="0" applyAlignment="0" applyProtection="0">
      <alignment vertical="center"/>
    </xf>
    <xf numFmtId="0" fontId="1" fillId="0" borderId="0">
      <alignment vertical="center"/>
    </xf>
    <xf numFmtId="0" fontId="1" fillId="47" borderId="152" applyNumberFormat="0" applyFont="0" applyAlignment="0" applyProtection="0">
      <alignment vertical="center"/>
    </xf>
  </cellStyleXfs>
  <cellXfs count="753">
    <xf numFmtId="0" fontId="0" fillId="0" borderId="0" xfId="0">
      <alignment vertical="center"/>
    </xf>
    <xf numFmtId="177" fontId="0" fillId="0" borderId="0" xfId="0" applyNumberFormat="1">
      <alignment vertical="center"/>
    </xf>
    <xf numFmtId="0" fontId="20" fillId="0" borderId="0" xfId="406" applyAlignment="1">
      <alignment vertical="center"/>
    </xf>
    <xf numFmtId="177" fontId="21" fillId="0" borderId="12" xfId="0" applyNumberFormat="1" applyFont="1" applyBorder="1" applyAlignment="1">
      <alignment horizontal="center" vertical="center"/>
    </xf>
    <xf numFmtId="0" fontId="22" fillId="0" borderId="0" xfId="406" applyFont="1" applyAlignment="1">
      <alignment vertical="center"/>
    </xf>
    <xf numFmtId="0" fontId="21" fillId="25" borderId="10" xfId="0" applyFont="1" applyFill="1" applyBorder="1" applyAlignment="1">
      <alignment horizontal="left" vertical="center" shrinkToFit="1"/>
    </xf>
    <xf numFmtId="0" fontId="0" fillId="26" borderId="10" xfId="0" applyFill="1" applyBorder="1" applyAlignment="1">
      <alignment horizontal="center" vertical="center" shrinkToFit="1"/>
    </xf>
    <xf numFmtId="177" fontId="21" fillId="0" borderId="10" xfId="0" applyNumberFormat="1" applyFont="1" applyBorder="1" applyAlignment="1">
      <alignment horizontal="center" vertical="center"/>
    </xf>
    <xf numFmtId="0" fontId="0" fillId="27" borderId="20" xfId="0" applyFill="1" applyBorder="1" applyAlignment="1">
      <alignment horizontal="center" vertical="center" shrinkToFi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21" fillId="25" borderId="22" xfId="0" applyFont="1" applyFill="1" applyBorder="1" applyAlignment="1">
      <alignment horizontal="left" vertical="center" shrinkToFit="1"/>
    </xf>
    <xf numFmtId="177" fontId="21" fillId="0" borderId="30" xfId="0" applyNumberFormat="1" applyFont="1" applyBorder="1" applyAlignment="1">
      <alignment horizontal="center" vertical="center"/>
    </xf>
    <xf numFmtId="177" fontId="21" fillId="0" borderId="22" xfId="0" applyNumberFormat="1" applyFont="1" applyBorder="1" applyAlignment="1">
      <alignment horizontal="center" vertical="center"/>
    </xf>
    <xf numFmtId="0" fontId="21" fillId="25" borderId="13" xfId="0" applyFont="1" applyFill="1" applyBorder="1" applyAlignment="1">
      <alignment horizontal="left" vertical="center" shrinkToFit="1"/>
    </xf>
    <xf numFmtId="177" fontId="21" fillId="0" borderId="13" xfId="0" applyNumberFormat="1" applyFont="1"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177" fontId="21" fillId="0" borderId="31" xfId="0" applyNumberFormat="1" applyFont="1" applyBorder="1" applyAlignment="1">
      <alignment horizontal="center" vertical="center"/>
    </xf>
    <xf numFmtId="0" fontId="2" fillId="0" borderId="24" xfId="0" applyFont="1" applyBorder="1" applyAlignment="1">
      <alignment horizontal="center" vertical="center" wrapText="1"/>
    </xf>
    <xf numFmtId="0" fontId="0" fillId="0" borderId="40" xfId="0" applyBorder="1">
      <alignment vertical="center"/>
    </xf>
    <xf numFmtId="0" fontId="21" fillId="0" borderId="23" xfId="0" applyFont="1" applyBorder="1" applyAlignment="1">
      <alignment horizontal="left" vertical="center" shrinkToFit="1"/>
    </xf>
    <xf numFmtId="0" fontId="0" fillId="0" borderId="41" xfId="0" applyBorder="1">
      <alignment vertical="center"/>
    </xf>
    <xf numFmtId="0" fontId="21" fillId="0" borderId="24" xfId="0" applyFont="1" applyBorder="1" applyAlignment="1">
      <alignment horizontal="left" vertical="center" shrinkToFit="1"/>
    </xf>
    <xf numFmtId="0" fontId="0" fillId="0" borderId="24" xfId="0" quotePrefix="1" applyBorder="1" applyAlignment="1">
      <alignment horizontal="center" vertical="center"/>
    </xf>
    <xf numFmtId="0" fontId="0" fillId="0" borderId="27" xfId="0" quotePrefix="1" applyBorder="1" applyAlignment="1">
      <alignment horizontal="center" vertical="center"/>
    </xf>
    <xf numFmtId="0" fontId="0" fillId="0" borderId="42" xfId="0" applyBorder="1">
      <alignment vertical="center"/>
    </xf>
    <xf numFmtId="0" fontId="21" fillId="0" borderId="25" xfId="0" applyFont="1" applyBorder="1" applyAlignment="1">
      <alignment horizontal="left" vertical="center" shrinkToFit="1"/>
    </xf>
    <xf numFmtId="0" fontId="2" fillId="0" borderId="41" xfId="0" applyFont="1" applyBorder="1">
      <alignment vertical="center"/>
    </xf>
    <xf numFmtId="0" fontId="2" fillId="0" borderId="24" xfId="0" applyFont="1" applyBorder="1" applyAlignment="1">
      <alignment horizontal="center" vertical="center"/>
    </xf>
    <xf numFmtId="177" fontId="21" fillId="30" borderId="22" xfId="0" applyNumberFormat="1" applyFont="1" applyFill="1" applyBorder="1" applyAlignment="1">
      <alignment horizontal="center" vertical="center"/>
    </xf>
    <xf numFmtId="177" fontId="21" fillId="30" borderId="10" xfId="0" applyNumberFormat="1" applyFont="1" applyFill="1" applyBorder="1" applyAlignment="1">
      <alignment horizontal="center" vertical="center"/>
    </xf>
    <xf numFmtId="0" fontId="0" fillId="30" borderId="0" xfId="0" applyFill="1">
      <alignment vertical="center"/>
    </xf>
    <xf numFmtId="177" fontId="30" fillId="0" borderId="30" xfId="0" applyNumberFormat="1" applyFont="1" applyBorder="1" applyAlignment="1">
      <alignment horizontal="center" vertical="center"/>
    </xf>
    <xf numFmtId="177" fontId="30" fillId="0" borderId="31" xfId="0" applyNumberFormat="1" applyFont="1" applyBorder="1" applyAlignment="1">
      <alignment horizontal="center" vertical="center"/>
    </xf>
    <xf numFmtId="177" fontId="30" fillId="0" borderId="10" xfId="0" applyNumberFormat="1" applyFont="1" applyBorder="1" applyAlignment="1">
      <alignment horizontal="center" vertical="center"/>
    </xf>
    <xf numFmtId="177" fontId="30" fillId="0" borderId="12" xfId="0" applyNumberFormat="1" applyFont="1" applyBorder="1" applyAlignment="1">
      <alignment horizontal="center" vertical="center"/>
    </xf>
    <xf numFmtId="177" fontId="30" fillId="0" borderId="22" xfId="0" applyNumberFormat="1" applyFont="1" applyBorder="1" applyAlignment="1">
      <alignment horizontal="center" vertical="center"/>
    </xf>
    <xf numFmtId="177" fontId="30" fillId="0" borderId="13" xfId="0" applyNumberFormat="1" applyFont="1" applyBorder="1" applyAlignment="1">
      <alignment horizontal="center" vertical="center"/>
    </xf>
    <xf numFmtId="0" fontId="2" fillId="0" borderId="0" xfId="0" applyFont="1">
      <alignment vertical="center"/>
    </xf>
    <xf numFmtId="0" fontId="21" fillId="30" borderId="22" xfId="0" applyFont="1" applyFill="1" applyBorder="1" applyAlignment="1">
      <alignment horizontal="left" vertical="center" shrinkToFit="1"/>
    </xf>
    <xf numFmtId="0" fontId="21" fillId="30" borderId="13" xfId="0" applyFont="1" applyFill="1" applyBorder="1" applyAlignment="1">
      <alignment horizontal="left" vertical="center" shrinkToFit="1"/>
    </xf>
    <xf numFmtId="177" fontId="0" fillId="30" borderId="0" xfId="0" applyNumberFormat="1" applyFill="1">
      <alignment vertical="center"/>
    </xf>
    <xf numFmtId="177" fontId="30" fillId="30" borderId="10" xfId="0" applyNumberFormat="1" applyFont="1" applyFill="1" applyBorder="1" applyAlignment="1">
      <alignment horizontal="center" vertical="center"/>
    </xf>
    <xf numFmtId="177" fontId="30" fillId="30" borderId="22" xfId="0" applyNumberFormat="1" applyFont="1" applyFill="1" applyBorder="1" applyAlignment="1">
      <alignment horizontal="center" vertical="center"/>
    </xf>
    <xf numFmtId="177" fontId="21" fillId="30" borderId="13" xfId="0" applyNumberFormat="1" applyFont="1" applyFill="1" applyBorder="1" applyAlignment="1">
      <alignment horizontal="center" vertical="center"/>
    </xf>
    <xf numFmtId="177" fontId="21" fillId="30" borderId="30" xfId="0" applyNumberFormat="1" applyFont="1" applyFill="1" applyBorder="1" applyAlignment="1">
      <alignment horizontal="center" vertical="center"/>
    </xf>
    <xf numFmtId="177" fontId="30" fillId="30" borderId="12" xfId="0" applyNumberFormat="1" applyFont="1" applyFill="1" applyBorder="1" applyAlignment="1">
      <alignment horizontal="center" vertical="center"/>
    </xf>
    <xf numFmtId="177" fontId="21" fillId="30" borderId="12" xfId="0" applyNumberFormat="1" applyFont="1" applyFill="1" applyBorder="1" applyAlignment="1">
      <alignment horizontal="center" vertical="center"/>
    </xf>
    <xf numFmtId="177" fontId="30" fillId="0" borderId="43" xfId="0" applyNumberFormat="1" applyFont="1" applyBorder="1" applyAlignment="1">
      <alignment horizontal="center" vertical="center"/>
    </xf>
    <xf numFmtId="177" fontId="21" fillId="0" borderId="43" xfId="0" applyNumberFormat="1" applyFont="1" applyBorder="1" applyAlignment="1">
      <alignment horizontal="center" vertical="center"/>
    </xf>
    <xf numFmtId="177" fontId="30" fillId="0" borderId="44" xfId="0" applyNumberFormat="1" applyFont="1" applyBorder="1" applyAlignment="1">
      <alignment horizontal="center" vertical="center"/>
    </xf>
    <xf numFmtId="177" fontId="21" fillId="0" borderId="44" xfId="0" applyNumberFormat="1" applyFont="1" applyBorder="1" applyAlignment="1">
      <alignment horizontal="center" vertical="center"/>
    </xf>
    <xf numFmtId="177" fontId="34" fillId="0" borderId="30" xfId="0" applyNumberFormat="1" applyFont="1" applyBorder="1" applyAlignment="1">
      <alignment horizontal="center" vertical="center"/>
    </xf>
    <xf numFmtId="177" fontId="30" fillId="30" borderId="20" xfId="0" applyNumberFormat="1" applyFont="1" applyFill="1" applyBorder="1" applyAlignment="1">
      <alignment horizontal="center" vertical="center"/>
    </xf>
    <xf numFmtId="177" fontId="30" fillId="0" borderId="45" xfId="0" applyNumberFormat="1" applyFont="1" applyBorder="1" applyAlignment="1">
      <alignment horizontal="center" vertical="center"/>
    </xf>
    <xf numFmtId="177" fontId="21" fillId="30" borderId="20" xfId="0" applyNumberFormat="1" applyFont="1" applyFill="1" applyBorder="1" applyAlignment="1">
      <alignment horizontal="center" vertical="center"/>
    </xf>
    <xf numFmtId="177" fontId="21" fillId="30" borderId="45" xfId="0" applyNumberFormat="1" applyFont="1" applyFill="1" applyBorder="1" applyAlignment="1">
      <alignment horizontal="center" vertical="center"/>
    </xf>
    <xf numFmtId="177" fontId="30" fillId="0" borderId="20" xfId="0" applyNumberFormat="1" applyFont="1" applyBorder="1" applyAlignment="1">
      <alignment horizontal="center" vertical="center"/>
    </xf>
    <xf numFmtId="177" fontId="21" fillId="0" borderId="20" xfId="0" applyNumberFormat="1" applyFont="1" applyBorder="1" applyAlignment="1">
      <alignment horizontal="center" vertical="center"/>
    </xf>
    <xf numFmtId="177" fontId="21" fillId="0" borderId="45" xfId="0" applyNumberFormat="1" applyFont="1" applyBorder="1" applyAlignment="1">
      <alignment horizontal="center" vertical="center"/>
    </xf>
    <xf numFmtId="177" fontId="34" fillId="0" borderId="10" xfId="0" applyNumberFormat="1" applyFont="1" applyBorder="1" applyAlignment="1">
      <alignment horizontal="center" vertical="center"/>
    </xf>
    <xf numFmtId="177" fontId="30" fillId="30" borderId="13" xfId="0" applyNumberFormat="1" applyFont="1" applyFill="1" applyBorder="1" applyAlignment="1">
      <alignment horizontal="center" vertical="center"/>
    </xf>
    <xf numFmtId="0" fontId="32" fillId="31" borderId="0" xfId="0" applyFont="1" applyFill="1">
      <alignment vertical="center"/>
    </xf>
    <xf numFmtId="177" fontId="30" fillId="0" borderId="13" xfId="424" applyNumberFormat="1" applyFont="1" applyBorder="1" applyAlignment="1">
      <alignment horizontal="center" vertical="center"/>
    </xf>
    <xf numFmtId="177" fontId="21" fillId="0" borderId="13" xfId="424" applyNumberFormat="1" applyFont="1" applyBorder="1" applyAlignment="1">
      <alignment horizontal="center" vertical="center"/>
    </xf>
    <xf numFmtId="177" fontId="30" fillId="0" borderId="10" xfId="424" applyNumberFormat="1" applyFont="1" applyBorder="1" applyAlignment="1">
      <alignment horizontal="center" vertical="center"/>
    </xf>
    <xf numFmtId="177" fontId="30" fillId="30" borderId="10" xfId="424" applyNumberFormat="1" applyFont="1" applyFill="1" applyBorder="1" applyAlignment="1">
      <alignment horizontal="center" vertical="center"/>
    </xf>
    <xf numFmtId="177" fontId="21" fillId="0" borderId="10" xfId="424" applyNumberFormat="1" applyFont="1" applyBorder="1" applyAlignment="1">
      <alignment horizontal="center" vertical="center"/>
    </xf>
    <xf numFmtId="177" fontId="21" fillId="30" borderId="10" xfId="424" applyNumberFormat="1" applyFont="1" applyFill="1" applyBorder="1" applyAlignment="1">
      <alignment horizontal="center" vertical="center"/>
    </xf>
    <xf numFmtId="177" fontId="30" fillId="30" borderId="0" xfId="0" applyNumberFormat="1" applyFont="1" applyFill="1" applyAlignment="1">
      <alignment horizontal="center" vertical="center"/>
    </xf>
    <xf numFmtId="177" fontId="21" fillId="30" borderId="0" xfId="0" applyNumberFormat="1" applyFont="1" applyFill="1" applyAlignment="1">
      <alignment horizontal="center" vertical="center"/>
    </xf>
    <xf numFmtId="177" fontId="31" fillId="28" borderId="0" xfId="0" applyNumberFormat="1" applyFont="1" applyFill="1" applyAlignment="1">
      <alignment horizontal="center" vertical="center"/>
    </xf>
    <xf numFmtId="177" fontId="12" fillId="28" borderId="0" xfId="0" applyNumberFormat="1" applyFont="1" applyFill="1">
      <alignment vertical="center"/>
    </xf>
    <xf numFmtId="177" fontId="12" fillId="0" borderId="0" xfId="0" applyNumberFormat="1" applyFont="1">
      <alignment vertical="center"/>
    </xf>
    <xf numFmtId="0" fontId="0" fillId="0" borderId="0" xfId="0" applyBorder="1">
      <alignment vertical="center"/>
    </xf>
    <xf numFmtId="0" fontId="22" fillId="0" borderId="0" xfId="406" applyFont="1" applyBorder="1" applyAlignment="1">
      <alignment vertical="center"/>
    </xf>
    <xf numFmtId="0" fontId="0" fillId="0" borderId="0" xfId="0" applyAlignment="1" applyProtection="1">
      <alignment horizontal="center" vertical="center"/>
      <protection locked="0"/>
    </xf>
    <xf numFmtId="0" fontId="0" fillId="0" borderId="0" xfId="0" applyProtection="1">
      <alignment vertical="center"/>
      <protection locked="0"/>
    </xf>
    <xf numFmtId="0" fontId="0" fillId="30" borderId="0" xfId="0" applyFill="1" applyProtection="1">
      <alignment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Continuous" vertical="center"/>
    </xf>
    <xf numFmtId="0" fontId="0" fillId="0" borderId="0" xfId="0" applyProtection="1">
      <alignment vertical="center"/>
    </xf>
    <xf numFmtId="0" fontId="25" fillId="0" borderId="0" xfId="0" applyFont="1" applyAlignment="1" applyProtection="1">
      <alignment horizontal="centerContinuous" vertical="center"/>
    </xf>
    <xf numFmtId="0" fontId="0" fillId="0" borderId="0" xfId="0" applyAlignment="1" applyProtection="1">
      <alignment horizontal="centerContinuous" vertical="center"/>
      <protection hidden="1"/>
    </xf>
    <xf numFmtId="0" fontId="0" fillId="0" borderId="0" xfId="0" applyProtection="1">
      <alignment vertical="center"/>
      <protection hidden="1"/>
    </xf>
    <xf numFmtId="0" fontId="12" fillId="33" borderId="15" xfId="0" applyFont="1" applyFill="1" applyBorder="1" applyAlignment="1" applyProtection="1">
      <alignment horizontal="right" vertical="center"/>
      <protection hidden="1"/>
    </xf>
    <xf numFmtId="2" fontId="12" fillId="33" borderId="10" xfId="0" applyNumberFormat="1" applyFont="1" applyFill="1" applyBorder="1" applyAlignment="1" applyProtection="1">
      <alignment horizontal="center" vertical="center"/>
      <protection hidden="1"/>
    </xf>
    <xf numFmtId="2" fontId="2" fillId="0" borderId="10" xfId="0" applyNumberFormat="1" applyFont="1" applyBorder="1" applyAlignment="1" applyProtection="1">
      <alignment horizontal="center" vertical="center"/>
      <protection hidden="1"/>
    </xf>
    <xf numFmtId="0" fontId="0" fillId="0" borderId="0" xfId="0" applyAlignment="1" applyProtection="1">
      <alignment horizontal="center" vertical="center"/>
    </xf>
    <xf numFmtId="0" fontId="0" fillId="0" borderId="0" xfId="0" applyAlignment="1" applyProtection="1">
      <alignment horizontal="left" vertical="center"/>
    </xf>
    <xf numFmtId="0" fontId="53" fillId="0" borderId="46" xfId="0" applyFont="1" applyFill="1" applyBorder="1" applyAlignment="1" applyProtection="1">
      <alignment horizontal="centerContinuous" vertical="center"/>
    </xf>
    <xf numFmtId="0" fontId="49" fillId="0" borderId="46" xfId="0" applyFont="1" applyFill="1" applyBorder="1" applyAlignment="1" applyProtection="1">
      <alignment horizontal="centerContinuous" vertical="center"/>
    </xf>
    <xf numFmtId="0" fontId="25" fillId="0" borderId="46" xfId="0" applyFont="1" applyFill="1" applyBorder="1" applyAlignment="1" applyProtection="1">
      <alignment horizontal="centerContinuous" vertical="center"/>
    </xf>
    <xf numFmtId="0" fontId="0" fillId="0" borderId="46" xfId="0" applyFill="1" applyBorder="1" applyAlignment="1" applyProtection="1">
      <alignment horizontal="centerContinuous" vertical="center"/>
    </xf>
    <xf numFmtId="0" fontId="12" fillId="33" borderId="0" xfId="0" applyFont="1" applyFill="1" applyProtection="1">
      <alignment vertical="center"/>
    </xf>
    <xf numFmtId="0" fontId="12" fillId="0" borderId="0" xfId="0" applyFont="1" applyFill="1" applyAlignment="1" applyProtection="1">
      <alignment vertical="center" shrinkToFit="1"/>
    </xf>
    <xf numFmtId="0" fontId="12" fillId="0" borderId="0" xfId="0" applyFont="1" applyFill="1" applyAlignment="1" applyProtection="1">
      <alignment horizontal="left" vertical="center" shrinkToFit="1"/>
    </xf>
    <xf numFmtId="177" fontId="0" fillId="0" borderId="0" xfId="0" applyNumberFormat="1" applyProtection="1">
      <alignment vertical="center"/>
    </xf>
    <xf numFmtId="177" fontId="0" fillId="33" borderId="0" xfId="0" applyNumberFormat="1" applyFill="1" applyProtection="1">
      <alignment vertical="center"/>
    </xf>
    <xf numFmtId="0" fontId="21" fillId="33" borderId="0" xfId="0" applyFont="1" applyFill="1" applyAlignment="1" applyProtection="1">
      <alignment horizontal="center" vertical="center"/>
    </xf>
    <xf numFmtId="0" fontId="2" fillId="0" borderId="20" xfId="0" applyNumberFormat="1" applyFont="1" applyBorder="1" applyAlignment="1" applyProtection="1">
      <alignment horizontal="center" vertical="center" shrinkToFit="1"/>
    </xf>
    <xf numFmtId="0" fontId="0" fillId="0" borderId="0" xfId="0" applyAlignment="1" applyProtection="1">
      <alignment horizontal="center" vertical="center" shrinkToFit="1"/>
    </xf>
    <xf numFmtId="0" fontId="0" fillId="0" borderId="0" xfId="0" applyAlignment="1" applyProtection="1">
      <alignment horizontal="left" vertical="center" shrinkToFit="1"/>
    </xf>
    <xf numFmtId="177" fontId="12" fillId="0" borderId="0" xfId="0" applyNumberFormat="1" applyFont="1" applyAlignment="1" applyProtection="1">
      <alignment horizontal="center" vertical="center"/>
    </xf>
    <xf numFmtId="0" fontId="50" fillId="0" borderId="0" xfId="0" applyFont="1" applyAlignment="1" applyProtection="1">
      <alignment horizontal="center" vertical="center"/>
    </xf>
    <xf numFmtId="0" fontId="33" fillId="33" borderId="0" xfId="0" applyFont="1" applyFill="1" applyAlignment="1" applyProtection="1">
      <alignment horizontal="center" vertical="center"/>
    </xf>
    <xf numFmtId="2" fontId="23" fillId="0" borderId="10" xfId="0" applyNumberFormat="1" applyFont="1" applyBorder="1" applyAlignment="1" applyProtection="1">
      <alignment horizontal="center" vertical="center"/>
    </xf>
    <xf numFmtId="0" fontId="2" fillId="0" borderId="46" xfId="0" applyFont="1" applyFill="1" applyBorder="1" applyAlignment="1" applyProtection="1">
      <alignment horizontal="right" vertical="center"/>
      <protection hidden="1"/>
    </xf>
    <xf numFmtId="0" fontId="58" fillId="0" borderId="0" xfId="0" applyFont="1" applyAlignment="1" applyProtection="1">
      <alignment horizontal="left" vertical="center"/>
      <protection locked="0"/>
    </xf>
    <xf numFmtId="0" fontId="58" fillId="0" borderId="0" xfId="0" applyFont="1" applyAlignment="1">
      <alignment horizontal="left" vertical="center"/>
    </xf>
    <xf numFmtId="0" fontId="48" fillId="0" borderId="0" xfId="0" applyFont="1" applyAlignment="1" applyProtection="1">
      <alignment horizontal="center" vertical="center"/>
      <protection locked="0"/>
    </xf>
    <xf numFmtId="0" fontId="55" fillId="0" borderId="0" xfId="0" applyFont="1" applyBorder="1" applyAlignment="1" applyProtection="1">
      <alignment horizontal="centerContinuous" vertical="center"/>
      <protection locked="0"/>
    </xf>
    <xf numFmtId="0" fontId="48" fillId="0" borderId="0" xfId="0" applyFont="1" applyAlignment="1" applyProtection="1">
      <alignment horizontal="left" vertical="center" wrapText="1"/>
      <protection locked="0"/>
    </xf>
    <xf numFmtId="0" fontId="57" fillId="0" borderId="0" xfId="0" applyFont="1" applyBorder="1" applyAlignment="1" applyProtection="1">
      <alignment horizontal="left" vertical="center"/>
      <protection hidden="1"/>
    </xf>
    <xf numFmtId="2" fontId="12" fillId="33" borderId="0" xfId="0" applyNumberFormat="1" applyFont="1" applyFill="1" applyAlignment="1" applyProtection="1">
      <alignment horizontal="center" vertical="center"/>
      <protection hidden="1"/>
    </xf>
    <xf numFmtId="0" fontId="25" fillId="0" borderId="0" xfId="0" applyFont="1" applyAlignment="1" applyProtection="1">
      <alignment horizontal="centerContinuous" vertical="center"/>
      <protection locked="0"/>
    </xf>
    <xf numFmtId="0" fontId="0" fillId="0" borderId="0" xfId="0" applyAlignment="1" applyProtection="1">
      <alignment horizontal="centerContinuous" vertical="center"/>
      <protection locked="0"/>
    </xf>
    <xf numFmtId="0" fontId="25" fillId="0" borderId="0" xfId="0" applyFont="1" applyFill="1" applyAlignment="1" applyProtection="1">
      <alignment horizontal="centerContinuous" vertical="center"/>
      <protection locked="0"/>
    </xf>
    <xf numFmtId="0" fontId="49" fillId="0" borderId="0" xfId="0" applyFont="1" applyFill="1" applyAlignment="1" applyProtection="1">
      <alignment horizontal="centerContinuous" vertical="center"/>
      <protection locked="0"/>
    </xf>
    <xf numFmtId="0" fontId="0" fillId="0" borderId="0" xfId="0" applyFill="1" applyAlignment="1" applyProtection="1">
      <alignment horizontal="centerContinuous" vertical="center"/>
      <protection locked="0"/>
    </xf>
    <xf numFmtId="0" fontId="33" fillId="0" borderId="0" xfId="0" applyFont="1" applyFill="1" applyAlignment="1" applyProtection="1">
      <alignment horizontal="centerContinuous" vertical="center"/>
      <protection locked="0"/>
    </xf>
    <xf numFmtId="0" fontId="50" fillId="0" borderId="0" xfId="0" applyFont="1" applyFill="1" applyAlignment="1" applyProtection="1">
      <alignment horizontal="centerContinuous" vertical="center"/>
      <protection locked="0"/>
    </xf>
    <xf numFmtId="0" fontId="53" fillId="0" borderId="0" xfId="0" applyFont="1" applyFill="1" applyAlignment="1" applyProtection="1">
      <alignment horizontal="centerContinuous" vertical="center"/>
      <protection locked="0"/>
    </xf>
    <xf numFmtId="0" fontId="21" fillId="0" borderId="0" xfId="0" applyFont="1" applyFill="1" applyAlignment="1" applyProtection="1">
      <alignment horizontal="centerContinuous" vertical="center"/>
      <protection locked="0"/>
    </xf>
    <xf numFmtId="177" fontId="21" fillId="30" borderId="10" xfId="0" applyNumberFormat="1" applyFont="1" applyFill="1" applyBorder="1" applyAlignment="1" applyProtection="1">
      <alignment horizontal="center" vertical="center"/>
      <protection hidden="1"/>
    </xf>
    <xf numFmtId="0" fontId="21" fillId="30" borderId="10" xfId="0" applyNumberFormat="1" applyFont="1" applyFill="1" applyBorder="1" applyAlignment="1" applyProtection="1">
      <alignment horizontal="center" vertical="center" wrapText="1"/>
      <protection hidden="1"/>
    </xf>
    <xf numFmtId="0" fontId="21" fillId="30" borderId="10" xfId="424" applyNumberFormat="1" applyFont="1" applyFill="1" applyBorder="1" applyAlignment="1" applyProtection="1">
      <alignment horizontal="center" vertical="center"/>
      <protection hidden="1"/>
    </xf>
    <xf numFmtId="177" fontId="12" fillId="33" borderId="10" xfId="0" applyNumberFormat="1" applyFont="1" applyFill="1" applyBorder="1" applyAlignment="1" applyProtection="1">
      <alignment horizontal="center" vertical="center"/>
      <protection hidden="1"/>
    </xf>
    <xf numFmtId="0" fontId="2" fillId="0" borderId="0" xfId="0" applyFont="1" applyProtection="1">
      <alignment vertical="center"/>
      <protection hidden="1"/>
    </xf>
    <xf numFmtId="177" fontId="2" fillId="0" borderId="10" xfId="0" applyNumberFormat="1" applyFont="1" applyBorder="1" applyAlignment="1" applyProtection="1">
      <alignment horizontal="center" vertical="center"/>
      <protection hidden="1"/>
    </xf>
    <xf numFmtId="0" fontId="60" fillId="0" borderId="0" xfId="0" applyFont="1" applyAlignment="1" applyProtection="1">
      <alignment horizontal="centerContinuous" vertical="center"/>
    </xf>
    <xf numFmtId="0" fontId="52" fillId="0" borderId="0" xfId="0" applyFont="1" applyAlignment="1" applyProtection="1">
      <alignment horizontal="centerContinuous" vertical="center"/>
    </xf>
    <xf numFmtId="0" fontId="23" fillId="0" borderId="0" xfId="0" applyFont="1" applyAlignment="1" applyProtection="1">
      <alignment horizontal="right" vertical="center"/>
    </xf>
    <xf numFmtId="0" fontId="52" fillId="0" borderId="0" xfId="0" applyFont="1" applyProtection="1">
      <alignment vertical="center"/>
    </xf>
    <xf numFmtId="177" fontId="12" fillId="33" borderId="10" xfId="0" applyNumberFormat="1" applyFont="1" applyFill="1" applyBorder="1" applyAlignment="1" applyProtection="1">
      <alignment horizontal="center" vertical="center"/>
      <protection hidden="1"/>
    </xf>
    <xf numFmtId="0" fontId="61" fillId="34" borderId="10" xfId="0" applyFont="1" applyFill="1" applyBorder="1" applyAlignment="1" applyProtection="1">
      <alignment horizontal="center" vertical="center"/>
    </xf>
    <xf numFmtId="2" fontId="23" fillId="0" borderId="50" xfId="0" applyNumberFormat="1" applyFont="1" applyBorder="1" applyAlignment="1" applyProtection="1">
      <alignment horizontal="center" vertical="center"/>
    </xf>
    <xf numFmtId="0" fontId="54" fillId="0" borderId="0" xfId="0" applyFont="1" applyAlignment="1" applyProtection="1">
      <alignment vertical="center"/>
      <protection locked="0"/>
    </xf>
    <xf numFmtId="0" fontId="61" fillId="34" borderId="10" xfId="0" applyFont="1" applyFill="1" applyBorder="1" applyAlignment="1" applyProtection="1">
      <alignment horizontal="centerContinuous" vertical="center"/>
    </xf>
    <xf numFmtId="2" fontId="23" fillId="0" borderId="20" xfId="0" applyNumberFormat="1" applyFont="1" applyBorder="1" applyAlignment="1" applyProtection="1">
      <alignment horizontal="center" vertical="center"/>
    </xf>
    <xf numFmtId="2" fontId="52" fillId="0" borderId="51" xfId="0" applyNumberFormat="1" applyFont="1" applyBorder="1" applyAlignment="1" applyProtection="1">
      <alignment horizontal="center" vertical="center"/>
    </xf>
    <xf numFmtId="2" fontId="52" fillId="0" borderId="18" xfId="0" applyNumberFormat="1" applyFont="1" applyBorder="1" applyAlignment="1" applyProtection="1">
      <alignment horizontal="center" vertical="center"/>
    </xf>
    <xf numFmtId="2" fontId="52" fillId="0" borderId="51" xfId="0" applyNumberFormat="1" applyFont="1" applyFill="1" applyBorder="1" applyAlignment="1" applyProtection="1">
      <alignment horizontal="center" vertical="center"/>
    </xf>
    <xf numFmtId="0" fontId="52" fillId="0" borderId="51" xfId="0" applyFont="1" applyBorder="1" applyAlignment="1" applyProtection="1">
      <alignment horizontal="center" vertical="center" wrapText="1"/>
    </xf>
    <xf numFmtId="2" fontId="52" fillId="0" borderId="18" xfId="0" applyNumberFormat="1" applyFont="1" applyFill="1" applyBorder="1" applyAlignment="1" applyProtection="1">
      <alignment horizontal="center" vertical="center"/>
    </xf>
    <xf numFmtId="2" fontId="52" fillId="0" borderId="18" xfId="0" applyNumberFormat="1" applyFont="1" applyBorder="1" applyAlignment="1" applyProtection="1">
      <alignment horizontal="center" vertical="center" wrapText="1"/>
    </xf>
    <xf numFmtId="0" fontId="52" fillId="0" borderId="18" xfId="0" applyFont="1" applyBorder="1" applyAlignment="1" applyProtection="1">
      <alignment horizontal="center" vertical="center" wrapText="1"/>
    </xf>
    <xf numFmtId="0" fontId="2" fillId="0" borderId="0" xfId="0" applyFont="1" applyFill="1" applyProtection="1">
      <alignment vertical="center"/>
      <protection hidden="1"/>
    </xf>
    <xf numFmtId="0" fontId="54" fillId="0" borderId="0" xfId="0" applyFont="1" applyAlignment="1" applyProtection="1">
      <alignment vertical="center"/>
    </xf>
    <xf numFmtId="177" fontId="12" fillId="33" borderId="48" xfId="0" applyNumberFormat="1" applyFont="1" applyFill="1" applyBorder="1" applyAlignment="1" applyProtection="1">
      <alignment horizontal="center" vertical="center"/>
      <protection hidden="1"/>
    </xf>
    <xf numFmtId="177" fontId="2" fillId="0" borderId="48" xfId="0" applyNumberFormat="1" applyFont="1" applyBorder="1" applyAlignment="1" applyProtection="1">
      <alignment horizontal="center" vertical="center"/>
      <protection hidden="1"/>
    </xf>
    <xf numFmtId="2" fontId="2" fillId="0" borderId="48" xfId="0" applyNumberFormat="1" applyFont="1" applyBorder="1" applyAlignment="1" applyProtection="1">
      <alignment horizontal="center" vertical="center"/>
      <protection hidden="1"/>
    </xf>
    <xf numFmtId="2" fontId="12" fillId="33" borderId="48" xfId="0" applyNumberFormat="1" applyFont="1" applyFill="1" applyBorder="1" applyAlignment="1" applyProtection="1">
      <alignment horizontal="center" vertical="center"/>
      <protection hidden="1"/>
    </xf>
    <xf numFmtId="177" fontId="12" fillId="33" borderId="34" xfId="0" applyNumberFormat="1" applyFont="1" applyFill="1" applyBorder="1" applyAlignment="1" applyProtection="1">
      <alignment horizontal="centerContinuous" vertical="center"/>
      <protection hidden="1"/>
    </xf>
    <xf numFmtId="177" fontId="12" fillId="33" borderId="15" xfId="0" applyNumberFormat="1" applyFont="1" applyFill="1" applyBorder="1" applyAlignment="1" applyProtection="1">
      <alignment horizontal="right" vertical="center"/>
      <protection hidden="1"/>
    </xf>
    <xf numFmtId="0" fontId="2" fillId="33" borderId="34" xfId="0" applyFont="1" applyFill="1" applyBorder="1" applyAlignment="1" applyProtection="1">
      <alignment horizontal="centerContinuous" vertical="center"/>
      <protection hidden="1"/>
    </xf>
    <xf numFmtId="0" fontId="12" fillId="35" borderId="49" xfId="0" applyFont="1" applyFill="1" applyBorder="1" applyAlignment="1" applyProtection="1">
      <alignment horizontal="center" vertical="center"/>
      <protection hidden="1"/>
    </xf>
    <xf numFmtId="0" fontId="12" fillId="33" borderId="49" xfId="0" applyFont="1" applyFill="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177" fontId="12" fillId="33" borderId="52" xfId="0" applyNumberFormat="1" applyFont="1" applyFill="1" applyBorder="1" applyAlignment="1" applyProtection="1">
      <alignment horizontal="center" vertical="center"/>
      <protection hidden="1"/>
    </xf>
    <xf numFmtId="177" fontId="12" fillId="33" borderId="20" xfId="0" applyNumberFormat="1" applyFont="1" applyFill="1" applyBorder="1" applyAlignment="1" applyProtection="1">
      <alignment horizontal="center" vertical="center"/>
      <protection hidden="1"/>
    </xf>
    <xf numFmtId="177" fontId="12" fillId="33" borderId="47" xfId="0" applyNumberFormat="1" applyFont="1" applyFill="1" applyBorder="1" applyAlignment="1" applyProtection="1">
      <alignment horizontal="center" vertical="center"/>
      <protection hidden="1"/>
    </xf>
    <xf numFmtId="177" fontId="12" fillId="33" borderId="58" xfId="0" applyNumberFormat="1" applyFont="1" applyFill="1" applyBorder="1" applyAlignment="1" applyProtection="1">
      <alignment horizontal="centerContinuous" vertical="center"/>
      <protection hidden="1"/>
    </xf>
    <xf numFmtId="0" fontId="12" fillId="33" borderId="59" xfId="0" applyFont="1" applyFill="1" applyBorder="1" applyAlignment="1" applyProtection="1">
      <alignment horizontal="center" vertical="center"/>
      <protection hidden="1"/>
    </xf>
    <xf numFmtId="177" fontId="12" fillId="33" borderId="14" xfId="0" applyNumberFormat="1" applyFont="1" applyFill="1" applyBorder="1" applyAlignment="1" applyProtection="1">
      <alignment horizontal="center" vertical="center"/>
      <protection hidden="1"/>
    </xf>
    <xf numFmtId="177" fontId="12" fillId="33" borderId="60" xfId="0" applyNumberFormat="1" applyFont="1" applyFill="1" applyBorder="1" applyAlignment="1" applyProtection="1">
      <alignment horizontal="center" vertical="center"/>
      <protection hidden="1"/>
    </xf>
    <xf numFmtId="0" fontId="12" fillId="33" borderId="62" xfId="0" applyFont="1" applyFill="1" applyBorder="1" applyAlignment="1" applyProtection="1">
      <alignment horizontal="right" vertical="center"/>
      <protection hidden="1"/>
    </xf>
    <xf numFmtId="0" fontId="2" fillId="33" borderId="58" xfId="0" applyFont="1" applyFill="1" applyBorder="1" applyProtection="1">
      <alignment vertical="center"/>
      <protection hidden="1"/>
    </xf>
    <xf numFmtId="0" fontId="2" fillId="0" borderId="59" xfId="0" applyFont="1" applyBorder="1" applyAlignment="1" applyProtection="1">
      <alignment horizontal="center" vertical="center"/>
      <protection hidden="1"/>
    </xf>
    <xf numFmtId="2" fontId="2" fillId="0" borderId="14" xfId="0" applyNumberFormat="1" applyFont="1" applyBorder="1" applyAlignment="1" applyProtection="1">
      <alignment horizontal="center" vertical="center"/>
      <protection hidden="1"/>
    </xf>
    <xf numFmtId="0" fontId="2" fillId="0" borderId="14" xfId="0" applyFont="1" applyBorder="1" applyAlignment="1" applyProtection="1">
      <alignment horizontal="center" vertical="center"/>
      <protection hidden="1"/>
    </xf>
    <xf numFmtId="2" fontId="2" fillId="0" borderId="60" xfId="0" applyNumberFormat="1" applyFont="1" applyBorder="1" applyAlignment="1" applyProtection="1">
      <alignment horizontal="center" vertical="center"/>
      <protection hidden="1"/>
    </xf>
    <xf numFmtId="0" fontId="0" fillId="0" borderId="0" xfId="0" applyAlignment="1">
      <alignment horizontal="centerContinuous" vertical="center"/>
    </xf>
    <xf numFmtId="0" fontId="64" fillId="0" borderId="0" xfId="0" applyFont="1" applyAlignment="1" applyProtection="1">
      <alignment vertical="center"/>
    </xf>
    <xf numFmtId="0" fontId="65" fillId="0" borderId="0" xfId="0" applyFont="1" applyAlignment="1" applyProtection="1">
      <alignment horizontal="centerContinuous" vertical="center"/>
      <protection locked="0"/>
    </xf>
    <xf numFmtId="0" fontId="65" fillId="0" borderId="0" xfId="0" applyFont="1" applyAlignment="1" applyProtection="1">
      <alignment horizontal="centerContinuous" vertical="center"/>
    </xf>
    <xf numFmtId="0" fontId="37" fillId="0" borderId="0" xfId="0" applyFont="1" applyProtection="1">
      <alignment vertical="center"/>
    </xf>
    <xf numFmtId="0" fontId="25" fillId="0" borderId="0" xfId="0" applyFont="1" applyAlignment="1" applyProtection="1">
      <alignment horizontal="left" vertical="center"/>
    </xf>
    <xf numFmtId="0" fontId="2" fillId="0" borderId="29" xfId="0" applyNumberFormat="1" applyFont="1" applyBorder="1" applyAlignment="1" applyProtection="1">
      <alignment horizontal="left" vertical="center" shrinkToFit="1"/>
    </xf>
    <xf numFmtId="49" fontId="23" fillId="36" borderId="38" xfId="406" applyNumberFormat="1" applyFont="1" applyFill="1" applyBorder="1" applyAlignment="1" applyProtection="1">
      <alignment horizontal="centerContinuous" vertical="center" wrapText="1" shrinkToFit="1"/>
    </xf>
    <xf numFmtId="49" fontId="66" fillId="36" borderId="37" xfId="406" applyNumberFormat="1" applyFont="1" applyFill="1" applyBorder="1" applyAlignment="1" applyProtection="1">
      <alignment horizontal="centerContinuous" vertical="center" wrapText="1" shrinkToFit="1"/>
    </xf>
    <xf numFmtId="2" fontId="23" fillId="0" borderId="14" xfId="0" applyNumberFormat="1" applyFont="1" applyBorder="1" applyAlignment="1" applyProtection="1">
      <alignment horizontal="center" vertical="center"/>
    </xf>
    <xf numFmtId="2" fontId="52" fillId="0" borderId="64" xfId="0" applyNumberFormat="1" applyFont="1" applyBorder="1" applyAlignment="1" applyProtection="1">
      <alignment horizontal="center" vertical="center"/>
    </xf>
    <xf numFmtId="2" fontId="52" fillId="0" borderId="11" xfId="0" applyNumberFormat="1" applyFont="1" applyBorder="1" applyAlignment="1" applyProtection="1">
      <alignment horizontal="center" vertical="center"/>
    </xf>
    <xf numFmtId="0" fontId="24" fillId="35" borderId="10" xfId="0" applyFont="1" applyFill="1" applyBorder="1" applyAlignment="1" applyProtection="1">
      <alignment horizontal="center" vertical="center" wrapText="1"/>
      <protection hidden="1"/>
    </xf>
    <xf numFmtId="0" fontId="24" fillId="35" borderId="10" xfId="0" applyFont="1" applyFill="1" applyBorder="1" applyAlignment="1" applyProtection="1">
      <alignment horizontal="center" vertical="center" shrinkToFit="1"/>
      <protection hidden="1"/>
    </xf>
    <xf numFmtId="177" fontId="24" fillId="35" borderId="10" xfId="0" applyNumberFormat="1" applyFont="1" applyFill="1" applyBorder="1" applyAlignment="1" applyProtection="1">
      <alignment horizontal="center" vertical="center" wrapText="1"/>
      <protection hidden="1"/>
    </xf>
    <xf numFmtId="0" fontId="37" fillId="33" borderId="20" xfId="0" applyNumberFormat="1" applyFont="1" applyFill="1" applyBorder="1" applyAlignment="1" applyProtection="1">
      <alignment horizontal="center" vertical="center" wrapText="1"/>
    </xf>
    <xf numFmtId="0" fontId="37" fillId="33" borderId="29" xfId="0" applyNumberFormat="1" applyFont="1" applyFill="1" applyBorder="1" applyAlignment="1" applyProtection="1">
      <alignment horizontal="center" vertical="center" wrapText="1"/>
    </xf>
    <xf numFmtId="0" fontId="2" fillId="33" borderId="34" xfId="0" applyNumberFormat="1" applyFont="1" applyFill="1" applyBorder="1" applyAlignment="1" applyProtection="1">
      <alignment horizontal="centerContinuous" vertical="center" wrapText="1"/>
    </xf>
    <xf numFmtId="0" fontId="68" fillId="33" borderId="29" xfId="0" applyFont="1" applyFill="1" applyBorder="1" applyAlignment="1" applyProtection="1">
      <alignment horizontal="centerContinuous" vertical="center"/>
    </xf>
    <xf numFmtId="0" fontId="61" fillId="33" borderId="62" xfId="0" applyFont="1" applyFill="1" applyBorder="1" applyAlignment="1" applyProtection="1">
      <alignment horizontal="centerContinuous" vertical="center"/>
    </xf>
    <xf numFmtId="0" fontId="61" fillId="33" borderId="29" xfId="0" applyFont="1" applyFill="1" applyBorder="1" applyAlignment="1" applyProtection="1">
      <alignment horizontal="centerContinuous" vertical="center" wrapText="1"/>
    </xf>
    <xf numFmtId="0" fontId="62" fillId="33" borderId="21" xfId="0" applyFont="1" applyFill="1" applyBorder="1" applyAlignment="1" applyProtection="1">
      <alignment horizontal="center" vertical="center"/>
    </xf>
    <xf numFmtId="0" fontId="62" fillId="33" borderId="19" xfId="0" applyFont="1" applyFill="1" applyBorder="1" applyAlignment="1" applyProtection="1">
      <alignment horizontal="center" vertical="center"/>
    </xf>
    <xf numFmtId="0" fontId="61" fillId="33" borderId="15" xfId="0" applyFont="1" applyFill="1" applyBorder="1" applyAlignment="1" applyProtection="1">
      <alignment horizontal="centerContinuous" vertical="center"/>
    </xf>
    <xf numFmtId="0" fontId="68" fillId="33" borderId="62" xfId="0" applyFont="1" applyFill="1" applyBorder="1" applyAlignment="1" applyProtection="1">
      <alignment horizontal="centerContinuous" vertical="center"/>
    </xf>
    <xf numFmtId="0" fontId="68" fillId="33" borderId="15" xfId="0" applyFont="1" applyFill="1" applyBorder="1" applyAlignment="1" applyProtection="1">
      <alignment horizontal="centerContinuous" vertical="center"/>
    </xf>
    <xf numFmtId="0" fontId="61" fillId="33" borderId="29" xfId="0" applyFont="1" applyFill="1" applyBorder="1" applyAlignment="1" applyProtection="1">
      <alignment horizontal="centerContinuous" vertical="center"/>
    </xf>
    <xf numFmtId="0" fontId="61" fillId="33" borderId="69" xfId="0" applyFont="1" applyFill="1" applyBorder="1" applyAlignment="1" applyProtection="1">
      <alignment horizontal="centerContinuous" vertical="center"/>
    </xf>
    <xf numFmtId="0" fontId="61" fillId="33" borderId="70" xfId="0" applyFont="1" applyFill="1" applyBorder="1" applyAlignment="1" applyProtection="1">
      <alignment horizontal="centerContinuous" vertical="center"/>
    </xf>
    <xf numFmtId="0" fontId="61" fillId="33" borderId="21" xfId="0" applyFont="1" applyFill="1" applyBorder="1" applyAlignment="1" applyProtection="1">
      <alignment horizontal="centerContinuous" vertical="center"/>
    </xf>
    <xf numFmtId="0" fontId="61" fillId="33" borderId="19" xfId="0" applyFont="1" applyFill="1" applyBorder="1" applyAlignment="1" applyProtection="1">
      <alignment horizontal="centerContinuous" vertical="center"/>
    </xf>
    <xf numFmtId="0" fontId="62" fillId="33" borderId="56" xfId="0" applyFont="1" applyFill="1" applyBorder="1" applyAlignment="1" applyProtection="1">
      <alignment horizontal="center" vertical="center"/>
    </xf>
    <xf numFmtId="0" fontId="62" fillId="33" borderId="55" xfId="0" applyFont="1" applyFill="1" applyBorder="1" applyAlignment="1" applyProtection="1">
      <alignment horizontal="center" vertical="center"/>
    </xf>
    <xf numFmtId="0" fontId="25" fillId="0" borderId="0" xfId="0" applyFont="1" applyFill="1" applyBorder="1" applyAlignment="1" applyProtection="1">
      <alignment horizontal="centerContinuous" vertical="center"/>
    </xf>
    <xf numFmtId="0" fontId="21" fillId="30" borderId="15" xfId="0" applyNumberFormat="1" applyFont="1" applyFill="1" applyBorder="1" applyAlignment="1" applyProtection="1">
      <alignment horizontal="center" vertical="center" wrapText="1"/>
      <protection hidden="1"/>
    </xf>
    <xf numFmtId="0" fontId="21" fillId="30" borderId="15" xfId="424" applyNumberFormat="1" applyFont="1" applyFill="1" applyBorder="1" applyAlignment="1" applyProtection="1">
      <alignment horizontal="center" vertical="center"/>
      <protection hidden="1"/>
    </xf>
    <xf numFmtId="0" fontId="33" fillId="0" borderId="0" xfId="0" applyFont="1" applyFill="1" applyBorder="1" applyAlignment="1" applyProtection="1">
      <alignment horizontal="centerContinuous" vertical="center"/>
    </xf>
    <xf numFmtId="0" fontId="25" fillId="0" borderId="0" xfId="0" applyFont="1" applyFill="1" applyBorder="1" applyAlignment="1" applyProtection="1">
      <alignment horizontal="centerContinuous" vertical="center"/>
      <protection locked="0"/>
    </xf>
    <xf numFmtId="0" fontId="0" fillId="0" borderId="0" xfId="0" applyBorder="1" applyProtection="1">
      <alignment vertical="center"/>
    </xf>
    <xf numFmtId="0" fontId="2" fillId="0" borderId="10" xfId="0" applyNumberFormat="1" applyFont="1" applyBorder="1" applyAlignment="1" applyProtection="1">
      <alignment horizontal="center" vertical="center" shrinkToFit="1"/>
    </xf>
    <xf numFmtId="0" fontId="37" fillId="33" borderId="10" xfId="0" applyNumberFormat="1" applyFont="1" applyFill="1" applyBorder="1" applyAlignment="1" applyProtection="1">
      <alignment horizontal="center" vertical="center" wrapText="1"/>
    </xf>
    <xf numFmtId="181" fontId="56" fillId="0" borderId="10" xfId="0" applyNumberFormat="1" applyFont="1" applyFill="1" applyBorder="1" applyAlignment="1">
      <alignment horizontal="center" vertical="center" wrapText="1"/>
    </xf>
    <xf numFmtId="181" fontId="2" fillId="0" borderId="10" xfId="0" applyNumberFormat="1" applyFont="1" applyFill="1" applyBorder="1" applyAlignment="1">
      <alignment horizontal="center" vertical="center"/>
    </xf>
    <xf numFmtId="0" fontId="62" fillId="35" borderId="10" xfId="0" applyFont="1" applyFill="1" applyBorder="1" applyAlignment="1" applyProtection="1">
      <alignment horizontal="center" vertical="center" wrapText="1"/>
      <protection locked="0"/>
    </xf>
    <xf numFmtId="0" fontId="25" fillId="0" borderId="0" xfId="0" applyFont="1" applyAlignment="1" applyProtection="1">
      <alignment horizontal="center" vertical="center"/>
    </xf>
    <xf numFmtId="49" fontId="66" fillId="36" borderId="38" xfId="406" applyNumberFormat="1" applyFont="1" applyFill="1" applyBorder="1" applyAlignment="1" applyProtection="1">
      <alignment horizontal="centerContinuous" vertical="center" wrapText="1" shrinkToFit="1"/>
    </xf>
    <xf numFmtId="0" fontId="2" fillId="0" borderId="15" xfId="0" applyNumberFormat="1" applyFont="1" applyBorder="1" applyAlignment="1" applyProtection="1">
      <alignment horizontal="left" vertical="center" shrinkToFit="1"/>
    </xf>
    <xf numFmtId="0" fontId="2" fillId="33" borderId="10" xfId="0" applyNumberFormat="1" applyFont="1" applyFill="1" applyBorder="1" applyAlignment="1" applyProtection="1">
      <alignment horizontal="center" vertical="center" wrapText="1"/>
    </xf>
    <xf numFmtId="181" fontId="0" fillId="0" borderId="10" xfId="0" applyNumberFormat="1" applyBorder="1" applyAlignment="1">
      <alignment horizontal="center" vertical="center"/>
    </xf>
    <xf numFmtId="2" fontId="21" fillId="0" borderId="10" xfId="0" applyNumberFormat="1" applyFont="1" applyBorder="1" applyAlignment="1">
      <alignment horizontal="center" vertical="center"/>
    </xf>
    <xf numFmtId="0" fontId="21" fillId="30" borderId="35" xfId="424" applyNumberFormat="1" applyFont="1" applyFill="1" applyBorder="1" applyAlignment="1" applyProtection="1">
      <alignment horizontal="center" vertical="center"/>
      <protection hidden="1"/>
    </xf>
    <xf numFmtId="0" fontId="21" fillId="30" borderId="10" xfId="440" applyNumberFormat="1" applyFont="1" applyFill="1" applyBorder="1" applyAlignment="1" applyProtection="1">
      <alignment horizontal="center" vertical="center" wrapText="1"/>
      <protection hidden="1"/>
    </xf>
    <xf numFmtId="0" fontId="21" fillId="30" borderId="35" xfId="0" applyNumberFormat="1" applyFont="1" applyFill="1" applyBorder="1" applyAlignment="1" applyProtection="1">
      <alignment horizontal="center" vertical="center" wrapText="1"/>
      <protection hidden="1"/>
    </xf>
    <xf numFmtId="0" fontId="76" fillId="35" borderId="35" xfId="0" applyFont="1" applyFill="1" applyBorder="1" applyAlignment="1" applyProtection="1">
      <alignment horizontal="center" vertical="center" wrapText="1"/>
      <protection hidden="1"/>
    </xf>
    <xf numFmtId="0" fontId="2" fillId="0" borderId="15" xfId="0" applyNumberFormat="1" applyFont="1" applyBorder="1" applyAlignment="1" applyProtection="1">
      <alignment horizontal="center" vertical="center" shrinkToFit="1"/>
    </xf>
    <xf numFmtId="0" fontId="2" fillId="33" borderId="15" xfId="0" applyNumberFormat="1" applyFont="1" applyFill="1" applyBorder="1" applyAlignment="1" applyProtection="1">
      <alignment horizontal="center" vertical="center" wrapText="1"/>
    </xf>
    <xf numFmtId="0" fontId="2" fillId="0" borderId="29" xfId="0" applyNumberFormat="1" applyFont="1" applyBorder="1" applyAlignment="1" applyProtection="1">
      <alignment horizontal="center" vertical="center" shrinkToFit="1"/>
    </xf>
    <xf numFmtId="181" fontId="56" fillId="0" borderId="35" xfId="0" applyNumberFormat="1" applyFont="1" applyFill="1" applyBorder="1" applyAlignment="1">
      <alignment horizontal="center" vertical="center" wrapText="1"/>
    </xf>
    <xf numFmtId="181" fontId="2" fillId="0" borderId="35" xfId="0" applyNumberFormat="1" applyFont="1" applyFill="1" applyBorder="1" applyAlignment="1">
      <alignment horizontal="center" vertical="center"/>
    </xf>
    <xf numFmtId="181" fontId="0" fillId="0" borderId="35" xfId="0" applyNumberFormat="1" applyBorder="1" applyAlignment="1">
      <alignment horizontal="center" vertical="center"/>
    </xf>
    <xf numFmtId="0" fontId="52" fillId="0" borderId="0" xfId="0" applyFont="1" applyFill="1" applyBorder="1" applyAlignment="1" applyProtection="1">
      <alignment horizontal="right" vertical="center"/>
    </xf>
    <xf numFmtId="2" fontId="50" fillId="33" borderId="32" xfId="0" applyNumberFormat="1" applyFont="1" applyFill="1" applyBorder="1" applyAlignment="1">
      <alignment horizontal="center" vertical="center"/>
    </xf>
    <xf numFmtId="2" fontId="50" fillId="33" borderId="61" xfId="0" applyNumberFormat="1" applyFont="1" applyFill="1" applyBorder="1" applyAlignment="1">
      <alignment horizontal="center" vertical="center"/>
    </xf>
    <xf numFmtId="2" fontId="37" fillId="33" borderId="35" xfId="0" applyNumberFormat="1" applyFont="1" applyFill="1" applyBorder="1" applyAlignment="1">
      <alignment horizontal="center" vertical="center"/>
    </xf>
    <xf numFmtId="2" fontId="50" fillId="33" borderId="35" xfId="0" applyNumberFormat="1" applyFont="1" applyFill="1" applyBorder="1" applyAlignment="1">
      <alignment horizontal="center" vertical="center"/>
    </xf>
    <xf numFmtId="2" fontId="37" fillId="33" borderId="61" xfId="0" applyNumberFormat="1" applyFont="1" applyFill="1" applyBorder="1" applyAlignment="1">
      <alignment horizontal="center" vertical="center"/>
    </xf>
    <xf numFmtId="0" fontId="80" fillId="33" borderId="32" xfId="0" applyFont="1" applyFill="1" applyBorder="1" applyAlignment="1" applyProtection="1">
      <alignment horizontal="centerContinuous" vertical="center" wrapText="1"/>
    </xf>
    <xf numFmtId="0" fontId="80" fillId="33" borderId="35" xfId="0" applyFont="1" applyFill="1" applyBorder="1" applyAlignment="1" applyProtection="1">
      <alignment horizontal="centerContinuous" vertical="center"/>
    </xf>
    <xf numFmtId="0" fontId="80" fillId="33" borderId="32" xfId="0" applyFont="1" applyFill="1" applyBorder="1" applyAlignment="1" applyProtection="1">
      <alignment horizontal="centerContinuous" vertical="center"/>
    </xf>
    <xf numFmtId="0" fontId="80" fillId="33" borderId="68" xfId="0" applyFont="1" applyFill="1" applyBorder="1" applyAlignment="1" applyProtection="1">
      <alignment horizontal="centerContinuous" vertical="center"/>
    </xf>
    <xf numFmtId="0" fontId="68" fillId="33" borderId="61" xfId="0" applyFont="1" applyFill="1" applyBorder="1" applyAlignment="1" applyProtection="1">
      <alignment horizontal="centerContinuous" vertical="center"/>
    </xf>
    <xf numFmtId="0" fontId="68" fillId="33" borderId="35" xfId="0" applyFont="1" applyFill="1" applyBorder="1" applyAlignment="1" applyProtection="1">
      <alignment horizontal="centerContinuous" vertical="center"/>
    </xf>
    <xf numFmtId="2" fontId="66" fillId="33" borderId="20" xfId="0" applyNumberFormat="1" applyFont="1" applyFill="1" applyBorder="1" applyAlignment="1" applyProtection="1">
      <alignment horizontal="center" vertical="center"/>
    </xf>
    <xf numFmtId="0" fontId="70" fillId="33" borderId="20" xfId="0" applyFont="1" applyFill="1" applyBorder="1" applyAlignment="1" applyProtection="1">
      <alignment horizontal="center" vertical="center"/>
    </xf>
    <xf numFmtId="2" fontId="70" fillId="33" borderId="20" xfId="0" applyNumberFormat="1" applyFont="1" applyFill="1" applyBorder="1" applyAlignment="1" applyProtection="1">
      <alignment horizontal="center" vertical="center"/>
    </xf>
    <xf numFmtId="0" fontId="63" fillId="35" borderId="10" xfId="0" applyFont="1" applyFill="1" applyBorder="1" applyAlignment="1" applyProtection="1">
      <alignment horizontal="center" vertical="center" wrapText="1"/>
      <protection hidden="1"/>
    </xf>
    <xf numFmtId="0" fontId="76" fillId="35" borderId="10" xfId="0" applyFont="1" applyFill="1" applyBorder="1" applyAlignment="1" applyProtection="1">
      <alignment horizontal="center" vertical="center" wrapText="1"/>
      <protection hidden="1"/>
    </xf>
    <xf numFmtId="0" fontId="76" fillId="35" borderId="48" xfId="0" applyFont="1" applyFill="1" applyBorder="1" applyAlignment="1" applyProtection="1">
      <alignment horizontal="center" vertical="center" wrapText="1"/>
      <protection hidden="1"/>
    </xf>
    <xf numFmtId="0" fontId="80" fillId="33" borderId="67" xfId="0" applyFont="1" applyFill="1" applyBorder="1" applyAlignment="1" applyProtection="1">
      <alignment horizontal="centerContinuous" vertical="center"/>
    </xf>
    <xf numFmtId="0" fontId="82" fillId="0" borderId="0" xfId="0" applyFont="1" applyBorder="1" applyAlignment="1" applyProtection="1">
      <alignment horizontal="left" vertical="center"/>
      <protection hidden="1"/>
    </xf>
    <xf numFmtId="0" fontId="21" fillId="30" borderId="71" xfId="424" applyNumberFormat="1" applyFont="1" applyFill="1" applyBorder="1" applyAlignment="1" applyProtection="1">
      <alignment horizontal="center" vertical="center"/>
      <protection hidden="1"/>
    </xf>
    <xf numFmtId="0" fontId="21" fillId="30" borderId="17" xfId="424" applyNumberFormat="1" applyFont="1" applyFill="1" applyBorder="1" applyAlignment="1" applyProtection="1">
      <alignment horizontal="center" vertical="center"/>
      <protection hidden="1"/>
    </xf>
    <xf numFmtId="0" fontId="35" fillId="33" borderId="10" xfId="0" applyFont="1" applyFill="1" applyBorder="1" applyAlignment="1" applyProtection="1">
      <alignment horizontal="center" vertical="center"/>
    </xf>
    <xf numFmtId="0" fontId="12" fillId="33" borderId="10" xfId="0" applyFont="1" applyFill="1" applyBorder="1" applyAlignment="1" applyProtection="1">
      <alignment horizontal="center" vertical="center"/>
      <protection locked="0"/>
    </xf>
    <xf numFmtId="0" fontId="21" fillId="33" borderId="10" xfId="0" applyFont="1" applyFill="1" applyBorder="1" applyAlignment="1" applyProtection="1">
      <alignment horizontal="center" vertical="center" shrinkToFit="1"/>
      <protection hidden="1"/>
    </xf>
    <xf numFmtId="0" fontId="21" fillId="33" borderId="10" xfId="0" applyFont="1" applyFill="1" applyBorder="1" applyAlignment="1" applyProtection="1">
      <alignment horizontal="center" vertical="center"/>
      <protection hidden="1"/>
    </xf>
    <xf numFmtId="177" fontId="35" fillId="35" borderId="10" xfId="0" applyNumberFormat="1" applyFont="1" applyFill="1" applyBorder="1" applyAlignment="1" applyProtection="1">
      <alignment horizontal="center" vertical="center" wrapText="1"/>
      <protection hidden="1"/>
    </xf>
    <xf numFmtId="0" fontId="61" fillId="34" borderId="10" xfId="0" quotePrefix="1" applyFont="1" applyFill="1" applyBorder="1" applyAlignment="1" applyProtection="1">
      <alignment horizontal="center" vertical="center"/>
    </xf>
    <xf numFmtId="0" fontId="50" fillId="34" borderId="10" xfId="0" applyNumberFormat="1" applyFont="1" applyFill="1" applyBorder="1" applyAlignment="1" applyProtection="1">
      <alignment horizontal="centerContinuous" vertical="center" wrapText="1"/>
    </xf>
    <xf numFmtId="0" fontId="12" fillId="34" borderId="34" xfId="0" applyNumberFormat="1" applyFont="1" applyFill="1" applyBorder="1" applyAlignment="1" applyProtection="1">
      <alignment horizontal="centerContinuous" vertical="center" shrinkToFit="1"/>
    </xf>
    <xf numFmtId="177" fontId="21" fillId="39" borderId="10" xfId="0" applyNumberFormat="1" applyFont="1" applyFill="1" applyBorder="1" applyAlignment="1" applyProtection="1">
      <alignment horizontal="centerContinuous" vertical="center" wrapText="1"/>
      <protection hidden="1"/>
    </xf>
    <xf numFmtId="0" fontId="68" fillId="33" borderId="63" xfId="0" applyFont="1" applyFill="1" applyBorder="1" applyAlignment="1" applyProtection="1">
      <alignment horizontal="centerContinuous" vertical="center"/>
    </xf>
    <xf numFmtId="0" fontId="68" fillId="33" borderId="66" xfId="0" applyFont="1" applyFill="1" applyBorder="1" applyAlignment="1" applyProtection="1">
      <alignment horizontal="centerContinuous" vertical="center"/>
    </xf>
    <xf numFmtId="0" fontId="68" fillId="33" borderId="65" xfId="0" applyFont="1" applyFill="1" applyBorder="1" applyAlignment="1" applyProtection="1">
      <alignment horizontal="centerContinuous" vertical="center"/>
    </xf>
    <xf numFmtId="0" fontId="83" fillId="33" borderId="57" xfId="0" applyFont="1" applyFill="1" applyBorder="1" applyAlignment="1" applyProtection="1">
      <alignment horizontal="center" vertical="center"/>
    </xf>
    <xf numFmtId="0" fontId="68" fillId="33" borderId="53" xfId="0" applyFont="1" applyFill="1" applyBorder="1" applyAlignment="1" applyProtection="1">
      <alignment horizontal="center" vertical="center"/>
    </xf>
    <xf numFmtId="0" fontId="68" fillId="33" borderId="54" xfId="0" applyFont="1" applyFill="1" applyBorder="1" applyAlignment="1" applyProtection="1">
      <alignment horizontal="center" vertical="center"/>
    </xf>
    <xf numFmtId="0" fontId="37" fillId="33" borderId="15" xfId="0" applyNumberFormat="1" applyFont="1" applyFill="1" applyBorder="1" applyAlignment="1" applyProtection="1">
      <alignment horizontal="center" vertical="center" wrapText="1"/>
    </xf>
    <xf numFmtId="0" fontId="37" fillId="33" borderId="29" xfId="439" applyNumberFormat="1" applyFont="1" applyFill="1" applyBorder="1" applyAlignment="1" applyProtection="1">
      <alignment horizontal="center" vertical="center" wrapText="1"/>
    </xf>
    <xf numFmtId="0" fontId="37" fillId="33" borderId="15" xfId="439" applyNumberFormat="1" applyFont="1" applyFill="1" applyBorder="1" applyAlignment="1" applyProtection="1">
      <alignment horizontal="center" vertical="center" wrapText="1"/>
    </xf>
    <xf numFmtId="181" fontId="2" fillId="0" borderId="32" xfId="0" applyNumberFormat="1" applyFont="1" applyFill="1" applyBorder="1" applyAlignment="1">
      <alignment horizontal="center" vertical="center"/>
    </xf>
    <xf numFmtId="181" fontId="2" fillId="0" borderId="20" xfId="0" applyNumberFormat="1" applyFont="1" applyFill="1" applyBorder="1" applyAlignment="1">
      <alignment horizontal="center" vertical="center"/>
    </xf>
    <xf numFmtId="0" fontId="12" fillId="0" borderId="0" xfId="0" applyFont="1" applyAlignment="1" applyProtection="1">
      <alignment horizontal="centerContinuous" vertical="center"/>
      <protection locked="0"/>
    </xf>
    <xf numFmtId="0" fontId="12" fillId="0" borderId="0" xfId="0" applyFont="1" applyAlignment="1" applyProtection="1">
      <alignment horizontal="centerContinuous" vertical="center"/>
    </xf>
    <xf numFmtId="0" fontId="12" fillId="0" borderId="0" xfId="0" applyFont="1" applyProtection="1">
      <alignment vertical="center"/>
    </xf>
    <xf numFmtId="0" fontId="21" fillId="30" borderId="35" xfId="440" applyNumberFormat="1" applyFont="1" applyFill="1" applyBorder="1" applyAlignment="1" applyProtection="1">
      <alignment horizontal="center" vertical="center" wrapText="1"/>
      <protection hidden="1"/>
    </xf>
    <xf numFmtId="0" fontId="24" fillId="35" borderId="48" xfId="0" applyFont="1" applyFill="1" applyBorder="1" applyAlignment="1" applyProtection="1">
      <alignment horizontal="center" vertical="center" wrapText="1"/>
      <protection hidden="1"/>
    </xf>
    <xf numFmtId="0" fontId="85" fillId="35" borderId="15" xfId="0" applyFont="1" applyFill="1" applyBorder="1" applyAlignment="1" applyProtection="1">
      <alignment horizontal="centerContinuous" vertical="center"/>
      <protection locked="0"/>
    </xf>
    <xf numFmtId="0" fontId="85" fillId="35" borderId="34" xfId="0" applyFont="1" applyFill="1" applyBorder="1" applyAlignment="1" applyProtection="1">
      <alignment horizontal="centerContinuous" vertical="center"/>
    </xf>
    <xf numFmtId="0" fontId="85" fillId="35" borderId="74" xfId="0" applyFont="1" applyFill="1" applyBorder="1" applyAlignment="1" applyProtection="1">
      <alignment horizontal="centerContinuous" vertical="center"/>
    </xf>
    <xf numFmtId="0" fontId="85" fillId="35" borderId="75" xfId="0" applyFont="1" applyFill="1" applyBorder="1" applyAlignment="1" applyProtection="1">
      <alignment horizontal="centerContinuous" vertical="center"/>
    </xf>
    <xf numFmtId="0" fontId="85" fillId="35" borderId="33" xfId="0" applyFont="1" applyFill="1" applyBorder="1" applyAlignment="1" applyProtection="1">
      <alignment horizontal="centerContinuous" vertical="center"/>
    </xf>
    <xf numFmtId="0" fontId="85" fillId="35" borderId="76" xfId="0" applyFont="1" applyFill="1" applyBorder="1" applyAlignment="1" applyProtection="1">
      <alignment horizontal="centerContinuous" vertical="center"/>
    </xf>
    <xf numFmtId="0" fontId="85" fillId="35" borderId="77" xfId="0" applyFont="1" applyFill="1" applyBorder="1" applyAlignment="1" applyProtection="1">
      <alignment horizontal="centerContinuous" vertical="center"/>
    </xf>
    <xf numFmtId="177" fontId="33" fillId="35" borderId="78" xfId="0" applyNumberFormat="1" applyFont="1" applyFill="1" applyBorder="1" applyAlignment="1" applyProtection="1">
      <alignment horizontal="center" vertical="center" wrapText="1"/>
      <protection hidden="1"/>
    </xf>
    <xf numFmtId="0" fontId="21" fillId="30" borderId="81" xfId="440" applyNumberFormat="1" applyFont="1" applyFill="1" applyBorder="1" applyAlignment="1" applyProtection="1">
      <alignment horizontal="center" vertical="center" wrapText="1"/>
      <protection hidden="1"/>
    </xf>
    <xf numFmtId="0" fontId="33" fillId="35" borderId="81" xfId="0" applyFont="1" applyFill="1" applyBorder="1" applyAlignment="1" applyProtection="1">
      <alignment horizontal="center" vertical="center" wrapText="1"/>
      <protection hidden="1"/>
    </xf>
    <xf numFmtId="0" fontId="33" fillId="35" borderId="35" xfId="0" applyFont="1" applyFill="1" applyBorder="1" applyAlignment="1" applyProtection="1">
      <alignment horizontal="center" vertical="center" wrapText="1"/>
      <protection hidden="1"/>
    </xf>
    <xf numFmtId="0" fontId="33" fillId="35" borderId="10" xfId="0" applyFont="1" applyFill="1" applyBorder="1" applyAlignment="1" applyProtection="1">
      <alignment horizontal="center" vertical="center" wrapText="1"/>
      <protection hidden="1"/>
    </xf>
    <xf numFmtId="177" fontId="33" fillId="35" borderId="82" xfId="0" applyNumberFormat="1" applyFont="1" applyFill="1" applyBorder="1" applyAlignment="1" applyProtection="1">
      <alignment horizontal="center" vertical="center" wrapText="1"/>
      <protection hidden="1"/>
    </xf>
    <xf numFmtId="177" fontId="21" fillId="39" borderId="83" xfId="0" applyNumberFormat="1" applyFont="1" applyFill="1" applyBorder="1" applyAlignment="1" applyProtection="1">
      <alignment horizontal="centerContinuous" vertical="center" wrapText="1"/>
      <protection hidden="1"/>
    </xf>
    <xf numFmtId="177" fontId="21" fillId="30" borderId="83" xfId="0" applyNumberFormat="1" applyFont="1" applyFill="1" applyBorder="1" applyAlignment="1" applyProtection="1">
      <alignment horizontal="center" vertical="center"/>
      <protection hidden="1"/>
    </xf>
    <xf numFmtId="177" fontId="33" fillId="35" borderId="79" xfId="0" applyNumberFormat="1" applyFont="1" applyFill="1" applyBorder="1" applyAlignment="1" applyProtection="1">
      <alignment horizontal="center" vertical="center" wrapText="1"/>
      <protection hidden="1"/>
    </xf>
    <xf numFmtId="2" fontId="21" fillId="0" borderId="35" xfId="0" applyNumberFormat="1" applyFont="1" applyBorder="1" applyAlignment="1">
      <alignment horizontal="center" vertical="center"/>
    </xf>
    <xf numFmtId="177" fontId="21" fillId="39" borderId="35" xfId="0" applyNumberFormat="1" applyFont="1" applyFill="1" applyBorder="1" applyAlignment="1" applyProtection="1">
      <alignment horizontal="centerContinuous" vertical="center" wrapText="1"/>
      <protection hidden="1"/>
    </xf>
    <xf numFmtId="177" fontId="21" fillId="30" borderId="35" xfId="0" applyNumberFormat="1" applyFont="1" applyFill="1" applyBorder="1" applyAlignment="1" applyProtection="1">
      <alignment horizontal="center" vertical="center"/>
      <protection hidden="1"/>
    </xf>
    <xf numFmtId="177" fontId="75" fillId="35" borderId="85" xfId="0" applyNumberFormat="1" applyFont="1" applyFill="1" applyBorder="1" applyAlignment="1" applyProtection="1">
      <alignment horizontal="center" vertical="center" wrapText="1"/>
      <protection hidden="1"/>
    </xf>
    <xf numFmtId="2" fontId="34" fillId="33" borderId="86" xfId="0" applyNumberFormat="1" applyFont="1" applyFill="1" applyBorder="1" applyAlignment="1" applyProtection="1">
      <alignment horizontal="center" vertical="center" wrapText="1"/>
      <protection hidden="1"/>
    </xf>
    <xf numFmtId="177" fontId="34" fillId="39" borderId="86" xfId="0" applyNumberFormat="1" applyFont="1" applyFill="1" applyBorder="1" applyAlignment="1" applyProtection="1">
      <alignment horizontal="centerContinuous" vertical="center" wrapText="1"/>
      <protection hidden="1"/>
    </xf>
    <xf numFmtId="177" fontId="34" fillId="39" borderId="88" xfId="0" applyNumberFormat="1" applyFont="1" applyFill="1" applyBorder="1" applyAlignment="1" applyProtection="1">
      <alignment horizontal="centerContinuous" vertical="center" wrapText="1"/>
      <protection hidden="1"/>
    </xf>
    <xf numFmtId="177" fontId="75" fillId="35" borderId="87" xfId="0" applyNumberFormat="1" applyFont="1" applyFill="1" applyBorder="1" applyAlignment="1" applyProtection="1">
      <alignment horizontal="center" vertical="center" wrapText="1"/>
      <protection hidden="1"/>
    </xf>
    <xf numFmtId="2" fontId="34" fillId="33" borderId="88" xfId="0" applyNumberFormat="1" applyFont="1" applyFill="1" applyBorder="1" applyAlignment="1" applyProtection="1">
      <alignment horizontal="center" vertical="center" wrapText="1"/>
      <protection hidden="1"/>
    </xf>
    <xf numFmtId="177" fontId="34" fillId="33" borderId="88" xfId="0" applyNumberFormat="1" applyFont="1" applyFill="1" applyBorder="1" applyAlignment="1" applyProtection="1">
      <alignment horizontal="center" vertical="center" wrapText="1"/>
      <protection hidden="1"/>
    </xf>
    <xf numFmtId="177" fontId="33" fillId="35" borderId="80" xfId="0" applyNumberFormat="1" applyFont="1" applyFill="1" applyBorder="1" applyAlignment="1" applyProtection="1">
      <alignment horizontal="center" vertical="center" wrapText="1"/>
      <protection hidden="1"/>
    </xf>
    <xf numFmtId="2" fontId="21" fillId="0" borderId="81" xfId="0" applyNumberFormat="1" applyFont="1" applyBorder="1" applyAlignment="1">
      <alignment horizontal="center" vertical="center"/>
    </xf>
    <xf numFmtId="177" fontId="21" fillId="39" borderId="81" xfId="0" applyNumberFormat="1" applyFont="1" applyFill="1" applyBorder="1" applyAlignment="1" applyProtection="1">
      <alignment horizontal="centerContinuous" vertical="center" wrapText="1"/>
      <protection hidden="1"/>
    </xf>
    <xf numFmtId="177" fontId="21" fillId="30" borderId="81" xfId="0" applyNumberFormat="1" applyFont="1" applyFill="1" applyBorder="1" applyAlignment="1" applyProtection="1">
      <alignment horizontal="center" vertical="center"/>
      <protection hidden="1"/>
    </xf>
    <xf numFmtId="177" fontId="84" fillId="39" borderId="35" xfId="306" applyNumberFormat="1" applyFont="1" applyFill="1" applyBorder="1" applyAlignment="1" applyProtection="1">
      <alignment horizontal="centerContinuous" vertical="center"/>
      <protection hidden="1"/>
    </xf>
    <xf numFmtId="177" fontId="84" fillId="30" borderId="35" xfId="0" applyNumberFormat="1" applyFont="1" applyFill="1" applyBorder="1" applyAlignment="1" applyProtection="1">
      <alignment horizontal="center" vertical="center"/>
      <protection hidden="1"/>
    </xf>
    <xf numFmtId="0" fontId="33" fillId="35" borderId="89" xfId="0" applyFont="1" applyFill="1" applyBorder="1" applyAlignment="1" applyProtection="1">
      <alignment horizontal="center" vertical="center" wrapText="1"/>
      <protection hidden="1"/>
    </xf>
    <xf numFmtId="177" fontId="75" fillId="35" borderId="90" xfId="0" applyNumberFormat="1" applyFont="1" applyFill="1" applyBorder="1" applyAlignment="1" applyProtection="1">
      <alignment horizontal="center" vertical="center" wrapText="1"/>
      <protection hidden="1"/>
    </xf>
    <xf numFmtId="2" fontId="34" fillId="33" borderId="34" xfId="0" applyNumberFormat="1" applyFont="1" applyFill="1" applyBorder="1" applyAlignment="1" applyProtection="1">
      <alignment horizontal="center" vertical="center"/>
      <protection hidden="1"/>
    </xf>
    <xf numFmtId="177" fontId="34" fillId="33" borderId="34" xfId="0" applyNumberFormat="1" applyFont="1" applyFill="1" applyBorder="1" applyAlignment="1" applyProtection="1">
      <alignment horizontal="center" vertical="center"/>
      <protection hidden="1"/>
    </xf>
    <xf numFmtId="177" fontId="84" fillId="30" borderId="81" xfId="0" applyNumberFormat="1" applyFont="1" applyFill="1" applyBorder="1" applyAlignment="1" applyProtection="1">
      <alignment horizontal="center" vertical="center"/>
      <protection hidden="1"/>
    </xf>
    <xf numFmtId="177" fontId="75" fillId="35" borderId="82" xfId="0" applyNumberFormat="1" applyFont="1" applyFill="1" applyBorder="1" applyAlignment="1" applyProtection="1">
      <alignment horizontal="center" vertical="center" wrapText="1"/>
      <protection hidden="1"/>
    </xf>
    <xf numFmtId="2" fontId="35" fillId="33" borderId="83" xfId="0" applyNumberFormat="1" applyFont="1" applyFill="1" applyBorder="1" applyAlignment="1" applyProtection="1">
      <alignment horizontal="center" vertical="center"/>
      <protection hidden="1"/>
    </xf>
    <xf numFmtId="180" fontId="50" fillId="33" borderId="83" xfId="0" applyNumberFormat="1" applyFont="1" applyFill="1" applyBorder="1" applyAlignment="1" applyProtection="1">
      <alignment horizontal="center" vertical="center"/>
    </xf>
    <xf numFmtId="180" fontId="50" fillId="33" borderId="92" xfId="0" applyNumberFormat="1" applyFont="1" applyFill="1" applyBorder="1" applyAlignment="1" applyProtection="1">
      <alignment horizontal="center" vertical="center"/>
    </xf>
    <xf numFmtId="0" fontId="61" fillId="34" borderId="15" xfId="0" quotePrefix="1" applyFont="1" applyFill="1" applyBorder="1" applyAlignment="1" applyProtection="1">
      <alignment horizontal="center" vertical="center"/>
    </xf>
    <xf numFmtId="2" fontId="66" fillId="33" borderId="29" xfId="0" applyNumberFormat="1" applyFont="1" applyFill="1" applyBorder="1" applyAlignment="1" applyProtection="1">
      <alignment horizontal="center" vertical="center"/>
    </xf>
    <xf numFmtId="2" fontId="23" fillId="0" borderId="62" xfId="0" applyNumberFormat="1" applyFont="1" applyBorder="1" applyAlignment="1" applyProtection="1">
      <alignment horizontal="center" vertical="center"/>
    </xf>
    <xf numFmtId="2" fontId="23" fillId="0" borderId="15" xfId="0" applyNumberFormat="1" applyFont="1" applyBorder="1" applyAlignment="1" applyProtection="1">
      <alignment horizontal="center" vertical="center"/>
    </xf>
    <xf numFmtId="2" fontId="23" fillId="0" borderId="29" xfId="0" applyNumberFormat="1" applyFont="1" applyBorder="1" applyAlignment="1" applyProtection="1">
      <alignment horizontal="center" vertical="center"/>
    </xf>
    <xf numFmtId="2" fontId="52" fillId="0" borderId="94" xfId="0" applyNumberFormat="1" applyFont="1" applyBorder="1" applyAlignment="1" applyProtection="1">
      <alignment horizontal="center" vertical="center"/>
    </xf>
    <xf numFmtId="2" fontId="52" fillId="0" borderId="95" xfId="0" applyNumberFormat="1" applyFont="1" applyBorder="1" applyAlignment="1" applyProtection="1">
      <alignment horizontal="center" vertical="center"/>
    </xf>
    <xf numFmtId="2" fontId="52" fillId="0" borderId="96" xfId="0" applyNumberFormat="1" applyFont="1" applyBorder="1" applyAlignment="1" applyProtection="1">
      <alignment horizontal="center" vertical="center"/>
    </xf>
    <xf numFmtId="0" fontId="61" fillId="34" borderId="97" xfId="0" quotePrefix="1" applyFont="1" applyFill="1" applyBorder="1" applyAlignment="1" applyProtection="1">
      <alignment horizontal="center" vertical="center" wrapText="1"/>
    </xf>
    <xf numFmtId="2" fontId="66" fillId="33" borderId="98" xfId="0" applyNumberFormat="1" applyFont="1" applyFill="1" applyBorder="1" applyAlignment="1" applyProtection="1">
      <alignment horizontal="center" vertical="center"/>
    </xf>
    <xf numFmtId="2" fontId="23" fillId="0" borderId="99" xfId="0" applyNumberFormat="1" applyFont="1" applyBorder="1" applyAlignment="1" applyProtection="1">
      <alignment horizontal="center" vertical="center"/>
    </xf>
    <xf numFmtId="2" fontId="23" fillId="0" borderId="100" xfId="0" applyNumberFormat="1" applyFont="1" applyBorder="1" applyAlignment="1" applyProtection="1">
      <alignment horizontal="center" vertical="center"/>
    </xf>
    <xf numFmtId="2" fontId="23" fillId="0" borderId="101" xfId="0" applyNumberFormat="1" applyFont="1" applyBorder="1" applyAlignment="1" applyProtection="1">
      <alignment horizontal="center" vertical="center"/>
    </xf>
    <xf numFmtId="2" fontId="52" fillId="0" borderId="102" xfId="0" applyNumberFormat="1" applyFont="1" applyBorder="1" applyAlignment="1" applyProtection="1">
      <alignment horizontal="center" vertical="center"/>
    </xf>
    <xf numFmtId="2" fontId="52" fillId="0" borderId="103" xfId="0" applyNumberFormat="1" applyFont="1" applyBorder="1" applyAlignment="1" applyProtection="1">
      <alignment horizontal="center" vertical="center"/>
    </xf>
    <xf numFmtId="2" fontId="52" fillId="0" borderId="104" xfId="0" applyNumberFormat="1" applyFont="1" applyBorder="1" applyAlignment="1" applyProtection="1">
      <alignment horizontal="center" vertical="center"/>
    </xf>
    <xf numFmtId="2" fontId="52" fillId="0" borderId="105" xfId="0" applyNumberFormat="1" applyFont="1" applyBorder="1" applyAlignment="1" applyProtection="1">
      <alignment horizontal="center" vertical="center"/>
    </xf>
    <xf numFmtId="2" fontId="52" fillId="0" borderId="106" xfId="0" applyNumberFormat="1" applyFont="1" applyBorder="1" applyAlignment="1" applyProtection="1">
      <alignment horizontal="center" vertical="center"/>
    </xf>
    <xf numFmtId="0" fontId="61" fillId="34" borderId="107" xfId="0" applyFont="1" applyFill="1" applyBorder="1" applyAlignment="1" applyProtection="1">
      <alignment horizontal="center" vertical="center" wrapText="1"/>
    </xf>
    <xf numFmtId="0" fontId="61" fillId="34" borderId="112" xfId="0" quotePrefix="1" applyFont="1" applyFill="1" applyBorder="1" applyAlignment="1" applyProtection="1">
      <alignment horizontal="center" vertical="center" wrapText="1"/>
    </xf>
    <xf numFmtId="2" fontId="66" fillId="33" borderId="113" xfId="0" applyNumberFormat="1" applyFont="1" applyFill="1" applyBorder="1" applyAlignment="1" applyProtection="1">
      <alignment horizontal="center" vertical="center"/>
    </xf>
    <xf numFmtId="2" fontId="23" fillId="0" borderId="114" xfId="0" applyNumberFormat="1" applyFont="1" applyBorder="1" applyAlignment="1" applyProtection="1">
      <alignment horizontal="center" vertical="center"/>
    </xf>
    <xf numFmtId="2" fontId="23" fillId="0" borderId="48" xfId="0" applyNumberFormat="1" applyFont="1" applyBorder="1" applyAlignment="1" applyProtection="1">
      <alignment horizontal="center" vertical="center"/>
    </xf>
    <xf numFmtId="0" fontId="61" fillId="34" borderId="15" xfId="0" applyFont="1" applyFill="1" applyBorder="1" applyAlignment="1" applyProtection="1">
      <alignment horizontal="center" vertical="center"/>
    </xf>
    <xf numFmtId="0" fontId="70" fillId="33" borderId="29" xfId="0" applyFont="1" applyFill="1" applyBorder="1" applyAlignment="1" applyProtection="1">
      <alignment horizontal="center" vertical="center"/>
    </xf>
    <xf numFmtId="2" fontId="23" fillId="0" borderId="116" xfId="0" applyNumberFormat="1" applyFont="1" applyBorder="1" applyAlignment="1" applyProtection="1">
      <alignment horizontal="center" vertical="center"/>
    </xf>
    <xf numFmtId="2" fontId="52" fillId="0" borderId="93" xfId="0" applyNumberFormat="1" applyFont="1" applyBorder="1" applyAlignment="1" applyProtection="1">
      <alignment horizontal="center" vertical="center" wrapText="1"/>
    </xf>
    <xf numFmtId="0" fontId="52" fillId="0" borderId="94" xfId="0" applyFont="1" applyBorder="1" applyAlignment="1" applyProtection="1">
      <alignment horizontal="center" vertical="center" wrapText="1"/>
    </xf>
    <xf numFmtId="0" fontId="61" fillId="34" borderId="97" xfId="0" applyFont="1" applyFill="1" applyBorder="1" applyAlignment="1" applyProtection="1">
      <alignment horizontal="center" vertical="center" wrapText="1"/>
    </xf>
    <xf numFmtId="2" fontId="70" fillId="33" borderId="101" xfId="0" applyNumberFormat="1" applyFont="1" applyFill="1" applyBorder="1" applyAlignment="1" applyProtection="1">
      <alignment horizontal="center" vertical="center"/>
    </xf>
    <xf numFmtId="2" fontId="23" fillId="0" borderId="117" xfId="0" applyNumberFormat="1" applyFont="1" applyBorder="1" applyAlignment="1" applyProtection="1">
      <alignment horizontal="center" vertical="center"/>
    </xf>
    <xf numFmtId="2" fontId="23" fillId="0" borderId="118" xfId="0" applyNumberFormat="1" applyFont="1" applyBorder="1" applyAlignment="1" applyProtection="1">
      <alignment horizontal="center" vertical="center"/>
    </xf>
    <xf numFmtId="2" fontId="23" fillId="0" borderId="119" xfId="0" applyNumberFormat="1" applyFont="1" applyBorder="1" applyAlignment="1" applyProtection="1">
      <alignment horizontal="center" vertical="center"/>
    </xf>
    <xf numFmtId="0" fontId="2" fillId="33" borderId="29" xfId="0" applyNumberFormat="1" applyFont="1" applyFill="1" applyBorder="1" applyAlignment="1" applyProtection="1">
      <alignment vertical="center" shrinkToFit="1"/>
    </xf>
    <xf numFmtId="0" fontId="2" fillId="33" borderId="29" xfId="439" applyNumberFormat="1" applyFont="1" applyFill="1" applyBorder="1" applyAlignment="1" applyProtection="1">
      <alignment vertical="center" shrinkToFit="1"/>
    </xf>
    <xf numFmtId="0" fontId="50" fillId="33" borderId="15" xfId="439" applyNumberFormat="1" applyFont="1" applyFill="1" applyBorder="1" applyAlignment="1" applyProtection="1">
      <alignment horizontal="centerContinuous" vertical="center" shrinkToFit="1"/>
    </xf>
    <xf numFmtId="0" fontId="37" fillId="33" borderId="10" xfId="439" applyNumberFormat="1" applyFont="1" applyFill="1" applyBorder="1" applyAlignment="1" applyProtection="1">
      <alignment horizontal="left" vertical="center" shrinkToFit="1"/>
    </xf>
    <xf numFmtId="0" fontId="12" fillId="33" borderId="15" xfId="439" applyNumberFormat="1" applyFont="1" applyFill="1" applyBorder="1" applyAlignment="1" applyProtection="1">
      <alignment horizontal="centerContinuous" vertical="center" shrinkToFit="1"/>
    </xf>
    <xf numFmtId="0" fontId="67" fillId="34" borderId="15" xfId="439" applyNumberFormat="1" applyFont="1" applyFill="1" applyBorder="1" applyAlignment="1" applyProtection="1">
      <alignment horizontal="centerContinuous" vertical="center" shrinkToFit="1"/>
    </xf>
    <xf numFmtId="0" fontId="12" fillId="33" borderId="15" xfId="0" applyNumberFormat="1" applyFont="1" applyFill="1" applyBorder="1" applyAlignment="1" applyProtection="1">
      <alignment horizontal="centerContinuous" vertical="center" shrinkToFit="1"/>
    </xf>
    <xf numFmtId="49" fontId="23" fillId="36" borderId="38" xfId="406" applyNumberFormat="1" applyFont="1" applyFill="1" applyBorder="1" applyAlignment="1" applyProtection="1">
      <alignment horizontal="centerContinuous" vertical="center" shrinkToFit="1"/>
    </xf>
    <xf numFmtId="0" fontId="12" fillId="33" borderId="34" xfId="0" applyNumberFormat="1" applyFont="1" applyFill="1" applyBorder="1" applyAlignment="1" applyProtection="1">
      <alignment horizontal="centerContinuous" vertical="center" shrinkToFit="1"/>
    </xf>
    <xf numFmtId="0" fontId="2" fillId="33" borderId="34" xfId="0" applyNumberFormat="1" applyFont="1" applyFill="1" applyBorder="1" applyAlignment="1" applyProtection="1">
      <alignment horizontal="centerContinuous" vertical="center" shrinkToFit="1"/>
    </xf>
    <xf numFmtId="0" fontId="21" fillId="30" borderId="19" xfId="424" applyNumberFormat="1" applyFont="1" applyFill="1" applyBorder="1" applyAlignment="1" applyProtection="1">
      <alignment horizontal="center" vertical="center"/>
      <protection hidden="1"/>
    </xf>
    <xf numFmtId="177" fontId="21" fillId="30" borderId="84" xfId="0" applyNumberFormat="1" applyFont="1" applyFill="1" applyBorder="1" applyAlignment="1" applyProtection="1">
      <alignment horizontal="center" vertical="center"/>
      <protection hidden="1"/>
    </xf>
    <xf numFmtId="2" fontId="21" fillId="0" borderId="83" xfId="0" applyNumberFormat="1" applyFont="1" applyBorder="1" applyAlignment="1">
      <alignment horizontal="center" vertical="center"/>
    </xf>
    <xf numFmtId="0" fontId="37" fillId="33" borderId="13" xfId="0" applyNumberFormat="1" applyFont="1" applyFill="1" applyBorder="1" applyAlignment="1" applyProtection="1">
      <alignment horizontal="center" vertical="center" wrapText="1"/>
    </xf>
    <xf numFmtId="0" fontId="12" fillId="33" borderId="21" xfId="439" applyNumberFormat="1" applyFont="1" applyFill="1" applyBorder="1" applyAlignment="1" applyProtection="1">
      <alignment horizontal="centerContinuous" vertical="center" shrinkToFit="1"/>
    </xf>
    <xf numFmtId="0" fontId="2" fillId="33" borderId="0" xfId="0" applyNumberFormat="1" applyFont="1" applyFill="1" applyBorder="1" applyAlignment="1" applyProtection="1">
      <alignment horizontal="centerContinuous" vertical="center" wrapText="1"/>
    </xf>
    <xf numFmtId="0" fontId="2" fillId="33" borderId="46" xfId="0" applyNumberFormat="1" applyFont="1" applyFill="1" applyBorder="1" applyAlignment="1" applyProtection="1">
      <alignment horizontal="centerContinuous" vertical="center" shrinkToFit="1"/>
    </xf>
    <xf numFmtId="0" fontId="2" fillId="33" borderId="13" xfId="0" applyNumberFormat="1" applyFont="1" applyFill="1" applyBorder="1" applyAlignment="1" applyProtection="1">
      <alignment horizontal="center" vertical="center" wrapText="1"/>
    </xf>
    <xf numFmtId="0" fontId="2" fillId="33" borderId="19" xfId="0" applyNumberFormat="1" applyFont="1" applyFill="1" applyBorder="1" applyAlignment="1" applyProtection="1">
      <alignment horizontal="center" vertical="center" wrapText="1"/>
    </xf>
    <xf numFmtId="49" fontId="12" fillId="37" borderId="16" xfId="406" applyNumberFormat="1" applyFont="1" applyFill="1" applyBorder="1" applyAlignment="1" applyProtection="1">
      <alignment horizontal="center" vertical="center"/>
    </xf>
    <xf numFmtId="49" fontId="50" fillId="37" borderId="16" xfId="406" applyNumberFormat="1" applyFont="1" applyFill="1" applyBorder="1" applyAlignment="1" applyProtection="1">
      <alignment horizontal="center" vertical="center"/>
    </xf>
    <xf numFmtId="49" fontId="12" fillId="37" borderId="16" xfId="406" applyNumberFormat="1" applyFont="1" applyFill="1" applyBorder="1" applyAlignment="1" applyProtection="1">
      <alignment horizontal="center" vertical="center" wrapText="1"/>
    </xf>
    <xf numFmtId="49" fontId="12" fillId="37" borderId="37" xfId="406" applyNumberFormat="1" applyFont="1" applyFill="1" applyBorder="1" applyAlignment="1" applyProtection="1">
      <alignment horizontal="center" vertical="center"/>
    </xf>
    <xf numFmtId="177" fontId="12" fillId="37" borderId="16" xfId="406" applyNumberFormat="1" applyFont="1" applyFill="1" applyBorder="1" applyAlignment="1" applyProtection="1">
      <alignment horizontal="center" vertical="center" wrapText="1"/>
    </xf>
    <xf numFmtId="0" fontId="37" fillId="33" borderId="29" xfId="439" applyNumberFormat="1" applyFont="1" applyFill="1" applyBorder="1" applyAlignment="1" applyProtection="1">
      <alignment horizontal="left" vertical="center" shrinkToFit="1"/>
    </xf>
    <xf numFmtId="0" fontId="2" fillId="33" borderId="10" xfId="0" applyNumberFormat="1" applyFont="1" applyFill="1" applyBorder="1" applyAlignment="1" applyProtection="1">
      <alignment vertical="center" shrinkToFit="1"/>
    </xf>
    <xf numFmtId="0" fontId="61" fillId="34" borderId="112" xfId="0" applyFont="1" applyFill="1" applyBorder="1" applyAlignment="1" applyProtection="1">
      <alignment horizontal="center" vertical="center" wrapText="1"/>
    </xf>
    <xf numFmtId="2" fontId="70" fillId="33" borderId="47" xfId="0" applyNumberFormat="1" applyFont="1" applyFill="1" applyBorder="1" applyAlignment="1" applyProtection="1">
      <alignment horizontal="center" vertical="center"/>
    </xf>
    <xf numFmtId="2" fontId="23" fillId="0" borderId="60" xfId="0" applyNumberFormat="1" applyFont="1" applyBorder="1" applyAlignment="1" applyProtection="1">
      <alignment horizontal="center" vertical="center"/>
    </xf>
    <xf numFmtId="2" fontId="23" fillId="0" borderId="128" xfId="0" applyNumberFormat="1" applyFont="1" applyBorder="1" applyAlignment="1" applyProtection="1">
      <alignment horizontal="center" vertical="center"/>
    </xf>
    <xf numFmtId="2" fontId="52" fillId="0" borderId="129" xfId="0" applyNumberFormat="1" applyFont="1" applyBorder="1" applyAlignment="1" applyProtection="1">
      <alignment horizontal="center" vertical="center"/>
    </xf>
    <xf numFmtId="2" fontId="52" fillId="0" borderId="130" xfId="0" applyNumberFormat="1" applyFont="1" applyBorder="1" applyAlignment="1" applyProtection="1">
      <alignment horizontal="center" vertical="center"/>
    </xf>
    <xf numFmtId="2" fontId="23" fillId="0" borderId="115" xfId="0" applyNumberFormat="1" applyFont="1" applyBorder="1" applyAlignment="1" applyProtection="1">
      <alignment horizontal="center" vertical="center"/>
    </xf>
    <xf numFmtId="0" fontId="50" fillId="34" borderId="14" xfId="0" applyNumberFormat="1" applyFont="1" applyFill="1" applyBorder="1" applyAlignment="1" applyProtection="1">
      <alignment horizontal="centerContinuous" vertical="center" wrapText="1"/>
    </xf>
    <xf numFmtId="0" fontId="50" fillId="34" borderId="62" xfId="439" applyNumberFormat="1" applyFont="1" applyFill="1" applyBorder="1" applyAlignment="1" applyProtection="1">
      <alignment horizontal="centerContinuous" vertical="center" wrapText="1"/>
    </xf>
    <xf numFmtId="0" fontId="67" fillId="34" borderId="62" xfId="439" applyNumberFormat="1" applyFont="1" applyFill="1" applyBorder="1" applyAlignment="1" applyProtection="1">
      <alignment horizontal="centerContinuous" vertical="center" shrinkToFit="1"/>
    </xf>
    <xf numFmtId="0" fontId="12" fillId="34" borderId="58" xfId="0" applyNumberFormat="1" applyFont="1" applyFill="1" applyBorder="1" applyAlignment="1" applyProtection="1">
      <alignment horizontal="centerContinuous" vertical="center" shrinkToFit="1"/>
    </xf>
    <xf numFmtId="0" fontId="24" fillId="35" borderId="34" xfId="0" applyFont="1" applyFill="1" applyBorder="1" applyAlignment="1" applyProtection="1">
      <alignment horizontal="center" vertical="center" wrapText="1"/>
      <protection hidden="1"/>
    </xf>
    <xf numFmtId="0" fontId="21" fillId="30" borderId="34" xfId="0" applyNumberFormat="1" applyFont="1" applyFill="1" applyBorder="1" applyAlignment="1" applyProtection="1">
      <alignment horizontal="center" vertical="center" wrapText="1"/>
      <protection hidden="1"/>
    </xf>
    <xf numFmtId="0" fontId="21" fillId="38" borderId="34" xfId="0" applyNumberFormat="1" applyFont="1" applyFill="1" applyBorder="1" applyAlignment="1" applyProtection="1">
      <alignment horizontal="center" vertical="center" wrapText="1"/>
      <protection hidden="1"/>
    </xf>
    <xf numFmtId="0" fontId="21" fillId="30" borderId="34" xfId="424" applyNumberFormat="1" applyFont="1" applyFill="1" applyBorder="1" applyAlignment="1" applyProtection="1">
      <alignment horizontal="center" vertical="center"/>
      <protection hidden="1"/>
    </xf>
    <xf numFmtId="9" fontId="21" fillId="30" borderId="10" xfId="440" applyFont="1" applyFill="1" applyBorder="1" applyAlignment="1" applyProtection="1">
      <alignment horizontal="center" vertical="center" wrapText="1"/>
      <protection hidden="1"/>
    </xf>
    <xf numFmtId="0" fontId="85" fillId="35" borderId="132" xfId="0" applyFont="1" applyFill="1" applyBorder="1" applyAlignment="1" applyProtection="1">
      <alignment horizontal="centerContinuous" vertical="center"/>
    </xf>
    <xf numFmtId="0" fontId="21" fillId="30" borderId="48" xfId="0" applyNumberFormat="1" applyFont="1" applyFill="1" applyBorder="1" applyAlignment="1" applyProtection="1">
      <alignment horizontal="center" vertical="center" wrapText="1"/>
      <protection hidden="1"/>
    </xf>
    <xf numFmtId="0" fontId="21" fillId="30" borderId="48" xfId="424" applyNumberFormat="1" applyFont="1" applyFill="1" applyBorder="1" applyAlignment="1" applyProtection="1">
      <alignment horizontal="center" vertical="center"/>
      <protection hidden="1"/>
    </xf>
    <xf numFmtId="0" fontId="33" fillId="35" borderId="15" xfId="0" applyFont="1" applyFill="1" applyBorder="1" applyAlignment="1" applyProtection="1">
      <alignment horizontal="center" vertical="center" wrapText="1"/>
      <protection hidden="1"/>
    </xf>
    <xf numFmtId="0" fontId="21" fillId="30" borderId="15" xfId="440" applyNumberFormat="1" applyFont="1" applyFill="1" applyBorder="1" applyAlignment="1" applyProtection="1">
      <alignment horizontal="center" vertical="center" wrapText="1"/>
      <protection hidden="1"/>
    </xf>
    <xf numFmtId="182" fontId="23" fillId="0" borderId="109" xfId="0" applyNumberFormat="1" applyFont="1" applyBorder="1" applyAlignment="1">
      <alignment horizontal="center" vertical="center"/>
    </xf>
    <xf numFmtId="182" fontId="23" fillId="0" borderId="110" xfId="0" applyNumberFormat="1" applyFont="1" applyBorder="1" applyAlignment="1">
      <alignment horizontal="center" vertical="center"/>
    </xf>
    <xf numFmtId="182" fontId="23" fillId="33" borderId="108" xfId="0" applyNumberFormat="1" applyFont="1" applyFill="1" applyBorder="1" applyAlignment="1">
      <alignment horizontal="center" vertical="center"/>
    </xf>
    <xf numFmtId="0" fontId="59" fillId="0" borderId="0" xfId="0" applyFont="1" applyBorder="1" applyAlignment="1" applyProtection="1">
      <alignment horizontal="right" vertical="center"/>
      <protection hidden="1"/>
    </xf>
    <xf numFmtId="0" fontId="46" fillId="0" borderId="0" xfId="0" applyFont="1" applyAlignment="1" applyProtection="1">
      <alignment horizontal="centerContinuous" vertical="top"/>
      <protection locked="0"/>
    </xf>
    <xf numFmtId="0" fontId="57" fillId="0" borderId="0" xfId="0" applyFont="1" applyBorder="1" applyAlignment="1" applyProtection="1">
      <alignment horizontal="center" vertical="center"/>
      <protection locked="0"/>
    </xf>
    <xf numFmtId="0" fontId="57" fillId="0" borderId="0" xfId="0" applyFont="1" applyBorder="1" applyAlignment="1" applyProtection="1">
      <alignment horizontal="left" vertical="center"/>
      <protection locked="0"/>
    </xf>
    <xf numFmtId="0" fontId="38" fillId="35" borderId="10" xfId="0" applyFont="1" applyFill="1" applyBorder="1" applyAlignment="1" applyProtection="1">
      <alignment horizontal="center" vertical="center"/>
      <protection locked="0"/>
    </xf>
    <xf numFmtId="0" fontId="62" fillId="35" borderId="10" xfId="0" applyFont="1" applyFill="1" applyBorder="1" applyAlignment="1" applyProtection="1">
      <alignment horizontal="center" vertical="center"/>
      <protection locked="0"/>
    </xf>
    <xf numFmtId="0" fontId="72" fillId="35" borderId="10" xfId="0" applyFont="1" applyFill="1" applyBorder="1" applyAlignment="1" applyProtection="1">
      <alignment horizontal="center" vertical="center" wrapText="1" shrinkToFit="1"/>
      <protection locked="0"/>
    </xf>
    <xf numFmtId="0" fontId="72" fillId="35" borderId="10" xfId="0" applyFont="1" applyFill="1" applyBorder="1" applyAlignment="1" applyProtection="1">
      <alignment horizontal="center" vertical="center"/>
      <protection locked="0"/>
    </xf>
    <xf numFmtId="0" fontId="41" fillId="0" borderId="10" xfId="0" applyFont="1" applyFill="1" applyBorder="1" applyAlignment="1" applyProtection="1">
      <alignment horizontal="center" vertical="center" wrapText="1" shrinkToFit="1"/>
      <protection locked="0"/>
    </xf>
    <xf numFmtId="0" fontId="46" fillId="0" borderId="0" xfId="0" applyFont="1" applyAlignment="1" applyProtection="1">
      <alignment horizontal="center" vertical="top"/>
      <protection locked="0"/>
    </xf>
    <xf numFmtId="0" fontId="47" fillId="0" borderId="0" xfId="0" applyFont="1" applyAlignment="1" applyProtection="1">
      <alignment horizontal="center" vertical="center" wrapText="1" shrinkToFit="1"/>
      <protection locked="0"/>
    </xf>
    <xf numFmtId="0" fontId="55" fillId="0" borderId="0" xfId="0" applyFont="1" applyBorder="1" applyAlignment="1" applyProtection="1">
      <alignment horizontal="centerContinuous" vertical="center"/>
      <protection hidden="1"/>
    </xf>
    <xf numFmtId="0" fontId="62" fillId="35" borderId="10" xfId="0" applyFont="1" applyFill="1" applyBorder="1" applyAlignment="1" applyProtection="1">
      <alignment horizontal="center" vertical="center" wrapText="1"/>
      <protection hidden="1"/>
    </xf>
    <xf numFmtId="49" fontId="51" fillId="32" borderId="10" xfId="0" applyNumberFormat="1" applyFont="1" applyFill="1" applyBorder="1" applyAlignment="1" applyProtection="1">
      <alignment horizontal="left" vertical="center" wrapText="1"/>
      <protection hidden="1"/>
    </xf>
    <xf numFmtId="0" fontId="48" fillId="0" borderId="0" xfId="0" applyFont="1" applyAlignment="1" applyProtection="1">
      <alignment horizontal="left" vertical="center"/>
      <protection hidden="1"/>
    </xf>
    <xf numFmtId="0" fontId="72" fillId="35" borderId="10" xfId="0" applyFont="1" applyFill="1" applyBorder="1" applyAlignment="1" applyProtection="1">
      <alignment horizontal="center" vertical="center" wrapText="1" shrinkToFit="1"/>
      <protection hidden="1"/>
    </xf>
    <xf numFmtId="0" fontId="47" fillId="0" borderId="0" xfId="0" applyFont="1" applyAlignment="1" applyProtection="1">
      <alignment horizontal="center" vertical="center" wrapText="1" shrinkToFit="1"/>
      <protection hidden="1"/>
    </xf>
    <xf numFmtId="0" fontId="58" fillId="0" borderId="0" xfId="0" applyFont="1" applyBorder="1" applyAlignment="1" applyProtection="1">
      <alignment horizontal="left" vertical="center"/>
      <protection locked="0"/>
    </xf>
    <xf numFmtId="0" fontId="62" fillId="35" borderId="10" xfId="0" applyFont="1" applyFill="1" applyBorder="1" applyAlignment="1" applyProtection="1">
      <alignment horizontal="center" vertical="center" shrinkToFit="1"/>
      <protection locked="0"/>
    </xf>
    <xf numFmtId="0" fontId="48" fillId="0" borderId="10" xfId="0" applyFont="1" applyBorder="1" applyAlignment="1" applyProtection="1">
      <alignment horizontal="center" vertical="center" shrinkToFit="1"/>
      <protection locked="0"/>
    </xf>
    <xf numFmtId="0" fontId="48" fillId="0" borderId="0" xfId="0" applyFont="1" applyAlignment="1" applyProtection="1">
      <alignment horizontal="center" vertical="center" shrinkToFit="1"/>
      <protection locked="0"/>
    </xf>
    <xf numFmtId="0" fontId="58" fillId="0" borderId="0" xfId="0" applyFont="1" applyAlignment="1" applyProtection="1">
      <alignment horizontal="left" vertical="center"/>
      <protection hidden="1"/>
    </xf>
    <xf numFmtId="0" fontId="48" fillId="0" borderId="0" xfId="0" applyFont="1" applyAlignment="1" applyProtection="1">
      <alignment horizontal="center" vertical="center"/>
      <protection hidden="1"/>
    </xf>
    <xf numFmtId="0" fontId="48" fillId="0" borderId="0" xfId="0" applyFont="1" applyAlignment="1" applyProtection="1">
      <alignment horizontal="left" vertical="center" wrapText="1"/>
      <protection hidden="1"/>
    </xf>
    <xf numFmtId="0" fontId="2" fillId="0" borderId="10" xfId="0" applyFont="1" applyBorder="1" applyAlignment="1">
      <alignment horizontal="center" vertical="center" shrinkToFit="1"/>
    </xf>
    <xf numFmtId="0" fontId="0" fillId="0" borderId="0" xfId="0" applyAlignment="1">
      <alignment horizontal="center" vertical="center" shrinkToFit="1"/>
    </xf>
    <xf numFmtId="0" fontId="22" fillId="34" borderId="16" xfId="406" applyFont="1" applyFill="1" applyBorder="1" applyAlignment="1">
      <alignment horizontal="center" vertical="center" shrinkToFit="1"/>
    </xf>
    <xf numFmtId="177" fontId="0" fillId="33" borderId="10" xfId="0" applyNumberFormat="1" applyFill="1" applyBorder="1" applyAlignment="1">
      <alignment horizontal="center" vertical="center" shrinkToFit="1"/>
    </xf>
    <xf numFmtId="0" fontId="0" fillId="33" borderId="10" xfId="0" applyFill="1" applyBorder="1" applyAlignment="1">
      <alignment horizontal="center" vertical="center" shrinkToFit="1"/>
    </xf>
    <xf numFmtId="0" fontId="0" fillId="0" borderId="0" xfId="0" applyAlignment="1">
      <alignment horizontal="centerContinuous" vertical="center" shrinkToFit="1"/>
    </xf>
    <xf numFmtId="181" fontId="76" fillId="37" borderId="122" xfId="406" applyNumberFormat="1" applyFont="1" applyFill="1" applyBorder="1" applyAlignment="1" applyProtection="1">
      <alignment horizontal="center" vertical="center" wrapText="1"/>
    </xf>
    <xf numFmtId="181" fontId="63" fillId="37" borderId="39" xfId="406" applyNumberFormat="1" applyFont="1" applyFill="1" applyBorder="1" applyAlignment="1" applyProtection="1">
      <alignment horizontal="center" vertical="center" wrapText="1"/>
    </xf>
    <xf numFmtId="181" fontId="63" fillId="37" borderId="16" xfId="406" applyNumberFormat="1" applyFont="1" applyFill="1" applyBorder="1" applyAlignment="1" applyProtection="1">
      <alignment horizontal="center" vertical="center" wrapText="1"/>
    </xf>
    <xf numFmtId="182" fontId="70" fillId="33" borderId="123" xfId="0" applyNumberFormat="1" applyFont="1" applyFill="1" applyBorder="1" applyAlignment="1" applyProtection="1">
      <alignment horizontal="center" vertical="center"/>
    </xf>
    <xf numFmtId="182" fontId="23" fillId="0" borderId="124" xfId="0" applyNumberFormat="1" applyFont="1" applyBorder="1" applyAlignment="1" applyProtection="1">
      <alignment horizontal="center" vertical="center"/>
    </xf>
    <xf numFmtId="182" fontId="23" fillId="0" borderId="125" xfId="0" applyNumberFormat="1" applyFont="1" applyBorder="1" applyAlignment="1" applyProtection="1">
      <alignment horizontal="center" vertical="center"/>
    </xf>
    <xf numFmtId="182" fontId="52" fillId="0" borderId="126" xfId="0" applyNumberFormat="1" applyFont="1" applyBorder="1" applyAlignment="1" applyProtection="1">
      <alignment horizontal="center" vertical="center"/>
    </xf>
    <xf numFmtId="182" fontId="52" fillId="0" borderId="127" xfId="0" applyNumberFormat="1" applyFont="1" applyBorder="1" applyAlignment="1" applyProtection="1">
      <alignment horizontal="center" vertical="center"/>
    </xf>
    <xf numFmtId="182" fontId="23" fillId="0" borderId="111" xfId="0" applyNumberFormat="1" applyFont="1" applyBorder="1" applyAlignment="1" applyProtection="1">
      <alignment horizontal="center" vertical="center"/>
    </xf>
    <xf numFmtId="2" fontId="23" fillId="0" borderId="47" xfId="0" applyNumberFormat="1" applyFont="1" applyBorder="1" applyAlignment="1" applyProtection="1">
      <alignment horizontal="center" vertical="center"/>
    </xf>
    <xf numFmtId="182" fontId="23" fillId="0" borderId="123" xfId="0" applyNumberFormat="1" applyFont="1" applyBorder="1" applyAlignment="1">
      <alignment horizontal="center" vertical="center"/>
    </xf>
    <xf numFmtId="2" fontId="52" fillId="0" borderId="133" xfId="0" applyNumberFormat="1" applyFont="1" applyBorder="1" applyAlignment="1" applyProtection="1">
      <alignment horizontal="center" vertical="center"/>
    </xf>
    <xf numFmtId="182" fontId="23" fillId="0" borderId="134" xfId="0" applyNumberFormat="1" applyFont="1" applyBorder="1" applyAlignment="1">
      <alignment horizontal="center" vertical="center"/>
    </xf>
    <xf numFmtId="182" fontId="23" fillId="0" borderId="127" xfId="0" applyNumberFormat="1" applyFont="1" applyBorder="1" applyAlignment="1">
      <alignment horizontal="center" vertical="center"/>
    </xf>
    <xf numFmtId="0" fontId="89" fillId="0" borderId="0" xfId="0" applyFont="1" applyFill="1" applyAlignment="1" applyProtection="1">
      <alignment horizontal="right" vertical="center"/>
      <protection locked="0"/>
    </xf>
    <xf numFmtId="0" fontId="23" fillId="0" borderId="0" xfId="0" applyFont="1" applyFill="1" applyAlignment="1" applyProtection="1">
      <alignment horizontal="left" vertical="center"/>
      <protection locked="0"/>
    </xf>
    <xf numFmtId="177" fontId="2" fillId="0" borderId="10" xfId="0" applyNumberFormat="1" applyFont="1" applyBorder="1" applyAlignment="1">
      <alignment horizontal="center" vertical="center" shrinkToFit="1"/>
    </xf>
    <xf numFmtId="49" fontId="51" fillId="32" borderId="10" xfId="0" quotePrefix="1" applyNumberFormat="1" applyFont="1" applyFill="1" applyBorder="1" applyAlignment="1" applyProtection="1">
      <alignment horizontal="left" vertical="center" wrapText="1"/>
      <protection hidden="1"/>
    </xf>
    <xf numFmtId="0" fontId="2" fillId="33" borderId="10" xfId="0" applyFont="1" applyFill="1" applyBorder="1" applyAlignment="1">
      <alignment horizontal="center" vertical="center" shrinkToFit="1"/>
    </xf>
    <xf numFmtId="0" fontId="21" fillId="33" borderId="10" xfId="0" applyNumberFormat="1" applyFont="1" applyFill="1" applyBorder="1" applyAlignment="1" applyProtection="1">
      <alignment horizontal="center" vertical="center"/>
      <protection hidden="1"/>
    </xf>
    <xf numFmtId="0" fontId="21" fillId="33" borderId="15" xfId="0" applyNumberFormat="1" applyFont="1" applyFill="1" applyBorder="1" applyAlignment="1" applyProtection="1">
      <alignment horizontal="center" vertical="center"/>
      <protection hidden="1"/>
    </xf>
    <xf numFmtId="0" fontId="21" fillId="33" borderId="10" xfId="0" quotePrefix="1" applyFont="1" applyFill="1" applyBorder="1" applyAlignment="1" applyProtection="1">
      <alignment horizontal="center" vertical="center"/>
      <protection locked="0"/>
    </xf>
    <xf numFmtId="0" fontId="41" fillId="33" borderId="10" xfId="0" applyFont="1" applyFill="1" applyBorder="1" applyAlignment="1" applyProtection="1">
      <alignment horizontal="center" vertical="center" wrapText="1"/>
      <protection locked="0"/>
    </xf>
    <xf numFmtId="0" fontId="21" fillId="33" borderId="10" xfId="0" applyNumberFormat="1" applyFont="1" applyFill="1" applyBorder="1" applyAlignment="1" applyProtection="1">
      <alignment horizontal="center" vertical="center" shrinkToFit="1"/>
      <protection locked="0"/>
    </xf>
    <xf numFmtId="0" fontId="21" fillId="33" borderId="10" xfId="0" applyNumberFormat="1" applyFont="1" applyFill="1" applyBorder="1" applyAlignment="1" applyProtection="1">
      <alignment horizontal="left" vertical="center" shrinkToFit="1"/>
      <protection locked="0"/>
    </xf>
    <xf numFmtId="0" fontId="21" fillId="33" borderId="10" xfId="0" applyNumberFormat="1" applyFont="1" applyFill="1" applyBorder="1" applyAlignment="1" applyProtection="1">
      <alignment horizontal="left" vertical="center" wrapText="1"/>
      <protection locked="0"/>
    </xf>
    <xf numFmtId="0" fontId="21" fillId="33" borderId="10" xfId="0" applyNumberFormat="1" applyFont="1" applyFill="1" applyBorder="1" applyAlignment="1" applyProtection="1">
      <alignment horizontal="center" vertical="center" shrinkToFit="1"/>
      <protection hidden="1"/>
    </xf>
    <xf numFmtId="0" fontId="21" fillId="33" borderId="10" xfId="0" applyNumberFormat="1" applyFont="1" applyFill="1" applyBorder="1" applyAlignment="1" applyProtection="1">
      <alignment horizontal="left" vertical="center" shrinkToFit="1"/>
      <protection hidden="1"/>
    </xf>
    <xf numFmtId="177" fontId="21" fillId="33" borderId="10" xfId="0" applyNumberFormat="1" applyFont="1" applyFill="1" applyBorder="1" applyAlignment="1" applyProtection="1">
      <alignment horizontal="center" vertical="center"/>
      <protection hidden="1"/>
    </xf>
    <xf numFmtId="177" fontId="21" fillId="33" borderId="10" xfId="0" applyNumberFormat="1" applyFont="1" applyFill="1" applyBorder="1" applyAlignment="1" applyProtection="1">
      <alignment horizontal="center" vertical="center" shrinkToFit="1"/>
      <protection hidden="1"/>
    </xf>
    <xf numFmtId="0" fontId="21" fillId="33" borderId="10" xfId="0" applyNumberFormat="1" applyFont="1" applyFill="1" applyBorder="1" applyAlignment="1" applyProtection="1">
      <alignment horizontal="center" vertical="center" wrapText="1"/>
      <protection hidden="1"/>
    </xf>
    <xf numFmtId="0" fontId="21" fillId="33" borderId="10" xfId="0" applyFont="1" applyFill="1" applyBorder="1" applyAlignment="1" applyProtection="1">
      <alignment horizontal="left" vertical="center"/>
      <protection hidden="1"/>
    </xf>
    <xf numFmtId="2" fontId="21" fillId="33" borderId="35" xfId="0" applyNumberFormat="1" applyFont="1" applyFill="1" applyBorder="1" applyAlignment="1" applyProtection="1">
      <alignment horizontal="center" vertical="center" wrapText="1"/>
      <protection hidden="1"/>
    </xf>
    <xf numFmtId="0" fontId="21" fillId="33" borderId="10" xfId="0" applyNumberFormat="1" applyFont="1" applyFill="1" applyBorder="1" applyAlignment="1" applyProtection="1">
      <alignment horizontal="left" vertical="center" wrapText="1"/>
      <protection hidden="1"/>
    </xf>
    <xf numFmtId="177" fontId="21" fillId="33" borderId="35" xfId="0" applyNumberFormat="1" applyFont="1" applyFill="1" applyBorder="1" applyAlignment="1" applyProtection="1">
      <alignment horizontal="center" vertical="center" wrapText="1"/>
      <protection hidden="1"/>
    </xf>
    <xf numFmtId="0" fontId="21" fillId="33" borderId="10" xfId="0" applyFont="1" applyFill="1" applyBorder="1" applyAlignment="1" applyProtection="1">
      <alignment horizontal="left" vertical="center" shrinkToFit="1"/>
      <protection hidden="1"/>
    </xf>
    <xf numFmtId="0" fontId="0" fillId="35" borderId="35" xfId="0" applyFill="1" applyBorder="1" applyAlignment="1" applyProtection="1">
      <alignment horizontal="center" vertical="center"/>
      <protection locked="0"/>
    </xf>
    <xf numFmtId="0" fontId="12" fillId="35" borderId="35" xfId="0" applyFont="1" applyFill="1" applyBorder="1" applyAlignment="1" applyProtection="1">
      <alignment horizontal="center" vertical="center"/>
      <protection locked="0"/>
    </xf>
    <xf numFmtId="0" fontId="12" fillId="35" borderId="89" xfId="0" applyFont="1" applyFill="1" applyBorder="1" applyAlignment="1" applyProtection="1">
      <alignment horizontal="center" vertical="center"/>
      <protection locked="0"/>
    </xf>
    <xf numFmtId="177" fontId="21" fillId="39" borderId="15" xfId="0" applyNumberFormat="1" applyFont="1" applyFill="1" applyBorder="1" applyAlignment="1" applyProtection="1">
      <alignment horizontal="centerContinuous" vertical="center" shrinkToFit="1"/>
      <protection hidden="1"/>
    </xf>
    <xf numFmtId="177" fontId="34" fillId="39" borderId="34" xfId="0" applyNumberFormat="1" applyFont="1" applyFill="1" applyBorder="1" applyAlignment="1" applyProtection="1">
      <alignment horizontal="centerContinuous" vertical="center"/>
      <protection hidden="1"/>
    </xf>
    <xf numFmtId="177" fontId="34" fillId="39" borderId="73" xfId="0" applyNumberFormat="1" applyFont="1" applyFill="1" applyBorder="1" applyAlignment="1" applyProtection="1">
      <alignment horizontal="centerContinuous" vertical="center"/>
      <protection hidden="1"/>
    </xf>
    <xf numFmtId="0" fontId="21" fillId="34" borderId="35" xfId="0" applyFont="1" applyFill="1" applyBorder="1" applyAlignment="1" applyProtection="1">
      <alignment horizontal="center" vertical="center" shrinkToFit="1"/>
      <protection locked="0"/>
    </xf>
    <xf numFmtId="177" fontId="21" fillId="30" borderId="35" xfId="0" applyNumberFormat="1" applyFont="1" applyFill="1" applyBorder="1" applyAlignment="1" applyProtection="1">
      <alignment horizontal="center" vertical="center" shrinkToFit="1"/>
      <protection locked="0"/>
    </xf>
    <xf numFmtId="0" fontId="21" fillId="0" borderId="35" xfId="0" applyFont="1" applyBorder="1" applyAlignment="1" applyProtection="1">
      <alignment horizontal="center" vertical="center" shrinkToFit="1"/>
      <protection locked="0"/>
    </xf>
    <xf numFmtId="177" fontId="84" fillId="0" borderId="35" xfId="306" applyNumberFormat="1" applyFont="1" applyFill="1" applyBorder="1" applyAlignment="1" applyProtection="1">
      <alignment horizontal="centerContinuous" vertical="center"/>
      <protection hidden="1"/>
    </xf>
    <xf numFmtId="177" fontId="21" fillId="0" borderId="81" xfId="0" applyNumberFormat="1" applyFont="1" applyFill="1" applyBorder="1" applyAlignment="1" applyProtection="1">
      <alignment horizontal="centerContinuous" vertical="center" shrinkToFit="1"/>
      <protection hidden="1"/>
    </xf>
    <xf numFmtId="177" fontId="21" fillId="0" borderId="35" xfId="0" applyNumberFormat="1" applyFont="1" applyFill="1" applyBorder="1" applyAlignment="1" applyProtection="1">
      <alignment horizontal="centerContinuous" vertical="center" wrapText="1"/>
      <protection hidden="1"/>
    </xf>
    <xf numFmtId="177" fontId="21" fillId="0" borderId="81" xfId="0" applyNumberFormat="1" applyFont="1" applyFill="1" applyBorder="1" applyAlignment="1" applyProtection="1">
      <alignment horizontal="centerContinuous" vertical="center" wrapText="1"/>
      <protection hidden="1"/>
    </xf>
    <xf numFmtId="177" fontId="21" fillId="0" borderId="10" xfId="0" applyNumberFormat="1" applyFont="1" applyFill="1" applyBorder="1" applyAlignment="1" applyProtection="1">
      <alignment horizontal="centerContinuous" vertical="center" wrapText="1"/>
      <protection hidden="1"/>
    </xf>
    <xf numFmtId="177" fontId="21" fillId="0" borderId="83" xfId="0" applyNumberFormat="1" applyFont="1" applyFill="1" applyBorder="1" applyAlignment="1" applyProtection="1">
      <alignment horizontal="centerContinuous" vertical="center" wrapText="1"/>
      <protection hidden="1"/>
    </xf>
    <xf numFmtId="177" fontId="21" fillId="30" borderId="135" xfId="0" applyNumberFormat="1" applyFont="1" applyFill="1" applyBorder="1" applyAlignment="1" applyProtection="1">
      <alignment horizontal="center" vertical="center"/>
      <protection hidden="1"/>
    </xf>
    <xf numFmtId="0" fontId="21" fillId="0" borderId="35" xfId="0" applyFont="1" applyFill="1" applyBorder="1" applyAlignment="1" applyProtection="1">
      <alignment horizontal="center" vertical="center" shrinkToFit="1"/>
      <protection locked="0"/>
    </xf>
    <xf numFmtId="0" fontId="85" fillId="35" borderId="136" xfId="0" applyFont="1" applyFill="1" applyBorder="1" applyAlignment="1" applyProtection="1">
      <alignment horizontal="centerContinuous" vertical="center"/>
    </xf>
    <xf numFmtId="177" fontId="33" fillId="35" borderId="137" xfId="0" applyNumberFormat="1" applyFont="1" applyFill="1" applyBorder="1" applyAlignment="1" applyProtection="1">
      <alignment horizontal="center" vertical="center" wrapText="1"/>
      <protection hidden="1"/>
    </xf>
    <xf numFmtId="177" fontId="21" fillId="0" borderId="135" xfId="0" applyNumberFormat="1" applyFont="1" applyFill="1" applyBorder="1" applyAlignment="1" applyProtection="1">
      <alignment horizontal="centerContinuous" vertical="center" wrapText="1"/>
      <protection hidden="1"/>
    </xf>
    <xf numFmtId="0" fontId="24" fillId="34" borderId="15" xfId="0" applyFont="1" applyFill="1" applyBorder="1" applyAlignment="1" applyProtection="1">
      <alignment horizontal="centerContinuous" vertical="center" shrinkToFit="1"/>
      <protection hidden="1"/>
    </xf>
    <xf numFmtId="0" fontId="24" fillId="34" borderId="34" xfId="0" applyFont="1" applyFill="1" applyBorder="1" applyAlignment="1" applyProtection="1">
      <alignment horizontal="centerContinuous" vertical="center" shrinkToFit="1"/>
      <protection hidden="1"/>
    </xf>
    <xf numFmtId="0" fontId="24" fillId="34" borderId="34" xfId="0" applyNumberFormat="1" applyFont="1" applyFill="1" applyBorder="1" applyAlignment="1" applyProtection="1">
      <alignment horizontal="centerContinuous" vertical="center" shrinkToFit="1"/>
      <protection hidden="1"/>
    </xf>
    <xf numFmtId="0" fontId="24" fillId="34" borderId="34" xfId="0" applyNumberFormat="1" applyFont="1" applyFill="1" applyBorder="1" applyAlignment="1" applyProtection="1">
      <alignment horizontal="centerContinuous" vertical="center"/>
      <protection hidden="1"/>
    </xf>
    <xf numFmtId="177" fontId="24" fillId="34" borderId="34" xfId="0" applyNumberFormat="1" applyFont="1" applyFill="1" applyBorder="1" applyAlignment="1" applyProtection="1">
      <alignment horizontal="centerContinuous" vertical="center"/>
      <protection hidden="1"/>
    </xf>
    <xf numFmtId="177" fontId="24" fillId="34" borderId="34" xfId="0" applyNumberFormat="1" applyFont="1" applyFill="1" applyBorder="1" applyAlignment="1" applyProtection="1">
      <alignment horizontal="centerContinuous" vertical="center" shrinkToFit="1"/>
      <protection hidden="1"/>
    </xf>
    <xf numFmtId="177" fontId="24" fillId="34" borderId="34" xfId="0" applyNumberFormat="1" applyFont="1" applyFill="1" applyBorder="1" applyAlignment="1" applyProtection="1">
      <alignment horizontal="centerContinuous" vertical="center" wrapText="1"/>
      <protection hidden="1"/>
    </xf>
    <xf numFmtId="9" fontId="24" fillId="34" borderId="34" xfId="440" applyFont="1" applyFill="1" applyBorder="1" applyAlignment="1" applyProtection="1">
      <alignment horizontal="centerContinuous" vertical="center" wrapText="1"/>
      <protection hidden="1"/>
    </xf>
    <xf numFmtId="0" fontId="24" fillId="34" borderId="34" xfId="424" applyNumberFormat="1" applyFont="1" applyFill="1" applyBorder="1" applyAlignment="1" applyProtection="1">
      <alignment horizontal="centerContinuous" vertical="center"/>
      <protection hidden="1"/>
    </xf>
    <xf numFmtId="0" fontId="24" fillId="34" borderId="34" xfId="440" applyNumberFormat="1" applyFont="1" applyFill="1" applyBorder="1" applyAlignment="1" applyProtection="1">
      <alignment horizontal="centerContinuous" vertical="center" wrapText="1"/>
      <protection hidden="1"/>
    </xf>
    <xf numFmtId="177" fontId="21" fillId="34" borderId="135" xfId="0" applyNumberFormat="1" applyFont="1" applyFill="1" applyBorder="1" applyAlignment="1" applyProtection="1">
      <alignment horizontal="center" vertical="center"/>
      <protection hidden="1"/>
    </xf>
    <xf numFmtId="177" fontId="21" fillId="34" borderId="83" xfId="0" applyNumberFormat="1" applyFont="1" applyFill="1" applyBorder="1" applyAlignment="1" applyProtection="1">
      <alignment horizontal="center" vertical="center"/>
      <protection hidden="1"/>
    </xf>
    <xf numFmtId="177" fontId="21" fillId="34" borderId="35" xfId="0" applyNumberFormat="1" applyFont="1" applyFill="1" applyBorder="1" applyAlignment="1" applyProtection="1">
      <alignment horizontal="center" vertical="center"/>
      <protection hidden="1"/>
    </xf>
    <xf numFmtId="177" fontId="21" fillId="34" borderId="81" xfId="0" applyNumberFormat="1" applyFont="1" applyFill="1" applyBorder="1" applyAlignment="1" applyProtection="1">
      <alignment horizontal="center" vertical="center"/>
      <protection hidden="1"/>
    </xf>
    <xf numFmtId="177" fontId="21" fillId="34" borderId="10" xfId="0" applyNumberFormat="1" applyFont="1" applyFill="1" applyBorder="1" applyAlignment="1" applyProtection="1">
      <alignment horizontal="center" vertical="center"/>
      <protection hidden="1"/>
    </xf>
    <xf numFmtId="177" fontId="84" fillId="34" borderId="35" xfId="0" applyNumberFormat="1" applyFont="1" applyFill="1" applyBorder="1" applyAlignment="1" applyProtection="1">
      <alignment horizontal="center" vertical="center"/>
      <protection hidden="1"/>
    </xf>
    <xf numFmtId="177" fontId="84" fillId="34" borderId="81" xfId="0" applyNumberFormat="1" applyFont="1" applyFill="1" applyBorder="1" applyAlignment="1" applyProtection="1">
      <alignment horizontal="center" vertical="center"/>
      <protection hidden="1"/>
    </xf>
    <xf numFmtId="177" fontId="34" fillId="34" borderId="34" xfId="0" applyNumberFormat="1" applyFont="1" applyFill="1" applyBorder="1" applyAlignment="1" applyProtection="1">
      <alignment horizontal="center" vertical="center"/>
      <protection hidden="1"/>
    </xf>
    <xf numFmtId="0" fontId="92" fillId="0" borderId="0" xfId="0" applyFont="1" applyFill="1" applyAlignment="1" applyProtection="1">
      <alignment horizontal="right" vertical="center"/>
      <protection locked="0"/>
    </xf>
    <xf numFmtId="0" fontId="2" fillId="34" borderId="13" xfId="0" applyFont="1" applyFill="1" applyBorder="1" applyAlignment="1">
      <alignment horizontal="center" vertical="center" shrinkToFit="1"/>
    </xf>
    <xf numFmtId="0" fontId="2" fillId="34" borderId="10" xfId="0" applyFont="1" applyFill="1" applyBorder="1" applyAlignment="1">
      <alignment horizontal="center" vertical="center" shrinkToFit="1"/>
    </xf>
    <xf numFmtId="0" fontId="83" fillId="33" borderId="138" xfId="0" applyFont="1" applyFill="1" applyBorder="1" applyAlignment="1" applyProtection="1">
      <alignment horizontal="center" vertical="center"/>
    </xf>
    <xf numFmtId="2" fontId="52" fillId="0" borderId="139" xfId="0" applyNumberFormat="1" applyFont="1" applyBorder="1" applyAlignment="1" applyProtection="1">
      <alignment horizontal="center" vertical="center"/>
    </xf>
    <xf numFmtId="182" fontId="23" fillId="0" borderId="140" xfId="0" applyNumberFormat="1" applyFont="1" applyBorder="1" applyAlignment="1">
      <alignment horizontal="center" vertical="center"/>
    </xf>
    <xf numFmtId="2" fontId="52" fillId="0" borderId="141" xfId="0" applyNumberFormat="1" applyFont="1" applyBorder="1" applyAlignment="1" applyProtection="1">
      <alignment horizontal="center" vertical="center"/>
    </xf>
    <xf numFmtId="182" fontId="23" fillId="0" borderId="142" xfId="0" applyNumberFormat="1" applyFont="1" applyBorder="1" applyAlignment="1">
      <alignment horizontal="center" vertical="center"/>
    </xf>
    <xf numFmtId="2" fontId="52" fillId="0" borderId="143" xfId="0" applyNumberFormat="1" applyFont="1" applyBorder="1" applyAlignment="1" applyProtection="1">
      <alignment horizontal="center" vertical="center"/>
    </xf>
    <xf numFmtId="182" fontId="23" fillId="0" borderId="144" xfId="0" applyNumberFormat="1" applyFont="1" applyBorder="1" applyAlignment="1">
      <alignment horizontal="center" vertical="center"/>
    </xf>
    <xf numFmtId="0" fontId="12" fillId="35" borderId="35" xfId="0" applyFont="1" applyFill="1" applyBorder="1" applyAlignment="1" applyProtection="1">
      <alignment horizontal="center" vertical="center" wrapText="1"/>
      <protection hidden="1"/>
    </xf>
    <xf numFmtId="9" fontId="12" fillId="33" borderId="32" xfId="440" applyFont="1" applyFill="1" applyBorder="1" applyAlignment="1" applyProtection="1">
      <alignment horizontal="center" vertical="center"/>
      <protection hidden="1"/>
    </xf>
    <xf numFmtId="9" fontId="12" fillId="33" borderId="61" xfId="440" applyFont="1" applyFill="1" applyBorder="1" applyAlignment="1" applyProtection="1">
      <alignment horizontal="center" vertical="center"/>
      <protection hidden="1"/>
    </xf>
    <xf numFmtId="9" fontId="2" fillId="0" borderId="35" xfId="440" applyFont="1" applyBorder="1" applyAlignment="1" applyProtection="1">
      <alignment horizontal="center" vertical="center"/>
      <protection hidden="1"/>
    </xf>
    <xf numFmtId="9" fontId="12" fillId="33" borderId="35" xfId="440" applyFont="1" applyFill="1" applyBorder="1" applyAlignment="1" applyProtection="1">
      <alignment horizontal="center" vertical="center"/>
      <protection hidden="1"/>
    </xf>
    <xf numFmtId="9" fontId="2" fillId="0" borderId="61" xfId="440" applyFont="1" applyBorder="1" applyAlignment="1" applyProtection="1">
      <alignment horizontal="center" vertical="center"/>
      <protection hidden="1"/>
    </xf>
    <xf numFmtId="49" fontId="50" fillId="37" borderId="16" xfId="406" applyNumberFormat="1" applyFont="1" applyFill="1" applyBorder="1" applyAlignment="1" applyProtection="1">
      <alignment horizontal="center" vertical="center" wrapText="1"/>
    </xf>
    <xf numFmtId="0" fontId="2" fillId="0" borderId="10" xfId="0" applyNumberFormat="1" applyFont="1" applyFill="1" applyBorder="1" applyAlignment="1" applyProtection="1">
      <alignment horizontal="center" vertical="center" wrapText="1"/>
    </xf>
    <xf numFmtId="0" fontId="2" fillId="0" borderId="15" xfId="0" applyNumberFormat="1" applyFont="1" applyFill="1" applyBorder="1" applyAlignment="1" applyProtection="1">
      <alignment horizontal="center" vertical="center" wrapText="1"/>
    </xf>
    <xf numFmtId="0" fontId="51" fillId="32" borderId="10" xfId="0" applyFont="1" applyFill="1" applyBorder="1" applyAlignment="1" applyProtection="1">
      <alignment horizontal="center" vertical="center" wrapText="1"/>
      <protection locked="0"/>
    </xf>
    <xf numFmtId="0" fontId="51" fillId="32" borderId="10" xfId="0" quotePrefix="1" applyFont="1" applyFill="1" applyBorder="1" applyAlignment="1" applyProtection="1">
      <alignment horizontal="left" vertical="center" wrapText="1"/>
      <protection locked="0"/>
    </xf>
    <xf numFmtId="0" fontId="51" fillId="32" borderId="10" xfId="0" applyFont="1" applyFill="1" applyBorder="1" applyAlignment="1" applyProtection="1">
      <alignment horizontal="center" vertical="center" wrapText="1"/>
      <protection hidden="1"/>
    </xf>
    <xf numFmtId="0" fontId="109" fillId="32" borderId="10" xfId="0" applyFont="1" applyFill="1" applyBorder="1" applyAlignment="1" applyProtection="1">
      <alignment horizontal="center" vertical="center"/>
      <protection hidden="1"/>
    </xf>
    <xf numFmtId="0" fontId="21" fillId="33" borderId="29" xfId="0" applyNumberFormat="1" applyFont="1" applyFill="1" applyBorder="1" applyAlignment="1" applyProtection="1">
      <alignment horizontal="center" vertical="center"/>
      <protection hidden="1"/>
    </xf>
    <xf numFmtId="178" fontId="35" fillId="35" borderId="15" xfId="0" applyNumberFormat="1" applyFont="1" applyFill="1" applyBorder="1" applyAlignment="1" applyProtection="1">
      <alignment horizontal="centerContinuous" vertical="center" wrapText="1"/>
      <protection hidden="1"/>
    </xf>
    <xf numFmtId="179" fontId="35" fillId="35" borderId="35" xfId="0" applyNumberFormat="1" applyFont="1" applyFill="1" applyBorder="1" applyAlignment="1" applyProtection="1">
      <alignment horizontal="centerContinuous" vertical="center" wrapText="1"/>
      <protection hidden="1"/>
    </xf>
    <xf numFmtId="178" fontId="35" fillId="35" borderId="35" xfId="0" applyNumberFormat="1" applyFont="1" applyFill="1" applyBorder="1" applyAlignment="1" applyProtection="1">
      <alignment horizontal="centerContinuous" vertical="center" wrapText="1"/>
      <protection hidden="1"/>
    </xf>
    <xf numFmtId="179" fontId="35" fillId="35" borderId="15" xfId="0" applyNumberFormat="1" applyFont="1" applyFill="1" applyBorder="1" applyAlignment="1" applyProtection="1">
      <alignment horizontal="centerContinuous" vertical="center" wrapText="1"/>
      <protection hidden="1"/>
    </xf>
    <xf numFmtId="178" fontId="35" fillId="35" borderId="10" xfId="0" applyNumberFormat="1" applyFont="1" applyFill="1" applyBorder="1" applyAlignment="1" applyProtection="1">
      <alignment horizontal="center" vertical="center" shrinkToFit="1"/>
      <protection hidden="1"/>
    </xf>
    <xf numFmtId="176" fontId="81" fillId="35" borderId="10" xfId="306" applyNumberFormat="1" applyFont="1" applyFill="1" applyBorder="1" applyAlignment="1" applyProtection="1">
      <alignment horizontal="center" vertical="center"/>
      <protection hidden="1"/>
    </xf>
    <xf numFmtId="177" fontId="35" fillId="35" borderId="35" xfId="424" applyNumberFormat="1" applyFont="1" applyFill="1" applyBorder="1" applyAlignment="1" applyProtection="1">
      <alignment horizontal="center" vertical="center" wrapText="1"/>
      <protection hidden="1"/>
    </xf>
    <xf numFmtId="9" fontId="35" fillId="35" borderId="10" xfId="440" applyFont="1" applyFill="1" applyBorder="1" applyAlignment="1" applyProtection="1">
      <alignment horizontal="center" vertical="center" wrapText="1"/>
      <protection hidden="1"/>
    </xf>
    <xf numFmtId="176" fontId="35" fillId="35" borderId="34" xfId="424" applyNumberFormat="1" applyFont="1" applyFill="1" applyBorder="1" applyAlignment="1" applyProtection="1">
      <alignment horizontal="center" vertical="center" wrapText="1"/>
      <protection hidden="1"/>
    </xf>
    <xf numFmtId="176" fontId="35" fillId="35" borderId="48" xfId="424" applyNumberFormat="1" applyFont="1" applyFill="1" applyBorder="1" applyAlignment="1" applyProtection="1">
      <alignment horizontal="center" vertical="center" wrapText="1"/>
      <protection hidden="1"/>
    </xf>
    <xf numFmtId="9" fontId="35" fillId="35" borderId="35" xfId="440" applyFont="1" applyFill="1" applyBorder="1" applyAlignment="1" applyProtection="1">
      <alignment horizontal="center" vertical="center" wrapText="1"/>
      <protection hidden="1"/>
    </xf>
    <xf numFmtId="9" fontId="35" fillId="35" borderId="81" xfId="440" applyFont="1" applyFill="1" applyBorder="1" applyAlignment="1" applyProtection="1">
      <alignment horizontal="center" vertical="center" wrapText="1"/>
      <protection hidden="1"/>
    </xf>
    <xf numFmtId="9" fontId="35" fillId="35" borderId="35" xfId="440" applyNumberFormat="1" applyFont="1" applyFill="1" applyBorder="1" applyAlignment="1" applyProtection="1">
      <alignment horizontal="center" vertical="center" wrapText="1"/>
      <protection hidden="1"/>
    </xf>
    <xf numFmtId="9" fontId="35" fillId="35" borderId="10" xfId="440" applyNumberFormat="1" applyFont="1" applyFill="1" applyBorder="1" applyAlignment="1" applyProtection="1">
      <alignment horizontal="center" vertical="center" wrapText="1"/>
      <protection hidden="1"/>
    </xf>
    <xf numFmtId="9" fontId="35" fillId="35" borderId="81" xfId="440" applyNumberFormat="1" applyFont="1" applyFill="1" applyBorder="1" applyAlignment="1" applyProtection="1">
      <alignment horizontal="center" vertical="center" wrapText="1"/>
      <protection hidden="1"/>
    </xf>
    <xf numFmtId="9" fontId="35" fillId="35" borderId="15" xfId="440" applyFont="1" applyFill="1" applyBorder="1" applyAlignment="1" applyProtection="1">
      <alignment horizontal="center" vertical="center" wrapText="1"/>
      <protection hidden="1"/>
    </xf>
    <xf numFmtId="177" fontId="35" fillId="35" borderId="83" xfId="424" applyNumberFormat="1" applyFont="1" applyFill="1" applyBorder="1" applyAlignment="1" applyProtection="1">
      <alignment horizontal="center" vertical="center" wrapText="1"/>
      <protection hidden="1"/>
    </xf>
    <xf numFmtId="177" fontId="35" fillId="35" borderId="86" xfId="424" applyNumberFormat="1" applyFont="1" applyFill="1" applyBorder="1" applyAlignment="1" applyProtection="1">
      <alignment horizontal="center" vertical="center" wrapText="1"/>
      <protection hidden="1"/>
    </xf>
    <xf numFmtId="177" fontId="35" fillId="35" borderId="81" xfId="424" applyNumberFormat="1" applyFont="1" applyFill="1" applyBorder="1" applyAlignment="1" applyProtection="1">
      <alignment horizontal="center" vertical="center" wrapText="1"/>
      <protection hidden="1"/>
    </xf>
    <xf numFmtId="177" fontId="35" fillId="35" borderId="88" xfId="424" applyNumberFormat="1" applyFont="1" applyFill="1" applyBorder="1" applyAlignment="1" applyProtection="1">
      <alignment horizontal="center" vertical="center" wrapText="1"/>
      <protection hidden="1"/>
    </xf>
    <xf numFmtId="177" fontId="35" fillId="35" borderId="10" xfId="424" applyNumberFormat="1" applyFont="1" applyFill="1" applyBorder="1" applyAlignment="1" applyProtection="1">
      <alignment horizontal="center" vertical="center" wrapText="1"/>
      <protection hidden="1"/>
    </xf>
    <xf numFmtId="177" fontId="35" fillId="35" borderId="34" xfId="424" applyNumberFormat="1" applyFont="1" applyFill="1" applyBorder="1" applyAlignment="1" applyProtection="1">
      <alignment horizontal="center" vertical="center" wrapText="1"/>
      <protection hidden="1"/>
    </xf>
    <xf numFmtId="0" fontId="21" fillId="35" borderId="35" xfId="0" applyFont="1" applyFill="1" applyBorder="1" applyAlignment="1" applyProtection="1">
      <alignment horizontal="center" vertical="center" shrinkToFit="1"/>
      <protection locked="0"/>
    </xf>
    <xf numFmtId="0" fontId="24" fillId="35" borderId="10" xfId="0" applyFont="1" applyFill="1" applyBorder="1" applyAlignment="1" applyProtection="1">
      <alignment horizontal="centerContinuous" vertical="center" shrinkToFit="1"/>
      <protection hidden="1"/>
    </xf>
    <xf numFmtId="0" fontId="24" fillId="35" borderId="10" xfId="0" applyNumberFormat="1" applyFont="1" applyFill="1" applyBorder="1" applyAlignment="1" applyProtection="1">
      <alignment horizontal="centerContinuous" vertical="center" shrinkToFit="1"/>
      <protection hidden="1"/>
    </xf>
    <xf numFmtId="0" fontId="24" fillId="35" borderId="10" xfId="0" applyFont="1" applyFill="1" applyBorder="1" applyAlignment="1" applyProtection="1">
      <alignment horizontal="centerContinuous" vertical="center"/>
      <protection hidden="1"/>
    </xf>
    <xf numFmtId="177" fontId="24" fillId="35" borderId="10" xfId="0" applyNumberFormat="1" applyFont="1" applyFill="1" applyBorder="1" applyAlignment="1" applyProtection="1">
      <alignment horizontal="centerContinuous" vertical="center"/>
      <protection hidden="1"/>
    </xf>
    <xf numFmtId="177" fontId="24" fillId="35" borderId="10" xfId="0" applyNumberFormat="1" applyFont="1" applyFill="1" applyBorder="1" applyAlignment="1" applyProtection="1">
      <alignment horizontal="centerContinuous" vertical="center" shrinkToFit="1"/>
      <protection hidden="1"/>
    </xf>
    <xf numFmtId="177" fontId="24" fillId="35" borderId="35" xfId="0" applyNumberFormat="1" applyFont="1" applyFill="1" applyBorder="1" applyAlignment="1" applyProtection="1">
      <alignment horizontal="center" vertical="center"/>
      <protection hidden="1"/>
    </xf>
    <xf numFmtId="9" fontId="24" fillId="35" borderId="10" xfId="440" applyFont="1" applyFill="1" applyBorder="1" applyAlignment="1" applyProtection="1">
      <alignment horizontal="center" vertical="center"/>
      <protection hidden="1"/>
    </xf>
    <xf numFmtId="9" fontId="24" fillId="35" borderId="35" xfId="440" applyFont="1" applyFill="1" applyBorder="1" applyAlignment="1" applyProtection="1">
      <alignment horizontal="center" vertical="center"/>
      <protection hidden="1"/>
    </xf>
    <xf numFmtId="9" fontId="24" fillId="35" borderId="81" xfId="440" applyFont="1" applyFill="1" applyBorder="1" applyAlignment="1" applyProtection="1">
      <alignment horizontal="center" vertical="center"/>
      <protection hidden="1"/>
    </xf>
    <xf numFmtId="9" fontId="24" fillId="35" borderId="15" xfId="440" applyFont="1" applyFill="1" applyBorder="1" applyAlignment="1" applyProtection="1">
      <alignment horizontal="center" vertical="center"/>
      <protection hidden="1"/>
    </xf>
    <xf numFmtId="9" fontId="24" fillId="35" borderId="35" xfId="440" applyNumberFormat="1" applyFont="1" applyFill="1" applyBorder="1" applyAlignment="1" applyProtection="1">
      <alignment horizontal="center" vertical="center"/>
      <protection hidden="1"/>
    </xf>
    <xf numFmtId="9" fontId="24" fillId="35" borderId="10" xfId="440" applyNumberFormat="1" applyFont="1" applyFill="1" applyBorder="1" applyAlignment="1" applyProtection="1">
      <alignment horizontal="center" vertical="center"/>
      <protection hidden="1"/>
    </xf>
    <xf numFmtId="9" fontId="24" fillId="35" borderId="81" xfId="440" applyNumberFormat="1" applyFont="1" applyFill="1" applyBorder="1" applyAlignment="1" applyProtection="1">
      <alignment horizontal="center" vertical="center"/>
      <protection hidden="1"/>
    </xf>
    <xf numFmtId="177" fontId="24" fillId="35" borderId="83" xfId="0" applyNumberFormat="1" applyFont="1" applyFill="1" applyBorder="1" applyAlignment="1" applyProtection="1">
      <alignment horizontal="center" vertical="center"/>
      <protection hidden="1"/>
    </xf>
    <xf numFmtId="177" fontId="35" fillId="35" borderId="86" xfId="0" applyNumberFormat="1" applyFont="1" applyFill="1" applyBorder="1" applyAlignment="1" applyProtection="1">
      <alignment horizontal="center" vertical="center"/>
      <protection hidden="1"/>
    </xf>
    <xf numFmtId="177" fontId="24" fillId="35" borderId="73" xfId="0" applyNumberFormat="1" applyFont="1" applyFill="1" applyBorder="1" applyAlignment="1" applyProtection="1">
      <alignment horizontal="center" vertical="center"/>
      <protection hidden="1"/>
    </xf>
    <xf numFmtId="177" fontId="35" fillId="35" borderId="88" xfId="0" applyNumberFormat="1" applyFont="1" applyFill="1" applyBorder="1" applyAlignment="1" applyProtection="1">
      <alignment horizontal="center" vertical="center"/>
      <protection hidden="1"/>
    </xf>
    <xf numFmtId="177" fontId="35" fillId="35" borderId="34" xfId="0" applyNumberFormat="1" applyFont="1" applyFill="1" applyBorder="1" applyAlignment="1" applyProtection="1">
      <alignment horizontal="center" vertical="center"/>
      <protection hidden="1"/>
    </xf>
    <xf numFmtId="177" fontId="35" fillId="35" borderId="83" xfId="0" applyNumberFormat="1" applyFont="1" applyFill="1" applyBorder="1" applyAlignment="1" applyProtection="1">
      <alignment horizontal="center" vertical="center"/>
      <protection hidden="1"/>
    </xf>
    <xf numFmtId="177" fontId="21" fillId="35" borderId="35" xfId="0" applyNumberFormat="1" applyFont="1" applyFill="1" applyBorder="1" applyAlignment="1" applyProtection="1">
      <alignment horizontal="center" vertical="center" shrinkToFit="1"/>
      <protection locked="0"/>
    </xf>
    <xf numFmtId="0" fontId="42" fillId="0" borderId="10" xfId="0" applyFont="1" applyFill="1" applyBorder="1" applyAlignment="1" applyProtection="1">
      <alignment horizontal="center" vertical="center" wrapText="1"/>
      <protection locked="0"/>
    </xf>
    <xf numFmtId="0" fontId="42" fillId="0" borderId="10" xfId="0" quotePrefix="1" applyFont="1" applyFill="1" applyBorder="1" applyAlignment="1" applyProtection="1">
      <alignment horizontal="left" vertical="center" wrapText="1"/>
      <protection locked="0"/>
    </xf>
    <xf numFmtId="0" fontId="37" fillId="33" borderId="21" xfId="0" applyNumberFormat="1" applyFont="1" applyFill="1" applyBorder="1" applyAlignment="1" applyProtection="1">
      <alignment horizontal="center" vertical="center" wrapText="1"/>
    </xf>
    <xf numFmtId="0" fontId="2" fillId="33" borderId="15" xfId="0" applyNumberFormat="1" applyFont="1" applyFill="1" applyBorder="1" applyAlignment="1" applyProtection="1">
      <alignment vertical="center" shrinkToFit="1"/>
    </xf>
    <xf numFmtId="0" fontId="24" fillId="35" borderId="10" xfId="0" applyNumberFormat="1" applyFont="1" applyFill="1" applyBorder="1" applyAlignment="1" applyProtection="1">
      <alignment horizontal="center" vertical="center" wrapText="1"/>
      <protection hidden="1"/>
    </xf>
    <xf numFmtId="0" fontId="24" fillId="35" borderId="10" xfId="0" applyNumberFormat="1" applyFont="1" applyFill="1" applyBorder="1" applyAlignment="1" applyProtection="1">
      <alignment horizontal="center" vertical="center" shrinkToFit="1"/>
      <protection hidden="1"/>
    </xf>
    <xf numFmtId="0" fontId="35" fillId="35" borderId="10" xfId="0" applyNumberFormat="1" applyFont="1" applyFill="1" applyBorder="1" applyAlignment="1" applyProtection="1">
      <alignment horizontal="center" vertical="center" wrapText="1"/>
      <protection hidden="1"/>
    </xf>
    <xf numFmtId="0" fontId="24" fillId="35" borderId="34" xfId="0" applyNumberFormat="1" applyFont="1" applyFill="1" applyBorder="1" applyAlignment="1" applyProtection="1">
      <alignment horizontal="center" vertical="center" wrapText="1"/>
      <protection hidden="1"/>
    </xf>
    <xf numFmtId="0" fontId="24" fillId="35" borderId="48" xfId="0" applyNumberFormat="1" applyFont="1" applyFill="1" applyBorder="1" applyAlignment="1" applyProtection="1">
      <alignment horizontal="center" vertical="center" wrapText="1"/>
      <protection hidden="1"/>
    </xf>
    <xf numFmtId="0" fontId="33" fillId="35" borderId="35" xfId="0" applyNumberFormat="1" applyFont="1" applyFill="1" applyBorder="1" applyAlignment="1" applyProtection="1">
      <alignment horizontal="center" vertical="center" wrapText="1"/>
      <protection hidden="1"/>
    </xf>
    <xf numFmtId="0" fontId="33" fillId="35" borderId="81" xfId="0" applyNumberFormat="1" applyFont="1" applyFill="1" applyBorder="1" applyAlignment="1" applyProtection="1">
      <alignment horizontal="center" vertical="center" wrapText="1"/>
      <protection hidden="1"/>
    </xf>
    <xf numFmtId="0" fontId="33" fillId="35" borderId="10" xfId="0" applyNumberFormat="1" applyFont="1" applyFill="1" applyBorder="1" applyAlignment="1" applyProtection="1">
      <alignment horizontal="center" vertical="center" wrapText="1"/>
      <protection hidden="1"/>
    </xf>
    <xf numFmtId="0" fontId="33" fillId="35" borderId="15" xfId="0" applyNumberFormat="1" applyFont="1" applyFill="1" applyBorder="1" applyAlignment="1" applyProtection="1">
      <alignment horizontal="center" vertical="center" wrapText="1"/>
      <protection hidden="1"/>
    </xf>
    <xf numFmtId="0" fontId="33" fillId="35" borderId="89" xfId="0" applyNumberFormat="1" applyFont="1" applyFill="1" applyBorder="1" applyAlignment="1" applyProtection="1">
      <alignment horizontal="center" vertical="center" wrapText="1"/>
      <protection hidden="1"/>
    </xf>
    <xf numFmtId="0" fontId="33" fillId="35" borderId="82" xfId="0" applyNumberFormat="1" applyFont="1" applyFill="1" applyBorder="1" applyAlignment="1" applyProtection="1">
      <alignment horizontal="center" vertical="center" wrapText="1"/>
      <protection hidden="1"/>
    </xf>
    <xf numFmtId="0" fontId="75" fillId="35" borderId="85" xfId="0" applyNumberFormat="1" applyFont="1" applyFill="1" applyBorder="1" applyAlignment="1" applyProtection="1">
      <alignment horizontal="center" vertical="center" wrapText="1"/>
      <protection hidden="1"/>
    </xf>
    <xf numFmtId="0" fontId="33" fillId="35" borderId="79" xfId="0" applyNumberFormat="1" applyFont="1" applyFill="1" applyBorder="1" applyAlignment="1" applyProtection="1">
      <alignment horizontal="center" vertical="center" wrapText="1"/>
      <protection hidden="1"/>
    </xf>
    <xf numFmtId="0" fontId="33" fillId="35" borderId="80" xfId="0" applyNumberFormat="1" applyFont="1" applyFill="1" applyBorder="1" applyAlignment="1" applyProtection="1">
      <alignment horizontal="center" vertical="center" wrapText="1"/>
      <protection hidden="1"/>
    </xf>
    <xf numFmtId="0" fontId="75" fillId="35" borderId="87" xfId="0" applyNumberFormat="1" applyFont="1" applyFill="1" applyBorder="1" applyAlignment="1" applyProtection="1">
      <alignment horizontal="center" vertical="center" wrapText="1"/>
      <protection hidden="1"/>
    </xf>
    <xf numFmtId="0" fontId="33" fillId="35" borderId="78" xfId="0" applyNumberFormat="1" applyFont="1" applyFill="1" applyBorder="1" applyAlignment="1" applyProtection="1">
      <alignment horizontal="center" vertical="center" wrapText="1"/>
      <protection hidden="1"/>
    </xf>
    <xf numFmtId="0" fontId="75" fillId="35" borderId="90" xfId="0" applyNumberFormat="1" applyFont="1" applyFill="1" applyBorder="1" applyAlignment="1" applyProtection="1">
      <alignment horizontal="center" vertical="center" wrapText="1"/>
      <protection hidden="1"/>
    </xf>
    <xf numFmtId="0" fontId="75" fillId="35" borderId="82" xfId="0" applyNumberFormat="1" applyFont="1" applyFill="1" applyBorder="1" applyAlignment="1" applyProtection="1">
      <alignment horizontal="center" vertical="center" wrapText="1"/>
      <protection hidden="1"/>
    </xf>
    <xf numFmtId="0" fontId="12" fillId="35" borderId="35" xfId="0" applyNumberFormat="1" applyFont="1" applyFill="1" applyBorder="1" applyAlignment="1" applyProtection="1">
      <alignment horizontal="center" vertical="center"/>
      <protection locked="0"/>
    </xf>
    <xf numFmtId="0" fontId="85" fillId="35" borderId="34" xfId="0" applyNumberFormat="1" applyFont="1" applyFill="1" applyBorder="1" applyAlignment="1" applyProtection="1">
      <alignment horizontal="centerContinuous" vertical="center"/>
    </xf>
    <xf numFmtId="0" fontId="85" fillId="35" borderId="132" xfId="0" applyNumberFormat="1" applyFont="1" applyFill="1" applyBorder="1" applyAlignment="1" applyProtection="1">
      <alignment horizontal="centerContinuous" vertical="center"/>
    </xf>
    <xf numFmtId="0" fontId="85" fillId="35" borderId="33" xfId="0" applyNumberFormat="1" applyFont="1" applyFill="1" applyBorder="1" applyAlignment="1" applyProtection="1">
      <alignment horizontal="centerContinuous" vertical="center"/>
    </xf>
    <xf numFmtId="0" fontId="85" fillId="35" borderId="77" xfId="0" applyNumberFormat="1" applyFont="1" applyFill="1" applyBorder="1" applyAlignment="1" applyProtection="1">
      <alignment horizontal="centerContinuous" vertical="center"/>
    </xf>
    <xf numFmtId="0" fontId="85" fillId="35" borderId="74" xfId="0" applyNumberFormat="1" applyFont="1" applyFill="1" applyBorder="1" applyAlignment="1" applyProtection="1">
      <alignment horizontal="centerContinuous" vertical="center"/>
    </xf>
    <xf numFmtId="0" fontId="85" fillId="35" borderId="75" xfId="0" applyNumberFormat="1" applyFont="1" applyFill="1" applyBorder="1" applyAlignment="1" applyProtection="1">
      <alignment horizontal="centerContinuous" vertical="center"/>
    </xf>
    <xf numFmtId="0" fontId="85" fillId="35" borderId="76" xfId="0" applyNumberFormat="1" applyFont="1" applyFill="1" applyBorder="1" applyAlignment="1" applyProtection="1">
      <alignment horizontal="centerContinuous" vertical="center"/>
    </xf>
    <xf numFmtId="0" fontId="0" fillId="35" borderId="35" xfId="0" applyNumberFormat="1" applyFill="1" applyBorder="1" applyAlignment="1" applyProtection="1">
      <alignment horizontal="center" vertical="center"/>
      <protection locked="0"/>
    </xf>
    <xf numFmtId="183" fontId="21" fillId="33" borderId="10" xfId="0" applyNumberFormat="1" applyFont="1" applyFill="1" applyBorder="1" applyAlignment="1" applyProtection="1">
      <alignment horizontal="center" vertical="center" shrinkToFit="1"/>
      <protection hidden="1"/>
    </xf>
    <xf numFmtId="183" fontId="24" fillId="35" borderId="10" xfId="0" applyNumberFormat="1" applyFont="1" applyFill="1" applyBorder="1" applyAlignment="1" applyProtection="1">
      <alignment horizontal="centerContinuous" vertical="center" shrinkToFit="1"/>
      <protection hidden="1"/>
    </xf>
    <xf numFmtId="176" fontId="21" fillId="33" borderId="10" xfId="0" applyNumberFormat="1" applyFont="1" applyFill="1" applyBorder="1" applyAlignment="1" applyProtection="1">
      <alignment horizontal="center" vertical="center"/>
      <protection hidden="1"/>
    </xf>
    <xf numFmtId="176" fontId="21" fillId="33" borderId="10" xfId="0" applyNumberFormat="1" applyFont="1" applyFill="1" applyBorder="1" applyAlignment="1" applyProtection="1">
      <alignment horizontal="center" vertical="center" wrapText="1"/>
      <protection hidden="1"/>
    </xf>
    <xf numFmtId="176" fontId="35" fillId="35" borderId="15" xfId="0" applyNumberFormat="1" applyFont="1" applyFill="1" applyBorder="1" applyAlignment="1" applyProtection="1">
      <alignment horizontal="centerContinuous" vertical="center" wrapText="1"/>
      <protection hidden="1"/>
    </xf>
    <xf numFmtId="0" fontId="24" fillId="35" borderId="10" xfId="0" applyNumberFormat="1" applyFont="1" applyFill="1" applyBorder="1" applyAlignment="1" applyProtection="1">
      <alignment horizontal="center" vertical="center"/>
      <protection hidden="1"/>
    </xf>
    <xf numFmtId="0" fontId="24" fillId="35" borderId="35" xfId="0" applyNumberFormat="1" applyFont="1" applyFill="1" applyBorder="1" applyAlignment="1" applyProtection="1">
      <alignment horizontal="center" vertical="center"/>
      <protection hidden="1"/>
    </xf>
    <xf numFmtId="0" fontId="21" fillId="33" borderId="35" xfId="0" applyNumberFormat="1" applyFont="1" applyFill="1" applyBorder="1" applyAlignment="1" applyProtection="1">
      <alignment horizontal="center" vertical="center" wrapText="1"/>
      <protection hidden="1"/>
    </xf>
    <xf numFmtId="176" fontId="24" fillId="35" borderId="34" xfId="424" applyNumberFormat="1" applyFont="1" applyFill="1" applyBorder="1" applyAlignment="1" applyProtection="1">
      <alignment horizontal="center" vertical="center"/>
      <protection hidden="1"/>
    </xf>
    <xf numFmtId="176" fontId="24" fillId="35" borderId="48" xfId="424" applyNumberFormat="1" applyFont="1" applyFill="1" applyBorder="1" applyAlignment="1" applyProtection="1">
      <alignment horizontal="center" vertical="center"/>
      <protection hidden="1"/>
    </xf>
    <xf numFmtId="176" fontId="21" fillId="30" borderId="34" xfId="0" applyNumberFormat="1" applyFont="1" applyFill="1" applyBorder="1" applyAlignment="1" applyProtection="1">
      <alignment horizontal="center" vertical="center" wrapText="1"/>
      <protection hidden="1"/>
    </xf>
    <xf numFmtId="176" fontId="21" fillId="30" borderId="48" xfId="0" applyNumberFormat="1" applyFont="1" applyFill="1" applyBorder="1" applyAlignment="1" applyProtection="1">
      <alignment horizontal="center" vertical="center" wrapText="1"/>
      <protection hidden="1"/>
    </xf>
    <xf numFmtId="176" fontId="21" fillId="38" borderId="34" xfId="0" applyNumberFormat="1" applyFont="1" applyFill="1" applyBorder="1" applyAlignment="1" applyProtection="1">
      <alignment horizontal="center" vertical="center" wrapText="1"/>
      <protection hidden="1"/>
    </xf>
    <xf numFmtId="176" fontId="21" fillId="30" borderId="34" xfId="424" applyNumberFormat="1" applyFont="1" applyFill="1" applyBorder="1" applyAlignment="1" applyProtection="1">
      <alignment horizontal="center" vertical="center"/>
      <protection hidden="1"/>
    </xf>
    <xf numFmtId="176" fontId="21" fillId="30" borderId="48" xfId="424" applyNumberFormat="1" applyFont="1" applyFill="1" applyBorder="1" applyAlignment="1" applyProtection="1">
      <alignment horizontal="center" vertical="center"/>
      <protection hidden="1"/>
    </xf>
    <xf numFmtId="176" fontId="21" fillId="30" borderId="35" xfId="440" applyNumberFormat="1" applyFont="1" applyFill="1" applyBorder="1" applyAlignment="1" applyProtection="1">
      <alignment horizontal="center" vertical="center" wrapText="1"/>
      <protection hidden="1"/>
    </xf>
    <xf numFmtId="176" fontId="21" fillId="30" borderId="81" xfId="440" applyNumberFormat="1" applyFont="1" applyFill="1" applyBorder="1" applyAlignment="1" applyProtection="1">
      <alignment horizontal="center" vertical="center" wrapText="1"/>
      <protection hidden="1"/>
    </xf>
    <xf numFmtId="176" fontId="21" fillId="30" borderId="10" xfId="440" applyNumberFormat="1" applyFont="1" applyFill="1" applyBorder="1" applyAlignment="1" applyProtection="1">
      <alignment horizontal="center" vertical="center" wrapText="1"/>
      <protection hidden="1"/>
    </xf>
    <xf numFmtId="176" fontId="21" fillId="30" borderId="15" xfId="440" applyNumberFormat="1" applyFont="1" applyFill="1" applyBorder="1" applyAlignment="1" applyProtection="1">
      <alignment horizontal="center" vertical="center" wrapText="1"/>
      <protection hidden="1"/>
    </xf>
    <xf numFmtId="176" fontId="21" fillId="30" borderId="71" xfId="0" applyNumberFormat="1" applyFont="1" applyFill="1" applyBorder="1" applyAlignment="1" applyProtection="1">
      <alignment horizontal="center" vertical="center" wrapText="1"/>
      <protection hidden="1"/>
    </xf>
    <xf numFmtId="176" fontId="21" fillId="30" borderId="17" xfId="0" applyNumberFormat="1" applyFont="1" applyFill="1" applyBorder="1" applyAlignment="1" applyProtection="1">
      <alignment horizontal="center" vertical="center" wrapText="1"/>
      <protection hidden="1"/>
    </xf>
    <xf numFmtId="176" fontId="21" fillId="30" borderId="19" xfId="0" applyNumberFormat="1" applyFont="1" applyFill="1" applyBorder="1" applyAlignment="1" applyProtection="1">
      <alignment horizontal="center" vertical="center" wrapText="1"/>
      <protection hidden="1"/>
    </xf>
    <xf numFmtId="176" fontId="24" fillId="39" borderId="34" xfId="0" applyNumberFormat="1" applyFont="1" applyFill="1" applyBorder="1" applyAlignment="1" applyProtection="1">
      <alignment horizontal="centerContinuous" vertical="center" wrapText="1"/>
      <protection hidden="1"/>
    </xf>
    <xf numFmtId="176" fontId="21" fillId="40" borderId="73" xfId="440" applyNumberFormat="1" applyFont="1" applyFill="1" applyBorder="1" applyAlignment="1" applyProtection="1">
      <alignment horizontal="centerContinuous" vertical="center" wrapText="1"/>
      <protection hidden="1"/>
    </xf>
    <xf numFmtId="176" fontId="21" fillId="40" borderId="34" xfId="440" applyNumberFormat="1" applyFont="1" applyFill="1" applyBorder="1" applyAlignment="1" applyProtection="1">
      <alignment horizontal="centerContinuous" vertical="center" wrapText="1"/>
      <protection hidden="1"/>
    </xf>
    <xf numFmtId="176" fontId="24" fillId="39" borderId="72" xfId="0" applyNumberFormat="1" applyFont="1" applyFill="1" applyBorder="1" applyAlignment="1" applyProtection="1">
      <alignment horizontal="centerContinuous" vertical="center" wrapText="1"/>
      <protection hidden="1"/>
    </xf>
    <xf numFmtId="176" fontId="21" fillId="39" borderId="10" xfId="0" applyNumberFormat="1" applyFont="1" applyFill="1" applyBorder="1" applyAlignment="1" applyProtection="1">
      <alignment horizontal="centerContinuous" vertical="center" wrapText="1"/>
      <protection hidden="1"/>
    </xf>
    <xf numFmtId="176" fontId="21" fillId="39" borderId="15" xfId="0" applyNumberFormat="1" applyFont="1" applyFill="1" applyBorder="1" applyAlignment="1" applyProtection="1">
      <alignment horizontal="centerContinuous" vertical="center" wrapText="1"/>
      <protection hidden="1"/>
    </xf>
    <xf numFmtId="176" fontId="21" fillId="30" borderId="35" xfId="424" applyNumberFormat="1" applyFont="1" applyFill="1" applyBorder="1" applyAlignment="1" applyProtection="1">
      <alignment horizontal="center" vertical="center"/>
      <protection hidden="1"/>
    </xf>
    <xf numFmtId="176" fontId="21" fillId="30" borderId="10" xfId="424" applyNumberFormat="1" applyFont="1" applyFill="1" applyBorder="1" applyAlignment="1" applyProtection="1">
      <alignment horizontal="center" vertical="center"/>
      <protection hidden="1"/>
    </xf>
    <xf numFmtId="176" fontId="21" fillId="30" borderId="15" xfId="424" applyNumberFormat="1" applyFont="1" applyFill="1" applyBorder="1" applyAlignment="1" applyProtection="1">
      <alignment horizontal="center" vertical="center"/>
      <protection hidden="1"/>
    </xf>
    <xf numFmtId="176" fontId="21" fillId="39" borderId="34" xfId="0" applyNumberFormat="1" applyFont="1" applyFill="1" applyBorder="1" applyAlignment="1" applyProtection="1">
      <alignment horizontal="centerContinuous" vertical="center" wrapText="1"/>
      <protection hidden="1"/>
    </xf>
    <xf numFmtId="177" fontId="21" fillId="0" borderId="84" xfId="0" applyNumberFormat="1" applyFont="1" applyBorder="1" applyAlignment="1">
      <alignment horizontal="center" vertical="center"/>
    </xf>
    <xf numFmtId="177" fontId="34" fillId="33" borderId="86" xfId="0" applyNumberFormat="1" applyFont="1" applyFill="1" applyBorder="1" applyAlignment="1" applyProtection="1">
      <alignment horizontal="center" vertical="center" wrapText="1"/>
      <protection hidden="1"/>
    </xf>
    <xf numFmtId="177" fontId="21" fillId="0" borderId="35" xfId="0" applyNumberFormat="1" applyFont="1" applyBorder="1" applyAlignment="1">
      <alignment horizontal="center" vertical="center"/>
    </xf>
    <xf numFmtId="177" fontId="21" fillId="0" borderId="81" xfId="0" applyNumberFormat="1" applyFont="1" applyBorder="1" applyAlignment="1">
      <alignment horizontal="center" vertical="center"/>
    </xf>
    <xf numFmtId="177" fontId="35" fillId="33" borderId="83" xfId="0" applyNumberFormat="1" applyFont="1" applyFill="1" applyBorder="1" applyAlignment="1" applyProtection="1">
      <alignment horizontal="center" vertical="center"/>
      <protection hidden="1"/>
    </xf>
    <xf numFmtId="0" fontId="50" fillId="37" borderId="10" xfId="406" applyNumberFormat="1" applyFont="1" applyFill="1" applyBorder="1" applyAlignment="1" applyProtection="1">
      <alignment horizontal="center" vertical="center"/>
    </xf>
    <xf numFmtId="0" fontId="12" fillId="37" borderId="10" xfId="406" applyNumberFormat="1" applyFont="1" applyFill="1" applyBorder="1" applyAlignment="1" applyProtection="1">
      <alignment horizontal="center" vertical="center"/>
    </xf>
    <xf numFmtId="0" fontId="12" fillId="37" borderId="10" xfId="406" applyNumberFormat="1" applyFont="1" applyFill="1" applyBorder="1" applyAlignment="1" applyProtection="1">
      <alignment horizontal="center" vertical="center" wrapText="1"/>
    </xf>
    <xf numFmtId="0" fontId="12" fillId="37" borderId="15" xfId="406" applyNumberFormat="1" applyFont="1" applyFill="1" applyBorder="1" applyAlignment="1" applyProtection="1">
      <alignment horizontal="center" vertical="center"/>
    </xf>
    <xf numFmtId="0" fontId="50" fillId="37" borderId="10" xfId="406" applyNumberFormat="1" applyFont="1" applyFill="1" applyBorder="1" applyAlignment="1" applyProtection="1">
      <alignment horizontal="center" vertical="center" wrapText="1"/>
    </xf>
    <xf numFmtId="0" fontId="76" fillId="37" borderId="82" xfId="406" applyNumberFormat="1" applyFont="1" applyFill="1" applyBorder="1" applyAlignment="1" applyProtection="1">
      <alignment horizontal="center" vertical="center" wrapText="1"/>
    </xf>
    <xf numFmtId="0" fontId="63" fillId="37" borderId="35" xfId="406" applyNumberFormat="1" applyFont="1" applyFill="1" applyBorder="1" applyAlignment="1" applyProtection="1">
      <alignment horizontal="center" vertical="center" wrapText="1"/>
    </xf>
    <xf numFmtId="0" fontId="63" fillId="37" borderId="10" xfId="406" applyNumberFormat="1" applyFont="1" applyFill="1" applyBorder="1" applyAlignment="1" applyProtection="1">
      <alignment horizontal="center" vertical="center" wrapText="1"/>
    </xf>
    <xf numFmtId="0" fontId="88" fillId="35" borderId="10" xfId="406" applyNumberFormat="1" applyFont="1" applyFill="1" applyBorder="1" applyAlignment="1">
      <alignment horizontal="center" vertical="center" shrinkToFit="1"/>
    </xf>
    <xf numFmtId="176" fontId="37" fillId="33" borderId="21" xfId="439" applyNumberFormat="1" applyFont="1" applyFill="1" applyBorder="1" applyAlignment="1" applyProtection="1">
      <alignment horizontal="center" vertical="center" wrapText="1"/>
    </xf>
    <xf numFmtId="176" fontId="37" fillId="33" borderId="29" xfId="439" applyNumberFormat="1" applyFont="1" applyFill="1" applyBorder="1" applyAlignment="1" applyProtection="1">
      <alignment horizontal="center" vertical="center" wrapText="1"/>
    </xf>
    <xf numFmtId="176" fontId="37" fillId="33" borderId="15" xfId="439" applyNumberFormat="1" applyFont="1" applyFill="1" applyBorder="1" applyAlignment="1" applyProtection="1">
      <alignment horizontal="center" vertical="center" wrapText="1"/>
    </xf>
    <xf numFmtId="176" fontId="37" fillId="33" borderId="10" xfId="439" applyNumberFormat="1" applyFont="1" applyFill="1" applyBorder="1" applyAlignment="1" applyProtection="1">
      <alignment horizontal="center" vertical="center" wrapText="1"/>
    </xf>
    <xf numFmtId="176" fontId="37" fillId="33" borderId="20" xfId="439" applyNumberFormat="1" applyFont="1" applyFill="1" applyBorder="1" applyAlignment="1" applyProtection="1">
      <alignment horizontal="center" vertical="center" wrapText="1"/>
    </xf>
    <xf numFmtId="176" fontId="50" fillId="34" borderId="15" xfId="439" applyNumberFormat="1" applyFont="1" applyFill="1" applyBorder="1" applyAlignment="1" applyProtection="1">
      <alignment horizontal="centerContinuous" vertical="center" wrapText="1"/>
    </xf>
    <xf numFmtId="176" fontId="37" fillId="33" borderId="15" xfId="0" applyNumberFormat="1" applyFont="1" applyFill="1" applyBorder="1" applyAlignment="1" applyProtection="1">
      <alignment horizontal="center" vertical="center" wrapText="1"/>
    </xf>
    <xf numFmtId="176" fontId="37" fillId="33" borderId="29" xfId="0" applyNumberFormat="1" applyFont="1" applyFill="1" applyBorder="1" applyAlignment="1" applyProtection="1">
      <alignment horizontal="center" vertical="center" wrapText="1"/>
    </xf>
    <xf numFmtId="176" fontId="21" fillId="33" borderId="15" xfId="0" applyNumberFormat="1" applyFont="1" applyFill="1" applyBorder="1" applyAlignment="1" applyProtection="1">
      <alignment horizontal="center" vertical="center"/>
      <protection hidden="1"/>
    </xf>
    <xf numFmtId="177" fontId="66" fillId="36" borderId="91" xfId="424" applyNumberFormat="1" applyFont="1" applyFill="1" applyBorder="1" applyAlignment="1" applyProtection="1">
      <alignment horizontal="center" vertical="center" wrapText="1"/>
    </xf>
    <xf numFmtId="177" fontId="66" fillId="36" borderId="39" xfId="424" applyNumberFormat="1" applyFont="1" applyFill="1" applyBorder="1" applyAlignment="1" applyProtection="1">
      <alignment horizontal="center" vertical="center" wrapText="1"/>
    </xf>
    <xf numFmtId="177" fontId="66" fillId="36" borderId="16" xfId="424" applyNumberFormat="1" applyFont="1" applyFill="1" applyBorder="1" applyAlignment="1" applyProtection="1">
      <alignment horizontal="center" vertical="center" wrapText="1"/>
    </xf>
    <xf numFmtId="177" fontId="50" fillId="34" borderId="131" xfId="0" applyNumberFormat="1" applyFont="1" applyFill="1" applyBorder="1" applyAlignment="1" applyProtection="1">
      <alignment horizontal="center" vertical="center"/>
    </xf>
    <xf numFmtId="177" fontId="50" fillId="34" borderId="61" xfId="0" applyNumberFormat="1" applyFont="1" applyFill="1" applyBorder="1" applyAlignment="1" applyProtection="1">
      <alignment horizontal="center" vertical="center"/>
    </xf>
    <xf numFmtId="177" fontId="50" fillId="34" borderId="14" xfId="0" applyNumberFormat="1" applyFont="1" applyFill="1" applyBorder="1" applyAlignment="1" applyProtection="1">
      <alignment horizontal="center" vertical="center"/>
    </xf>
    <xf numFmtId="177" fontId="50" fillId="33" borderId="120" xfId="0" applyNumberFormat="1" applyFont="1" applyFill="1" applyBorder="1" applyAlignment="1" applyProtection="1">
      <alignment horizontal="center" vertical="center"/>
    </xf>
    <xf numFmtId="177" fontId="12" fillId="33" borderId="121" xfId="0" applyNumberFormat="1" applyFont="1" applyFill="1" applyBorder="1" applyAlignment="1" applyProtection="1">
      <alignment horizontal="center" vertical="center"/>
    </xf>
    <xf numFmtId="177" fontId="12" fillId="33" borderId="13" xfId="0" applyNumberFormat="1" applyFont="1" applyFill="1" applyBorder="1" applyAlignment="1" applyProtection="1">
      <alignment horizontal="center" vertical="center"/>
    </xf>
    <xf numFmtId="177" fontId="50" fillId="33" borderId="92" xfId="0" applyNumberFormat="1" applyFont="1" applyFill="1" applyBorder="1" applyAlignment="1" applyProtection="1">
      <alignment horizontal="center" vertical="center"/>
    </xf>
    <xf numFmtId="177" fontId="56" fillId="0" borderId="35" xfId="0" applyNumberFormat="1" applyFont="1" applyFill="1" applyBorder="1" applyAlignment="1">
      <alignment horizontal="center" vertical="center" wrapText="1"/>
    </xf>
    <xf numFmtId="177" fontId="56" fillId="0" borderId="10" xfId="0" applyNumberFormat="1" applyFont="1" applyFill="1" applyBorder="1" applyAlignment="1">
      <alignment horizontal="center" vertical="center" wrapText="1"/>
    </xf>
    <xf numFmtId="177" fontId="50" fillId="33" borderId="83" xfId="0" applyNumberFormat="1" applyFont="1" applyFill="1" applyBorder="1" applyAlignment="1" applyProtection="1">
      <alignment horizontal="center" vertical="center"/>
    </xf>
    <xf numFmtId="177" fontId="2" fillId="0" borderId="35" xfId="0" applyNumberFormat="1" applyFont="1" applyFill="1" applyBorder="1" applyAlignment="1">
      <alignment horizontal="center" vertical="center"/>
    </xf>
    <xf numFmtId="177" fontId="2" fillId="0" borderId="10" xfId="0" applyNumberFormat="1" applyFont="1" applyFill="1" applyBorder="1" applyAlignment="1">
      <alignment horizontal="center" vertical="center"/>
    </xf>
    <xf numFmtId="177" fontId="12" fillId="33" borderId="35" xfId="0" applyNumberFormat="1" applyFont="1" applyFill="1" applyBorder="1" applyAlignment="1" applyProtection="1">
      <alignment horizontal="center" vertical="center"/>
    </xf>
    <xf numFmtId="177" fontId="12" fillId="33" borderId="10" xfId="0" applyNumberFormat="1" applyFont="1" applyFill="1" applyBorder="1" applyAlignment="1" applyProtection="1">
      <alignment horizontal="center" vertical="center"/>
    </xf>
    <xf numFmtId="177" fontId="0" fillId="0" borderId="35" xfId="0" applyNumberFormat="1" applyBorder="1" applyAlignment="1">
      <alignment horizontal="center" vertical="center"/>
    </xf>
    <xf numFmtId="177" fontId="0" fillId="0" borderId="10" xfId="0" applyNumberFormat="1" applyBorder="1" applyAlignment="1">
      <alignment horizontal="center" vertical="center"/>
    </xf>
    <xf numFmtId="177" fontId="50" fillId="33" borderId="35" xfId="0" applyNumberFormat="1" applyFont="1" applyFill="1" applyBorder="1" applyAlignment="1" applyProtection="1">
      <alignment horizontal="center" vertical="center"/>
    </xf>
    <xf numFmtId="177" fontId="50" fillId="33" borderId="10" xfId="0" applyNumberFormat="1" applyFont="1" applyFill="1" applyBorder="1" applyAlignment="1" applyProtection="1">
      <alignment horizontal="center" vertical="center"/>
    </xf>
    <xf numFmtId="177" fontId="0" fillId="0" borderId="32" xfId="0" applyNumberFormat="1" applyBorder="1" applyAlignment="1">
      <alignment horizontal="center" vertical="center"/>
    </xf>
    <xf numFmtId="177" fontId="0" fillId="0" borderId="20" xfId="0" applyNumberFormat="1" applyBorder="1" applyAlignment="1">
      <alignment horizontal="center" vertical="center"/>
    </xf>
    <xf numFmtId="177" fontId="50" fillId="34" borderId="83" xfId="0" applyNumberFormat="1" applyFont="1" applyFill="1" applyBorder="1" applyAlignment="1" applyProtection="1">
      <alignment horizontal="center" vertical="center"/>
    </xf>
    <xf numFmtId="177" fontId="50" fillId="34" borderId="89" xfId="0" applyNumberFormat="1" applyFont="1" applyFill="1" applyBorder="1" applyAlignment="1" applyProtection="1">
      <alignment horizontal="center" vertical="center"/>
    </xf>
    <xf numFmtId="177" fontId="50" fillId="34" borderId="10" xfId="0" applyNumberFormat="1" applyFont="1" applyFill="1" applyBorder="1" applyAlignment="1" applyProtection="1">
      <alignment horizontal="center" vertical="center"/>
    </xf>
    <xf numFmtId="177" fontId="2" fillId="0" borderId="32" xfId="0" applyNumberFormat="1" applyFont="1" applyFill="1" applyBorder="1" applyAlignment="1">
      <alignment horizontal="center" vertical="center"/>
    </xf>
    <xf numFmtId="177" fontId="2" fillId="0" borderId="20" xfId="0" applyNumberFormat="1" applyFont="1" applyFill="1" applyBorder="1" applyAlignment="1">
      <alignment horizontal="center" vertical="center"/>
    </xf>
    <xf numFmtId="183" fontId="21" fillId="33" borderId="10" xfId="0" applyNumberFormat="1" applyFont="1" applyFill="1" applyBorder="1" applyAlignment="1" applyProtection="1">
      <alignment horizontal="center" vertical="center" shrinkToFit="1"/>
      <protection locked="0"/>
    </xf>
    <xf numFmtId="183" fontId="41" fillId="33" borderId="10" xfId="0" applyNumberFormat="1" applyFont="1" applyFill="1" applyBorder="1" applyAlignment="1" applyProtection="1">
      <alignment horizontal="center" vertical="center" wrapText="1"/>
      <protection locked="0"/>
    </xf>
    <xf numFmtId="176" fontId="42" fillId="33" borderId="10" xfId="0" applyNumberFormat="1" applyFont="1" applyFill="1" applyBorder="1" applyAlignment="1" applyProtection="1">
      <alignment horizontal="center" vertical="center" wrapText="1" shrinkToFit="1"/>
      <protection locked="0"/>
    </xf>
    <xf numFmtId="176" fontId="41" fillId="33" borderId="10" xfId="0" applyNumberFormat="1" applyFont="1" applyFill="1" applyBorder="1" applyAlignment="1" applyProtection="1">
      <alignment horizontal="center" vertical="center"/>
      <protection locked="0"/>
    </xf>
    <xf numFmtId="176" fontId="44" fillId="33" borderId="10" xfId="0" applyNumberFormat="1" applyFont="1" applyFill="1" applyBorder="1" applyAlignment="1" applyProtection="1">
      <alignment horizontal="center" vertical="center" wrapText="1" shrinkToFit="1"/>
      <protection locked="0"/>
    </xf>
    <xf numFmtId="0" fontId="41" fillId="33" borderId="10" xfId="0" applyNumberFormat="1" applyFont="1" applyFill="1" applyBorder="1" applyAlignment="1" applyProtection="1">
      <alignment horizontal="left" vertical="center"/>
      <protection locked="0"/>
    </xf>
    <xf numFmtId="0" fontId="41" fillId="33" borderId="10" xfId="0" applyNumberFormat="1" applyFont="1" applyFill="1" applyBorder="1" applyAlignment="1" applyProtection="1">
      <alignment horizontal="center" vertical="center"/>
      <protection locked="0"/>
    </xf>
    <xf numFmtId="0" fontId="21" fillId="33" borderId="10" xfId="0" applyNumberFormat="1" applyFont="1" applyFill="1" applyBorder="1" applyAlignment="1" applyProtection="1">
      <alignment horizontal="center" vertical="center"/>
      <protection locked="0"/>
    </xf>
    <xf numFmtId="0" fontId="42" fillId="0" borderId="10" xfId="0" applyNumberFormat="1" applyFont="1" applyFill="1" applyBorder="1" applyAlignment="1" applyProtection="1">
      <alignment horizontal="center" vertical="center" wrapText="1" shrinkToFit="1"/>
      <protection hidden="1"/>
    </xf>
    <xf numFmtId="0" fontId="43" fillId="33" borderId="10" xfId="0" applyNumberFormat="1" applyFont="1" applyFill="1" applyBorder="1" applyAlignment="1" applyProtection="1">
      <alignment horizontal="left" vertical="center" wrapText="1"/>
      <protection locked="0"/>
    </xf>
    <xf numFmtId="0" fontId="41" fillId="33" borderId="10" xfId="0" applyNumberFormat="1" applyFont="1" applyFill="1" applyBorder="1" applyAlignment="1" applyProtection="1">
      <alignment horizontal="center" vertical="center" wrapText="1"/>
      <protection locked="0"/>
    </xf>
    <xf numFmtId="0" fontId="41" fillId="33" borderId="10" xfId="0" applyNumberFormat="1" applyFont="1" applyFill="1" applyBorder="1" applyAlignment="1" applyProtection="1">
      <alignment horizontal="left" vertical="center" wrapText="1"/>
      <protection locked="0"/>
    </xf>
    <xf numFmtId="0" fontId="41" fillId="33" borderId="10" xfId="0" applyNumberFormat="1" applyFont="1" applyFill="1" applyBorder="1" applyAlignment="1" applyProtection="1">
      <alignment horizontal="center" vertical="center" wrapText="1" shrinkToFit="1"/>
      <protection locked="0"/>
    </xf>
    <xf numFmtId="0" fontId="43" fillId="33" borderId="10" xfId="0" applyNumberFormat="1" applyFont="1" applyFill="1" applyBorder="1" applyAlignment="1" applyProtection="1">
      <alignment horizontal="left" vertical="center"/>
      <protection locked="0"/>
    </xf>
    <xf numFmtId="0" fontId="43" fillId="33" borderId="10" xfId="0" applyNumberFormat="1" applyFont="1" applyFill="1" applyBorder="1" applyAlignment="1" applyProtection="1">
      <alignment horizontal="left" vertical="center" shrinkToFit="1"/>
      <protection locked="0"/>
    </xf>
    <xf numFmtId="0" fontId="21" fillId="30" borderId="10" xfId="0" applyNumberFormat="1" applyFont="1" applyFill="1" applyBorder="1" applyAlignment="1" applyProtection="1">
      <alignment horizontal="center" vertical="center" shrinkToFit="1"/>
      <protection hidden="1"/>
    </xf>
    <xf numFmtId="0" fontId="21" fillId="0" borderId="10" xfId="0" applyNumberFormat="1" applyFont="1" applyFill="1" applyBorder="1" applyAlignment="1" applyProtection="1">
      <alignment horizontal="center" vertical="center" shrinkToFit="1"/>
      <protection hidden="1"/>
    </xf>
    <xf numFmtId="176" fontId="41" fillId="0" borderId="10" xfId="0" applyNumberFormat="1" applyFont="1" applyFill="1" applyBorder="1" applyAlignment="1" applyProtection="1">
      <alignment horizontal="center" vertical="center"/>
      <protection hidden="1"/>
    </xf>
    <xf numFmtId="176" fontId="41" fillId="0" borderId="10" xfId="0" applyNumberFormat="1" applyFont="1" applyFill="1" applyBorder="1" applyAlignment="1" applyProtection="1">
      <alignment horizontal="center" vertical="center" wrapText="1" shrinkToFit="1"/>
      <protection hidden="1"/>
    </xf>
    <xf numFmtId="176" fontId="41" fillId="0" borderId="10" xfId="0" applyNumberFormat="1" applyFont="1" applyFill="1" applyBorder="1" applyAlignment="1" applyProtection="1">
      <alignment horizontal="center" vertical="center" wrapText="1"/>
      <protection hidden="1"/>
    </xf>
    <xf numFmtId="176" fontId="24" fillId="34" borderId="34" xfId="424" applyNumberFormat="1" applyFont="1" applyFill="1" applyBorder="1" applyAlignment="1" applyProtection="1">
      <alignment horizontal="centerContinuous" vertical="center"/>
      <protection hidden="1"/>
    </xf>
    <xf numFmtId="176" fontId="24" fillId="34" borderId="34" xfId="0" applyNumberFormat="1" applyFont="1" applyFill="1" applyBorder="1" applyAlignment="1" applyProtection="1">
      <alignment horizontal="centerContinuous" vertical="center"/>
      <protection hidden="1"/>
    </xf>
    <xf numFmtId="183" fontId="24" fillId="34" borderId="34" xfId="0" applyNumberFormat="1" applyFont="1" applyFill="1" applyBorder="1" applyAlignment="1" applyProtection="1">
      <alignment horizontal="centerContinuous" vertical="center" shrinkToFit="1"/>
      <protection hidden="1"/>
    </xf>
    <xf numFmtId="0" fontId="24" fillId="34" borderId="34" xfId="0" applyNumberFormat="1" applyFont="1" applyFill="1" applyBorder="1" applyAlignment="1" applyProtection="1">
      <alignment horizontal="centerContinuous" vertical="center" wrapText="1"/>
      <protection hidden="1"/>
    </xf>
    <xf numFmtId="176" fontId="24" fillId="34" borderId="34" xfId="440" applyNumberFormat="1" applyFont="1" applyFill="1" applyBorder="1" applyAlignment="1" applyProtection="1">
      <alignment horizontal="centerContinuous" vertical="center" wrapText="1"/>
      <protection hidden="1"/>
    </xf>
    <xf numFmtId="177" fontId="34" fillId="34" borderId="86" xfId="0" applyNumberFormat="1" applyFont="1" applyFill="1" applyBorder="1" applyAlignment="1" applyProtection="1">
      <alignment horizontal="center" vertical="center" wrapText="1"/>
      <protection hidden="1"/>
    </xf>
    <xf numFmtId="177" fontId="34" fillId="34" borderId="88" xfId="0" applyNumberFormat="1" applyFont="1" applyFill="1" applyBorder="1" applyAlignment="1" applyProtection="1">
      <alignment horizontal="center" vertical="center" wrapText="1"/>
      <protection hidden="1"/>
    </xf>
    <xf numFmtId="177" fontId="35" fillId="34" borderId="83" xfId="0" applyNumberFormat="1" applyFont="1" applyFill="1" applyBorder="1" applyAlignment="1" applyProtection="1">
      <alignment horizontal="center" vertical="center"/>
      <protection hidden="1"/>
    </xf>
    <xf numFmtId="0" fontId="2" fillId="0" borderId="10" xfId="0" applyNumberFormat="1" applyFont="1" applyFill="1" applyBorder="1" applyAlignment="1" applyProtection="1">
      <alignment horizontal="center" vertical="center" shrinkToFit="1"/>
    </xf>
    <xf numFmtId="0" fontId="2" fillId="0" borderId="15" xfId="0" applyNumberFormat="1" applyFont="1" applyFill="1" applyBorder="1" applyAlignment="1" applyProtection="1">
      <alignment horizontal="center" vertical="center" shrinkToFit="1"/>
    </xf>
    <xf numFmtId="0" fontId="2" fillId="0" borderId="81" xfId="0" applyNumberFormat="1" applyFont="1" applyBorder="1" applyAlignment="1" applyProtection="1">
      <alignment horizontal="center" vertical="center" shrinkToFit="1"/>
    </xf>
    <xf numFmtId="0" fontId="0" fillId="0" borderId="81" xfId="0" applyBorder="1" applyAlignment="1">
      <alignment horizontal="center" vertical="center"/>
    </xf>
    <xf numFmtId="0" fontId="51" fillId="0" borderId="10" xfId="0" applyFont="1" applyFill="1" applyBorder="1" applyAlignment="1" applyProtection="1">
      <alignment horizontal="center" vertical="center" wrapText="1"/>
      <protection locked="0"/>
    </xf>
    <xf numFmtId="0" fontId="51" fillId="0" borderId="10" xfId="0" quotePrefix="1" applyFont="1" applyFill="1" applyBorder="1" applyAlignment="1" applyProtection="1">
      <alignment horizontal="left" vertical="center" wrapText="1"/>
      <protection locked="0"/>
    </xf>
    <xf numFmtId="0" fontId="2" fillId="33" borderId="10" xfId="0" applyNumberFormat="1" applyFont="1" applyFill="1" applyBorder="1" applyAlignment="1" applyProtection="1">
      <alignment horizontal="center" vertical="center" shrinkToFit="1"/>
    </xf>
    <xf numFmtId="0" fontId="85" fillId="35" borderId="154" xfId="0" applyNumberFormat="1" applyFont="1" applyFill="1" applyBorder="1" applyAlignment="1" applyProtection="1">
      <alignment horizontal="centerContinuous" vertical="center"/>
    </xf>
    <xf numFmtId="177" fontId="21" fillId="0" borderId="35" xfId="0" applyNumberFormat="1" applyFont="1" applyFill="1" applyBorder="1" applyAlignment="1" applyProtection="1">
      <alignment horizontal="center" vertical="center" shrinkToFit="1"/>
      <protection locked="0"/>
    </xf>
    <xf numFmtId="0" fontId="21" fillId="0" borderId="35" xfId="0" applyFont="1" applyFill="1" applyBorder="1" applyAlignment="1" applyProtection="1">
      <alignment horizontal="centerContinuous" vertical="center" shrinkToFit="1"/>
      <protection locked="0"/>
    </xf>
    <xf numFmtId="0" fontId="41" fillId="28" borderId="10" xfId="0" applyFont="1" applyFill="1" applyBorder="1" applyAlignment="1" applyProtection="1">
      <alignment horizontal="center" vertical="center" wrapText="1" shrinkToFit="1"/>
      <protection locked="0"/>
    </xf>
    <xf numFmtId="177" fontId="21" fillId="0" borderId="155" xfId="0" applyNumberFormat="1" applyFont="1" applyBorder="1" applyAlignment="1">
      <alignment horizontal="center" vertical="center"/>
    </xf>
    <xf numFmtId="0" fontId="0" fillId="0" borderId="10" xfId="0" applyBorder="1" applyAlignment="1" applyProtection="1">
      <alignment horizontal="center" vertical="center" shrinkToFit="1"/>
    </xf>
    <xf numFmtId="0" fontId="24" fillId="35" borderId="34" xfId="424" applyNumberFormat="1" applyFont="1" applyFill="1" applyBorder="1" applyAlignment="1" applyProtection="1">
      <alignment horizontal="center" vertical="center"/>
      <protection hidden="1"/>
    </xf>
    <xf numFmtId="176" fontId="21" fillId="39" borderId="72" xfId="0" applyNumberFormat="1" applyFont="1" applyFill="1" applyBorder="1" applyAlignment="1" applyProtection="1">
      <alignment horizontal="centerContinuous" vertical="center" wrapText="1"/>
      <protection hidden="1"/>
    </xf>
    <xf numFmtId="177" fontId="34" fillId="33" borderId="83" xfId="0" applyNumberFormat="1" applyFont="1" applyFill="1" applyBorder="1" applyAlignment="1" applyProtection="1">
      <alignment horizontal="center" vertical="center"/>
      <protection hidden="1"/>
    </xf>
    <xf numFmtId="184" fontId="37" fillId="33" borderId="35" xfId="0" applyNumberFormat="1" applyFont="1" applyFill="1" applyBorder="1" applyAlignment="1">
      <alignment horizontal="center" vertical="center"/>
    </xf>
    <xf numFmtId="0" fontId="0" fillId="24" borderId="29" xfId="0" applyFill="1" applyBorder="1" applyAlignment="1">
      <alignment horizontal="center" vertical="center"/>
    </xf>
    <xf numFmtId="0" fontId="0" fillId="24" borderId="33" xfId="0" applyFill="1" applyBorder="1" applyAlignment="1">
      <alignment horizontal="center" vertical="center"/>
    </xf>
    <xf numFmtId="0" fontId="0" fillId="24" borderId="32" xfId="0" applyFill="1" applyBorder="1" applyAlignment="1">
      <alignment horizontal="center" vertical="center"/>
    </xf>
    <xf numFmtId="0" fontId="26" fillId="0" borderId="0" xfId="0" applyFont="1" applyAlignment="1">
      <alignment horizontal="center" vertical="center"/>
    </xf>
    <xf numFmtId="0" fontId="0" fillId="29" borderId="10" xfId="0" applyFill="1" applyBorder="1" applyAlignment="1">
      <alignment horizontal="center" vertical="center"/>
    </xf>
    <xf numFmtId="0" fontId="0" fillId="29" borderId="20" xfId="0" applyFill="1" applyBorder="1" applyAlignment="1">
      <alignment horizontal="center" vertical="center"/>
    </xf>
    <xf numFmtId="0" fontId="0" fillId="29" borderId="13" xfId="0" applyFill="1" applyBorder="1" applyAlignment="1">
      <alignment horizontal="center" vertical="center"/>
    </xf>
    <xf numFmtId="177" fontId="12" fillId="33" borderId="20" xfId="0" applyNumberFormat="1" applyFont="1" applyFill="1" applyBorder="1" applyAlignment="1" applyProtection="1">
      <alignment horizontal="center" vertical="center"/>
      <protection hidden="1"/>
    </xf>
    <xf numFmtId="177" fontId="12" fillId="33" borderId="29" xfId="0" applyNumberFormat="1" applyFont="1" applyFill="1" applyBorder="1" applyAlignment="1" applyProtection="1">
      <alignment horizontal="center" vertical="center"/>
      <protection hidden="1"/>
    </xf>
    <xf numFmtId="0" fontId="12" fillId="33" borderId="15" xfId="0" applyFont="1" applyFill="1" applyBorder="1" applyAlignment="1" applyProtection="1">
      <alignment horizontal="right" vertical="top"/>
      <protection hidden="1"/>
    </xf>
    <xf numFmtId="0" fontId="12" fillId="33" borderId="10" xfId="0" applyFont="1" applyFill="1" applyBorder="1" applyAlignment="1" applyProtection="1">
      <alignment horizontal="right" vertical="top"/>
      <protection hidden="1"/>
    </xf>
    <xf numFmtId="0" fontId="12" fillId="35" borderId="10" xfId="0" applyFont="1" applyFill="1" applyBorder="1" applyAlignment="1" applyProtection="1">
      <alignment horizontal="center" vertical="center"/>
      <protection hidden="1"/>
    </xf>
    <xf numFmtId="0" fontId="12" fillId="35" borderId="15" xfId="0" applyFont="1" applyFill="1" applyBorder="1" applyAlignment="1" applyProtection="1">
      <alignment horizontal="center" vertical="center"/>
      <protection hidden="1"/>
    </xf>
    <xf numFmtId="177" fontId="12" fillId="33" borderId="36" xfId="0" applyNumberFormat="1" applyFont="1" applyFill="1" applyBorder="1" applyAlignment="1" applyProtection="1">
      <alignment horizontal="right" vertical="top"/>
      <protection hidden="1"/>
    </xf>
    <xf numFmtId="177" fontId="12" fillId="33" borderId="17" xfId="0" applyNumberFormat="1" applyFont="1" applyFill="1" applyBorder="1" applyAlignment="1" applyProtection="1">
      <alignment horizontal="right" vertical="top"/>
      <protection hidden="1"/>
    </xf>
    <xf numFmtId="177" fontId="12" fillId="33" borderId="13" xfId="0" applyNumberFormat="1" applyFont="1" applyFill="1" applyBorder="1" applyAlignment="1" applyProtection="1">
      <alignment horizontal="right" vertical="top"/>
      <protection hidden="1"/>
    </xf>
    <xf numFmtId="177" fontId="12" fillId="33" borderId="29" xfId="0" applyNumberFormat="1" applyFont="1" applyFill="1" applyBorder="1" applyAlignment="1" applyProtection="1">
      <alignment horizontal="right" vertical="top"/>
      <protection hidden="1"/>
    </xf>
  </cellXfs>
  <cellStyles count="483">
    <cellStyle name="20% - 강조색1" xfId="458" builtinId="30" customBuiltin="1"/>
    <cellStyle name="20% - 강조색1 2" xfId="1" xr:uid="{00000000-0005-0000-0000-000000000000}"/>
    <cellStyle name="20% - 강조색1 2 2" xfId="2" xr:uid="{00000000-0005-0000-0000-000001000000}"/>
    <cellStyle name="20% - 강조색1 3" xfId="3" xr:uid="{00000000-0005-0000-0000-000002000000}"/>
    <cellStyle name="20% - 강조색1 3 2" xfId="4" xr:uid="{00000000-0005-0000-0000-000003000000}"/>
    <cellStyle name="20% - 강조색1 4" xfId="5" xr:uid="{00000000-0005-0000-0000-000004000000}"/>
    <cellStyle name="20% - 강조색1 4 2" xfId="6" xr:uid="{00000000-0005-0000-0000-000005000000}"/>
    <cellStyle name="20% - 강조색2" xfId="462" builtinId="34" customBuiltin="1"/>
    <cellStyle name="20% - 강조색2 2" xfId="7" xr:uid="{00000000-0005-0000-0000-000006000000}"/>
    <cellStyle name="20% - 강조색2 2 2" xfId="8" xr:uid="{00000000-0005-0000-0000-000007000000}"/>
    <cellStyle name="20% - 강조색2 3" xfId="9" xr:uid="{00000000-0005-0000-0000-000008000000}"/>
    <cellStyle name="20% - 강조색2 3 2" xfId="10" xr:uid="{00000000-0005-0000-0000-000009000000}"/>
    <cellStyle name="20% - 강조색2 4" xfId="11" xr:uid="{00000000-0005-0000-0000-00000A000000}"/>
    <cellStyle name="20% - 강조색2 4 2" xfId="12" xr:uid="{00000000-0005-0000-0000-00000B000000}"/>
    <cellStyle name="20% - 강조색3" xfId="466" builtinId="38" customBuiltin="1"/>
    <cellStyle name="20% - 강조색3 2" xfId="13" xr:uid="{00000000-0005-0000-0000-00000C000000}"/>
    <cellStyle name="20% - 강조색3 2 2" xfId="14" xr:uid="{00000000-0005-0000-0000-00000D000000}"/>
    <cellStyle name="20% - 강조색3 3" xfId="15" xr:uid="{00000000-0005-0000-0000-00000E000000}"/>
    <cellStyle name="20% - 강조색3 3 2" xfId="16" xr:uid="{00000000-0005-0000-0000-00000F000000}"/>
    <cellStyle name="20% - 강조색3 4" xfId="17" xr:uid="{00000000-0005-0000-0000-000010000000}"/>
    <cellStyle name="20% - 강조색3 4 2" xfId="18" xr:uid="{00000000-0005-0000-0000-000011000000}"/>
    <cellStyle name="20% - 강조색4" xfId="470" builtinId="42" customBuiltin="1"/>
    <cellStyle name="20% - 강조색4 2" xfId="19" xr:uid="{00000000-0005-0000-0000-000012000000}"/>
    <cellStyle name="20% - 강조색4 2 2" xfId="20" xr:uid="{00000000-0005-0000-0000-000013000000}"/>
    <cellStyle name="20% - 강조색4 3" xfId="21" xr:uid="{00000000-0005-0000-0000-000014000000}"/>
    <cellStyle name="20% - 강조색4 3 2" xfId="22" xr:uid="{00000000-0005-0000-0000-000015000000}"/>
    <cellStyle name="20% - 강조색4 4" xfId="23" xr:uid="{00000000-0005-0000-0000-000016000000}"/>
    <cellStyle name="20% - 강조색4 4 2" xfId="24" xr:uid="{00000000-0005-0000-0000-000017000000}"/>
    <cellStyle name="20% - 강조색5" xfId="474" builtinId="46" customBuiltin="1"/>
    <cellStyle name="20% - 강조색5 2" xfId="25" xr:uid="{00000000-0005-0000-0000-000018000000}"/>
    <cellStyle name="20% - 강조색5 2 2" xfId="26" xr:uid="{00000000-0005-0000-0000-000019000000}"/>
    <cellStyle name="20% - 강조색5 3" xfId="27" xr:uid="{00000000-0005-0000-0000-00001A000000}"/>
    <cellStyle name="20% - 강조색5 3 2" xfId="28" xr:uid="{00000000-0005-0000-0000-00001B000000}"/>
    <cellStyle name="20% - 강조색5 4" xfId="29" xr:uid="{00000000-0005-0000-0000-00001C000000}"/>
    <cellStyle name="20% - 강조색5 4 2" xfId="30" xr:uid="{00000000-0005-0000-0000-00001D000000}"/>
    <cellStyle name="20% - 강조색6" xfId="478" builtinId="50" customBuiltin="1"/>
    <cellStyle name="20% - 강조색6 2" xfId="31" xr:uid="{00000000-0005-0000-0000-00001E000000}"/>
    <cellStyle name="20% - 강조색6 2 2" xfId="32" xr:uid="{00000000-0005-0000-0000-00001F000000}"/>
    <cellStyle name="20% - 강조색6 3" xfId="33" xr:uid="{00000000-0005-0000-0000-000020000000}"/>
    <cellStyle name="20% - 강조색6 3 2" xfId="34" xr:uid="{00000000-0005-0000-0000-000021000000}"/>
    <cellStyle name="20% - 강조색6 4" xfId="35" xr:uid="{00000000-0005-0000-0000-000022000000}"/>
    <cellStyle name="20% - 강조색6 4 2" xfId="36" xr:uid="{00000000-0005-0000-0000-000023000000}"/>
    <cellStyle name="40% - 강조색1" xfId="459" builtinId="31" customBuiltin="1"/>
    <cellStyle name="40% - 강조색1 2" xfId="37" xr:uid="{00000000-0005-0000-0000-000024000000}"/>
    <cellStyle name="40% - 강조색1 2 2" xfId="38" xr:uid="{00000000-0005-0000-0000-000025000000}"/>
    <cellStyle name="40% - 강조색1 3" xfId="39" xr:uid="{00000000-0005-0000-0000-000026000000}"/>
    <cellStyle name="40% - 강조색1 3 2" xfId="40" xr:uid="{00000000-0005-0000-0000-000027000000}"/>
    <cellStyle name="40% - 강조색1 4" xfId="41" xr:uid="{00000000-0005-0000-0000-000028000000}"/>
    <cellStyle name="40% - 강조색1 4 2" xfId="42" xr:uid="{00000000-0005-0000-0000-000029000000}"/>
    <cellStyle name="40% - 강조색2" xfId="463" builtinId="35" customBuiltin="1"/>
    <cellStyle name="40% - 강조색2 2" xfId="43" xr:uid="{00000000-0005-0000-0000-00002A000000}"/>
    <cellStyle name="40% - 강조색2 2 2" xfId="44" xr:uid="{00000000-0005-0000-0000-00002B000000}"/>
    <cellStyle name="40% - 강조색2 3" xfId="45" xr:uid="{00000000-0005-0000-0000-00002C000000}"/>
    <cellStyle name="40% - 강조색2 3 2" xfId="46" xr:uid="{00000000-0005-0000-0000-00002D000000}"/>
    <cellStyle name="40% - 강조색2 4" xfId="47" xr:uid="{00000000-0005-0000-0000-00002E000000}"/>
    <cellStyle name="40% - 강조색2 4 2" xfId="48" xr:uid="{00000000-0005-0000-0000-00002F000000}"/>
    <cellStyle name="40% - 강조색3" xfId="467" builtinId="39" customBuiltin="1"/>
    <cellStyle name="40% - 강조색3 2" xfId="49" xr:uid="{00000000-0005-0000-0000-000030000000}"/>
    <cellStyle name="40% - 강조색3 2 2" xfId="50" xr:uid="{00000000-0005-0000-0000-000031000000}"/>
    <cellStyle name="40% - 강조색3 3" xfId="51" xr:uid="{00000000-0005-0000-0000-000032000000}"/>
    <cellStyle name="40% - 강조색3 3 2" xfId="52" xr:uid="{00000000-0005-0000-0000-000033000000}"/>
    <cellStyle name="40% - 강조색3 4" xfId="53" xr:uid="{00000000-0005-0000-0000-000034000000}"/>
    <cellStyle name="40% - 강조색3 4 2" xfId="54" xr:uid="{00000000-0005-0000-0000-000035000000}"/>
    <cellStyle name="40% - 강조색4" xfId="471" builtinId="43" customBuiltin="1"/>
    <cellStyle name="40% - 강조색4 2" xfId="55" xr:uid="{00000000-0005-0000-0000-000036000000}"/>
    <cellStyle name="40% - 강조색4 2 2" xfId="56" xr:uid="{00000000-0005-0000-0000-000037000000}"/>
    <cellStyle name="40% - 강조색4 3" xfId="57" xr:uid="{00000000-0005-0000-0000-000038000000}"/>
    <cellStyle name="40% - 강조색4 3 2" xfId="58" xr:uid="{00000000-0005-0000-0000-000039000000}"/>
    <cellStyle name="40% - 강조색4 4" xfId="59" xr:uid="{00000000-0005-0000-0000-00003A000000}"/>
    <cellStyle name="40% - 강조색4 4 2" xfId="60" xr:uid="{00000000-0005-0000-0000-00003B000000}"/>
    <cellStyle name="40% - 강조색5" xfId="475" builtinId="47" customBuiltin="1"/>
    <cellStyle name="40% - 강조색5 2" xfId="61" xr:uid="{00000000-0005-0000-0000-00003C000000}"/>
    <cellStyle name="40% - 강조색5 2 2" xfId="62" xr:uid="{00000000-0005-0000-0000-00003D000000}"/>
    <cellStyle name="40% - 강조색5 3" xfId="63" xr:uid="{00000000-0005-0000-0000-00003E000000}"/>
    <cellStyle name="40% - 강조색5 3 2" xfId="64" xr:uid="{00000000-0005-0000-0000-00003F000000}"/>
    <cellStyle name="40% - 강조색5 4" xfId="65" xr:uid="{00000000-0005-0000-0000-000040000000}"/>
    <cellStyle name="40% - 강조색5 4 2" xfId="66" xr:uid="{00000000-0005-0000-0000-000041000000}"/>
    <cellStyle name="40% - 강조색6" xfId="479" builtinId="51" customBuiltin="1"/>
    <cellStyle name="40% - 강조색6 2" xfId="67" xr:uid="{00000000-0005-0000-0000-000042000000}"/>
    <cellStyle name="40% - 강조색6 2 2" xfId="68" xr:uid="{00000000-0005-0000-0000-000043000000}"/>
    <cellStyle name="40% - 강조색6 3" xfId="69" xr:uid="{00000000-0005-0000-0000-000044000000}"/>
    <cellStyle name="40% - 강조색6 3 2" xfId="70" xr:uid="{00000000-0005-0000-0000-000045000000}"/>
    <cellStyle name="40% - 강조색6 4" xfId="71" xr:uid="{00000000-0005-0000-0000-000046000000}"/>
    <cellStyle name="40% - 강조색6 4 2" xfId="72" xr:uid="{00000000-0005-0000-0000-000047000000}"/>
    <cellStyle name="60% - 강조색1" xfId="460" builtinId="32" customBuiltin="1"/>
    <cellStyle name="60% - 강조색1 2" xfId="73" xr:uid="{00000000-0005-0000-0000-000048000000}"/>
    <cellStyle name="60% - 강조색1 2 2" xfId="74" xr:uid="{00000000-0005-0000-0000-000049000000}"/>
    <cellStyle name="60% - 강조색1 3" xfId="75" xr:uid="{00000000-0005-0000-0000-00004A000000}"/>
    <cellStyle name="60% - 강조색1 3 2" xfId="76" xr:uid="{00000000-0005-0000-0000-00004B000000}"/>
    <cellStyle name="60% - 강조색1 4" xfId="77" xr:uid="{00000000-0005-0000-0000-00004C000000}"/>
    <cellStyle name="60% - 강조색1 4 2" xfId="78" xr:uid="{00000000-0005-0000-0000-00004D000000}"/>
    <cellStyle name="60% - 강조색2" xfId="464" builtinId="36" customBuiltin="1"/>
    <cellStyle name="60% - 강조색2 2" xfId="79" xr:uid="{00000000-0005-0000-0000-00004E000000}"/>
    <cellStyle name="60% - 강조색2 2 2" xfId="80" xr:uid="{00000000-0005-0000-0000-00004F000000}"/>
    <cellStyle name="60% - 강조색2 3" xfId="81" xr:uid="{00000000-0005-0000-0000-000050000000}"/>
    <cellStyle name="60% - 강조색2 3 2" xfId="82" xr:uid="{00000000-0005-0000-0000-000051000000}"/>
    <cellStyle name="60% - 강조색2 4" xfId="83" xr:uid="{00000000-0005-0000-0000-000052000000}"/>
    <cellStyle name="60% - 강조색2 4 2" xfId="84" xr:uid="{00000000-0005-0000-0000-000053000000}"/>
    <cellStyle name="60% - 강조색3" xfId="468" builtinId="40" customBuiltin="1"/>
    <cellStyle name="60% - 강조색3 2" xfId="85" xr:uid="{00000000-0005-0000-0000-000054000000}"/>
    <cellStyle name="60% - 강조색3 2 2" xfId="86" xr:uid="{00000000-0005-0000-0000-000055000000}"/>
    <cellStyle name="60% - 강조색3 3" xfId="87" xr:uid="{00000000-0005-0000-0000-000056000000}"/>
    <cellStyle name="60% - 강조색3 3 2" xfId="88" xr:uid="{00000000-0005-0000-0000-000057000000}"/>
    <cellStyle name="60% - 강조색3 4" xfId="89" xr:uid="{00000000-0005-0000-0000-000058000000}"/>
    <cellStyle name="60% - 강조색3 4 2" xfId="90" xr:uid="{00000000-0005-0000-0000-000059000000}"/>
    <cellStyle name="60% - 강조색4" xfId="472" builtinId="44" customBuiltin="1"/>
    <cellStyle name="60% - 강조색4 2" xfId="91" xr:uid="{00000000-0005-0000-0000-00005A000000}"/>
    <cellStyle name="60% - 강조색4 2 2" xfId="92" xr:uid="{00000000-0005-0000-0000-00005B000000}"/>
    <cellStyle name="60% - 강조색4 3" xfId="93" xr:uid="{00000000-0005-0000-0000-00005C000000}"/>
    <cellStyle name="60% - 강조색4 3 2" xfId="94" xr:uid="{00000000-0005-0000-0000-00005D000000}"/>
    <cellStyle name="60% - 강조색4 4" xfId="95" xr:uid="{00000000-0005-0000-0000-00005E000000}"/>
    <cellStyle name="60% - 강조색4 4 2" xfId="96" xr:uid="{00000000-0005-0000-0000-00005F000000}"/>
    <cellStyle name="60% - 강조색5" xfId="476" builtinId="48" customBuiltin="1"/>
    <cellStyle name="60% - 강조색5 2" xfId="97" xr:uid="{00000000-0005-0000-0000-000060000000}"/>
    <cellStyle name="60% - 강조색5 2 2" xfId="98" xr:uid="{00000000-0005-0000-0000-000061000000}"/>
    <cellStyle name="60% - 강조색5 3" xfId="99" xr:uid="{00000000-0005-0000-0000-000062000000}"/>
    <cellStyle name="60% - 강조색5 3 2" xfId="100" xr:uid="{00000000-0005-0000-0000-000063000000}"/>
    <cellStyle name="60% - 강조색5 4" xfId="101" xr:uid="{00000000-0005-0000-0000-000064000000}"/>
    <cellStyle name="60% - 강조색5 4 2" xfId="102" xr:uid="{00000000-0005-0000-0000-000065000000}"/>
    <cellStyle name="60% - 강조색6" xfId="480" builtinId="52" customBuiltin="1"/>
    <cellStyle name="60% - 강조색6 2" xfId="103" xr:uid="{00000000-0005-0000-0000-000066000000}"/>
    <cellStyle name="60% - 강조색6 2 2" xfId="104" xr:uid="{00000000-0005-0000-0000-000067000000}"/>
    <cellStyle name="60% - 강조색6 3" xfId="105" xr:uid="{00000000-0005-0000-0000-000068000000}"/>
    <cellStyle name="60% - 강조색6 3 2" xfId="106" xr:uid="{00000000-0005-0000-0000-000069000000}"/>
    <cellStyle name="60% - 강조색6 4" xfId="107" xr:uid="{00000000-0005-0000-0000-00006A000000}"/>
    <cellStyle name="60% - 강조색6 4 2" xfId="108" xr:uid="{00000000-0005-0000-0000-00006B000000}"/>
    <cellStyle name="강조색1" xfId="457" builtinId="29" customBuiltin="1"/>
    <cellStyle name="강조색1 2" xfId="109" xr:uid="{00000000-0005-0000-0000-00006C000000}"/>
    <cellStyle name="강조색1 2 2" xfId="110" xr:uid="{00000000-0005-0000-0000-00006D000000}"/>
    <cellStyle name="강조색1 3" xfId="111" xr:uid="{00000000-0005-0000-0000-00006E000000}"/>
    <cellStyle name="강조색1 3 2" xfId="112" xr:uid="{00000000-0005-0000-0000-00006F000000}"/>
    <cellStyle name="강조색1 4" xfId="113" xr:uid="{00000000-0005-0000-0000-000070000000}"/>
    <cellStyle name="강조색1 4 2" xfId="114" xr:uid="{00000000-0005-0000-0000-000071000000}"/>
    <cellStyle name="강조색2" xfId="461" builtinId="33" customBuiltin="1"/>
    <cellStyle name="강조색2 2" xfId="115" xr:uid="{00000000-0005-0000-0000-000072000000}"/>
    <cellStyle name="강조색2 2 2" xfId="116" xr:uid="{00000000-0005-0000-0000-000073000000}"/>
    <cellStyle name="강조색2 3" xfId="117" xr:uid="{00000000-0005-0000-0000-000074000000}"/>
    <cellStyle name="강조색2 3 2" xfId="118" xr:uid="{00000000-0005-0000-0000-000075000000}"/>
    <cellStyle name="강조색2 4" xfId="119" xr:uid="{00000000-0005-0000-0000-000076000000}"/>
    <cellStyle name="강조색2 4 2" xfId="120" xr:uid="{00000000-0005-0000-0000-000077000000}"/>
    <cellStyle name="강조색3" xfId="465" builtinId="37" customBuiltin="1"/>
    <cellStyle name="강조색3 2" xfId="121" xr:uid="{00000000-0005-0000-0000-000078000000}"/>
    <cellStyle name="강조색3 2 2" xfId="122" xr:uid="{00000000-0005-0000-0000-000079000000}"/>
    <cellStyle name="강조색3 3" xfId="123" xr:uid="{00000000-0005-0000-0000-00007A000000}"/>
    <cellStyle name="강조색3 3 2" xfId="124" xr:uid="{00000000-0005-0000-0000-00007B000000}"/>
    <cellStyle name="강조색3 4" xfId="125" xr:uid="{00000000-0005-0000-0000-00007C000000}"/>
    <cellStyle name="강조색3 4 2" xfId="126" xr:uid="{00000000-0005-0000-0000-00007D000000}"/>
    <cellStyle name="강조색4" xfId="469" builtinId="41" customBuiltin="1"/>
    <cellStyle name="강조색4 2" xfId="127" xr:uid="{00000000-0005-0000-0000-00007E000000}"/>
    <cellStyle name="강조색4 2 2" xfId="128" xr:uid="{00000000-0005-0000-0000-00007F000000}"/>
    <cellStyle name="강조색4 3" xfId="129" xr:uid="{00000000-0005-0000-0000-000080000000}"/>
    <cellStyle name="강조색4 3 2" xfId="130" xr:uid="{00000000-0005-0000-0000-000081000000}"/>
    <cellStyle name="강조색4 4" xfId="131" xr:uid="{00000000-0005-0000-0000-000082000000}"/>
    <cellStyle name="강조색4 4 2" xfId="132" xr:uid="{00000000-0005-0000-0000-000083000000}"/>
    <cellStyle name="강조색5" xfId="473" builtinId="45" customBuiltin="1"/>
    <cellStyle name="강조색5 2" xfId="133" xr:uid="{00000000-0005-0000-0000-000084000000}"/>
    <cellStyle name="강조색5 2 2" xfId="134" xr:uid="{00000000-0005-0000-0000-000085000000}"/>
    <cellStyle name="강조색5 3" xfId="135" xr:uid="{00000000-0005-0000-0000-000086000000}"/>
    <cellStyle name="강조색5 3 2" xfId="136" xr:uid="{00000000-0005-0000-0000-000087000000}"/>
    <cellStyle name="강조색5 4" xfId="137" xr:uid="{00000000-0005-0000-0000-000088000000}"/>
    <cellStyle name="강조색5 4 2" xfId="138" xr:uid="{00000000-0005-0000-0000-000089000000}"/>
    <cellStyle name="강조색6" xfId="477" builtinId="49" customBuiltin="1"/>
    <cellStyle name="강조색6 2" xfId="139" xr:uid="{00000000-0005-0000-0000-00008A000000}"/>
    <cellStyle name="강조색6 2 2" xfId="140" xr:uid="{00000000-0005-0000-0000-00008B000000}"/>
    <cellStyle name="강조색6 3" xfId="141" xr:uid="{00000000-0005-0000-0000-00008C000000}"/>
    <cellStyle name="강조색6 3 2" xfId="142" xr:uid="{00000000-0005-0000-0000-00008D000000}"/>
    <cellStyle name="강조색6 4" xfId="143" xr:uid="{00000000-0005-0000-0000-00008E000000}"/>
    <cellStyle name="강조색6 4 2" xfId="144" xr:uid="{00000000-0005-0000-0000-00008F000000}"/>
    <cellStyle name="경고문" xfId="454" builtinId="11" customBuiltin="1"/>
    <cellStyle name="경고문 2" xfId="145" xr:uid="{00000000-0005-0000-0000-000090000000}"/>
    <cellStyle name="경고문 2 2" xfId="146" xr:uid="{00000000-0005-0000-0000-000091000000}"/>
    <cellStyle name="경고문 3" xfId="147" xr:uid="{00000000-0005-0000-0000-000092000000}"/>
    <cellStyle name="경고문 3 2" xfId="148" xr:uid="{00000000-0005-0000-0000-000093000000}"/>
    <cellStyle name="경고문 4" xfId="149" xr:uid="{00000000-0005-0000-0000-000094000000}"/>
    <cellStyle name="경고문 4 2" xfId="150" xr:uid="{00000000-0005-0000-0000-000095000000}"/>
    <cellStyle name="계산" xfId="451" builtinId="22" customBuiltin="1"/>
    <cellStyle name="계산 2" xfId="151" xr:uid="{00000000-0005-0000-0000-000096000000}"/>
    <cellStyle name="계산 2 2" xfId="152" xr:uid="{00000000-0005-0000-0000-000097000000}"/>
    <cellStyle name="계산 3" xfId="153" xr:uid="{00000000-0005-0000-0000-000098000000}"/>
    <cellStyle name="계산 3 2" xfId="154" xr:uid="{00000000-0005-0000-0000-000099000000}"/>
    <cellStyle name="계산 4" xfId="155" xr:uid="{00000000-0005-0000-0000-00009A000000}"/>
    <cellStyle name="계산 4 2" xfId="156" xr:uid="{00000000-0005-0000-0000-00009B000000}"/>
    <cellStyle name="나쁨" xfId="447" builtinId="27" customBuiltin="1"/>
    <cellStyle name="나쁨 2" xfId="157" xr:uid="{00000000-0005-0000-0000-00009C000000}"/>
    <cellStyle name="나쁨 2 2" xfId="158" xr:uid="{00000000-0005-0000-0000-00009D000000}"/>
    <cellStyle name="나쁨 3" xfId="159" xr:uid="{00000000-0005-0000-0000-00009E000000}"/>
    <cellStyle name="나쁨 3 2" xfId="160" xr:uid="{00000000-0005-0000-0000-00009F000000}"/>
    <cellStyle name="나쁨 4" xfId="161" xr:uid="{00000000-0005-0000-0000-0000A0000000}"/>
    <cellStyle name="나쁨 4 2" xfId="162" xr:uid="{00000000-0005-0000-0000-0000A1000000}"/>
    <cellStyle name="메모 2" xfId="163" xr:uid="{00000000-0005-0000-0000-0000A2000000}"/>
    <cellStyle name="메모 3" xfId="164" xr:uid="{00000000-0005-0000-0000-0000A3000000}"/>
    <cellStyle name="메모 4" xfId="165" xr:uid="{00000000-0005-0000-0000-0000A4000000}"/>
    <cellStyle name="메모 5" xfId="482" xr:uid="{00000000-0005-0000-0000-0000E5010000}"/>
    <cellStyle name="백분율" xfId="440" builtinId="5"/>
    <cellStyle name="보통" xfId="448" builtinId="28" customBuiltin="1"/>
    <cellStyle name="보통 2" xfId="166" xr:uid="{00000000-0005-0000-0000-0000A6000000}"/>
    <cellStyle name="보통 2 2" xfId="167" xr:uid="{00000000-0005-0000-0000-0000A7000000}"/>
    <cellStyle name="보통 3" xfId="168" xr:uid="{00000000-0005-0000-0000-0000A8000000}"/>
    <cellStyle name="보통 3 2" xfId="169" xr:uid="{00000000-0005-0000-0000-0000A9000000}"/>
    <cellStyle name="보통 4" xfId="170" xr:uid="{00000000-0005-0000-0000-0000AA000000}"/>
    <cellStyle name="보통 4 2" xfId="171" xr:uid="{00000000-0005-0000-0000-0000AB000000}"/>
    <cellStyle name="설명 텍스트" xfId="455" builtinId="53" customBuiltin="1"/>
    <cellStyle name="설명 텍스트 2" xfId="172" xr:uid="{00000000-0005-0000-0000-0000AC000000}"/>
    <cellStyle name="설명 텍스트 2 2" xfId="173" xr:uid="{00000000-0005-0000-0000-0000AD000000}"/>
    <cellStyle name="설명 텍스트 3" xfId="174" xr:uid="{00000000-0005-0000-0000-0000AE000000}"/>
    <cellStyle name="설명 텍스트 3 2" xfId="175" xr:uid="{00000000-0005-0000-0000-0000AF000000}"/>
    <cellStyle name="설명 텍스트 4" xfId="176" xr:uid="{00000000-0005-0000-0000-0000B0000000}"/>
    <cellStyle name="설명 텍스트 4 2" xfId="177" xr:uid="{00000000-0005-0000-0000-0000B1000000}"/>
    <cellStyle name="셀 확인" xfId="453" builtinId="23" customBuiltin="1"/>
    <cellStyle name="셀 확인 2" xfId="178" xr:uid="{00000000-0005-0000-0000-0000B2000000}"/>
    <cellStyle name="셀 확인 2 2" xfId="179" xr:uid="{00000000-0005-0000-0000-0000B3000000}"/>
    <cellStyle name="셀 확인 3" xfId="180" xr:uid="{00000000-0005-0000-0000-0000B4000000}"/>
    <cellStyle name="셀 확인 3 2" xfId="181" xr:uid="{00000000-0005-0000-0000-0000B5000000}"/>
    <cellStyle name="셀 확인 4" xfId="182" xr:uid="{00000000-0005-0000-0000-0000B6000000}"/>
    <cellStyle name="셀 확인 4 2" xfId="183" xr:uid="{00000000-0005-0000-0000-0000B7000000}"/>
    <cellStyle name="쉼표 [0]" xfId="424" builtinId="6"/>
    <cellStyle name="쉼표 [0] 2" xfId="184" xr:uid="{00000000-0005-0000-0000-0000B9000000}"/>
    <cellStyle name="쉼표 [0] 2 2" xfId="435" xr:uid="{00000000-0005-0000-0000-0000BA000000}"/>
    <cellStyle name="연결된 셀" xfId="452" builtinId="24" customBuiltin="1"/>
    <cellStyle name="연결된 셀 2" xfId="185" xr:uid="{00000000-0005-0000-0000-0000BB000000}"/>
    <cellStyle name="연결된 셀 2 2" xfId="186" xr:uid="{00000000-0005-0000-0000-0000BC000000}"/>
    <cellStyle name="연결된 셀 3" xfId="187" xr:uid="{00000000-0005-0000-0000-0000BD000000}"/>
    <cellStyle name="연결된 셀 3 2" xfId="188" xr:uid="{00000000-0005-0000-0000-0000BE000000}"/>
    <cellStyle name="연결된 셀 4" xfId="189" xr:uid="{00000000-0005-0000-0000-0000BF000000}"/>
    <cellStyle name="연결된 셀 4 2" xfId="190" xr:uid="{00000000-0005-0000-0000-0000C0000000}"/>
    <cellStyle name="요약" xfId="456" builtinId="25" customBuiltin="1"/>
    <cellStyle name="요약 2" xfId="191" xr:uid="{00000000-0005-0000-0000-0000C1000000}"/>
    <cellStyle name="요약 2 2" xfId="192" xr:uid="{00000000-0005-0000-0000-0000C2000000}"/>
    <cellStyle name="요약 3" xfId="193" xr:uid="{00000000-0005-0000-0000-0000C3000000}"/>
    <cellStyle name="요약 3 2" xfId="194" xr:uid="{00000000-0005-0000-0000-0000C4000000}"/>
    <cellStyle name="요약 4" xfId="195" xr:uid="{00000000-0005-0000-0000-0000C5000000}"/>
    <cellStyle name="요약 4 2" xfId="196" xr:uid="{00000000-0005-0000-0000-0000C6000000}"/>
    <cellStyle name="입력" xfId="449" builtinId="20" customBuiltin="1"/>
    <cellStyle name="입력 2" xfId="197" xr:uid="{00000000-0005-0000-0000-0000C7000000}"/>
    <cellStyle name="입력 2 2" xfId="198" xr:uid="{00000000-0005-0000-0000-0000C8000000}"/>
    <cellStyle name="입력 3" xfId="199" xr:uid="{00000000-0005-0000-0000-0000C9000000}"/>
    <cellStyle name="입력 3 2" xfId="200" xr:uid="{00000000-0005-0000-0000-0000CA000000}"/>
    <cellStyle name="입력 4" xfId="201" xr:uid="{00000000-0005-0000-0000-0000CB000000}"/>
    <cellStyle name="입력 4 2" xfId="202" xr:uid="{00000000-0005-0000-0000-0000CC000000}"/>
    <cellStyle name="제목" xfId="441" builtinId="15" customBuiltin="1"/>
    <cellStyle name="제목 1" xfId="442" builtinId="16" customBuiltin="1"/>
    <cellStyle name="제목 1 2" xfId="203" xr:uid="{00000000-0005-0000-0000-0000CD000000}"/>
    <cellStyle name="제목 1 2 2" xfId="204" xr:uid="{00000000-0005-0000-0000-0000CE000000}"/>
    <cellStyle name="제목 1 3" xfId="205" xr:uid="{00000000-0005-0000-0000-0000CF000000}"/>
    <cellStyle name="제목 1 3 2" xfId="206" xr:uid="{00000000-0005-0000-0000-0000D0000000}"/>
    <cellStyle name="제목 1 4" xfId="207" xr:uid="{00000000-0005-0000-0000-0000D1000000}"/>
    <cellStyle name="제목 1 4 2" xfId="208" xr:uid="{00000000-0005-0000-0000-0000D2000000}"/>
    <cellStyle name="제목 2" xfId="443" builtinId="17" customBuiltin="1"/>
    <cellStyle name="제목 2 2" xfId="209" xr:uid="{00000000-0005-0000-0000-0000D3000000}"/>
    <cellStyle name="제목 2 2 2" xfId="210" xr:uid="{00000000-0005-0000-0000-0000D4000000}"/>
    <cellStyle name="제목 2 3" xfId="211" xr:uid="{00000000-0005-0000-0000-0000D5000000}"/>
    <cellStyle name="제목 2 3 2" xfId="212" xr:uid="{00000000-0005-0000-0000-0000D6000000}"/>
    <cellStyle name="제목 2 4" xfId="213" xr:uid="{00000000-0005-0000-0000-0000D7000000}"/>
    <cellStyle name="제목 2 4 2" xfId="214" xr:uid="{00000000-0005-0000-0000-0000D8000000}"/>
    <cellStyle name="제목 3" xfId="444" builtinId="18" customBuiltin="1"/>
    <cellStyle name="제목 3 2" xfId="215" xr:uid="{00000000-0005-0000-0000-0000D9000000}"/>
    <cellStyle name="제목 3 2 2" xfId="216" xr:uid="{00000000-0005-0000-0000-0000DA000000}"/>
    <cellStyle name="제목 3 3" xfId="217" xr:uid="{00000000-0005-0000-0000-0000DB000000}"/>
    <cellStyle name="제목 3 3 2" xfId="218" xr:uid="{00000000-0005-0000-0000-0000DC000000}"/>
    <cellStyle name="제목 3 4" xfId="219" xr:uid="{00000000-0005-0000-0000-0000DD000000}"/>
    <cellStyle name="제목 3 4 2" xfId="220" xr:uid="{00000000-0005-0000-0000-0000DE000000}"/>
    <cellStyle name="제목 4" xfId="445" builtinId="19" customBuiltin="1"/>
    <cellStyle name="제목 4 2" xfId="221" xr:uid="{00000000-0005-0000-0000-0000DF000000}"/>
    <cellStyle name="제목 4 2 2" xfId="222" xr:uid="{00000000-0005-0000-0000-0000E0000000}"/>
    <cellStyle name="제목 4 3" xfId="223" xr:uid="{00000000-0005-0000-0000-0000E1000000}"/>
    <cellStyle name="제목 4 3 2" xfId="224" xr:uid="{00000000-0005-0000-0000-0000E2000000}"/>
    <cellStyle name="제목 4 4" xfId="225" xr:uid="{00000000-0005-0000-0000-0000E3000000}"/>
    <cellStyle name="제목 4 4 2" xfId="226" xr:uid="{00000000-0005-0000-0000-0000E4000000}"/>
    <cellStyle name="제목 5" xfId="227" xr:uid="{00000000-0005-0000-0000-0000E5000000}"/>
    <cellStyle name="제목 5 2" xfId="228" xr:uid="{00000000-0005-0000-0000-0000E6000000}"/>
    <cellStyle name="제목 6" xfId="229" xr:uid="{00000000-0005-0000-0000-0000E7000000}"/>
    <cellStyle name="제목 6 2" xfId="230" xr:uid="{00000000-0005-0000-0000-0000E8000000}"/>
    <cellStyle name="제목 7" xfId="231" xr:uid="{00000000-0005-0000-0000-0000E9000000}"/>
    <cellStyle name="제목 7 2" xfId="232" xr:uid="{00000000-0005-0000-0000-0000EA000000}"/>
    <cellStyle name="좋음" xfId="446" builtinId="26" customBuiltin="1"/>
    <cellStyle name="좋음 2" xfId="233" xr:uid="{00000000-0005-0000-0000-0000EB000000}"/>
    <cellStyle name="좋음 2 2" xfId="234" xr:uid="{00000000-0005-0000-0000-0000EC000000}"/>
    <cellStyle name="좋음 3" xfId="235" xr:uid="{00000000-0005-0000-0000-0000ED000000}"/>
    <cellStyle name="좋음 3 2" xfId="236" xr:uid="{00000000-0005-0000-0000-0000EE000000}"/>
    <cellStyle name="좋음 4" xfId="237" xr:uid="{00000000-0005-0000-0000-0000EF000000}"/>
    <cellStyle name="좋음 4 2" xfId="238" xr:uid="{00000000-0005-0000-0000-0000F0000000}"/>
    <cellStyle name="출력" xfId="450" builtinId="21" customBuiltin="1"/>
    <cellStyle name="출력 2" xfId="239" xr:uid="{00000000-0005-0000-0000-0000F1000000}"/>
    <cellStyle name="출력 2 2" xfId="240" xr:uid="{00000000-0005-0000-0000-0000F2000000}"/>
    <cellStyle name="출력 3" xfId="241" xr:uid="{00000000-0005-0000-0000-0000F3000000}"/>
    <cellStyle name="출력 3 2" xfId="242" xr:uid="{00000000-0005-0000-0000-0000F4000000}"/>
    <cellStyle name="출력 4" xfId="243" xr:uid="{00000000-0005-0000-0000-0000F5000000}"/>
    <cellStyle name="출력 4 2" xfId="244" xr:uid="{00000000-0005-0000-0000-0000F6000000}"/>
    <cellStyle name="표준" xfId="0" builtinId="0"/>
    <cellStyle name="표준 10" xfId="434" xr:uid="{00000000-0005-0000-0000-0000F8000000}"/>
    <cellStyle name="표준 10 2" xfId="245" xr:uid="{00000000-0005-0000-0000-0000F9000000}"/>
    <cellStyle name="표준 10 3" xfId="246" xr:uid="{00000000-0005-0000-0000-0000FA000000}"/>
    <cellStyle name="표준 101" xfId="247" xr:uid="{00000000-0005-0000-0000-0000FB000000}"/>
    <cellStyle name="표준 108" xfId="248" xr:uid="{00000000-0005-0000-0000-0000FC000000}"/>
    <cellStyle name="표준 109" xfId="249" xr:uid="{00000000-0005-0000-0000-0000FD000000}"/>
    <cellStyle name="표준 11" xfId="433" xr:uid="{00000000-0005-0000-0000-0000FE000000}"/>
    <cellStyle name="표준 11 2" xfId="250" xr:uid="{00000000-0005-0000-0000-0000FF000000}"/>
    <cellStyle name="표준 11 3" xfId="251" xr:uid="{00000000-0005-0000-0000-000000010000}"/>
    <cellStyle name="표준 11 4" xfId="438" xr:uid="{00000000-0005-0000-0000-000001010000}"/>
    <cellStyle name="표준 113" xfId="252" xr:uid="{00000000-0005-0000-0000-000002010000}"/>
    <cellStyle name="표준 115" xfId="253" xr:uid="{00000000-0005-0000-0000-000003010000}"/>
    <cellStyle name="표준 119" xfId="254" xr:uid="{00000000-0005-0000-0000-000004010000}"/>
    <cellStyle name="표준 12" xfId="439" xr:uid="{00000000-0005-0000-0000-000005010000}"/>
    <cellStyle name="표준 12 2" xfId="255" xr:uid="{00000000-0005-0000-0000-000006010000}"/>
    <cellStyle name="표준 12 3" xfId="256" xr:uid="{00000000-0005-0000-0000-000007010000}"/>
    <cellStyle name="표준 126" xfId="257" xr:uid="{00000000-0005-0000-0000-000008010000}"/>
    <cellStyle name="표준 127" xfId="258" xr:uid="{00000000-0005-0000-0000-000009010000}"/>
    <cellStyle name="표준 13" xfId="259" xr:uid="{00000000-0005-0000-0000-00000A010000}"/>
    <cellStyle name="표준 13 2" xfId="260" xr:uid="{00000000-0005-0000-0000-00000B010000}"/>
    <cellStyle name="표준 133" xfId="261" xr:uid="{00000000-0005-0000-0000-00000C010000}"/>
    <cellStyle name="표준 139" xfId="262" xr:uid="{00000000-0005-0000-0000-00000D010000}"/>
    <cellStyle name="표준 14" xfId="263" xr:uid="{00000000-0005-0000-0000-00000E010000}"/>
    <cellStyle name="표준 14 10" xfId="264" xr:uid="{00000000-0005-0000-0000-00000F010000}"/>
    <cellStyle name="표준 14 11" xfId="265" xr:uid="{00000000-0005-0000-0000-000010010000}"/>
    <cellStyle name="표준 14 12" xfId="266" xr:uid="{00000000-0005-0000-0000-000011010000}"/>
    <cellStyle name="표준 14 13" xfId="267" xr:uid="{00000000-0005-0000-0000-000012010000}"/>
    <cellStyle name="표준 14 14" xfId="268" xr:uid="{00000000-0005-0000-0000-000013010000}"/>
    <cellStyle name="표준 14 15" xfId="269" xr:uid="{00000000-0005-0000-0000-000014010000}"/>
    <cellStyle name="표준 14 16" xfId="270" xr:uid="{00000000-0005-0000-0000-000015010000}"/>
    <cellStyle name="표준 14 17" xfId="271" xr:uid="{00000000-0005-0000-0000-000016010000}"/>
    <cellStyle name="표준 14 2" xfId="272" xr:uid="{00000000-0005-0000-0000-000017010000}"/>
    <cellStyle name="표준 14 2 2" xfId="273" xr:uid="{00000000-0005-0000-0000-000018010000}"/>
    <cellStyle name="표준 14 2 3" xfId="274" xr:uid="{00000000-0005-0000-0000-000019010000}"/>
    <cellStyle name="표준 14 3" xfId="275" xr:uid="{00000000-0005-0000-0000-00001A010000}"/>
    <cellStyle name="표준 14 4" xfId="276" xr:uid="{00000000-0005-0000-0000-00001B010000}"/>
    <cellStyle name="표준 14 5" xfId="277" xr:uid="{00000000-0005-0000-0000-00001C010000}"/>
    <cellStyle name="표준 14 6" xfId="278" xr:uid="{00000000-0005-0000-0000-00001D010000}"/>
    <cellStyle name="표준 14 7" xfId="279" xr:uid="{00000000-0005-0000-0000-00001E010000}"/>
    <cellStyle name="표준 14 8" xfId="280" xr:uid="{00000000-0005-0000-0000-00001F010000}"/>
    <cellStyle name="표준 14 9" xfId="281" xr:uid="{00000000-0005-0000-0000-000020010000}"/>
    <cellStyle name="표준 141" xfId="282" xr:uid="{00000000-0005-0000-0000-000021010000}"/>
    <cellStyle name="표준 15" xfId="283" xr:uid="{00000000-0005-0000-0000-000022010000}"/>
    <cellStyle name="표준 15 2" xfId="284" xr:uid="{00000000-0005-0000-0000-000023010000}"/>
    <cellStyle name="표준 15 3" xfId="285" xr:uid="{00000000-0005-0000-0000-000024010000}"/>
    <cellStyle name="표준 15 4" xfId="286" xr:uid="{00000000-0005-0000-0000-000025010000}"/>
    <cellStyle name="표준 15 5" xfId="287" xr:uid="{00000000-0005-0000-0000-000026010000}"/>
    <cellStyle name="표준 15 6" xfId="288" xr:uid="{00000000-0005-0000-0000-000027010000}"/>
    <cellStyle name="표준 15 7" xfId="289" xr:uid="{00000000-0005-0000-0000-000028010000}"/>
    <cellStyle name="표준 15 8" xfId="290" xr:uid="{00000000-0005-0000-0000-000029010000}"/>
    <cellStyle name="표준 16" xfId="291" xr:uid="{00000000-0005-0000-0000-00002A010000}"/>
    <cellStyle name="표준 16 2" xfId="292" xr:uid="{00000000-0005-0000-0000-00002B010000}"/>
    <cellStyle name="표준 16 3" xfId="293" xr:uid="{00000000-0005-0000-0000-00002C010000}"/>
    <cellStyle name="표준 16 4" xfId="294" xr:uid="{00000000-0005-0000-0000-00002D010000}"/>
    <cellStyle name="표준 16 5" xfId="295" xr:uid="{00000000-0005-0000-0000-00002E010000}"/>
    <cellStyle name="표준 16 6" xfId="296" xr:uid="{00000000-0005-0000-0000-00002F010000}"/>
    <cellStyle name="표준 16 7" xfId="297" xr:uid="{00000000-0005-0000-0000-000030010000}"/>
    <cellStyle name="표준 16 8" xfId="298" xr:uid="{00000000-0005-0000-0000-000031010000}"/>
    <cellStyle name="표준 16 9" xfId="299" xr:uid="{00000000-0005-0000-0000-000032010000}"/>
    <cellStyle name="표준 17" xfId="300" xr:uid="{00000000-0005-0000-0000-000033010000}"/>
    <cellStyle name="표준 18" xfId="301" xr:uid="{00000000-0005-0000-0000-000034010000}"/>
    <cellStyle name="표준 183" xfId="302" xr:uid="{00000000-0005-0000-0000-000035010000}"/>
    <cellStyle name="표준 184" xfId="303" xr:uid="{00000000-0005-0000-0000-000036010000}"/>
    <cellStyle name="표준 19" xfId="481" xr:uid="{00000000-0005-0000-0000-0000E6010000}"/>
    <cellStyle name="표준 192" xfId="304" xr:uid="{00000000-0005-0000-0000-000037010000}"/>
    <cellStyle name="표준 198" xfId="305" xr:uid="{00000000-0005-0000-0000-000038010000}"/>
    <cellStyle name="표준 2" xfId="306" xr:uid="{00000000-0005-0000-0000-000039010000}"/>
    <cellStyle name="표준 2 2" xfId="307" xr:uid="{00000000-0005-0000-0000-00003A010000}"/>
    <cellStyle name="표준 2 2 2" xfId="308" xr:uid="{00000000-0005-0000-0000-00003B010000}"/>
    <cellStyle name="표준 2 2 2 2" xfId="309" xr:uid="{00000000-0005-0000-0000-00003C010000}"/>
    <cellStyle name="표준 2 2 2 2 2" xfId="310" xr:uid="{00000000-0005-0000-0000-00003D010000}"/>
    <cellStyle name="표준 2 2 2 2 3" xfId="311" xr:uid="{00000000-0005-0000-0000-00003E010000}"/>
    <cellStyle name="표준 2 2 2 2 4" xfId="312" xr:uid="{00000000-0005-0000-0000-00003F010000}"/>
    <cellStyle name="표준 2 2 2 3" xfId="313" xr:uid="{00000000-0005-0000-0000-000040010000}"/>
    <cellStyle name="표준 2 2 2 4" xfId="314" xr:uid="{00000000-0005-0000-0000-000041010000}"/>
    <cellStyle name="표준 2 2 3" xfId="315" xr:uid="{00000000-0005-0000-0000-000042010000}"/>
    <cellStyle name="표준 2 2 4" xfId="316" xr:uid="{00000000-0005-0000-0000-000043010000}"/>
    <cellStyle name="표준 2 2 5" xfId="406" xr:uid="{00000000-0005-0000-0000-000044010000}"/>
    <cellStyle name="표준 2 2 6" xfId="408" xr:uid="{00000000-0005-0000-0000-000045010000}"/>
    <cellStyle name="표준 2 2 7" xfId="414" xr:uid="{00000000-0005-0000-0000-000046010000}"/>
    <cellStyle name="표준 2 3" xfId="317" xr:uid="{00000000-0005-0000-0000-000047010000}"/>
    <cellStyle name="표준 2 3 2" xfId="415" xr:uid="{00000000-0005-0000-0000-000048010000}"/>
    <cellStyle name="표준 2 3 3" xfId="425" xr:uid="{00000000-0005-0000-0000-000049010000}"/>
    <cellStyle name="표준 2 4" xfId="318" xr:uid="{00000000-0005-0000-0000-00004A010000}"/>
    <cellStyle name="표준 2 4 2" xfId="416" xr:uid="{00000000-0005-0000-0000-00004B010000}"/>
    <cellStyle name="표준 2 4 3" xfId="432" xr:uid="{00000000-0005-0000-0000-00004C010000}"/>
    <cellStyle name="표준 2 4 3 2" xfId="437" xr:uid="{00000000-0005-0000-0000-00004D010000}"/>
    <cellStyle name="표준 2 5" xfId="319" xr:uid="{00000000-0005-0000-0000-00004E010000}"/>
    <cellStyle name="표준 2 5 2" xfId="417" xr:uid="{00000000-0005-0000-0000-00004F010000}"/>
    <cellStyle name="표준 2 6" xfId="320" xr:uid="{00000000-0005-0000-0000-000050010000}"/>
    <cellStyle name="표준 2 6 2" xfId="436" xr:uid="{00000000-0005-0000-0000-000051010000}"/>
    <cellStyle name="표준 2 7" xfId="321" xr:uid="{00000000-0005-0000-0000-000052010000}"/>
    <cellStyle name="표준 2 8" xfId="413" xr:uid="{00000000-0005-0000-0000-000053010000}"/>
    <cellStyle name="표준 202" xfId="322" xr:uid="{00000000-0005-0000-0000-000054010000}"/>
    <cellStyle name="표준 203" xfId="323" xr:uid="{00000000-0005-0000-0000-000055010000}"/>
    <cellStyle name="표준 205" xfId="324" xr:uid="{00000000-0005-0000-0000-000056010000}"/>
    <cellStyle name="표준 210" xfId="325" xr:uid="{00000000-0005-0000-0000-000057010000}"/>
    <cellStyle name="표준 212" xfId="326" xr:uid="{00000000-0005-0000-0000-000058010000}"/>
    <cellStyle name="표준 213" xfId="327" xr:uid="{00000000-0005-0000-0000-000059010000}"/>
    <cellStyle name="표준 214" xfId="328" xr:uid="{00000000-0005-0000-0000-00005A010000}"/>
    <cellStyle name="표준 216" xfId="329" xr:uid="{00000000-0005-0000-0000-00005B010000}"/>
    <cellStyle name="표준 217" xfId="330" xr:uid="{00000000-0005-0000-0000-00005C010000}"/>
    <cellStyle name="표준 218" xfId="331" xr:uid="{00000000-0005-0000-0000-00005D010000}"/>
    <cellStyle name="표준 219" xfId="332" xr:uid="{00000000-0005-0000-0000-00005E010000}"/>
    <cellStyle name="표준 220" xfId="333" xr:uid="{00000000-0005-0000-0000-00005F010000}"/>
    <cellStyle name="표준 221" xfId="334" xr:uid="{00000000-0005-0000-0000-000060010000}"/>
    <cellStyle name="표준 222" xfId="335" xr:uid="{00000000-0005-0000-0000-000061010000}"/>
    <cellStyle name="표준 223" xfId="336" xr:uid="{00000000-0005-0000-0000-000062010000}"/>
    <cellStyle name="표준 224" xfId="337" xr:uid="{00000000-0005-0000-0000-000063010000}"/>
    <cellStyle name="표준 225" xfId="338" xr:uid="{00000000-0005-0000-0000-000064010000}"/>
    <cellStyle name="표준 226" xfId="339" xr:uid="{00000000-0005-0000-0000-000065010000}"/>
    <cellStyle name="표준 227" xfId="340" xr:uid="{00000000-0005-0000-0000-000066010000}"/>
    <cellStyle name="표준 228" xfId="341" xr:uid="{00000000-0005-0000-0000-000067010000}"/>
    <cellStyle name="표준 232" xfId="342" xr:uid="{00000000-0005-0000-0000-000068010000}"/>
    <cellStyle name="표준 233" xfId="343" xr:uid="{00000000-0005-0000-0000-000069010000}"/>
    <cellStyle name="표준 234" xfId="344" xr:uid="{00000000-0005-0000-0000-00006A010000}"/>
    <cellStyle name="표준 236" xfId="345" xr:uid="{00000000-0005-0000-0000-00006B010000}"/>
    <cellStyle name="표준 237" xfId="346" xr:uid="{00000000-0005-0000-0000-00006C010000}"/>
    <cellStyle name="표준 238" xfId="347" xr:uid="{00000000-0005-0000-0000-00006D010000}"/>
    <cellStyle name="표준 239" xfId="348" xr:uid="{00000000-0005-0000-0000-00006E010000}"/>
    <cellStyle name="표준 240" xfId="349" xr:uid="{00000000-0005-0000-0000-00006F010000}"/>
    <cellStyle name="표준 241" xfId="350" xr:uid="{00000000-0005-0000-0000-000070010000}"/>
    <cellStyle name="표준 242" xfId="351" xr:uid="{00000000-0005-0000-0000-000071010000}"/>
    <cellStyle name="표준 244" xfId="352" xr:uid="{00000000-0005-0000-0000-000072010000}"/>
    <cellStyle name="표준 245" xfId="353" xr:uid="{00000000-0005-0000-0000-000073010000}"/>
    <cellStyle name="표준 246" xfId="354" xr:uid="{00000000-0005-0000-0000-000074010000}"/>
    <cellStyle name="표준 248" xfId="355" xr:uid="{00000000-0005-0000-0000-000075010000}"/>
    <cellStyle name="표준 249" xfId="356" xr:uid="{00000000-0005-0000-0000-000076010000}"/>
    <cellStyle name="표준 26 2" xfId="357" xr:uid="{00000000-0005-0000-0000-000077010000}"/>
    <cellStyle name="표준 3" xfId="407" xr:uid="{00000000-0005-0000-0000-000078010000}"/>
    <cellStyle name="표준 3 2" xfId="358" xr:uid="{00000000-0005-0000-0000-000079010000}"/>
    <cellStyle name="표준 3 2 2" xfId="359" xr:uid="{00000000-0005-0000-0000-00007A010000}"/>
    <cellStyle name="표준 3 2 2 2" xfId="360" xr:uid="{00000000-0005-0000-0000-00007B010000}"/>
    <cellStyle name="표준 3 2 2 3" xfId="361" xr:uid="{00000000-0005-0000-0000-00007C010000}"/>
    <cellStyle name="표준 3 2 3" xfId="362" xr:uid="{00000000-0005-0000-0000-00007D010000}"/>
    <cellStyle name="표준 3 2 4" xfId="409" xr:uid="{00000000-0005-0000-0000-00007E010000}"/>
    <cellStyle name="표준 3 2 5" xfId="418" xr:uid="{00000000-0005-0000-0000-00007F010000}"/>
    <cellStyle name="표준 3 3" xfId="363" xr:uid="{00000000-0005-0000-0000-000080010000}"/>
    <cellStyle name="표준 3 3 2" xfId="419" xr:uid="{00000000-0005-0000-0000-000081010000}"/>
    <cellStyle name="표준 3 3 3" xfId="426" xr:uid="{00000000-0005-0000-0000-000082010000}"/>
    <cellStyle name="표준 3 4" xfId="364" xr:uid="{00000000-0005-0000-0000-000083010000}"/>
    <cellStyle name="표준 3 4 2" xfId="420" xr:uid="{00000000-0005-0000-0000-000084010000}"/>
    <cellStyle name="표준 3 5" xfId="421" xr:uid="{00000000-0005-0000-0000-000085010000}"/>
    <cellStyle name="표준 4" xfId="410" xr:uid="{00000000-0005-0000-0000-000086010000}"/>
    <cellStyle name="표준 4 2" xfId="365" xr:uid="{00000000-0005-0000-0000-000087010000}"/>
    <cellStyle name="표준 4 2 2" xfId="366" xr:uid="{00000000-0005-0000-0000-000088010000}"/>
    <cellStyle name="표준 4 2 2 2" xfId="367" xr:uid="{00000000-0005-0000-0000-000089010000}"/>
    <cellStyle name="표준 4 2 2 3" xfId="368" xr:uid="{00000000-0005-0000-0000-00008A010000}"/>
    <cellStyle name="표준 4 2 3" xfId="369" xr:uid="{00000000-0005-0000-0000-00008B010000}"/>
    <cellStyle name="표준 4 3" xfId="370" xr:uid="{00000000-0005-0000-0000-00008C010000}"/>
    <cellStyle name="표준 4 4" xfId="371" xr:uid="{00000000-0005-0000-0000-00008D010000}"/>
    <cellStyle name="표준 5" xfId="411" xr:uid="{00000000-0005-0000-0000-00008E010000}"/>
    <cellStyle name="표준 5 2" xfId="372" xr:uid="{00000000-0005-0000-0000-00008F010000}"/>
    <cellStyle name="표준 5 2 2" xfId="373" xr:uid="{00000000-0005-0000-0000-000090010000}"/>
    <cellStyle name="표준 5 2 2 2" xfId="374" xr:uid="{00000000-0005-0000-0000-000091010000}"/>
    <cellStyle name="표준 5 2 2 3" xfId="375" xr:uid="{00000000-0005-0000-0000-000092010000}"/>
    <cellStyle name="표준 5 2 3" xfId="376" xr:uid="{00000000-0005-0000-0000-000093010000}"/>
    <cellStyle name="표준 5 2 4" xfId="427" xr:uid="{00000000-0005-0000-0000-000094010000}"/>
    <cellStyle name="표준 5 3" xfId="377" xr:uid="{00000000-0005-0000-0000-000095010000}"/>
    <cellStyle name="표준 5 4" xfId="378" xr:uid="{00000000-0005-0000-0000-000096010000}"/>
    <cellStyle name="표준 6" xfId="412" xr:uid="{00000000-0005-0000-0000-000097010000}"/>
    <cellStyle name="표준 6 2" xfId="379" xr:uid="{00000000-0005-0000-0000-000098010000}"/>
    <cellStyle name="표준 6 2 2" xfId="380" xr:uid="{00000000-0005-0000-0000-000099010000}"/>
    <cellStyle name="표준 6 2 3" xfId="381" xr:uid="{00000000-0005-0000-0000-00009A010000}"/>
    <cellStyle name="표준 6 2 4" xfId="428" xr:uid="{00000000-0005-0000-0000-00009B010000}"/>
    <cellStyle name="표준 6 3" xfId="382" xr:uid="{00000000-0005-0000-0000-00009C010000}"/>
    <cellStyle name="표준 6 4" xfId="383" xr:uid="{00000000-0005-0000-0000-00009D010000}"/>
    <cellStyle name="표준 7" xfId="422" xr:uid="{00000000-0005-0000-0000-00009E010000}"/>
    <cellStyle name="표준 7 2" xfId="384" xr:uid="{00000000-0005-0000-0000-00009F010000}"/>
    <cellStyle name="표준 7 2 2" xfId="385" xr:uid="{00000000-0005-0000-0000-0000A0010000}"/>
    <cellStyle name="표준 7 2 2 2" xfId="386" xr:uid="{00000000-0005-0000-0000-0000A1010000}"/>
    <cellStyle name="표준 7 2 2 3" xfId="387" xr:uid="{00000000-0005-0000-0000-0000A2010000}"/>
    <cellStyle name="표준 7 2 3" xfId="388" xr:uid="{00000000-0005-0000-0000-0000A3010000}"/>
    <cellStyle name="표준 7 2 4" xfId="429" xr:uid="{00000000-0005-0000-0000-0000A4010000}"/>
    <cellStyle name="표준 7 3" xfId="389" xr:uid="{00000000-0005-0000-0000-0000A5010000}"/>
    <cellStyle name="표준 7 4" xfId="390" xr:uid="{00000000-0005-0000-0000-0000A6010000}"/>
    <cellStyle name="표준 8" xfId="423" xr:uid="{00000000-0005-0000-0000-0000A7010000}"/>
    <cellStyle name="표준 8 2" xfId="391" xr:uid="{00000000-0005-0000-0000-0000A8010000}"/>
    <cellStyle name="표준 8 2 2" xfId="392" xr:uid="{00000000-0005-0000-0000-0000A9010000}"/>
    <cellStyle name="표준 8 2 2 2" xfId="393" xr:uid="{00000000-0005-0000-0000-0000AA010000}"/>
    <cellStyle name="표준 8 2 2 3" xfId="394" xr:uid="{00000000-0005-0000-0000-0000AB010000}"/>
    <cellStyle name="표준 8 2 3" xfId="395" xr:uid="{00000000-0005-0000-0000-0000AC010000}"/>
    <cellStyle name="표준 8 2 4" xfId="430" xr:uid="{00000000-0005-0000-0000-0000AD010000}"/>
    <cellStyle name="표준 8 3" xfId="396" xr:uid="{00000000-0005-0000-0000-0000AE010000}"/>
    <cellStyle name="표준 8 4" xfId="397" xr:uid="{00000000-0005-0000-0000-0000AF010000}"/>
    <cellStyle name="표준 9" xfId="431" xr:uid="{00000000-0005-0000-0000-0000B0010000}"/>
    <cellStyle name="표준 9 2" xfId="398" xr:uid="{00000000-0005-0000-0000-0000B1010000}"/>
    <cellStyle name="표준 9 2 2" xfId="399" xr:uid="{00000000-0005-0000-0000-0000B2010000}"/>
    <cellStyle name="표준 9 2 2 2" xfId="400" xr:uid="{00000000-0005-0000-0000-0000B3010000}"/>
    <cellStyle name="표준 9 2 2 3" xfId="401" xr:uid="{00000000-0005-0000-0000-0000B4010000}"/>
    <cellStyle name="표준 9 2 3" xfId="402" xr:uid="{00000000-0005-0000-0000-0000B5010000}"/>
    <cellStyle name="표준 9 3" xfId="403" xr:uid="{00000000-0005-0000-0000-0000B6010000}"/>
    <cellStyle name="표준 9 4" xfId="404" xr:uid="{00000000-0005-0000-0000-0000B7010000}"/>
    <cellStyle name="표준 98" xfId="405" xr:uid="{00000000-0005-0000-0000-0000B8010000}"/>
  </cellStyles>
  <dxfs count="414">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b/>
        <i val="0"/>
        <color rgb="FF0000FF"/>
      </font>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9C0006"/>
      </font>
      <fill>
        <patternFill>
          <bgColor rgb="FFFFC7CE"/>
        </patternFill>
      </fill>
    </dxf>
  </dxfs>
  <tableStyles count="0" defaultTableStyle="TableStyleMedium9" defaultPivotStyle="PivotStyleLight16"/>
  <colors>
    <mruColors>
      <color rgb="FF008000"/>
      <color rgb="FF0000FF"/>
      <color rgb="FF3399FF"/>
      <color rgb="FFEBF1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28448900969353E-2"/>
          <c:y val="3.8092919258950808E-2"/>
          <c:w val="0.92386527438503396"/>
          <c:h val="0.86021462201029808"/>
        </c:manualLayout>
      </c:layout>
      <c:lineChart>
        <c:grouping val="standard"/>
        <c:varyColors val="0"/>
        <c:ser>
          <c:idx val="0"/>
          <c:order val="0"/>
          <c:tx>
            <c:strRef>
              <c:f>'1. 교육만족도 변화추이'!$B$4</c:f>
              <c:strCache>
                <c:ptCount val="1"/>
                <c:pt idx="0">
                  <c:v>종합만족도</c:v>
                </c:pt>
              </c:strCache>
            </c:strRef>
          </c:tx>
          <c:spPr>
            <a:ln w="63500" cap="rnd" cmpd="sng" algn="ctr">
              <a:solidFill>
                <a:srgbClr val="0000FF"/>
              </a:solidFill>
              <a:round/>
            </a:ln>
            <a:effectLst/>
          </c:spPr>
          <c:marker>
            <c:symbol val="none"/>
          </c:marker>
          <c:dLbls>
            <c:dLbl>
              <c:idx val="0"/>
              <c:layout>
                <c:manualLayout>
                  <c:x val="-2.7752347018518406E-2"/>
                  <c:y val="2.49566040025313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445-4736-BD41-54ACEC4B3E50}"/>
                </c:ext>
              </c:extLst>
            </c:dLbl>
            <c:dLbl>
              <c:idx val="1"/>
              <c:layout>
                <c:manualLayout>
                  <c:x val="-2.4586165941890028E-2"/>
                  <c:y val="-2.14691207233417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445-4736-BD41-54ACEC4B3E50}"/>
                </c:ext>
              </c:extLst>
            </c:dLbl>
            <c:dLbl>
              <c:idx val="2"/>
              <c:layout>
                <c:manualLayout>
                  <c:x val="-1.7985004789417003E-2"/>
                  <c:y val="2.49855034398695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445-4736-BD41-54ACEC4B3E50}"/>
                </c:ext>
              </c:extLst>
            </c:dLbl>
            <c:dLbl>
              <c:idx val="3"/>
              <c:layout>
                <c:manualLayout>
                  <c:x val="-3.8554921161209704E-2"/>
                  <c:y val="-3.63383805173224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445-4736-BD41-54ACEC4B3E50}"/>
                </c:ext>
              </c:extLst>
            </c:dLbl>
            <c:dLbl>
              <c:idx val="4"/>
              <c:layout>
                <c:manualLayout>
                  <c:x val="-3.3327989911755937E-2"/>
                  <c:y val="-5.20087495657818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445-4736-BD41-54ACEC4B3E50}"/>
                </c:ext>
              </c:extLst>
            </c:dLbl>
            <c:dLbl>
              <c:idx val="5"/>
              <c:layout>
                <c:manualLayout>
                  <c:x val="-1.0952158908844821E-2"/>
                  <c:y val="-4.19633821060489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445-4736-BD41-54ACEC4B3E50}"/>
                </c:ext>
              </c:extLst>
            </c:dLbl>
            <c:dLbl>
              <c:idx val="6"/>
              <c:layout>
                <c:manualLayout>
                  <c:x val="3.0152386512329521E-3"/>
                  <c:y val="2.54468890528003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445-4736-BD41-54ACEC4B3E50}"/>
                </c:ext>
              </c:extLst>
            </c:dLbl>
            <c:dLbl>
              <c:idx val="7"/>
              <c:layout>
                <c:manualLayout>
                  <c:x val="-4.1898552951043465E-3"/>
                  <c:y val="1.4450334102941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445-4736-BD41-54ACEC4B3E50}"/>
                </c:ext>
              </c:extLst>
            </c:dLbl>
            <c:dLbl>
              <c:idx val="8"/>
              <c:layout>
                <c:manualLayout>
                  <c:x val="-1.5849390246411389E-2"/>
                  <c:y val="2.65738805207033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445-4736-BD41-54ACEC4B3E50}"/>
                </c:ext>
              </c:extLst>
            </c:dLbl>
            <c:dLbl>
              <c:idx val="9"/>
              <c:layout>
                <c:manualLayout>
                  <c:x val="-3.8732161278546985E-2"/>
                  <c:y val="3.62107900038995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445-4736-BD41-54ACEC4B3E50}"/>
                </c:ext>
              </c:extLst>
            </c:dLbl>
            <c:dLbl>
              <c:idx val="10"/>
              <c:layout>
                <c:manualLayout>
                  <c:x val="-4.9256815606076474E-3"/>
                  <c:y val="2.13766234144112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445-4736-BD41-54ACEC4B3E50}"/>
                </c:ext>
              </c:extLst>
            </c:dLbl>
            <c:dLbl>
              <c:idx val="11"/>
              <c:layout>
                <c:manualLayout>
                  <c:x val="-1.8043630390043187E-3"/>
                  <c:y val="6.9286534189357618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445-4736-BD41-54ACEC4B3E50}"/>
                </c:ext>
              </c:extLst>
            </c:dLbl>
            <c:spPr>
              <a:noFill/>
              <a:ln>
                <a:noFill/>
              </a:ln>
              <a:effectLst/>
            </c:spPr>
            <c:txPr>
              <a:bodyPr rot="0" spcFirstLastPara="1" vertOverflow="ellipsis" vert="horz" wrap="square" lIns="38100" tIns="19050" rIns="38100" bIns="19050" anchor="ctr" anchorCtr="1">
                <a:spAutoFit/>
              </a:bodyPr>
              <a:lstStyle/>
              <a:p>
                <a:pPr>
                  <a:defRPr sz="1700" b="1" i="0" u="none" strike="noStrike" kern="1200" baseline="0">
                    <a:solidFill>
                      <a:srgbClr val="0000FF"/>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변화추이'!$C$3:$N$3</c:f>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f>'1. 교육만족도 변화추이'!$C$4:$N$4</c:f>
              <c:numCache>
                <c:formatCode>General</c:formatCode>
                <c:ptCount val="12"/>
                <c:pt idx="0">
                  <c:v>4.3099999999999996</c:v>
                </c:pt>
                <c:pt idx="1">
                  <c:v>4.3899999999999997</c:v>
                </c:pt>
                <c:pt idx="2">
                  <c:v>4.26</c:v>
                </c:pt>
                <c:pt idx="3" formatCode="0.00">
                  <c:v>4.4000000000000004</c:v>
                </c:pt>
                <c:pt idx="4">
                  <c:v>4.3499999999999996</c:v>
                </c:pt>
                <c:pt idx="5">
                  <c:v>4.3899999999999997</c:v>
                </c:pt>
                <c:pt idx="6">
                  <c:v>4.34</c:v>
                </c:pt>
                <c:pt idx="7">
                  <c:v>4.42</c:v>
                </c:pt>
                <c:pt idx="8">
                  <c:v>4.4800000000000004</c:v>
                </c:pt>
                <c:pt idx="9">
                  <c:v>4.49</c:v>
                </c:pt>
                <c:pt idx="10" formatCode="0.00">
                  <c:v>4.5322742273529979</c:v>
                </c:pt>
                <c:pt idx="11" formatCode="0.00">
                  <c:v>4.5603841826784981</c:v>
                </c:pt>
              </c:numCache>
            </c:numRef>
          </c:val>
          <c:smooth val="0"/>
          <c:extLst>
            <c:ext xmlns:c16="http://schemas.microsoft.com/office/drawing/2014/chart" uri="{C3380CC4-5D6E-409C-BE32-E72D297353CC}">
              <c16:uniqueId val="{0000000C-3445-4736-BD41-54ACEC4B3E50}"/>
            </c:ext>
          </c:extLst>
        </c:ser>
        <c:ser>
          <c:idx val="1"/>
          <c:order val="1"/>
          <c:tx>
            <c:strRef>
              <c:f>'1. 교육만족도 변화추이'!$B$5</c:f>
              <c:strCache>
                <c:ptCount val="1"/>
                <c:pt idx="0">
                  <c:v>교육전반 만족도</c:v>
                </c:pt>
              </c:strCache>
            </c:strRef>
          </c:tx>
          <c:spPr>
            <a:ln w="22225" cap="rnd" cmpd="sng" algn="ctr">
              <a:solidFill>
                <a:schemeClr val="accent2"/>
              </a:solidFill>
              <a:round/>
            </a:ln>
            <a:effectLst/>
          </c:spPr>
          <c:marker>
            <c:symbol val="none"/>
          </c:marker>
          <c:dLbls>
            <c:dLbl>
              <c:idx val="0"/>
              <c:layout>
                <c:manualLayout>
                  <c:x val="-2.4728131437160936E-2"/>
                  <c:y val="9.096084442180692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445-4736-BD41-54ACEC4B3E50}"/>
                </c:ext>
              </c:extLst>
            </c:dLbl>
            <c:dLbl>
              <c:idx val="1"/>
              <c:layout>
                <c:manualLayout>
                  <c:x val="-1.6024297070967534E-2"/>
                  <c:y val="-2.26411967334300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445-4736-BD41-54ACEC4B3E50}"/>
                </c:ext>
              </c:extLst>
            </c:dLbl>
            <c:dLbl>
              <c:idx val="2"/>
              <c:layout>
                <c:manualLayout>
                  <c:x val="-1.438661037631611E-2"/>
                  <c:y val="-2.97542934659909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445-4736-BD41-54ACEC4B3E50}"/>
                </c:ext>
              </c:extLst>
            </c:dLbl>
            <c:dLbl>
              <c:idx val="3"/>
              <c:layout>
                <c:manualLayout>
                  <c:x val="-1.9952107468400527E-2"/>
                  <c:y val="-1.76671786312868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45-4736-BD41-54ACEC4B3E50}"/>
                </c:ext>
              </c:extLst>
            </c:dLbl>
            <c:dLbl>
              <c:idx val="4"/>
              <c:layout>
                <c:manualLayout>
                  <c:x val="-1.8465761224970973E-2"/>
                  <c:y val="-2.02912039401812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445-4736-BD41-54ACEC4B3E50}"/>
                </c:ext>
              </c:extLst>
            </c:dLbl>
            <c:dLbl>
              <c:idx val="5"/>
              <c:layout>
                <c:manualLayout>
                  <c:x val="-1.8305992349651069E-2"/>
                  <c:y val="-1.97447386316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445-4736-BD41-54ACEC4B3E50}"/>
                </c:ext>
              </c:extLst>
            </c:dLbl>
            <c:dLbl>
              <c:idx val="6"/>
              <c:layout>
                <c:manualLayout>
                  <c:x val="-2.2440460744695559E-3"/>
                  <c:y val="-6.56878660924487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445-4736-BD41-54ACEC4B3E50}"/>
                </c:ext>
              </c:extLst>
            </c:dLbl>
            <c:dLbl>
              <c:idx val="7"/>
              <c:layout>
                <c:manualLayout>
                  <c:x val="-3.8540904708734389E-3"/>
                  <c:y val="-5.34798530110703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445-4736-BD41-54ACEC4B3E50}"/>
                </c:ext>
              </c:extLst>
            </c:dLbl>
            <c:dLbl>
              <c:idx val="8"/>
              <c:layout>
                <c:manualLayout>
                  <c:x val="-4.0076376385982285E-2"/>
                  <c:y val="-1.73760290816807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445-4736-BD41-54ACEC4B3E50}"/>
                </c:ext>
              </c:extLst>
            </c:dLbl>
            <c:dLbl>
              <c:idx val="9"/>
              <c:layout>
                <c:manualLayout>
                  <c:x val="-2.0189730088030218E-2"/>
                  <c:y val="-2.11734555738145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445-4736-BD41-54ACEC4B3E50}"/>
                </c:ext>
              </c:extLst>
            </c:dLbl>
            <c:dLbl>
              <c:idx val="10"/>
              <c:layout>
                <c:manualLayout>
                  <c:x val="-1.7507634382661542E-2"/>
                  <c:y val="-2.49718625365932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445-4736-BD41-54ACEC4B3E50}"/>
                </c:ext>
              </c:extLst>
            </c:dLbl>
            <c:dLbl>
              <c:idx val="11"/>
              <c:layout>
                <c:manualLayout>
                  <c:x val="-3.6374958158199326E-3"/>
                  <c:y val="-1.3266412734579416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2.303268495868829E-2"/>
                      <c:h val="5.2034187176208196E-2"/>
                    </c:manualLayout>
                  </c15:layout>
                </c:ext>
                <c:ext xmlns:c16="http://schemas.microsoft.com/office/drawing/2014/chart" uri="{C3380CC4-5D6E-409C-BE32-E72D297353CC}">
                  <c16:uniqueId val="{00000018-3445-4736-BD41-54ACEC4B3E5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변화추이'!$C$3:$N$3</c:f>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f>'1. 교육만족도 변화추이'!$C$5:$N$5</c:f>
              <c:numCache>
                <c:formatCode>0.00</c:formatCode>
                <c:ptCount val="12"/>
                <c:pt idx="0">
                  <c:v>4.4000000000000004</c:v>
                </c:pt>
                <c:pt idx="1">
                  <c:v>4.5199999999999996</c:v>
                </c:pt>
                <c:pt idx="2">
                  <c:v>4.4800000000000004</c:v>
                </c:pt>
                <c:pt idx="3">
                  <c:v>4.55</c:v>
                </c:pt>
                <c:pt idx="4">
                  <c:v>4.49</c:v>
                </c:pt>
                <c:pt idx="5">
                  <c:v>4.51</c:v>
                </c:pt>
                <c:pt idx="6">
                  <c:v>4.3600000000000003</c:v>
                </c:pt>
                <c:pt idx="7">
                  <c:v>4.43</c:v>
                </c:pt>
                <c:pt idx="8">
                  <c:v>4.5199999999999996</c:v>
                </c:pt>
                <c:pt idx="9">
                  <c:v>4.53</c:v>
                </c:pt>
                <c:pt idx="10">
                  <c:v>4.5729430039383026</c:v>
                </c:pt>
                <c:pt idx="11">
                  <c:v>4.6188071909108359</c:v>
                </c:pt>
              </c:numCache>
            </c:numRef>
          </c:val>
          <c:smooth val="0"/>
          <c:extLst>
            <c:ext xmlns:c16="http://schemas.microsoft.com/office/drawing/2014/chart" uri="{C3380CC4-5D6E-409C-BE32-E72D297353CC}">
              <c16:uniqueId val="{00000019-3445-4736-BD41-54ACEC4B3E50}"/>
            </c:ext>
          </c:extLst>
        </c:ser>
        <c:ser>
          <c:idx val="2"/>
          <c:order val="2"/>
          <c:tx>
            <c:strRef>
              <c:f>'1. 교육만족도 변화추이'!$B$6</c:f>
              <c:strCache>
                <c:ptCount val="1"/>
                <c:pt idx="0">
                  <c:v>교육환경 만족도</c:v>
                </c:pt>
              </c:strCache>
            </c:strRef>
          </c:tx>
          <c:spPr>
            <a:ln w="22225" cap="rnd" cmpd="sng" algn="ctr">
              <a:solidFill>
                <a:schemeClr val="accent3"/>
              </a:solidFill>
              <a:round/>
            </a:ln>
            <a:effectLst/>
          </c:spPr>
          <c:marker>
            <c:symbol val="none"/>
          </c:marker>
          <c:dLbls>
            <c:dLbl>
              <c:idx val="0"/>
              <c:layout>
                <c:manualLayout>
                  <c:x val="-2.548775508941661E-2"/>
                  <c:y val="-2.29461104906780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445-4736-BD41-54ACEC4B3E50}"/>
                </c:ext>
              </c:extLst>
            </c:dLbl>
            <c:dLbl>
              <c:idx val="1"/>
              <c:layout>
                <c:manualLayout>
                  <c:x val="-1.6065309889363083E-2"/>
                  <c:y val="-2.08172241212576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445-4736-BD41-54ACEC4B3E50}"/>
                </c:ext>
              </c:extLst>
            </c:dLbl>
            <c:dLbl>
              <c:idx val="2"/>
              <c:layout>
                <c:manualLayout>
                  <c:x val="-1.7550063019079729E-2"/>
                  <c:y val="1.9426675402495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445-4736-BD41-54ACEC4B3E50}"/>
                </c:ext>
              </c:extLst>
            </c:dLbl>
            <c:dLbl>
              <c:idx val="3"/>
              <c:layout>
                <c:manualLayout>
                  <c:x val="-9.9623323818897186E-3"/>
                  <c:y val="2.67355094760700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445-4736-BD41-54ACEC4B3E50}"/>
                </c:ext>
              </c:extLst>
            </c:dLbl>
            <c:dLbl>
              <c:idx val="4"/>
              <c:layout>
                <c:manualLayout>
                  <c:x val="-1.330114623992478E-3"/>
                  <c:y val="-7.51495517987268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445-4736-BD41-54ACEC4B3E50}"/>
                </c:ext>
              </c:extLst>
            </c:dLbl>
            <c:dLbl>
              <c:idx val="5"/>
              <c:layout>
                <c:manualLayout>
                  <c:x val="-1.5072905236561693E-2"/>
                  <c:y val="2.66268309457318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445-4736-BD41-54ACEC4B3E50}"/>
                </c:ext>
              </c:extLst>
            </c:dLbl>
            <c:dLbl>
              <c:idx val="6"/>
              <c:layout>
                <c:manualLayout>
                  <c:x val="-3.2296480433709154E-2"/>
                  <c:y val="2.65189208613206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445-4736-BD41-54ACEC4B3E50}"/>
                </c:ext>
              </c:extLst>
            </c:dLbl>
            <c:dLbl>
              <c:idx val="7"/>
              <c:layout>
                <c:manualLayout>
                  <c:x val="-1.1791793154204812E-2"/>
                  <c:y val="3.2454103581368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445-4736-BD41-54ACEC4B3E50}"/>
                </c:ext>
              </c:extLst>
            </c:dLbl>
            <c:dLbl>
              <c:idx val="8"/>
              <c:layout>
                <c:manualLayout>
                  <c:x val="-1.4797691438158057E-2"/>
                  <c:y val="2.36467034964741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445-4736-BD41-54ACEC4B3E50}"/>
                </c:ext>
              </c:extLst>
            </c:dLbl>
            <c:dLbl>
              <c:idx val="9"/>
              <c:layout>
                <c:manualLayout>
                  <c:x val="-1.4041442372407996E-2"/>
                  <c:y val="2.28917255969371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445-4736-BD41-54ACEC4B3E50}"/>
                </c:ext>
              </c:extLst>
            </c:dLbl>
            <c:dLbl>
              <c:idx val="10"/>
              <c:layout>
                <c:manualLayout>
                  <c:x val="-1.5923213054347227E-2"/>
                  <c:y val="3.2079148967176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445-4736-BD41-54ACEC4B3E50}"/>
                </c:ext>
              </c:extLst>
            </c:dLbl>
            <c:dLbl>
              <c:idx val="11"/>
              <c:layout>
                <c:manualLayout>
                  <c:x val="-4.514669747035684E-3"/>
                  <c:y val="2.183043930042440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445-4736-BD41-54ACEC4B3E5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변화추이'!$C$3:$N$3</c:f>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f>'1. 교육만족도 변화추이'!$C$6:$N$6</c:f>
              <c:numCache>
                <c:formatCode>0.00</c:formatCode>
                <c:ptCount val="12"/>
                <c:pt idx="0">
                  <c:v>4.42</c:v>
                </c:pt>
                <c:pt idx="1">
                  <c:v>4.43</c:v>
                </c:pt>
                <c:pt idx="2">
                  <c:v>4.0999999999999996</c:v>
                </c:pt>
                <c:pt idx="3">
                  <c:v>4.3600000000000003</c:v>
                </c:pt>
                <c:pt idx="4">
                  <c:v>4.32</c:v>
                </c:pt>
                <c:pt idx="5">
                  <c:v>4.3600000000000003</c:v>
                </c:pt>
                <c:pt idx="6">
                  <c:v>4.34</c:v>
                </c:pt>
                <c:pt idx="7">
                  <c:v>4.38</c:v>
                </c:pt>
                <c:pt idx="8">
                  <c:v>4.42</c:v>
                </c:pt>
                <c:pt idx="9">
                  <c:v>4.41</c:v>
                </c:pt>
                <c:pt idx="10">
                  <c:v>4.4663575636812807</c:v>
                </c:pt>
                <c:pt idx="11">
                  <c:v>4.4807140307914386</c:v>
                </c:pt>
              </c:numCache>
            </c:numRef>
          </c:val>
          <c:smooth val="0"/>
          <c:extLst>
            <c:ext xmlns:c16="http://schemas.microsoft.com/office/drawing/2014/chart" uri="{C3380CC4-5D6E-409C-BE32-E72D297353CC}">
              <c16:uniqueId val="{00000026-3445-4736-BD41-54ACEC4B3E50}"/>
            </c:ext>
          </c:extLst>
        </c:ser>
        <c:ser>
          <c:idx val="5"/>
          <c:order val="5"/>
          <c:tx>
            <c:strRef>
              <c:f>'1. 교육만족도 변화추이'!$B$9</c:f>
              <c:strCache>
                <c:ptCount val="1"/>
                <c:pt idx="0">
                  <c:v>강사강의 만족도(평균점수)</c:v>
                </c:pt>
              </c:strCache>
            </c:strRef>
          </c:tx>
          <c:spPr>
            <a:ln w="22225" cap="rnd" cmpd="sng" algn="ctr">
              <a:solidFill>
                <a:schemeClr val="accent6"/>
              </a:solidFill>
              <a:round/>
            </a:ln>
            <a:effectLst/>
          </c:spPr>
          <c:marker>
            <c:symbol val="none"/>
          </c:marker>
          <c:dLbls>
            <c:dLbl>
              <c:idx val="0"/>
              <c:layout>
                <c:manualLayout>
                  <c:x val="-2.61822725613792E-2"/>
                  <c:y val="-2.356353617253478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445-4736-BD41-54ACEC4B3E50}"/>
                </c:ext>
              </c:extLst>
            </c:dLbl>
            <c:dLbl>
              <c:idx val="1"/>
              <c:layout>
                <c:manualLayout>
                  <c:x val="-1.9395401801491054E-2"/>
                  <c:y val="2.56889256825079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445-4736-BD41-54ACEC4B3E50}"/>
                </c:ext>
              </c:extLst>
            </c:dLbl>
            <c:dLbl>
              <c:idx val="2"/>
              <c:layout>
                <c:manualLayout>
                  <c:x val="-1.8580555219778909E-2"/>
                  <c:y val="-2.80242825627360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445-4736-BD41-54ACEC4B3E50}"/>
                </c:ext>
              </c:extLst>
            </c:dLbl>
            <c:dLbl>
              <c:idx val="3"/>
              <c:layout>
                <c:manualLayout>
                  <c:x val="-4.7347119603055581E-3"/>
                  <c:y val="-5.62675542476539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445-4736-BD41-54ACEC4B3E50}"/>
                </c:ext>
              </c:extLst>
            </c:dLbl>
            <c:dLbl>
              <c:idx val="4"/>
              <c:layout>
                <c:manualLayout>
                  <c:x val="-1.61582903970948E-2"/>
                  <c:y val="2.91912508762642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445-4736-BD41-54ACEC4B3E50}"/>
                </c:ext>
              </c:extLst>
            </c:dLbl>
            <c:dLbl>
              <c:idx val="5"/>
              <c:layout>
                <c:manualLayout>
                  <c:x val="-3.7840592195412935E-2"/>
                  <c:y val="-3.50874090904569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445-4736-BD41-54ACEC4B3E50}"/>
                </c:ext>
              </c:extLst>
            </c:dLbl>
            <c:dLbl>
              <c:idx val="6"/>
              <c:layout>
                <c:manualLayout>
                  <c:x val="-3.1372463137394127E-2"/>
                  <c:y val="-8.88881030291577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3445-4736-BD41-54ACEC4B3E50}"/>
                </c:ext>
              </c:extLst>
            </c:dLbl>
            <c:dLbl>
              <c:idx val="7"/>
              <c:layout>
                <c:manualLayout>
                  <c:x val="-3.5415043798655919E-2"/>
                  <c:y val="-4.67832121206093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445-4736-BD41-54ACEC4B3E50}"/>
                </c:ext>
              </c:extLst>
            </c:dLbl>
            <c:dLbl>
              <c:idx val="8"/>
              <c:layout>
                <c:manualLayout>
                  <c:x val="-8.7340114343279901E-3"/>
                  <c:y val="-3.9765730302517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445-4736-BD41-54ACEC4B3E50}"/>
                </c:ext>
              </c:extLst>
            </c:dLbl>
            <c:dLbl>
              <c:idx val="9"/>
              <c:layout>
                <c:manualLayout>
                  <c:x val="1.5968502987209716E-4"/>
                  <c:y val="3.25860057572987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445-4736-BD41-54ACEC4B3E50}"/>
                </c:ext>
              </c:extLst>
            </c:dLbl>
            <c:dLbl>
              <c:idx val="10"/>
              <c:layout>
                <c:manualLayout>
                  <c:x val="-2.0528396191984266E-2"/>
                  <c:y val="-1.63903903205672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445-4736-BD41-54ACEC4B3E50}"/>
                </c:ext>
              </c:extLst>
            </c:dLbl>
            <c:dLbl>
              <c:idx val="11"/>
              <c:layout>
                <c:manualLayout>
                  <c:x val="-4.540763093404232E-3"/>
                  <c:y val="1.452545789150819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445-4736-BD41-54ACEC4B3E50}"/>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변화추이'!$C$3:$N$3</c:f>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f>'1. 교육만족도 변화추이'!$C$9:$N$9</c:f>
              <c:numCache>
                <c:formatCode>0.00</c:formatCode>
                <c:ptCount val="12"/>
                <c:pt idx="0">
                  <c:v>4.34</c:v>
                </c:pt>
                <c:pt idx="1">
                  <c:v>4.34</c:v>
                </c:pt>
                <c:pt idx="2">
                  <c:v>4.3</c:v>
                </c:pt>
                <c:pt idx="3">
                  <c:v>4.41</c:v>
                </c:pt>
                <c:pt idx="4">
                  <c:v>4.3</c:v>
                </c:pt>
                <c:pt idx="5">
                  <c:v>4.37</c:v>
                </c:pt>
                <c:pt idx="6">
                  <c:v>4.38</c:v>
                </c:pt>
                <c:pt idx="7">
                  <c:v>4.45</c:v>
                </c:pt>
                <c:pt idx="8">
                  <c:v>4.53</c:v>
                </c:pt>
                <c:pt idx="9">
                  <c:v>4.49</c:v>
                </c:pt>
                <c:pt idx="10">
                  <c:v>4.54</c:v>
                </c:pt>
                <c:pt idx="11">
                  <c:v>4.6116511404092</c:v>
                </c:pt>
              </c:numCache>
            </c:numRef>
          </c:val>
          <c:smooth val="0"/>
          <c:extLst>
            <c:ext xmlns:c16="http://schemas.microsoft.com/office/drawing/2014/chart" uri="{C3380CC4-5D6E-409C-BE32-E72D297353CC}">
              <c16:uniqueId val="{00000033-3445-4736-BD41-54ACEC4B3E50}"/>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50333592"/>
        <c:axId val="129944200"/>
        <c:extLst>
          <c:ext xmlns:c15="http://schemas.microsoft.com/office/drawing/2012/chart" uri="{02D57815-91ED-43cb-92C2-25804820EDAC}">
            <c15:filteredLineSeries>
              <c15:ser>
                <c:idx val="3"/>
                <c:order val="3"/>
                <c:tx>
                  <c:strRef>
                    <c:extLst>
                      <c:ext uri="{02D57815-91ED-43cb-92C2-25804820EDAC}">
                        <c15:formulaRef>
                          <c15:sqref>'1. 교육만족도 변화추이'!$B$7</c15:sqref>
                        </c15:formulaRef>
                      </c:ext>
                    </c:extLst>
                    <c:strCache>
                      <c:ptCount val="1"/>
                      <c:pt idx="0">
                        <c:v>교육시설</c:v>
                      </c:pt>
                    </c:strCache>
                  </c:strRef>
                </c:tx>
                <c:spPr>
                  <a:ln w="22225" cap="rnd" cmpd="sng" algn="ctr">
                    <a:solidFill>
                      <a:schemeClr val="accent4"/>
                    </a:solidFill>
                    <a:round/>
                  </a:ln>
                  <a:effectLst/>
                </c:spPr>
                <c:marker>
                  <c:symbol val="none"/>
                </c:marker>
                <c:dLbls>
                  <c:dLbl>
                    <c:idx val="0"/>
                    <c:layout>
                      <c:manualLayout>
                        <c:x val="-2.8896431764899529E-2"/>
                        <c:y val="-3.656966320875922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4-3445-4736-BD41-54ACEC4B3E50}"/>
                      </c:ext>
                    </c:extLst>
                  </c:dLbl>
                  <c:dLbl>
                    <c:idx val="1"/>
                    <c:layout>
                      <c:manualLayout>
                        <c:x val="-1.598273428478646E-2"/>
                        <c:y val="-1.8284831604379669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5-3445-4736-BD41-54ACEC4B3E50}"/>
                      </c:ext>
                    </c:extLst>
                  </c:dLbl>
                  <c:dLbl>
                    <c:idx val="2"/>
                    <c:layout>
                      <c:manualLayout>
                        <c:x val="-1.6789840377293499E-2"/>
                        <c:y val="2.0316479560421621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6-3445-4736-BD41-54ACEC4B3E50}"/>
                      </c:ext>
                    </c:extLst>
                  </c:dLbl>
                  <c:dLbl>
                    <c:idx val="3"/>
                    <c:layout>
                      <c:manualLayout>
                        <c:x val="-1.2754309914758157E-2"/>
                        <c:y val="5.0791198901054498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7-3445-4736-BD41-54ACEC4B3E50}"/>
                      </c:ext>
                    </c:extLst>
                  </c:dLbl>
                  <c:dLbl>
                    <c:idx val="4"/>
                    <c:layout>
                      <c:manualLayout>
                        <c:x val="-2.2619307121662666E-3"/>
                        <c:y val="-5.6886142769180956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8-3445-4736-BD41-54ACEC4B3E50}"/>
                      </c:ext>
                    </c:extLst>
                  </c:dLbl>
                  <c:dLbl>
                    <c:idx val="5"/>
                    <c:layout>
                      <c:manualLayout>
                        <c:x val="-1.759694646980051E-2"/>
                        <c:y val="2.4379775472506051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9-3445-4736-BD41-54ACEC4B3E50}"/>
                      </c:ext>
                    </c:extLst>
                  </c:dLbl>
                  <c:dLbl>
                    <c:idx val="6"/>
                    <c:layout>
                      <c:manualLayout>
                        <c:x val="3.3878119353832133E-3"/>
                        <c:y val="2.8443071384590478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A-3445-4736-BD41-54ACEC4B3E50}"/>
                      </c:ext>
                    </c:extLst>
                  </c:dLbl>
                  <c:dLbl>
                    <c:idx val="7"/>
                    <c:layout>
                      <c:manualLayout>
                        <c:x val="-1.5982734284786432E-2"/>
                        <c:y val="2.2348127516463947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B-3445-4736-BD41-54ACEC4B3E50}"/>
                      </c:ext>
                    </c:extLst>
                  </c:dLbl>
                  <c:dLbl>
                    <c:idx val="8"/>
                    <c:layout>
                      <c:manualLayout>
                        <c:x val="-1.9211158654814705E-2"/>
                        <c:y val="3.0474719340632655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C-3445-4736-BD41-54ACEC4B3E50}"/>
                      </c:ext>
                    </c:extLst>
                  </c:dLbl>
                  <c:dLbl>
                    <c:idx val="9"/>
                    <c:layout>
                      <c:manualLayout>
                        <c:x val="-1.8404052562307639E-2"/>
                        <c:y val="2.031647956042177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D-3445-4736-BD41-54ACEC4B3E50}"/>
                      </c:ext>
                    </c:extLst>
                  </c:dLbl>
                  <c:dLbl>
                    <c:idx val="10"/>
                    <c:layout>
                      <c:manualLayout>
                        <c:x val="1.773599750368958E-3"/>
                        <c:y val="2.8443071384590478E-2"/>
                      </c:manualLayout>
                    </c:layout>
                    <c:dLblPos val="r"/>
                    <c:showLegendKey val="0"/>
                    <c:showVal val="1"/>
                    <c:showCatName val="0"/>
                    <c:showSerName val="0"/>
                    <c:showPercent val="0"/>
                    <c:showBubbleSize val="0"/>
                    <c:extLst>
                      <c:ext uri="{CE6537A1-D6FC-4f65-9D91-7224C49458BB}"/>
                      <c:ext xmlns:c16="http://schemas.microsoft.com/office/drawing/2014/chart" uri="{C3380CC4-5D6E-409C-BE32-E72D297353CC}">
                        <c16:uniqueId val="{0000003E-3445-4736-BD41-54ACEC4B3E5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7030A0"/>
                          </a:solidFill>
                          <a:latin typeface="+mn-lt"/>
                          <a:ea typeface="+mn-ea"/>
                          <a:cs typeface="+mn-cs"/>
                        </a:defRPr>
                      </a:pPr>
                      <a:endParaRPr lang="ko-KR"/>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'1. 교육만족도 변화추이'!$C$3:$N$3</c15:sqref>
                        </c15:formulaRef>
                      </c:ext>
                    </c:extLst>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extLst>
                      <c:ext uri="{02D57815-91ED-43cb-92C2-25804820EDAC}">
                        <c15:formulaRef>
                          <c15:sqref>'1. 교육만족도 변화추이'!$C$7:$N$7</c15:sqref>
                        </c15:formulaRef>
                      </c:ext>
                    </c:extLst>
                    <c:numCache>
                      <c:formatCode>0.00</c:formatCode>
                      <c:ptCount val="12"/>
                      <c:pt idx="0">
                        <c:v>4.2387387387387383</c:v>
                      </c:pt>
                      <c:pt idx="1">
                        <c:v>4.3180995475113146</c:v>
                      </c:pt>
                      <c:pt idx="2">
                        <c:v>4.0063461538461551</c:v>
                      </c:pt>
                      <c:pt idx="3" formatCode="General">
                        <c:v>4.3099999999999996</c:v>
                      </c:pt>
                      <c:pt idx="4" formatCode="General">
                        <c:v>4.25</c:v>
                      </c:pt>
                      <c:pt idx="5" formatCode="General">
                        <c:v>4.32</c:v>
                      </c:pt>
                      <c:pt idx="6" formatCode="General">
                        <c:v>4.32</c:v>
                      </c:pt>
                      <c:pt idx="7" formatCode="General">
                        <c:v>4.45</c:v>
                      </c:pt>
                      <c:pt idx="8" formatCode="General">
                        <c:v>4.4400000000000004</c:v>
                      </c:pt>
                      <c:pt idx="9">
                        <c:v>4.4000000000000004</c:v>
                      </c:pt>
                      <c:pt idx="10">
                        <c:v>4.4476010335003879</c:v>
                      </c:pt>
                      <c:pt idx="11">
                        <c:v>4.478573047438549</c:v>
                      </c:pt>
                    </c:numCache>
                  </c:numRef>
                </c:val>
                <c:smooth val="0"/>
                <c:extLst>
                  <c:ext xmlns:c16="http://schemas.microsoft.com/office/drawing/2014/chart" uri="{C3380CC4-5D6E-409C-BE32-E72D297353CC}">
                    <c16:uniqueId val="{0000003F-3445-4736-BD41-54ACEC4B3E5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'1. 교육만족도 변화추이'!$B$8</c15:sqref>
                        </c15:formulaRef>
                      </c:ext>
                    </c:extLst>
                    <c:strCache>
                      <c:ptCount val="1"/>
                      <c:pt idx="0">
                        <c:v>구내식당</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변화추이'!$C$3:$N$3</c15:sqref>
                        </c15:formulaRef>
                      </c:ext>
                    </c:extLst>
                    <c:strCache>
                      <c:ptCount val="12"/>
                      <c:pt idx="0">
                        <c:v>2014년</c:v>
                      </c:pt>
                      <c:pt idx="1">
                        <c:v>2015년</c:v>
                      </c:pt>
                      <c:pt idx="2">
                        <c:v>2016년</c:v>
                      </c:pt>
                      <c:pt idx="3">
                        <c:v>2017년</c:v>
                      </c:pt>
                      <c:pt idx="4">
                        <c:v>2018년</c:v>
                      </c:pt>
                      <c:pt idx="5">
                        <c:v>2019년</c:v>
                      </c:pt>
                      <c:pt idx="6">
                        <c:v>2020년</c:v>
                      </c:pt>
                      <c:pt idx="7">
                        <c:v>2021년</c:v>
                      </c:pt>
                      <c:pt idx="8">
                        <c:v>2022년</c:v>
                      </c:pt>
                      <c:pt idx="9">
                        <c:v>2023년</c:v>
                      </c:pt>
                      <c:pt idx="10">
                        <c:v>2024년(A)</c:v>
                      </c:pt>
                      <c:pt idx="11">
                        <c:v>2025년(B)</c:v>
                      </c:pt>
                    </c:strCache>
                  </c:strRef>
                </c:cat>
                <c:val>
                  <c:numRef>
                    <c:extLst xmlns:c15="http://schemas.microsoft.com/office/drawing/2012/chart">
                      <c:ext xmlns:c15="http://schemas.microsoft.com/office/drawing/2012/chart" uri="{02D57815-91ED-43cb-92C2-25804820EDAC}">
                        <c15:formulaRef>
                          <c15:sqref>'1. 교육만족도 변화추이'!$C$8:$N$8</c15:sqref>
                        </c15:formulaRef>
                      </c:ext>
                    </c:extLst>
                    <c:numCache>
                      <c:formatCode>0.00</c:formatCode>
                      <c:ptCount val="12"/>
                      <c:pt idx="0">
                        <c:v>4.6085585585585598</c:v>
                      </c:pt>
                      <c:pt idx="1">
                        <c:v>4.5559728506787334</c:v>
                      </c:pt>
                      <c:pt idx="2">
                        <c:v>4.1967464114832538</c:v>
                      </c:pt>
                      <c:pt idx="3">
                        <c:v>4.4000000000000004</c:v>
                      </c:pt>
                      <c:pt idx="4">
                        <c:v>4.4000000000000004</c:v>
                      </c:pt>
                      <c:pt idx="5">
                        <c:v>4.4000000000000004</c:v>
                      </c:pt>
                      <c:pt idx="6">
                        <c:v>4.4000000000000004</c:v>
                      </c:pt>
                      <c:pt idx="7" formatCode="General">
                        <c:v>4.37</c:v>
                      </c:pt>
                      <c:pt idx="8" formatCode="General">
                        <c:v>4.43</c:v>
                      </c:pt>
                      <c:pt idx="9" formatCode="General">
                        <c:v>4.43</c:v>
                      </c:pt>
                      <c:pt idx="10">
                        <c:v>4.4810703972854897</c:v>
                      </c:pt>
                      <c:pt idx="11">
                        <c:v>4.4696243706896412</c:v>
                      </c:pt>
                    </c:numCache>
                  </c:numRef>
                </c:val>
                <c:smooth val="0"/>
                <c:extLst xmlns:c15="http://schemas.microsoft.com/office/drawing/2012/chart">
                  <c:ext xmlns:c16="http://schemas.microsoft.com/office/drawing/2014/chart" uri="{C3380CC4-5D6E-409C-BE32-E72D297353CC}">
                    <c16:uniqueId val="{00000040-3445-4736-BD41-54ACEC4B3E50}"/>
                  </c:ext>
                </c:extLst>
              </c15:ser>
            </c15:filteredLineSeries>
          </c:ext>
        </c:extLst>
      </c:lineChart>
      <c:catAx>
        <c:axId val="35033359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129944200"/>
        <c:crosses val="autoZero"/>
        <c:auto val="1"/>
        <c:lblAlgn val="ctr"/>
        <c:lblOffset val="100"/>
        <c:noMultiLvlLbl val="0"/>
      </c:catAx>
      <c:valAx>
        <c:axId val="129944200"/>
        <c:scaling>
          <c:orientation val="minMax"/>
          <c:max val="4.7"/>
          <c:min val="4"/>
        </c:scaling>
        <c:delete val="0"/>
        <c:axPos val="l"/>
        <c:majorGridlines>
          <c:spPr>
            <a:ln>
              <a:solidFill>
                <a:schemeClr val="dk1">
                  <a:lumMod val="15000"/>
                  <a:lumOff val="85000"/>
                </a:schemeClr>
              </a:solidFill>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350333592"/>
        <c:crosses val="autoZero"/>
        <c:crossBetween val="between"/>
        <c:majorUnit val="0.1"/>
      </c:valAx>
      <c:spPr>
        <a:gradFill>
          <a:gsLst>
            <a:gs pos="100000">
              <a:schemeClr val="lt1">
                <a:lumMod val="95000"/>
              </a:schemeClr>
            </a:gs>
            <a:gs pos="0">
              <a:schemeClr val="lt1"/>
            </a:gs>
          </a:gsLst>
          <a:lin ang="5400000" scaled="0"/>
        </a:gradFill>
        <a:ln>
          <a:noFill/>
        </a:ln>
        <a:effectLst/>
      </c:spPr>
    </c:plotArea>
    <c:legend>
      <c:legendPos val="b"/>
      <c:legendEntry>
        <c:idx val="0"/>
        <c:txPr>
          <a:bodyPr rot="0" spcFirstLastPara="1" vertOverflow="ellipsis" vert="horz" wrap="square" anchor="ctr" anchorCtr="1"/>
          <a:lstStyle/>
          <a:p>
            <a:pPr>
              <a:defRPr sz="1600" b="1" i="0" u="none" strike="noStrike" kern="1200" baseline="0">
                <a:solidFill>
                  <a:srgbClr val="0000FF"/>
                </a:solidFill>
                <a:latin typeface="+mn-lt"/>
                <a:ea typeface="+mn-ea"/>
                <a:cs typeface="+mn-cs"/>
              </a:defRPr>
            </a:pPr>
            <a:endParaRPr lang="ko-KR"/>
          </a:p>
        </c:txPr>
      </c:legendEntry>
      <c:legendEntry>
        <c:idx val="1"/>
        <c:txPr>
          <a:bodyPr rot="0" spcFirstLastPara="1" vertOverflow="ellipsis" vert="horz" wrap="square" anchor="ctr" anchorCtr="1"/>
          <a:lstStyle/>
          <a:p>
            <a:pPr>
              <a:defRPr sz="1600" b="0" i="0" u="none" strike="noStrike" kern="1200" baseline="0">
                <a:solidFill>
                  <a:srgbClr val="C00000"/>
                </a:solidFill>
                <a:latin typeface="+mn-lt"/>
                <a:ea typeface="+mn-ea"/>
                <a:cs typeface="+mn-cs"/>
              </a:defRPr>
            </a:pPr>
            <a:endParaRPr lang="ko-KR"/>
          </a:p>
        </c:txPr>
      </c:legendEntry>
      <c:legendEntry>
        <c:idx val="2"/>
        <c:txPr>
          <a:bodyPr rot="0" spcFirstLastPara="1" vertOverflow="ellipsis" vert="horz" wrap="square" anchor="ctr" anchorCtr="1"/>
          <a:lstStyle/>
          <a:p>
            <a:pPr>
              <a:defRPr sz="1600" b="0" i="0" u="none" strike="noStrike" kern="1200" baseline="0">
                <a:solidFill>
                  <a:schemeClr val="accent3">
                    <a:lumMod val="75000"/>
                  </a:schemeClr>
                </a:solidFill>
                <a:latin typeface="+mn-lt"/>
                <a:ea typeface="+mn-ea"/>
                <a:cs typeface="+mn-cs"/>
              </a:defRPr>
            </a:pPr>
            <a:endParaRPr lang="ko-KR"/>
          </a:p>
        </c:txPr>
      </c:legendEntry>
      <c:legendEntry>
        <c:idx val="3"/>
        <c:txPr>
          <a:bodyPr rot="0" spcFirstLastPara="1" vertOverflow="ellipsis" vert="horz" wrap="square" anchor="ctr" anchorCtr="1"/>
          <a:lstStyle/>
          <a:p>
            <a:pPr>
              <a:defRPr sz="1600" b="0" i="0" u="none" strike="noStrike" kern="1200" baseline="0">
                <a:solidFill>
                  <a:schemeClr val="accent6">
                    <a:lumMod val="75000"/>
                  </a:schemeClr>
                </a:solidFill>
                <a:latin typeface="+mn-lt"/>
                <a:ea typeface="+mn-ea"/>
                <a:cs typeface="+mn-cs"/>
              </a:defRPr>
            </a:pPr>
            <a:endParaRPr lang="ko-KR"/>
          </a:p>
        </c:txPr>
      </c:legendEntry>
      <c:layout>
        <c:manualLayout>
          <c:xMode val="edge"/>
          <c:yMode val="edge"/>
          <c:x val="4.8452687997482528E-2"/>
          <c:y val="4.4990770485970291E-2"/>
          <c:w val="0.57593991532625233"/>
          <c:h val="6.493224746300073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216424829187771E-2"/>
          <c:y val="3.9817435355380758E-2"/>
          <c:w val="0.92386527438503396"/>
          <c:h val="0.86021462201029808"/>
        </c:manualLayout>
      </c:layout>
      <c:lineChart>
        <c:grouping val="standard"/>
        <c:varyColors val="0"/>
        <c:ser>
          <c:idx val="18"/>
          <c:order val="0"/>
          <c:tx>
            <c:strRef>
              <c:f>'1. 교육만족도 변화추이'!$B$14</c:f>
              <c:strCache>
                <c:ptCount val="1"/>
                <c:pt idx="0">
                  <c:v>종합만족도</c:v>
                </c:pt>
              </c:strCache>
            </c:strRef>
          </c:tx>
          <c:spPr>
            <a:ln w="63500" cap="rnd" cmpd="sng" algn="ctr">
              <a:solidFill>
                <a:srgbClr val="0000FF"/>
              </a:solidFill>
              <a:round/>
            </a:ln>
            <a:effectLst/>
          </c:spPr>
          <c:marker>
            <c:symbol val="none"/>
          </c:marker>
          <c:dLbls>
            <c:dLbl>
              <c:idx val="0"/>
              <c:layout>
                <c:manualLayout>
                  <c:x val="-3.5704904993484644E-2"/>
                  <c:y val="1.29909809448050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4D-444A-ABD7-0E01CDB2C6BF}"/>
                </c:ext>
              </c:extLst>
            </c:dLbl>
            <c:dLbl>
              <c:idx val="1"/>
              <c:layout>
                <c:manualLayout>
                  <c:x val="-3.2040819271776266E-2"/>
                  <c:y val="-2.789502191388076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1-964D-444A-ABD7-0E01CDB2C6BF}"/>
                </c:ext>
              </c:extLst>
            </c:dLbl>
            <c:dLbl>
              <c:idx val="2"/>
              <c:layout>
                <c:manualLayout>
                  <c:x val="-1.6950388613706589E-2"/>
                  <c:y val="2.44460546370757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64D-444A-ABD7-0E01CDB2C6BF}"/>
                </c:ext>
              </c:extLst>
            </c:dLbl>
            <c:dLbl>
              <c:idx val="3"/>
              <c:layout>
                <c:manualLayout>
                  <c:x val="-1.8330713977895173E-2"/>
                  <c:y val="2.5311962516970647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964D-444A-ABD7-0E01CDB2C6BF}"/>
                </c:ext>
              </c:extLst>
            </c:dLbl>
            <c:dLbl>
              <c:idx val="4"/>
              <c:layout>
                <c:manualLayout>
                  <c:x val="-2.2658340995320967E-2"/>
                  <c:y val="2.4287952531345622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964D-444A-ABD7-0E01CDB2C6BF}"/>
                </c:ext>
              </c:extLst>
            </c:dLbl>
            <c:dLbl>
              <c:idx val="5"/>
              <c:layout>
                <c:manualLayout>
                  <c:x val="-2.0096278168948066E-2"/>
                  <c:y val="2.6290057972890923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964D-444A-ABD7-0E01CDB2C6BF}"/>
                </c:ext>
              </c:extLst>
            </c:dLbl>
            <c:dLbl>
              <c:idx val="6"/>
              <c:layout>
                <c:manualLayout>
                  <c:x val="-1.8512235949150829E-2"/>
                  <c:y val="2.5240807334306874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964D-444A-ABD7-0E01CDB2C6BF}"/>
                </c:ext>
              </c:extLst>
            </c:dLbl>
            <c:dLbl>
              <c:idx val="7"/>
              <c:layout>
                <c:manualLayout>
                  <c:x val="-1.5270345895864033E-2"/>
                  <c:y val="2.291207617702451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964D-444A-ABD7-0E01CDB2C6BF}"/>
                </c:ext>
              </c:extLst>
            </c:dLbl>
            <c:dLbl>
              <c:idx val="8"/>
              <c:layout>
                <c:manualLayout>
                  <c:x val="-2.0893504978906623E-2"/>
                  <c:y val="2.128001655580127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8-964D-444A-ABD7-0E01CDB2C6BF}"/>
                </c:ext>
              </c:extLst>
            </c:dLbl>
            <c:dLbl>
              <c:idx val="9"/>
              <c:layout>
                <c:manualLayout>
                  <c:x val="-1.9367358887625235E-2"/>
                  <c:y val="-2.833193750876801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9-964D-444A-ABD7-0E01CDB2C6BF}"/>
                </c:ext>
              </c:extLst>
            </c:dLbl>
            <c:dLbl>
              <c:idx val="10"/>
              <c:layout>
                <c:manualLayout>
                  <c:x val="-1.0185882590642818E-2"/>
                  <c:y val="1.8855444444233212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A-964D-444A-ABD7-0E01CDB2C6BF}"/>
                </c:ext>
              </c:extLst>
            </c:dLbl>
            <c:spPr>
              <a:noFill/>
              <a:ln>
                <a:noFill/>
              </a:ln>
              <a:effectLst/>
            </c:spPr>
            <c:txPr>
              <a:bodyPr rot="0" spcFirstLastPara="1" vertOverflow="ellipsis" vert="horz" wrap="square" lIns="38100" tIns="19050" rIns="38100" bIns="19050" anchor="ctr" anchorCtr="1">
                <a:spAutoFit/>
              </a:bodyPr>
              <a:lstStyle/>
              <a:p>
                <a:pPr>
                  <a:defRPr sz="1700" b="1" i="0" u="none" strike="noStrike" kern="1200" baseline="0">
                    <a:solidFill>
                      <a:srgbClr val="0000FF"/>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변화추이'!$C$13:$M$13</c:f>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f>'1. 교육만족도 변화추이'!$C$14:$M$14</c:f>
              <c:numCache>
                <c:formatCode>0.00</c:formatCode>
                <c:ptCount val="11"/>
                <c:pt idx="0">
                  <c:v>4.6007803446553455</c:v>
                </c:pt>
                <c:pt idx="1">
                  <c:v>4.5817898979107321</c:v>
                </c:pt>
                <c:pt idx="2">
                  <c:v>4.5568545850083897</c:v>
                </c:pt>
                <c:pt idx="3">
                  <c:v>4.5632761970705813</c:v>
                </c:pt>
                <c:pt idx="4">
                  <c:v>4.5053715630690325</c:v>
                </c:pt>
                <c:pt idx="5">
                  <c:v>4.5384347668406573</c:v>
                </c:pt>
                <c:pt idx="6">
                  <c:v>4.5638384752239771</c:v>
                </c:pt>
                <c:pt idx="7">
                  <c:v>4.5749582335273029</c:v>
                </c:pt>
                <c:pt idx="8">
                  <c:v>4.5644969253142644</c:v>
                </c:pt>
                <c:pt idx="9">
                  <c:v>4.5796885788434416</c:v>
                </c:pt>
                <c:pt idx="10">
                  <c:v>4.5370121336970035</c:v>
                </c:pt>
              </c:numCache>
            </c:numRef>
          </c:val>
          <c:smooth val="0"/>
          <c:extLst>
            <c:ext xmlns:c16="http://schemas.microsoft.com/office/drawing/2014/chart" uri="{C3380CC4-5D6E-409C-BE32-E72D297353CC}">
              <c16:uniqueId val="{0000000B-964D-444A-ABD7-0E01CDB2C6BF}"/>
            </c:ext>
          </c:extLst>
        </c:ser>
        <c:ser>
          <c:idx val="19"/>
          <c:order val="1"/>
          <c:tx>
            <c:strRef>
              <c:f>'1. 교육만족도 변화추이'!$B$15</c:f>
              <c:strCache>
                <c:ptCount val="1"/>
                <c:pt idx="0">
                  <c:v>교육전반 만족도</c:v>
                </c:pt>
              </c:strCache>
            </c:strRef>
          </c:tx>
          <c:spPr>
            <a:ln w="22225" cap="rnd" cmpd="sng" algn="ctr">
              <a:solidFill>
                <a:schemeClr val="accent2"/>
              </a:solidFill>
              <a:round/>
            </a:ln>
            <a:effectLst/>
          </c:spPr>
          <c:marker>
            <c:symbol val="none"/>
          </c:marker>
          <c:dLbls>
            <c:dLbl>
              <c:idx val="0"/>
              <c:layout>
                <c:manualLayout>
                  <c:x val="-3.2321524707832117E-2"/>
                  <c:y val="-5.978121682423556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64D-444A-ABD7-0E01CDB2C6BF}"/>
                </c:ext>
              </c:extLst>
            </c:dLbl>
            <c:dLbl>
              <c:idx val="1"/>
              <c:layout>
                <c:manualLayout>
                  <c:x val="-1.7092413161653688E-2"/>
                  <c:y val="-1.8945338968896223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D-964D-444A-ABD7-0E01CDB2C6BF}"/>
                </c:ext>
              </c:extLst>
            </c:dLbl>
            <c:dLbl>
              <c:idx val="2"/>
              <c:layout>
                <c:manualLayout>
                  <c:x val="-1.0512481473761505E-2"/>
                  <c:y val="-1.753269132528700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E-964D-444A-ABD7-0E01CDB2C6BF}"/>
                </c:ext>
              </c:extLst>
            </c:dLbl>
            <c:dLbl>
              <c:idx val="3"/>
              <c:layout>
                <c:manualLayout>
                  <c:x val="-1.3593751398659077E-2"/>
                  <c:y val="-2.0032220804852022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F-964D-444A-ABD7-0E01CDB2C6BF}"/>
                </c:ext>
              </c:extLst>
            </c:dLbl>
            <c:dLbl>
              <c:idx val="4"/>
              <c:layout>
                <c:manualLayout>
                  <c:x val="-1.9917803430576291E-2"/>
                  <c:y val="-3.1598948961355421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0-964D-444A-ABD7-0E01CDB2C6BF}"/>
                </c:ext>
              </c:extLst>
            </c:dLbl>
            <c:dLbl>
              <c:idx val="5"/>
              <c:layout>
                <c:manualLayout>
                  <c:x val="-1.3524943596091955E-2"/>
                  <c:y val="1.96225098032916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1-964D-444A-ABD7-0E01CDB2C6BF}"/>
                </c:ext>
              </c:extLst>
            </c:dLbl>
            <c:dLbl>
              <c:idx val="6"/>
              <c:layout>
                <c:manualLayout>
                  <c:x val="-1.9293904850174865E-2"/>
                  <c:y val="-1.522925212118228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2-964D-444A-ABD7-0E01CDB2C6BF}"/>
                </c:ext>
              </c:extLst>
            </c:dLbl>
            <c:dLbl>
              <c:idx val="7"/>
              <c:layout>
                <c:manualLayout>
                  <c:x val="-2.0114202880888735E-2"/>
                  <c:y val="-2.6145287321148684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3-964D-444A-ABD7-0E01CDB2C6BF}"/>
                </c:ext>
              </c:extLst>
            </c:dLbl>
            <c:dLbl>
              <c:idx val="8"/>
              <c:layout>
                <c:manualLayout>
                  <c:x val="-1.7550311892788752E-2"/>
                  <c:y val="-1.896008315116581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4-964D-444A-ABD7-0E01CDB2C6BF}"/>
                </c:ext>
              </c:extLst>
            </c:dLbl>
            <c:dLbl>
              <c:idx val="9"/>
              <c:layout>
                <c:manualLayout>
                  <c:x val="-2.5047087441691908E-2"/>
                  <c:y val="1.8440819590166833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5-964D-444A-ABD7-0E01CDB2C6BF}"/>
                </c:ext>
              </c:extLst>
            </c:dLbl>
            <c:dLbl>
              <c:idx val="10"/>
              <c:layout>
                <c:manualLayout>
                  <c:x val="-3.9003886194229061E-3"/>
                  <c:y val="2.7777679705537042E-3"/>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6-964D-444A-ABD7-0E01CDB2C6B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변화추이'!$C$13:$M$13</c:f>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f>'1. 교육만족도 변화추이'!$C$15:$M$15</c:f>
              <c:numCache>
                <c:formatCode>0.00</c:formatCode>
                <c:ptCount val="11"/>
                <c:pt idx="0">
                  <c:v>4.6828571428571433</c:v>
                </c:pt>
                <c:pt idx="1">
                  <c:v>4.6546666666666665</c:v>
                </c:pt>
                <c:pt idx="2">
                  <c:v>4.5991304347826087</c:v>
                </c:pt>
                <c:pt idx="3">
                  <c:v>4.6133333333333333</c:v>
                </c:pt>
                <c:pt idx="4">
                  <c:v>4.5518538653757581</c:v>
                </c:pt>
                <c:pt idx="5">
                  <c:v>4.5963788986842982</c:v>
                </c:pt>
                <c:pt idx="6">
                  <c:v>4.6314015945946894</c:v>
                </c:pt>
                <c:pt idx="7">
                  <c:v>4.6011123031451975</c:v>
                </c:pt>
                <c:pt idx="8">
                  <c:v>4.645368544965625</c:v>
                </c:pt>
                <c:pt idx="9">
                  <c:v>4.6351352683032632</c:v>
                </c:pt>
                <c:pt idx="10">
                  <c:v>4.5956954496772324</c:v>
                </c:pt>
              </c:numCache>
            </c:numRef>
          </c:val>
          <c:smooth val="0"/>
          <c:extLst>
            <c:ext xmlns:c16="http://schemas.microsoft.com/office/drawing/2014/chart" uri="{C3380CC4-5D6E-409C-BE32-E72D297353CC}">
              <c16:uniqueId val="{00000017-964D-444A-ABD7-0E01CDB2C6BF}"/>
            </c:ext>
          </c:extLst>
        </c:ser>
        <c:ser>
          <c:idx val="32"/>
          <c:order val="14"/>
          <c:tx>
            <c:strRef>
              <c:f>'1. 교육만족도 변화추이'!$B$16</c:f>
              <c:strCache>
                <c:ptCount val="1"/>
                <c:pt idx="0">
                  <c:v>교육환경 만족도</c:v>
                </c:pt>
              </c:strCache>
            </c:strRef>
          </c:tx>
          <c:spPr>
            <a:ln w="22225" cap="rnd" cmpd="sng" algn="ctr">
              <a:solidFill>
                <a:schemeClr val="accent3">
                  <a:lumMod val="50000"/>
                </a:schemeClr>
              </a:solidFill>
              <a:round/>
            </a:ln>
            <a:effectLst/>
          </c:spPr>
          <c:marker>
            <c:symbol val="none"/>
          </c:marker>
          <c:dLbls>
            <c:dLbl>
              <c:idx val="0"/>
              <c:layout>
                <c:manualLayout>
                  <c:x val="-3.0457519766649309E-2"/>
                  <c:y val="1.25311881041570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64D-444A-ABD7-0E01CDB2C6BF}"/>
                </c:ext>
              </c:extLst>
            </c:dLbl>
            <c:dLbl>
              <c:idx val="1"/>
              <c:layout>
                <c:manualLayout>
                  <c:x val="-2.7899305193649408E-2"/>
                  <c:y val="1.882564141167393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9-964D-444A-ABD7-0E01CDB2C6BF}"/>
                </c:ext>
              </c:extLst>
            </c:dLbl>
            <c:dLbl>
              <c:idx val="2"/>
              <c:layout>
                <c:manualLayout>
                  <c:x val="-2.4110324949264642E-2"/>
                  <c:y val="2.456374676033434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A-964D-444A-ABD7-0E01CDB2C6BF}"/>
                </c:ext>
              </c:extLst>
            </c:dLbl>
            <c:dLbl>
              <c:idx val="3"/>
              <c:layout>
                <c:manualLayout>
                  <c:x val="-2.4968829883414173E-2"/>
                  <c:y val="1.2725914310149146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B-964D-444A-ABD7-0E01CDB2C6BF}"/>
                </c:ext>
              </c:extLst>
            </c:dLbl>
            <c:dLbl>
              <c:idx val="4"/>
              <c:layout>
                <c:manualLayout>
                  <c:x val="-1.9305899199361157E-2"/>
                  <c:y val="1.516609070442267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C-964D-444A-ABD7-0E01CDB2C6BF}"/>
                </c:ext>
              </c:extLst>
            </c:dLbl>
            <c:dLbl>
              <c:idx val="5"/>
              <c:layout>
                <c:manualLayout>
                  <c:x val="-1.3589725909878761E-2"/>
                  <c:y val="2.5245509379810571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D-964D-444A-ABD7-0E01CDB2C6BF}"/>
                </c:ext>
              </c:extLst>
            </c:dLbl>
            <c:dLbl>
              <c:idx val="6"/>
              <c:layout>
                <c:manualLayout>
                  <c:x val="-2.5030090101935933E-2"/>
                  <c:y val="-2.3367001726185187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E-964D-444A-ABD7-0E01CDB2C6BF}"/>
                </c:ext>
              </c:extLst>
            </c:dLbl>
            <c:dLbl>
              <c:idx val="7"/>
              <c:layout>
                <c:manualLayout>
                  <c:x val="-1.682601939941664E-2"/>
                  <c:y val="3.1877594263309807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F-964D-444A-ABD7-0E01CDB2C6BF}"/>
                </c:ext>
              </c:extLst>
            </c:dLbl>
            <c:dLbl>
              <c:idx val="8"/>
              <c:layout>
                <c:manualLayout>
                  <c:x val="-1.7621430759091571E-2"/>
                  <c:y val="2.3737666678418683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0-964D-444A-ABD7-0E01CDB2C6BF}"/>
                </c:ext>
              </c:extLst>
            </c:dLbl>
            <c:dLbl>
              <c:idx val="9"/>
              <c:layout>
                <c:manualLayout>
                  <c:x val="-1.6808252368803789E-2"/>
                  <c:y val="2.217659959350728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1-964D-444A-ABD7-0E01CDB2C6BF}"/>
                </c:ext>
              </c:extLst>
            </c:dLbl>
            <c:dLbl>
              <c:idx val="10"/>
              <c:layout>
                <c:manualLayout>
                  <c:x val="-7.8680984120189611E-3"/>
                  <c:y val="1.4895360688603127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2-964D-444A-ABD7-0E01CDB2C6B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3">
                        <a:lumMod val="50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변화추이'!$C$13:$M$13</c:f>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f>'1. 교육만족도 변화추이'!$C$16:$M$16</c:f>
              <c:numCache>
                <c:formatCode>0.00</c:formatCode>
                <c:ptCount val="11"/>
                <c:pt idx="0">
                  <c:v>4.5428571428571427</c:v>
                </c:pt>
                <c:pt idx="1">
                  <c:v>4.5569999999999995</c:v>
                </c:pt>
                <c:pt idx="2">
                  <c:v>4.4619565217391317</c:v>
                </c:pt>
                <c:pt idx="3">
                  <c:v>4.4266666666666659</c:v>
                </c:pt>
                <c:pt idx="4">
                  <c:v>4.3819925316367163</c:v>
                </c:pt>
                <c:pt idx="5">
                  <c:v>4.4722615290856877</c:v>
                </c:pt>
                <c:pt idx="6">
                  <c:v>4.4591386210040547</c:v>
                </c:pt>
                <c:pt idx="7">
                  <c:v>4.5517135992877096</c:v>
                </c:pt>
                <c:pt idx="8">
                  <c:v>4.4727190401327288</c:v>
                </c:pt>
                <c:pt idx="9">
                  <c:v>4.4644935382285986</c:v>
                </c:pt>
                <c:pt idx="10">
                  <c:v>4.4666350810401472</c:v>
                </c:pt>
              </c:numCache>
            </c:numRef>
          </c:val>
          <c:smooth val="0"/>
          <c:extLst>
            <c:ext xmlns:c16="http://schemas.microsoft.com/office/drawing/2014/chart" uri="{C3380CC4-5D6E-409C-BE32-E72D297353CC}">
              <c16:uniqueId val="{00000023-964D-444A-ABD7-0E01CDB2C6BF}"/>
            </c:ext>
          </c:extLst>
        </c:ser>
        <c:ser>
          <c:idx val="35"/>
          <c:order val="17"/>
          <c:tx>
            <c:strRef>
              <c:f>'1. 교육만족도 변화추이'!$B$19</c:f>
              <c:strCache>
                <c:ptCount val="1"/>
                <c:pt idx="0">
                  <c:v>강사강의 만족도</c:v>
                </c:pt>
              </c:strCache>
            </c:strRef>
          </c:tx>
          <c:spPr>
            <a:ln w="22225" cap="rnd" cmpd="sng" algn="ctr">
              <a:solidFill>
                <a:schemeClr val="accent6">
                  <a:lumMod val="75000"/>
                </a:schemeClr>
              </a:solidFill>
              <a:round/>
            </a:ln>
            <a:effectLst/>
          </c:spPr>
          <c:marker>
            <c:symbol val="none"/>
          </c:marker>
          <c:dLbls>
            <c:dLbl>
              <c:idx val="0"/>
              <c:layout>
                <c:manualLayout>
                  <c:x val="-3.5502666883205733E-2"/>
                  <c:y val="-1.7245626332632012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64D-444A-ABD7-0E01CDB2C6BF}"/>
                </c:ext>
              </c:extLst>
            </c:dLbl>
            <c:dLbl>
              <c:idx val="1"/>
              <c:layout>
                <c:manualLayout>
                  <c:x val="9.9129768274946409E-4"/>
                  <c:y val="-2.4510849538751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64D-444A-ABD7-0E01CDB2C6BF}"/>
                </c:ext>
              </c:extLst>
            </c:dLbl>
            <c:dLbl>
              <c:idx val="2"/>
              <c:layout>
                <c:manualLayout>
                  <c:x val="-1.7269489614785763E-2"/>
                  <c:y val="-1.566811506866694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6-964D-444A-ABD7-0E01CDB2C6BF}"/>
                </c:ext>
              </c:extLst>
            </c:dLbl>
            <c:dLbl>
              <c:idx val="3"/>
              <c:layout>
                <c:manualLayout>
                  <c:x val="-1.7019523042868342E-2"/>
                  <c:y val="-1.793680930927056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7-964D-444A-ABD7-0E01CDB2C6BF}"/>
                </c:ext>
              </c:extLst>
            </c:dLbl>
            <c:dLbl>
              <c:idx val="4"/>
              <c:layout>
                <c:manualLayout>
                  <c:x val="-2.338513245898596E-2"/>
                  <c:y val="-2.1025945593790143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8-964D-444A-ABD7-0E01CDB2C6BF}"/>
                </c:ext>
              </c:extLst>
            </c:dLbl>
            <c:dLbl>
              <c:idx val="5"/>
              <c:layout>
                <c:manualLayout>
                  <c:x val="-1.9302884576838399E-2"/>
                  <c:y val="-1.8015024522011747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9-964D-444A-ABD7-0E01CDB2C6BF}"/>
                </c:ext>
              </c:extLst>
            </c:dLbl>
            <c:dLbl>
              <c:idx val="6"/>
              <c:layout>
                <c:manualLayout>
                  <c:x val="-1.9241116885574231E-2"/>
                  <c:y val="-1.6906568882629616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A-964D-444A-ABD7-0E01CDB2C6BF}"/>
                </c:ext>
              </c:extLst>
            </c:dLbl>
            <c:dLbl>
              <c:idx val="7"/>
              <c:layout>
                <c:manualLayout>
                  <c:x val="-2.3396806103648495E-2"/>
                  <c:y val="-1.5737946548834324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B-964D-444A-ABD7-0E01CDB2C6BF}"/>
                </c:ext>
              </c:extLst>
            </c:dLbl>
            <c:dLbl>
              <c:idx val="8"/>
              <c:layout>
                <c:manualLayout>
                  <c:x val="-1.5268036823293411E-2"/>
                  <c:y val="2.0259841168094175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C-964D-444A-ABD7-0E01CDB2C6BF}"/>
                </c:ext>
              </c:extLst>
            </c:dLbl>
            <c:dLbl>
              <c:idx val="9"/>
              <c:layout>
                <c:manualLayout>
                  <c:x val="-1.4595904282527977E-2"/>
                  <c:y val="-2.254712842199779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D-964D-444A-ABD7-0E01CDB2C6BF}"/>
                </c:ext>
              </c:extLst>
            </c:dLbl>
            <c:dLbl>
              <c:idx val="10"/>
              <c:layout>
                <c:manualLayout>
                  <c:x val="-2.4119860337707172E-3"/>
                  <c:y val="-2.434123937191008E-2"/>
                </c:manualLayout>
              </c:layout>
              <c:dLblPos val="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2E-964D-444A-ABD7-0E01CDB2C6BF}"/>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6">
                        <a:lumMod val="7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'1. 교육만족도 변화추이'!$C$13:$M$13</c:f>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f>'1. 교육만족도 변화추이'!$C$19:$M$19</c:f>
              <c:numCache>
                <c:formatCode>0.00</c:formatCode>
                <c:ptCount val="11"/>
                <c:pt idx="0">
                  <c:v>4.5638716814159297</c:v>
                </c:pt>
                <c:pt idx="1">
                  <c:v>4.5781761006289301</c:v>
                </c:pt>
                <c:pt idx="2">
                  <c:v>4.5707983870967768</c:v>
                </c:pt>
                <c:pt idx="3">
                  <c:v>4.5649066369969065</c:v>
                </c:pt>
                <c:pt idx="4">
                  <c:v>4.5344860696686133</c:v>
                </c:pt>
                <c:pt idx="5">
                  <c:v>4.6064298620220878</c:v>
                </c:pt>
                <c:pt idx="6">
                  <c:v>4.5992790200629949</c:v>
                </c:pt>
                <c:pt idx="7">
                  <c:v>4.5828616886854734</c:v>
                </c:pt>
                <c:pt idx="8">
                  <c:v>4.6399638992975332</c:v>
                </c:pt>
                <c:pt idx="9">
                  <c:v>4.6479474020105878</c:v>
                </c:pt>
                <c:pt idx="10">
                  <c:v>4.5980966684832429</c:v>
                </c:pt>
              </c:numCache>
            </c:numRef>
          </c:val>
          <c:smooth val="0"/>
          <c:extLst>
            <c:ext xmlns:c16="http://schemas.microsoft.com/office/drawing/2014/chart" uri="{C3380CC4-5D6E-409C-BE32-E72D297353CC}">
              <c16:uniqueId val="{0000002F-964D-444A-ABD7-0E01CDB2C6BF}"/>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350959800"/>
        <c:axId val="129354464"/>
        <c:extLst>
          <c:ext xmlns:c15="http://schemas.microsoft.com/office/drawing/2012/chart" uri="{02D57815-91ED-43cb-92C2-25804820EDAC}">
            <c15:filteredLineSeries>
              <c15:ser>
                <c:idx val="20"/>
                <c:order val="2"/>
                <c:tx>
                  <c:strRef>
                    <c:extLst>
                      <c:ext uri="{02D57815-91ED-43cb-92C2-25804820EDAC}">
                        <c15:formulaRef>
                          <c15:sqref>'1. 교육만족도 변화추이'!$B$20</c15:sqref>
                        </c15:formulaRef>
                      </c:ext>
                    </c:extLst>
                    <c:strCache>
                      <c:ptCount val="1"/>
                      <c:pt idx="0">
                        <c:v>교육참여도</c:v>
                      </c:pt>
                    </c:strCache>
                  </c:strRef>
                </c:tx>
                <c:spPr>
                  <a:ln w="22225" cap="rnd" cmpd="sng" algn="ctr">
                    <a:solidFill>
                      <a:schemeClr val="accent4">
                        <a:lumMod val="70000"/>
                        <a:lumOff val="3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c:ext uri="{CE6537A1-D6FC-4f65-9D91-7224C49458BB}">
                      <c15:showLeaderLines val="1"/>
                      <c15:leaderLines>
                        <c:spPr>
                          <a:ln w="9525">
                            <a:solidFill>
                              <a:schemeClr val="dk1">
                                <a:lumMod val="35000"/>
                                <a:lumOff val="65000"/>
                              </a:schemeClr>
                            </a:solidFill>
                          </a:ln>
                          <a:effectLst/>
                        </c:spPr>
                      </c15:leaderLines>
                    </c:ext>
                  </c:extLst>
                </c:dLbls>
                <c:cat>
                  <c:strRef>
                    <c:extLst>
                      <c:ex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c:ext uri="{02D57815-91ED-43cb-92C2-25804820EDAC}">
                        <c15:formulaRef>
                          <c15:sqref>'1. 교육만족도 변화추이'!$C$20:$M$20</c15:sqref>
                        </c15:formulaRef>
                      </c:ext>
                    </c:extLst>
                    <c:numCache>
                      <c:formatCode>0.00</c:formatCode>
                      <c:ptCount val="11"/>
                      <c:pt idx="0">
                        <c:v>4.5514285714285716</c:v>
                      </c:pt>
                      <c:pt idx="1">
                        <c:v>4.4973333333333327</c:v>
                      </c:pt>
                      <c:pt idx="2">
                        <c:v>4.554347826086957</c:v>
                      </c:pt>
                      <c:pt idx="3">
                        <c:v>4.5358333333333336</c:v>
                      </c:pt>
                      <c:pt idx="4">
                        <c:v>4.4979308538155127</c:v>
                      </c:pt>
                      <c:pt idx="5">
                        <c:v>4.5200861550791425</c:v>
                      </c:pt>
                      <c:pt idx="6">
                        <c:v>4.565670243819886</c:v>
                      </c:pt>
                      <c:pt idx="7">
                        <c:v>4.5384288333355665</c:v>
                      </c:pt>
                      <c:pt idx="8">
                        <c:v>4.5490960995185787</c:v>
                      </c:pt>
                      <c:pt idx="9">
                        <c:v>4.6085977353893863</c:v>
                      </c:pt>
                      <c:pt idx="10">
                        <c:v>4.5391248847490262</c:v>
                      </c:pt>
                    </c:numCache>
                  </c:numRef>
                </c:val>
                <c:smooth val="0"/>
                <c:extLst>
                  <c:ext xmlns:c16="http://schemas.microsoft.com/office/drawing/2014/chart" uri="{C3380CC4-5D6E-409C-BE32-E72D297353CC}">
                    <c16:uniqueId val="{00000030-964D-444A-ABD7-0E01CDB2C6BF}"/>
                  </c:ext>
                </c:extLst>
              </c15:ser>
            </c15:filteredLineSeries>
            <c15:filteredLineSeries>
              <c15:ser>
                <c:idx val="21"/>
                <c:order val="3"/>
                <c:tx>
                  <c:strRef>
                    <c:extLst xmlns:c15="http://schemas.microsoft.com/office/drawing/2012/chart">
                      <c:ext xmlns:c15="http://schemas.microsoft.com/office/drawing/2012/chart" uri="{02D57815-91ED-43cb-92C2-25804820EDAC}">
                        <c15:formulaRef>
                          <c15:sqref>'1. 교육만족도 변화추이'!$B$21</c15:sqref>
                        </c15:formulaRef>
                      </c:ext>
                    </c:extLst>
                    <c:strCache>
                      <c:ptCount val="1"/>
                      <c:pt idx="0">
                        <c:v>교육효능감</c:v>
                      </c:pt>
                    </c:strCache>
                  </c:strRef>
                </c:tx>
                <c:spPr>
                  <a:ln w="22225" cap="rnd" cmpd="sng" algn="ctr">
                    <a:solidFill>
                      <a:schemeClr val="accent6">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변화추이'!$C$21:$M$21</c15:sqref>
                        </c15:formulaRef>
                      </c:ext>
                    </c:extLst>
                    <c:numCache>
                      <c:formatCode>0.00</c:formatCode>
                      <c:ptCount val="11"/>
                      <c:pt idx="0">
                        <c:v>4.605714285714285</c:v>
                      </c:pt>
                      <c:pt idx="1">
                        <c:v>4.5716666666666663</c:v>
                      </c:pt>
                      <c:pt idx="2">
                        <c:v>4.5469565217391308</c:v>
                      </c:pt>
                      <c:pt idx="3">
                        <c:v>4.5479166666666666</c:v>
                      </c:pt>
                      <c:pt idx="4">
                        <c:v>4.4924497974661275</c:v>
                      </c:pt>
                      <c:pt idx="5">
                        <c:v>4.5277668553396113</c:v>
                      </c:pt>
                      <c:pt idx="6">
                        <c:v>4.5892923359047595</c:v>
                      </c:pt>
                      <c:pt idx="7">
                        <c:v>4.5282873467691589</c:v>
                      </c:pt>
                      <c:pt idx="8">
                        <c:v>4.5350673289705803</c:v>
                      </c:pt>
                      <c:pt idx="9">
                        <c:v>4.561896976333907</c:v>
                      </c:pt>
                      <c:pt idx="10">
                        <c:v>4.5310826003412306</c:v>
                      </c:pt>
                    </c:numCache>
                  </c:numRef>
                </c:val>
                <c:smooth val="0"/>
                <c:extLst xmlns:c15="http://schemas.microsoft.com/office/drawing/2012/chart">
                  <c:ext xmlns:c16="http://schemas.microsoft.com/office/drawing/2014/chart" uri="{C3380CC4-5D6E-409C-BE32-E72D297353CC}">
                    <c16:uniqueId val="{00000031-964D-444A-ABD7-0E01CDB2C6BF}"/>
                  </c:ext>
                </c:extLst>
              </c15:ser>
            </c15:filteredLineSeries>
            <c15:filteredLineSeries>
              <c15:ser>
                <c:idx val="22"/>
                <c:order val="4"/>
                <c:tx>
                  <c:strRef>
                    <c:extLst xmlns:c15="http://schemas.microsoft.com/office/drawing/2012/chart">
                      <c:ext xmlns:c15="http://schemas.microsoft.com/office/drawing/2012/chart" uri="{02D57815-91ED-43cb-92C2-25804820EDAC}">
                        <c15:formulaRef>
                          <c15:sqref>'1. 교육만족도 변화추이'!$B$22</c15:sqref>
                        </c15:formulaRef>
                      </c:ext>
                    </c:extLst>
                    <c:strCache>
                      <c:ptCount val="1"/>
                      <c:pt idx="0">
                        <c:v>역량향상도</c:v>
                      </c:pt>
                    </c:strCache>
                  </c:strRef>
                </c:tx>
                <c:spPr>
                  <a:ln w="22225" cap="rnd" cmpd="sng" algn="ctr">
                    <a:solidFill>
                      <a:schemeClr val="accent5">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변화추이'!$C$22:$M$22</c15:sqref>
                        </c15:formulaRef>
                      </c:ext>
                    </c:extLst>
                    <c:numCache>
                      <c:formatCode>0.00</c:formatCode>
                      <c:ptCount val="11"/>
                      <c:pt idx="0">
                        <c:v>4.612857142857143</c:v>
                      </c:pt>
                      <c:pt idx="1">
                        <c:v>4.5986666666666656</c:v>
                      </c:pt>
                      <c:pt idx="2">
                        <c:v>4.5669565217391304</c:v>
                      </c:pt>
                      <c:pt idx="3">
                        <c:v>4.5533333333333337</c:v>
                      </c:pt>
                      <c:pt idx="4">
                        <c:v>4.4986879450448543</c:v>
                      </c:pt>
                      <c:pt idx="5">
                        <c:v>4.5138887497495501</c:v>
                      </c:pt>
                      <c:pt idx="6">
                        <c:v>4.5964621652603475</c:v>
                      </c:pt>
                      <c:pt idx="7">
                        <c:v>4.5614691630465618</c:v>
                      </c:pt>
                      <c:pt idx="8">
                        <c:v>4.5668840473318832</c:v>
                      </c:pt>
                      <c:pt idx="9">
                        <c:v>4.5806966599598073</c:v>
                      </c:pt>
                      <c:pt idx="10">
                        <c:v>4.5500731704281181</c:v>
                      </c:pt>
                    </c:numCache>
                  </c:numRef>
                </c:val>
                <c:smooth val="0"/>
                <c:extLst xmlns:c15="http://schemas.microsoft.com/office/drawing/2012/chart">
                  <c:ext xmlns:c16="http://schemas.microsoft.com/office/drawing/2014/chart" uri="{C3380CC4-5D6E-409C-BE32-E72D297353CC}">
                    <c16:uniqueId val="{00000032-964D-444A-ABD7-0E01CDB2C6BF}"/>
                  </c:ext>
                </c:extLst>
              </c15:ser>
            </c15:filteredLineSeries>
            <c15:filteredLineSeries>
              <c15:ser>
                <c:idx val="23"/>
                <c:order val="5"/>
                <c:tx>
                  <c:strRef>
                    <c:extLst xmlns:c15="http://schemas.microsoft.com/office/drawing/2012/chart">
                      <c:ext xmlns:c15="http://schemas.microsoft.com/office/drawing/2012/chart" uri="{02D57815-91ED-43cb-92C2-25804820EDAC}">
                        <c15:formulaRef>
                          <c15:sqref>'1. 교육만족도 변화추이'!$B$23</c15:sqref>
                        </c15:formulaRef>
                      </c:ext>
                    </c:extLst>
                    <c:strCache>
                      <c:ptCount val="1"/>
                      <c:pt idx="0">
                        <c:v>현업적용도</c:v>
                      </c:pt>
                    </c:strCache>
                  </c:strRef>
                </c:tx>
                <c:spPr>
                  <a:ln w="22225" cap="rnd" cmpd="sng" algn="ctr">
                    <a:solidFill>
                      <a:schemeClr val="accent4">
                        <a:lumMod val="7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변화추이'!$C$23:$M$23</c15:sqref>
                        </c15:formulaRef>
                      </c:ext>
                    </c:extLst>
                    <c:numCache>
                      <c:formatCode>0.00</c:formatCode>
                      <c:ptCount val="11"/>
                      <c:pt idx="0">
                        <c:v>4.5985714285714279</c:v>
                      </c:pt>
                      <c:pt idx="1">
                        <c:v>4.5446666666666671</c:v>
                      </c:pt>
                      <c:pt idx="2">
                        <c:v>4.5269565217391312</c:v>
                      </c:pt>
                      <c:pt idx="3">
                        <c:v>4.5425000000000004</c:v>
                      </c:pt>
                      <c:pt idx="4">
                        <c:v>4.4862116498874025</c:v>
                      </c:pt>
                      <c:pt idx="5">
                        <c:v>4.5416449609296734</c:v>
                      </c:pt>
                      <c:pt idx="6">
                        <c:v>4.5821225065491697</c:v>
                      </c:pt>
                      <c:pt idx="7">
                        <c:v>4.4951055304917533</c:v>
                      </c:pt>
                      <c:pt idx="8">
                        <c:v>4.5032506106092747</c:v>
                      </c:pt>
                      <c:pt idx="9">
                        <c:v>4.543097292708004</c:v>
                      </c:pt>
                      <c:pt idx="10">
                        <c:v>4.4920796310193056</c:v>
                      </c:pt>
                    </c:numCache>
                  </c:numRef>
                </c:val>
                <c:smooth val="0"/>
                <c:extLst xmlns:c15="http://schemas.microsoft.com/office/drawing/2012/chart">
                  <c:ext xmlns:c16="http://schemas.microsoft.com/office/drawing/2014/chart" uri="{C3380CC4-5D6E-409C-BE32-E72D297353CC}">
                    <c16:uniqueId val="{00000033-964D-444A-ABD7-0E01CDB2C6BF}"/>
                  </c:ext>
                </c:extLst>
              </c15:ser>
            </c15:filteredLineSeries>
            <c15:filteredLineSeries>
              <c15:ser>
                <c:idx val="24"/>
                <c:order val="6"/>
                <c:tx>
                  <c:strRef>
                    <c:extLst xmlns:c15="http://schemas.microsoft.com/office/drawing/2012/chart">
                      <c:ext xmlns:c15="http://schemas.microsoft.com/office/drawing/2012/chart" uri="{02D57815-91ED-43cb-92C2-25804820EDAC}">
                        <c15:formulaRef>
                          <c15:sqref>'1. 교육만족도 변화추이'!$B$24</c15:sqref>
                        </c15:formulaRef>
                      </c:ext>
                    </c:extLst>
                    <c:strCache>
                      <c:ptCount val="1"/>
                      <c:pt idx="0">
                        <c:v>교육운영 만족도</c:v>
                      </c:pt>
                    </c:strCache>
                  </c:strRef>
                </c:tx>
                <c:spPr>
                  <a:ln w="22225" cap="rnd" cmpd="sng" algn="ctr">
                    <a:solidFill>
                      <a:schemeClr val="accent6">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변화추이'!$C$24:$M$24</c15:sqref>
                        </c15:formulaRef>
                      </c:ext>
                    </c:extLst>
                    <c:numCache>
                      <c:formatCode>0.00</c:formatCode>
                      <c:ptCount val="11"/>
                      <c:pt idx="0">
                        <c:v>4.5935714285714289</c:v>
                      </c:pt>
                      <c:pt idx="1">
                        <c:v>4.5474999999999994</c:v>
                      </c:pt>
                      <c:pt idx="2">
                        <c:v>4.542355072463768</c:v>
                      </c:pt>
                      <c:pt idx="3">
                        <c:v>4.5558333333333341</c:v>
                      </c:pt>
                      <c:pt idx="4">
                        <c:v>4.4984677161008335</c:v>
                      </c:pt>
                      <c:pt idx="5">
                        <c:v>4.5056645016585417</c:v>
                      </c:pt>
                      <c:pt idx="6">
                        <c:v>4.5379107183374048</c:v>
                      </c:pt>
                      <c:pt idx="7">
                        <c:v>4.5459907123928982</c:v>
                      </c:pt>
                      <c:pt idx="8">
                        <c:v>4.5504304778394395</c:v>
                      </c:pt>
                      <c:pt idx="9">
                        <c:v>4.5717160742225413</c:v>
                      </c:pt>
                      <c:pt idx="10">
                        <c:v>4.5195836411792003</c:v>
                      </c:pt>
                    </c:numCache>
                  </c:numRef>
                </c:val>
                <c:smooth val="0"/>
                <c:extLst xmlns:c15="http://schemas.microsoft.com/office/drawing/2012/chart">
                  <c:ext xmlns:c16="http://schemas.microsoft.com/office/drawing/2014/chart" uri="{C3380CC4-5D6E-409C-BE32-E72D297353CC}">
                    <c16:uniqueId val="{00000034-964D-444A-ABD7-0E01CDB2C6BF}"/>
                  </c:ext>
                </c:extLst>
              </c15:ser>
            </c15:filteredLineSeries>
            <c15:filteredLineSeries>
              <c15:ser>
                <c:idx val="25"/>
                <c:order val="7"/>
                <c:tx>
                  <c:strRef>
                    <c:extLst xmlns:c15="http://schemas.microsoft.com/office/drawing/2012/chart">
                      <c:ext xmlns:c15="http://schemas.microsoft.com/office/drawing/2012/chart" uri="{02D57815-91ED-43cb-92C2-25804820EDAC}">
                        <c15:formulaRef>
                          <c15:sqref>'1. 교육만족도 변화추이'!$B$25</c15:sqref>
                        </c15:formulaRef>
                      </c:ext>
                    </c:extLst>
                    <c:strCache>
                      <c:ptCount val="1"/>
                      <c:pt idx="0">
                        <c:v>교과편성</c:v>
                      </c:pt>
                    </c:strCache>
                  </c:strRef>
                </c:tx>
                <c:spPr>
                  <a:ln w="22225" cap="rnd" cmpd="sng" algn="ctr">
                    <a:solidFill>
                      <a:schemeClr val="accent5">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변화추이'!$C$25:$M$25</c15:sqref>
                        </c15:formulaRef>
                      </c:ext>
                    </c:extLst>
                    <c:numCache>
                      <c:formatCode>0.00</c:formatCode>
                      <c:ptCount val="11"/>
                      <c:pt idx="0">
                        <c:v>4.62</c:v>
                      </c:pt>
                      <c:pt idx="1">
                        <c:v>4.5679999999999996</c:v>
                      </c:pt>
                      <c:pt idx="2">
                        <c:v>4.5617391304347823</c:v>
                      </c:pt>
                      <c:pt idx="3">
                        <c:v>4.5341666666666667</c:v>
                      </c:pt>
                      <c:pt idx="4">
                        <c:v>4.5095965634600086</c:v>
                      </c:pt>
                      <c:pt idx="5">
                        <c:v>4.5022952425476968</c:v>
                      </c:pt>
                      <c:pt idx="6">
                        <c:v>4.5391588807710397</c:v>
                      </c:pt>
                      <c:pt idx="7">
                        <c:v>4.5447429279956362</c:v>
                      </c:pt>
                      <c:pt idx="8">
                        <c:v>4.5457388431390058</c:v>
                      </c:pt>
                      <c:pt idx="9">
                        <c:v>4.5728933891385024</c:v>
                      </c:pt>
                      <c:pt idx="10">
                        <c:v>4.5187132284914995</c:v>
                      </c:pt>
                    </c:numCache>
                  </c:numRef>
                </c:val>
                <c:smooth val="0"/>
                <c:extLst xmlns:c15="http://schemas.microsoft.com/office/drawing/2012/chart">
                  <c:ext xmlns:c16="http://schemas.microsoft.com/office/drawing/2014/chart" uri="{C3380CC4-5D6E-409C-BE32-E72D297353CC}">
                    <c16:uniqueId val="{00000035-964D-444A-ABD7-0E01CDB2C6BF}"/>
                  </c:ext>
                </c:extLst>
              </c15:ser>
            </c15:filteredLineSeries>
            <c15:filteredLineSeries>
              <c15:ser>
                <c:idx val="26"/>
                <c:order val="8"/>
                <c:tx>
                  <c:strRef>
                    <c:extLst xmlns:c15="http://schemas.microsoft.com/office/drawing/2012/chart">
                      <c:ext xmlns:c15="http://schemas.microsoft.com/office/drawing/2012/chart" uri="{02D57815-91ED-43cb-92C2-25804820EDAC}">
                        <c15:formulaRef>
                          <c15:sqref>'1. 교육만족도 변화추이'!$B$26</c15:sqref>
                        </c15:formulaRef>
                      </c:ext>
                    </c:extLst>
                    <c:strCache>
                      <c:ptCount val="1"/>
                      <c:pt idx="0">
                        <c:v>강사선정</c:v>
                      </c:pt>
                    </c:strCache>
                  </c:strRef>
                </c:tx>
                <c:spPr>
                  <a:ln w="22225" cap="rnd" cmpd="sng" algn="ctr">
                    <a:solidFill>
                      <a:schemeClr val="accent4">
                        <a:lumMod val="50000"/>
                        <a:lumOff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변화추이'!$C$26:$M$26</c15:sqref>
                        </c15:formulaRef>
                      </c:ext>
                    </c:extLst>
                    <c:numCache>
                      <c:formatCode>0.00</c:formatCode>
                      <c:ptCount val="11"/>
                      <c:pt idx="0">
                        <c:v>4.6542857142857139</c:v>
                      </c:pt>
                      <c:pt idx="1">
                        <c:v>4.6026666666666669</c:v>
                      </c:pt>
                      <c:pt idx="2">
                        <c:v>4.5834782608695672</c:v>
                      </c:pt>
                      <c:pt idx="3">
                        <c:v>4.6133333333333333</c:v>
                      </c:pt>
                      <c:pt idx="4">
                        <c:v>4.4975625474111647</c:v>
                      </c:pt>
                      <c:pt idx="5">
                        <c:v>4.5091204445780182</c:v>
                      </c:pt>
                      <c:pt idx="6">
                        <c:v>4.6031910766128723</c:v>
                      </c:pt>
                      <c:pt idx="7">
                        <c:v>4.5835236859230664</c:v>
                      </c:pt>
                      <c:pt idx="8">
                        <c:v>4.5860792535932573</c:v>
                      </c:pt>
                      <c:pt idx="9">
                        <c:v>4.576438273995703</c:v>
                      </c:pt>
                      <c:pt idx="10">
                        <c:v>4.5557899399405573</c:v>
                      </c:pt>
                    </c:numCache>
                  </c:numRef>
                </c:val>
                <c:smooth val="0"/>
                <c:extLst xmlns:c15="http://schemas.microsoft.com/office/drawing/2012/chart">
                  <c:ext xmlns:c16="http://schemas.microsoft.com/office/drawing/2014/chart" uri="{C3380CC4-5D6E-409C-BE32-E72D297353CC}">
                    <c16:uniqueId val="{00000036-964D-444A-ABD7-0E01CDB2C6BF}"/>
                  </c:ext>
                </c:extLst>
              </c15:ser>
            </c15:filteredLineSeries>
            <c15:filteredLineSeries>
              <c15:ser>
                <c:idx val="27"/>
                <c:order val="9"/>
                <c:tx>
                  <c:strRef>
                    <c:extLst xmlns:c15="http://schemas.microsoft.com/office/drawing/2012/chart">
                      <c:ext xmlns:c15="http://schemas.microsoft.com/office/drawing/2012/chart" uri="{02D57815-91ED-43cb-92C2-25804820EDAC}">
                        <c15:formulaRef>
                          <c15:sqref>'1. 교육만족도 변화추이'!$B$27</c15:sqref>
                        </c15:formulaRef>
                      </c:ext>
                    </c:extLst>
                    <c:strCache>
                      <c:ptCount val="1"/>
                      <c:pt idx="0">
                        <c:v>교육기간</c:v>
                      </c:pt>
                    </c:strCache>
                  </c:strRef>
                </c:tx>
                <c:spPr>
                  <a:ln w="22225" cap="rnd" cmpd="sng" algn="ctr">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변화추이'!$C$27:$M$27</c15:sqref>
                        </c15:formulaRef>
                      </c:ext>
                    </c:extLst>
                    <c:numCache>
                      <c:formatCode>0.00</c:formatCode>
                      <c:ptCount val="11"/>
                      <c:pt idx="0">
                        <c:v>4.5142857142857142</c:v>
                      </c:pt>
                      <c:pt idx="1">
                        <c:v>4.456666666666667</c:v>
                      </c:pt>
                      <c:pt idx="2">
                        <c:v>4.5085714285714289</c:v>
                      </c:pt>
                      <c:pt idx="3">
                        <c:v>4.501666666666666</c:v>
                      </c:pt>
                      <c:pt idx="4">
                        <c:v>4.4873425761339574</c:v>
                      </c:pt>
                      <c:pt idx="5">
                        <c:v>4.4895809679645584</c:v>
                      </c:pt>
                      <c:pt idx="6">
                        <c:v>4.4763895780951763</c:v>
                      </c:pt>
                      <c:pt idx="7">
                        <c:v>4.5018746643793079</c:v>
                      </c:pt>
                      <c:pt idx="8">
                        <c:v>4.5090399106802517</c:v>
                      </c:pt>
                      <c:pt idx="9">
                        <c:v>4.5466127700542938</c:v>
                      </c:pt>
                      <c:pt idx="10">
                        <c:v>4.4594115705964921</c:v>
                      </c:pt>
                    </c:numCache>
                  </c:numRef>
                </c:val>
                <c:smooth val="0"/>
                <c:extLst xmlns:c15="http://schemas.microsoft.com/office/drawing/2012/chart">
                  <c:ext xmlns:c16="http://schemas.microsoft.com/office/drawing/2014/chart" uri="{C3380CC4-5D6E-409C-BE32-E72D297353CC}">
                    <c16:uniqueId val="{00000037-964D-444A-ABD7-0E01CDB2C6BF}"/>
                  </c:ext>
                </c:extLst>
              </c15:ser>
            </c15:filteredLineSeries>
            <c15:filteredLineSeries>
              <c15:ser>
                <c:idx val="28"/>
                <c:order val="10"/>
                <c:tx>
                  <c:strRef>
                    <c:extLst xmlns:c15="http://schemas.microsoft.com/office/drawing/2012/chart">
                      <c:ext xmlns:c15="http://schemas.microsoft.com/office/drawing/2012/chart" uri="{02D57815-91ED-43cb-92C2-25804820EDAC}">
                        <c15:formulaRef>
                          <c15:sqref>'1. 교육만족도 변화추이'!$B$28</c15:sqref>
                        </c15:formulaRef>
                      </c:ext>
                    </c:extLst>
                    <c:strCache>
                      <c:ptCount val="1"/>
                      <c:pt idx="0">
                        <c:v>교육방법</c:v>
                      </c:pt>
                    </c:strCache>
                  </c:strRef>
                </c:tx>
                <c:spPr>
                  <a:ln w="22225" cap="rnd" cmpd="sng" algn="ctr">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변화추이'!$C$28:$M$28</c15:sqref>
                        </c15:formulaRef>
                      </c:ext>
                    </c:extLst>
                    <c:numCache>
                      <c:formatCode>0.00</c:formatCode>
                      <c:ptCount val="11"/>
                      <c:pt idx="0">
                        <c:v>4.5857142857142845</c:v>
                      </c:pt>
                      <c:pt idx="1">
                        <c:v>4.5626666666666678</c:v>
                      </c:pt>
                      <c:pt idx="2">
                        <c:v>4.5286956521739139</c:v>
                      </c:pt>
                      <c:pt idx="3">
                        <c:v>4.5741666666666667</c:v>
                      </c:pt>
                      <c:pt idx="4">
                        <c:v>4.4993691773982025</c:v>
                      </c:pt>
                      <c:pt idx="5">
                        <c:v>4.5216613515438899</c:v>
                      </c:pt>
                      <c:pt idx="6">
                        <c:v>4.5329033378705352</c:v>
                      </c:pt>
                      <c:pt idx="7">
                        <c:v>4.5538215712735832</c:v>
                      </c:pt>
                      <c:pt idx="8">
                        <c:v>4.5608639039452408</c:v>
                      </c:pt>
                      <c:pt idx="9">
                        <c:v>4.5909198637016706</c:v>
                      </c:pt>
                      <c:pt idx="10">
                        <c:v>4.5444198256882524</c:v>
                      </c:pt>
                    </c:numCache>
                  </c:numRef>
                </c:val>
                <c:smooth val="0"/>
                <c:extLst xmlns:c15="http://schemas.microsoft.com/office/drawing/2012/chart">
                  <c:ext xmlns:c16="http://schemas.microsoft.com/office/drawing/2014/chart" uri="{C3380CC4-5D6E-409C-BE32-E72D297353CC}">
                    <c16:uniqueId val="{00000038-964D-444A-ABD7-0E01CDB2C6BF}"/>
                  </c:ext>
                </c:extLst>
              </c15:ser>
            </c15:filteredLineSeries>
            <c15:filteredLineSeries>
              <c15:ser>
                <c:idx val="29"/>
                <c:order val="11"/>
                <c:tx>
                  <c:strRef>
                    <c:extLst xmlns:c15="http://schemas.microsoft.com/office/drawing/2012/chart">
                      <c:ext xmlns:c15="http://schemas.microsoft.com/office/drawing/2012/chart" uri="{02D57815-91ED-43cb-92C2-25804820EDAC}">
                        <c15:formulaRef>
                          <c15:sqref>'1. 교육만족도 변화추이'!$B$29</c15:sqref>
                        </c15:formulaRef>
                      </c:ext>
                    </c:extLst>
                    <c:strCache>
                      <c:ptCount val="1"/>
                      <c:pt idx="0">
                        <c:v>교육지원 만족도</c:v>
                      </c:pt>
                    </c:strCache>
                  </c:strRef>
                </c:tx>
                <c:spPr>
                  <a:ln w="22225" cap="rnd" cmpd="sng" algn="ctr">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변화추이'!$C$29:$M$29</c15:sqref>
                        </c15:formulaRef>
                      </c:ext>
                    </c:extLst>
                    <c:numCache>
                      <c:formatCode>0.00</c:formatCode>
                      <c:ptCount val="11"/>
                      <c:pt idx="0">
                        <c:v>4.6071428571428568</c:v>
                      </c:pt>
                      <c:pt idx="1">
                        <c:v>4.6500000000000004</c:v>
                      </c:pt>
                      <c:pt idx="2">
                        <c:v>4.6193478260869565</c:v>
                      </c:pt>
                      <c:pt idx="3">
                        <c:v>4.6462499999999993</c:v>
                      </c:pt>
                      <c:pt idx="4">
                        <c:v>4.5792681923295593</c:v>
                      </c:pt>
                      <c:pt idx="5">
                        <c:v>4.6121202191722874</c:v>
                      </c:pt>
                      <c:pt idx="6">
                        <c:v>4.6047150445132905</c:v>
                      </c:pt>
                      <c:pt idx="7">
                        <c:v>4.6663950461727728</c:v>
                      </c:pt>
                      <c:pt idx="8">
                        <c:v>4.6380514620253965</c:v>
                      </c:pt>
                      <c:pt idx="9">
                        <c:v>4.6318820518524069</c:v>
                      </c:pt>
                      <c:pt idx="10">
                        <c:v>4.5819870775116245</c:v>
                      </c:pt>
                    </c:numCache>
                  </c:numRef>
                </c:val>
                <c:smooth val="0"/>
                <c:extLst xmlns:c15="http://schemas.microsoft.com/office/drawing/2012/chart">
                  <c:ext xmlns:c16="http://schemas.microsoft.com/office/drawing/2014/chart" uri="{C3380CC4-5D6E-409C-BE32-E72D297353CC}">
                    <c16:uniqueId val="{00000039-964D-444A-ABD7-0E01CDB2C6BF}"/>
                  </c:ext>
                </c:extLst>
              </c15:ser>
            </c15:filteredLineSeries>
            <c15:filteredLineSeries>
              <c15:ser>
                <c:idx val="30"/>
                <c:order val="12"/>
                <c:tx>
                  <c:strRef>
                    <c:extLst xmlns:c15="http://schemas.microsoft.com/office/drawing/2012/chart">
                      <c:ext xmlns:c15="http://schemas.microsoft.com/office/drawing/2012/chart" uri="{02D57815-91ED-43cb-92C2-25804820EDAC}">
                        <c15:formulaRef>
                          <c15:sqref>'1. 교육만족도 변화추이'!$B$30</c15:sqref>
                        </c15:formulaRef>
                      </c:ext>
                    </c:extLst>
                    <c:strCache>
                      <c:ptCount val="1"/>
                      <c:pt idx="0">
                        <c:v>교육안내</c:v>
                      </c:pt>
                    </c:strCache>
                  </c:strRef>
                </c:tx>
                <c:spPr>
                  <a:ln w="22225" cap="rnd" cmpd="sng" algn="ctr">
                    <a:solidFill>
                      <a:schemeClr val="accent6">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변화추이'!$C$30:$M$30</c15:sqref>
                        </c15:formulaRef>
                      </c:ext>
                    </c:extLst>
                    <c:numCache>
                      <c:formatCode>0.00</c:formatCode>
                      <c:ptCount val="11"/>
                      <c:pt idx="0">
                        <c:v>4.6085714285714294</c:v>
                      </c:pt>
                      <c:pt idx="1">
                        <c:v>4.6440000000000001</c:v>
                      </c:pt>
                      <c:pt idx="2">
                        <c:v>4.6195652173913047</c:v>
                      </c:pt>
                      <c:pt idx="3">
                        <c:v>4.6558333333333346</c:v>
                      </c:pt>
                      <c:pt idx="4">
                        <c:v>4.5654436738950306</c:v>
                      </c:pt>
                      <c:pt idx="5">
                        <c:v>4.5910316347202738</c:v>
                      </c:pt>
                      <c:pt idx="6">
                        <c:v>4.6189564203352296</c:v>
                      </c:pt>
                      <c:pt idx="7">
                        <c:v>4.6765455222012076</c:v>
                      </c:pt>
                      <c:pt idx="8">
                        <c:v>4.6444317283962144</c:v>
                      </c:pt>
                      <c:pt idx="9">
                        <c:v>4.6414942625003581</c:v>
                      </c:pt>
                      <c:pt idx="10">
                        <c:v>4.585088384884199</c:v>
                      </c:pt>
                    </c:numCache>
                  </c:numRef>
                </c:val>
                <c:smooth val="0"/>
                <c:extLst xmlns:c15="http://schemas.microsoft.com/office/drawing/2012/chart">
                  <c:ext xmlns:c16="http://schemas.microsoft.com/office/drawing/2014/chart" uri="{C3380CC4-5D6E-409C-BE32-E72D297353CC}">
                    <c16:uniqueId val="{0000003A-964D-444A-ABD7-0E01CDB2C6BF}"/>
                  </c:ext>
                </c:extLst>
              </c15:ser>
            </c15:filteredLineSeries>
            <c15:filteredLineSeries>
              <c15:ser>
                <c:idx val="31"/>
                <c:order val="13"/>
                <c:tx>
                  <c:strRef>
                    <c:extLst xmlns:c15="http://schemas.microsoft.com/office/drawing/2012/chart">
                      <c:ext xmlns:c15="http://schemas.microsoft.com/office/drawing/2012/chart" uri="{02D57815-91ED-43cb-92C2-25804820EDAC}">
                        <c15:formulaRef>
                          <c15:sqref>'1. 교육만족도 변화추이'!$B$31</c15:sqref>
                        </c15:formulaRef>
                      </c:ext>
                    </c:extLst>
                    <c:strCache>
                      <c:ptCount val="1"/>
                      <c:pt idx="0">
                        <c:v>교육지원</c:v>
                      </c:pt>
                    </c:strCache>
                  </c:strRef>
                </c:tx>
                <c:spPr>
                  <a:ln w="22225" cap="rnd" cmpd="sng" algn="ctr">
                    <a:solidFill>
                      <a:schemeClr val="accent5">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변화추이'!$C$31:$M$31</c15:sqref>
                        </c15:formulaRef>
                      </c:ext>
                    </c:extLst>
                    <c:numCache>
                      <c:formatCode>0.00</c:formatCode>
                      <c:ptCount val="11"/>
                      <c:pt idx="0">
                        <c:v>4.6057142857142859</c:v>
                      </c:pt>
                      <c:pt idx="1">
                        <c:v>4.6560000000000006</c:v>
                      </c:pt>
                      <c:pt idx="2">
                        <c:v>4.6191304347826092</c:v>
                      </c:pt>
                      <c:pt idx="3">
                        <c:v>4.6366666666666658</c:v>
                      </c:pt>
                      <c:pt idx="4">
                        <c:v>4.5930927107640862</c:v>
                      </c:pt>
                      <c:pt idx="5">
                        <c:v>4.6332088036243011</c:v>
                      </c:pt>
                      <c:pt idx="6">
                        <c:v>4.5904736686913514</c:v>
                      </c:pt>
                      <c:pt idx="7">
                        <c:v>4.656244570144338</c:v>
                      </c:pt>
                      <c:pt idx="8">
                        <c:v>4.6316711956545769</c:v>
                      </c:pt>
                      <c:pt idx="9">
                        <c:v>4.6222698412044547</c:v>
                      </c:pt>
                      <c:pt idx="10">
                        <c:v>4.5788857701390473</c:v>
                      </c:pt>
                    </c:numCache>
                  </c:numRef>
                </c:val>
                <c:smooth val="0"/>
                <c:extLst xmlns:c15="http://schemas.microsoft.com/office/drawing/2012/chart">
                  <c:ext xmlns:c16="http://schemas.microsoft.com/office/drawing/2014/chart" uri="{C3380CC4-5D6E-409C-BE32-E72D297353CC}">
                    <c16:uniqueId val="{0000003B-964D-444A-ABD7-0E01CDB2C6BF}"/>
                  </c:ext>
                </c:extLst>
              </c15:ser>
            </c15:filteredLineSeries>
            <c15:filteredLineSeries>
              <c15:ser>
                <c:idx val="33"/>
                <c:order val="15"/>
                <c:tx>
                  <c:strRef>
                    <c:extLst xmlns:c15="http://schemas.microsoft.com/office/drawing/2012/chart">
                      <c:ext xmlns:c15="http://schemas.microsoft.com/office/drawing/2012/chart" uri="{02D57815-91ED-43cb-92C2-25804820EDAC}">
                        <c15:formulaRef>
                          <c15:sqref>'1. 교육만족도 변화추이'!$B$17</c15:sqref>
                        </c15:formulaRef>
                      </c:ext>
                    </c:extLst>
                    <c:strCache>
                      <c:ptCount val="1"/>
                      <c:pt idx="0">
                        <c:v>교육시설</c:v>
                      </c:pt>
                    </c:strCache>
                  </c:strRef>
                </c:tx>
                <c:spPr>
                  <a:ln w="22225" cap="rnd" cmpd="sng" algn="ctr">
                    <a:solidFill>
                      <a:schemeClr val="accent6">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변화추이'!$C$17:$M$17</c15:sqref>
                        </c15:formulaRef>
                      </c:ext>
                    </c:extLst>
                    <c:numCache>
                      <c:formatCode>0.00</c:formatCode>
                      <c:ptCount val="11"/>
                      <c:pt idx="0">
                        <c:v>4.5357142857142856</c:v>
                      </c:pt>
                      <c:pt idx="1">
                        <c:v>4.5619999999999994</c:v>
                      </c:pt>
                      <c:pt idx="2">
                        <c:v>4.47</c:v>
                      </c:pt>
                      <c:pt idx="3">
                        <c:v>4.4058333333333328</c:v>
                      </c:pt>
                      <c:pt idx="4">
                        <c:v>4.3321367427062478</c:v>
                      </c:pt>
                      <c:pt idx="5">
                        <c:v>4.5077213985173312</c:v>
                      </c:pt>
                      <c:pt idx="6">
                        <c:v>4.4608485404274676</c:v>
                      </c:pt>
                      <c:pt idx="7">
                        <c:v>4.6007629656491886</c:v>
                      </c:pt>
                      <c:pt idx="8">
                        <c:v>4.462072869248729</c:v>
                      </c:pt>
                      <c:pt idx="9">
                        <c:v>4.4508849443250034</c:v>
                      </c:pt>
                      <c:pt idx="10">
                        <c:v>4.453520523808618</c:v>
                      </c:pt>
                    </c:numCache>
                  </c:numRef>
                </c:val>
                <c:smooth val="0"/>
                <c:extLst xmlns:c15="http://schemas.microsoft.com/office/drawing/2012/chart">
                  <c:ext xmlns:c16="http://schemas.microsoft.com/office/drawing/2014/chart" uri="{C3380CC4-5D6E-409C-BE32-E72D297353CC}">
                    <c16:uniqueId val="{0000003C-964D-444A-ABD7-0E01CDB2C6BF}"/>
                  </c:ext>
                </c:extLst>
              </c15:ser>
            </c15:filteredLineSeries>
            <c15:filteredLineSeries>
              <c15:ser>
                <c:idx val="34"/>
                <c:order val="16"/>
                <c:tx>
                  <c:strRef>
                    <c:extLst xmlns:c15="http://schemas.microsoft.com/office/drawing/2012/chart">
                      <c:ext xmlns:c15="http://schemas.microsoft.com/office/drawing/2012/chart" uri="{02D57815-91ED-43cb-92C2-25804820EDAC}">
                        <c15:formulaRef>
                          <c15:sqref>'1. 교육만족도 변화추이'!$B$18</c15:sqref>
                        </c15:formulaRef>
                      </c:ext>
                    </c:extLst>
                    <c:strCache>
                      <c:ptCount val="1"/>
                      <c:pt idx="0">
                        <c:v>구내식당</c:v>
                      </c:pt>
                    </c:strCache>
                  </c:strRef>
                </c:tx>
                <c:spPr>
                  <a:ln w="22225" cap="rnd" cmpd="sng" algn="ctr">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ko-K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extLst xmlns:c15="http://schemas.microsoft.com/office/drawing/2012/chart">
                      <c:ext xmlns:c15="http://schemas.microsoft.com/office/drawing/2012/chart" uri="{02D57815-91ED-43cb-92C2-25804820EDAC}">
                        <c15:formulaRef>
                          <c15:sqref>'1. 교육만족도 변화추이'!$C$13:$M$13</c15:sqref>
                        </c15:formulaRef>
                      </c:ext>
                    </c:extLst>
                    <c:strCache>
                      <c:ptCount val="11"/>
                      <c:pt idx="0">
                        <c:v>24. 8월</c:v>
                      </c:pt>
                      <c:pt idx="1">
                        <c:v>24. 9월</c:v>
                      </c:pt>
                      <c:pt idx="2">
                        <c:v>24. 10월</c:v>
                      </c:pt>
                      <c:pt idx="3">
                        <c:v>24. 11월</c:v>
                      </c:pt>
                      <c:pt idx="4">
                        <c:v>24. 12월</c:v>
                      </c:pt>
                      <c:pt idx="5">
                        <c:v>25. 2월</c:v>
                      </c:pt>
                      <c:pt idx="6">
                        <c:v>25. 3월</c:v>
                      </c:pt>
                      <c:pt idx="7">
                        <c:v>25. 4월</c:v>
                      </c:pt>
                      <c:pt idx="8">
                        <c:v>'25. 5월</c:v>
                      </c:pt>
                      <c:pt idx="9">
                        <c:v>'25. 6월(A)</c:v>
                      </c:pt>
                      <c:pt idx="10">
                        <c:v>'25. 7월(B)</c:v>
                      </c:pt>
                    </c:strCache>
                  </c:strRef>
                </c:cat>
                <c:val>
                  <c:numRef>
                    <c:extLst xmlns:c15="http://schemas.microsoft.com/office/drawing/2012/chart">
                      <c:ext xmlns:c15="http://schemas.microsoft.com/office/drawing/2012/chart" uri="{02D57815-91ED-43cb-92C2-25804820EDAC}">
                        <c15:formulaRef>
                          <c15:sqref>'1. 교육만족도 변화추이'!$C$18:$M$18</c15:sqref>
                        </c15:formulaRef>
                      </c:ext>
                    </c:extLst>
                    <c:numCache>
                      <c:formatCode>0.00</c:formatCode>
                      <c:ptCount val="11"/>
                      <c:pt idx="0">
                        <c:v>4.4479999999999995</c:v>
                      </c:pt>
                      <c:pt idx="1">
                        <c:v>4.5391666666666666</c:v>
                      </c:pt>
                      <c:pt idx="2">
                        <c:v>4.4799999999999995</c:v>
                      </c:pt>
                      <c:pt idx="3">
                        <c:v>4.4437500000000005</c:v>
                      </c:pt>
                      <c:pt idx="4">
                        <c:v>4.4575735586037171</c:v>
                      </c:pt>
                      <c:pt idx="5">
                        <c:v>4.4433012756294659</c:v>
                      </c:pt>
                      <c:pt idx="6">
                        <c:v>4.416593857190839</c:v>
                      </c:pt>
                      <c:pt idx="7">
                        <c:v>4.4664931699456663</c:v>
                      </c:pt>
                      <c:pt idx="8">
                        <c:v>4.4657606700530614</c:v>
                      </c:pt>
                      <c:pt idx="9">
                        <c:v>4.4885341343606759</c:v>
                      </c:pt>
                      <c:pt idx="10">
                        <c:v>4.4797496382716755</c:v>
                      </c:pt>
                    </c:numCache>
                  </c:numRef>
                </c:val>
                <c:smooth val="0"/>
                <c:extLst xmlns:c15="http://schemas.microsoft.com/office/drawing/2012/chart">
                  <c:ext xmlns:c16="http://schemas.microsoft.com/office/drawing/2014/chart" uri="{C3380CC4-5D6E-409C-BE32-E72D297353CC}">
                    <c16:uniqueId val="{0000003D-964D-444A-ABD7-0E01CDB2C6BF}"/>
                  </c:ext>
                </c:extLst>
              </c15:ser>
            </c15:filteredLineSeries>
          </c:ext>
        </c:extLst>
      </c:lineChart>
      <c:catAx>
        <c:axId val="3509598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129354464"/>
        <c:crosses val="autoZero"/>
        <c:auto val="1"/>
        <c:lblAlgn val="ctr"/>
        <c:lblOffset val="100"/>
        <c:noMultiLvlLbl val="0"/>
      </c:catAx>
      <c:valAx>
        <c:axId val="129354464"/>
        <c:scaling>
          <c:orientation val="minMax"/>
          <c:max val="4.75"/>
          <c:min val="4.3"/>
        </c:scaling>
        <c:delete val="0"/>
        <c:axPos val="l"/>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spc="20" baseline="0">
                <a:solidFill>
                  <a:sysClr val="windowText" lastClr="000000"/>
                </a:solidFill>
                <a:latin typeface="+mn-lt"/>
                <a:ea typeface="+mn-ea"/>
                <a:cs typeface="+mn-cs"/>
              </a:defRPr>
            </a:pPr>
            <a:endParaRPr lang="ko-KR"/>
          </a:p>
        </c:txPr>
        <c:crossAx val="350959800"/>
        <c:crosses val="autoZero"/>
        <c:crossBetween val="between"/>
        <c:majorUnit val="0.1"/>
      </c:valAx>
      <c:spPr>
        <a:gradFill>
          <a:gsLst>
            <a:gs pos="100000">
              <a:schemeClr val="lt1">
                <a:lumMod val="95000"/>
              </a:schemeClr>
            </a:gs>
            <a:gs pos="0">
              <a:schemeClr val="lt1"/>
            </a:gs>
          </a:gsLst>
          <a:lin ang="5400000" scaled="0"/>
        </a:gradFill>
        <a:ln>
          <a:noFill/>
        </a:ln>
        <a:effectLst/>
      </c:spPr>
    </c:plotArea>
    <c:legend>
      <c:legendPos val="b"/>
      <c:legendEntry>
        <c:idx val="0"/>
        <c:txPr>
          <a:bodyPr rot="0" spcFirstLastPara="1" vertOverflow="ellipsis" vert="horz" wrap="square" anchor="ctr" anchorCtr="1"/>
          <a:lstStyle/>
          <a:p>
            <a:pPr>
              <a:defRPr sz="1600" b="1" i="0" u="none" strike="noStrike" kern="1200" baseline="0">
                <a:solidFill>
                  <a:srgbClr val="0000FF"/>
                </a:solidFill>
                <a:latin typeface="+mn-lt"/>
                <a:ea typeface="+mn-ea"/>
                <a:cs typeface="+mn-cs"/>
              </a:defRPr>
            </a:pPr>
            <a:endParaRPr lang="ko-KR"/>
          </a:p>
        </c:txPr>
      </c:legendEntry>
      <c:legendEntry>
        <c:idx val="1"/>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ko-KR"/>
          </a:p>
        </c:txPr>
      </c:legendEntry>
      <c:legendEntry>
        <c:idx val="2"/>
        <c:txPr>
          <a:bodyPr rot="0" spcFirstLastPara="1" vertOverflow="ellipsis" vert="horz" wrap="square" anchor="ctr" anchorCtr="1"/>
          <a:lstStyle/>
          <a:p>
            <a:pPr>
              <a:defRPr sz="1600" b="0" i="0" u="none" strike="noStrike" kern="1200" baseline="0">
                <a:solidFill>
                  <a:schemeClr val="accent3">
                    <a:lumMod val="50000"/>
                  </a:schemeClr>
                </a:solidFill>
                <a:latin typeface="+mn-lt"/>
                <a:ea typeface="+mn-ea"/>
                <a:cs typeface="+mn-cs"/>
              </a:defRPr>
            </a:pPr>
            <a:endParaRPr lang="ko-KR"/>
          </a:p>
        </c:txPr>
      </c:legendEntry>
      <c:legendEntry>
        <c:idx val="3"/>
        <c:txPr>
          <a:bodyPr rot="0" spcFirstLastPara="1" vertOverflow="ellipsis" vert="horz" wrap="square" anchor="ctr" anchorCtr="1"/>
          <a:lstStyle/>
          <a:p>
            <a:pPr>
              <a:defRPr sz="1600" b="0" i="0" u="none" strike="noStrike" kern="1200" baseline="0">
                <a:solidFill>
                  <a:schemeClr val="accent6">
                    <a:lumMod val="75000"/>
                  </a:schemeClr>
                </a:solidFill>
                <a:latin typeface="+mn-lt"/>
                <a:ea typeface="+mn-ea"/>
                <a:cs typeface="+mn-cs"/>
              </a:defRPr>
            </a:pPr>
            <a:endParaRPr lang="ko-KR"/>
          </a:p>
        </c:txPr>
      </c:legendEntry>
      <c:layout>
        <c:manualLayout>
          <c:xMode val="edge"/>
          <c:yMode val="edge"/>
          <c:x val="5.1802012797277544E-2"/>
          <c:y val="1.053677965485942E-2"/>
          <c:w val="0.62769892821727946"/>
          <c:h val="0.106275007508992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ko-KR"/>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108238</xdr:colOff>
      <xdr:row>0</xdr:row>
      <xdr:rowOff>38100</xdr:rowOff>
    </xdr:from>
    <xdr:to>
      <xdr:col>43</xdr:col>
      <xdr:colOff>258535</xdr:colOff>
      <xdr:row>14</xdr:row>
      <xdr:rowOff>318653</xdr:rowOff>
    </xdr:to>
    <xdr:graphicFrame macro="">
      <xdr:nvGraphicFramePr>
        <xdr:cNvPr id="3" name="차트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124133</xdr:colOff>
      <xdr:row>15</xdr:row>
      <xdr:rowOff>0</xdr:rowOff>
    </xdr:from>
    <xdr:to>
      <xdr:col>37</xdr:col>
      <xdr:colOff>676513</xdr:colOff>
      <xdr:row>31</xdr:row>
      <xdr:rowOff>353786</xdr:rowOff>
    </xdr:to>
    <xdr:graphicFrame macro="">
      <xdr:nvGraphicFramePr>
        <xdr:cNvPr id="5" name="차트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181225</xdr:colOff>
      <xdr:row>0</xdr:row>
      <xdr:rowOff>91440</xdr:rowOff>
    </xdr:from>
    <xdr:to>
      <xdr:col>20</xdr:col>
      <xdr:colOff>177484</xdr:colOff>
      <xdr:row>3</xdr:row>
      <xdr:rowOff>157369</xdr:rowOff>
    </xdr:to>
    <xdr:sp macro="" textlink="">
      <xdr:nvSpPr>
        <xdr:cNvPr id="2" name="직사각형 1">
          <a:extLst>
            <a:ext uri="{FF2B5EF4-FFF2-40B4-BE49-F238E27FC236}">
              <a16:creationId xmlns:a16="http://schemas.microsoft.com/office/drawing/2014/main" id="{00000000-0008-0000-0A00-000002000000}"/>
            </a:ext>
          </a:extLst>
        </xdr:cNvPr>
        <xdr:cNvSpPr>
          <a:spLocks noRot="1"/>
        </xdr:cNvSpPr>
      </xdr:nvSpPr>
      <xdr:spPr>
        <a:xfrm>
          <a:off x="15959595" y="91440"/>
          <a:ext cx="3350715" cy="1523668"/>
        </a:xfrm>
        <a:prstGeom prst="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wrap="square" lIns="90170" tIns="46990" rIns="90170" bIns="46990" anchor="t"/>
        <a:lstStyle/>
        <a:p>
          <a:pPr algn="l">
            <a:lnSpc>
              <a:spcPct val="100000"/>
            </a:lnSpc>
          </a:pPr>
          <a:r>
            <a:rPr sz="1200" b="1">
              <a:solidFill>
                <a:srgbClr val="FFFFFF"/>
              </a:solidFill>
              <a:latin typeface="돋움"/>
              <a:ea typeface="돋움"/>
            </a:rPr>
            <a:t>※ </a:t>
          </a:r>
          <a:r>
            <a:rPr sz="1200" b="1">
              <a:solidFill>
                <a:srgbClr val="FFFFFF"/>
              </a:solidFill>
              <a:latin typeface="맑은 고딕"/>
              <a:ea typeface="맑은 고딕"/>
            </a:rPr>
            <a:t>설문 항목</a:t>
          </a:r>
        </a:p>
        <a:p>
          <a:pPr algn="l">
            <a:lnSpc>
              <a:spcPct val="100000"/>
            </a:lnSpc>
          </a:pPr>
          <a:r>
            <a:rPr sz="1200" b="1">
              <a:solidFill>
                <a:srgbClr val="FFFFFF"/>
              </a:solidFill>
              <a:latin typeface="돋움"/>
              <a:ea typeface="돋움"/>
            </a:rPr>
            <a:t>  </a:t>
          </a:r>
          <a:r>
            <a:rPr sz="1200">
              <a:solidFill>
                <a:srgbClr val="FFFFFF"/>
              </a:solidFill>
              <a:latin typeface="돋움"/>
              <a:ea typeface="돋움"/>
            </a:rPr>
            <a:t>A : </a:t>
          </a:r>
          <a:r>
            <a:rPr sz="1200">
              <a:solidFill>
                <a:srgbClr val="FFFFFF"/>
              </a:solidFill>
              <a:latin typeface="맑은 고딕"/>
              <a:ea typeface="맑은 고딕"/>
            </a:rPr>
            <a:t>수업준비를 철저히 하였다</a:t>
          </a:r>
        </a:p>
        <a:p>
          <a:pPr algn="l">
            <a:lnSpc>
              <a:spcPct val="100000"/>
            </a:lnSpc>
          </a:pPr>
          <a:r>
            <a:rPr sz="1200">
              <a:solidFill>
                <a:srgbClr val="FFFFFF"/>
              </a:solidFill>
              <a:latin typeface="돋움"/>
              <a:ea typeface="돋움"/>
            </a:rPr>
            <a:t>  B : </a:t>
          </a:r>
          <a:r>
            <a:rPr sz="1200">
              <a:solidFill>
                <a:srgbClr val="FFFFFF"/>
              </a:solidFill>
              <a:latin typeface="맑은 고딕"/>
              <a:ea typeface="맑은 고딕"/>
            </a:rPr>
            <a:t>교과내용에 대한 전문지식을 갖추었다</a:t>
          </a:r>
        </a:p>
        <a:p>
          <a:pPr algn="l">
            <a:lnSpc>
              <a:spcPct val="100000"/>
            </a:lnSpc>
          </a:pPr>
          <a:r>
            <a:rPr sz="1200">
              <a:solidFill>
                <a:srgbClr val="FFFFFF"/>
              </a:solidFill>
              <a:latin typeface="돋움"/>
              <a:ea typeface="돋움"/>
            </a:rPr>
            <a:t>  C : </a:t>
          </a:r>
          <a:r>
            <a:rPr sz="1200">
              <a:solidFill>
                <a:srgbClr val="FFFFFF"/>
              </a:solidFill>
              <a:latin typeface="맑은 고딕"/>
              <a:ea typeface="맑은 고딕"/>
            </a:rPr>
            <a:t>교육내용이 명료하고 이해하기 쉬웠다 </a:t>
          </a:r>
          <a:br>
            <a:rPr lang="en-US" sz="1200">
              <a:solidFill>
                <a:srgbClr val="FFFFFF"/>
              </a:solidFill>
              <a:latin typeface="맑은 고딕"/>
              <a:ea typeface="맑은 고딕"/>
            </a:rPr>
          </a:br>
          <a:r>
            <a:rPr lang="en-US" sz="1200">
              <a:solidFill>
                <a:srgbClr val="FFFFFF"/>
              </a:solidFill>
              <a:latin typeface="맑은 고딕"/>
              <a:ea typeface="맑은 고딕"/>
            </a:rPr>
            <a:t>  </a:t>
          </a:r>
          <a:r>
            <a:rPr sz="1200">
              <a:solidFill>
                <a:srgbClr val="FFFFFF"/>
              </a:solidFill>
              <a:latin typeface="돋움"/>
              <a:ea typeface="돋움"/>
            </a:rPr>
            <a:t>D : </a:t>
          </a:r>
          <a:r>
            <a:rPr sz="1200">
              <a:solidFill>
                <a:srgbClr val="FFFFFF"/>
              </a:solidFill>
              <a:latin typeface="맑은 고딕"/>
              <a:ea typeface="맑은 고딕"/>
            </a:rPr>
            <a:t>열의를 가지고 강의에 임하였다 </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97"/>
  <sheetViews>
    <sheetView zoomScaleNormal="100" zoomScaleSheetLayoutView="75" workbookViewId="0">
      <pane ySplit="4" topLeftCell="A32" activePane="bottomLeft" state="frozen"/>
      <selection pane="bottomLeft" activeCell="D50" sqref="D50"/>
    </sheetView>
  </sheetViews>
  <sheetFormatPr defaultColWidth="8.75" defaultRowHeight="16.5" x14ac:dyDescent="0.3"/>
  <cols>
    <col min="4" max="4" width="40.625" customWidth="1"/>
  </cols>
  <sheetData>
    <row r="1" spans="1:16" ht="31.5" x14ac:dyDescent="0.3">
      <c r="A1" s="739" t="s">
        <v>23</v>
      </c>
      <c r="B1" s="739"/>
      <c r="C1" s="739"/>
      <c r="D1" s="739"/>
      <c r="E1" s="739"/>
      <c r="F1" s="739"/>
      <c r="G1" s="739"/>
      <c r="H1" s="739"/>
      <c r="I1" s="739"/>
      <c r="J1" s="739"/>
      <c r="K1" s="739"/>
      <c r="L1" s="739"/>
      <c r="M1" s="739"/>
      <c r="N1" s="739"/>
      <c r="O1" s="739"/>
    </row>
    <row r="2" spans="1:16" x14ac:dyDescent="0.3">
      <c r="A2" s="741" t="s">
        <v>7</v>
      </c>
      <c r="B2" s="741" t="s">
        <v>11</v>
      </c>
      <c r="C2" s="741" t="s">
        <v>10</v>
      </c>
      <c r="D2" s="741" t="s">
        <v>4</v>
      </c>
      <c r="E2" s="740" t="s">
        <v>6</v>
      </c>
      <c r="F2" s="740"/>
      <c r="G2" s="740" t="s">
        <v>3</v>
      </c>
      <c r="H2" s="740"/>
      <c r="I2" s="740"/>
      <c r="J2" s="740"/>
      <c r="K2" s="740" t="s">
        <v>0</v>
      </c>
      <c r="L2" s="740"/>
      <c r="M2" s="740"/>
      <c r="N2" s="740"/>
      <c r="O2" s="740"/>
    </row>
    <row r="3" spans="1:16" x14ac:dyDescent="0.3">
      <c r="A3" s="742"/>
      <c r="B3" s="742"/>
      <c r="C3" s="742"/>
      <c r="D3" s="742"/>
      <c r="E3" s="6" t="s">
        <v>1</v>
      </c>
      <c r="F3" s="6" t="s">
        <v>2</v>
      </c>
      <c r="G3" s="6" t="s">
        <v>18</v>
      </c>
      <c r="H3" s="6" t="s">
        <v>14</v>
      </c>
      <c r="I3" s="6" t="s">
        <v>15</v>
      </c>
      <c r="J3" s="6" t="s">
        <v>21</v>
      </c>
      <c r="K3" s="6" t="s">
        <v>22</v>
      </c>
      <c r="L3" s="6" t="s">
        <v>13</v>
      </c>
      <c r="M3" s="6" t="s">
        <v>16</v>
      </c>
      <c r="N3" s="6" t="s">
        <v>9</v>
      </c>
      <c r="O3" s="6" t="s">
        <v>20</v>
      </c>
    </row>
    <row r="4" spans="1:16" ht="17.25" thickBot="1" x14ac:dyDescent="0.35">
      <c r="A4" s="736" t="s">
        <v>5</v>
      </c>
      <c r="B4" s="737"/>
      <c r="C4" s="737"/>
      <c r="D4" s="738"/>
      <c r="E4" s="8">
        <f>SUM(E5:E154)</f>
        <v>332</v>
      </c>
      <c r="F4" s="8">
        <f t="shared" ref="F4:O4" si="0">SUM(F5:F154)</f>
        <v>452</v>
      </c>
      <c r="G4" s="8">
        <f t="shared" si="0"/>
        <v>117</v>
      </c>
      <c r="H4" s="8">
        <f t="shared" si="0"/>
        <v>196</v>
      </c>
      <c r="I4" s="8">
        <f t="shared" si="0"/>
        <v>270</v>
      </c>
      <c r="J4" s="8">
        <f t="shared" si="0"/>
        <v>201</v>
      </c>
      <c r="K4" s="8">
        <f t="shared" si="0"/>
        <v>35</v>
      </c>
      <c r="L4" s="8">
        <f t="shared" si="0"/>
        <v>52</v>
      </c>
      <c r="M4" s="8">
        <f t="shared" si="0"/>
        <v>173</v>
      </c>
      <c r="N4" s="8">
        <f t="shared" si="0"/>
        <v>130</v>
      </c>
      <c r="O4" s="8">
        <f t="shared" si="0"/>
        <v>170</v>
      </c>
    </row>
    <row r="5" spans="1:16" x14ac:dyDescent="0.3">
      <c r="A5" s="22" t="s">
        <v>19</v>
      </c>
      <c r="B5" s="23"/>
      <c r="C5" s="9">
        <v>1</v>
      </c>
      <c r="D5" s="9" t="s">
        <v>24</v>
      </c>
      <c r="E5" s="9"/>
      <c r="F5" s="9"/>
      <c r="G5" s="9"/>
      <c r="H5" s="9"/>
      <c r="I5" s="9"/>
      <c r="J5" s="9"/>
      <c r="K5" s="9"/>
      <c r="L5" s="9"/>
      <c r="M5" s="9"/>
      <c r="N5" s="9"/>
      <c r="O5" s="11"/>
      <c r="P5" t="s">
        <v>12</v>
      </c>
    </row>
    <row r="6" spans="1:16" x14ac:dyDescent="0.3">
      <c r="A6" s="24" t="s">
        <v>17</v>
      </c>
      <c r="B6" s="25"/>
      <c r="C6" s="10"/>
      <c r="D6" s="10"/>
      <c r="E6" s="10"/>
      <c r="F6" s="10"/>
      <c r="G6" s="10"/>
      <c r="H6" s="10"/>
      <c r="I6" s="10"/>
      <c r="J6" s="10"/>
      <c r="K6" s="10"/>
      <c r="L6" s="10"/>
      <c r="M6" s="10"/>
      <c r="N6" s="10"/>
      <c r="O6" s="12"/>
    </row>
    <row r="7" spans="1:16" x14ac:dyDescent="0.3">
      <c r="A7" s="24"/>
      <c r="B7" s="25"/>
      <c r="C7" s="10"/>
      <c r="D7" s="10"/>
      <c r="E7" s="10"/>
      <c r="F7" s="10"/>
      <c r="G7" s="10"/>
      <c r="H7" s="10"/>
      <c r="I7" s="10"/>
      <c r="J7" s="10"/>
      <c r="K7" s="10"/>
      <c r="L7" s="10"/>
      <c r="M7" s="10"/>
      <c r="N7" s="10"/>
      <c r="O7" s="12"/>
    </row>
    <row r="8" spans="1:16" x14ac:dyDescent="0.3">
      <c r="A8" s="24"/>
      <c r="B8" s="25"/>
      <c r="C8" s="10"/>
      <c r="D8" s="10"/>
      <c r="E8" s="10"/>
      <c r="F8" s="10"/>
      <c r="G8" s="10"/>
      <c r="H8" s="10"/>
      <c r="I8" s="10"/>
      <c r="J8" s="10"/>
      <c r="K8" s="10"/>
      <c r="L8" s="10"/>
      <c r="M8" s="10"/>
      <c r="N8" s="10"/>
      <c r="O8" s="12"/>
    </row>
    <row r="9" spans="1:16" x14ac:dyDescent="0.3">
      <c r="A9" s="24"/>
      <c r="B9" s="25"/>
      <c r="C9" s="10"/>
      <c r="D9" s="10"/>
      <c r="E9" s="10"/>
      <c r="F9" s="10"/>
      <c r="G9" s="10"/>
      <c r="H9" s="10"/>
      <c r="I9" s="10"/>
      <c r="J9" s="10"/>
      <c r="K9" s="10"/>
      <c r="L9" s="10"/>
      <c r="M9" s="10"/>
      <c r="N9" s="10"/>
      <c r="O9" s="12"/>
    </row>
    <row r="10" spans="1:16" x14ac:dyDescent="0.3">
      <c r="A10" s="24"/>
      <c r="B10" s="25"/>
      <c r="C10" s="10"/>
      <c r="D10" s="10"/>
      <c r="E10" s="10"/>
      <c r="F10" s="10"/>
      <c r="G10" s="10"/>
      <c r="H10" s="10"/>
      <c r="I10" s="10"/>
      <c r="J10" s="10"/>
      <c r="K10" s="10"/>
      <c r="L10" s="10"/>
      <c r="M10" s="10"/>
      <c r="N10" s="10"/>
      <c r="O10" s="12"/>
    </row>
    <row r="11" spans="1:16" x14ac:dyDescent="0.3">
      <c r="A11" s="30" t="s">
        <v>25</v>
      </c>
      <c r="B11" s="25"/>
      <c r="C11" s="10">
        <v>1</v>
      </c>
      <c r="D11" s="31" t="s">
        <v>26</v>
      </c>
      <c r="E11" s="10">
        <v>7</v>
      </c>
      <c r="F11" s="10">
        <v>13</v>
      </c>
      <c r="G11" s="10">
        <v>6</v>
      </c>
      <c r="H11" s="10">
        <v>3</v>
      </c>
      <c r="I11" s="10">
        <v>7</v>
      </c>
      <c r="J11" s="10">
        <v>4</v>
      </c>
      <c r="K11" s="10"/>
      <c r="L11" s="10">
        <v>1</v>
      </c>
      <c r="M11" s="10">
        <v>7</v>
      </c>
      <c r="N11" s="10">
        <v>6</v>
      </c>
      <c r="O11" s="12">
        <v>6</v>
      </c>
    </row>
    <row r="12" spans="1:16" x14ac:dyDescent="0.3">
      <c r="A12" s="24"/>
      <c r="B12" s="25"/>
      <c r="C12" s="10">
        <v>1</v>
      </c>
      <c r="D12" s="31" t="s">
        <v>27</v>
      </c>
      <c r="E12" s="10">
        <v>5</v>
      </c>
      <c r="F12" s="10">
        <v>21</v>
      </c>
      <c r="G12" s="10">
        <v>4</v>
      </c>
      <c r="H12" s="10">
        <v>6</v>
      </c>
      <c r="I12" s="10">
        <v>12</v>
      </c>
      <c r="J12" s="10">
        <v>4</v>
      </c>
      <c r="K12" s="10"/>
      <c r="L12" s="10"/>
      <c r="M12" s="10"/>
      <c r="N12" s="10"/>
      <c r="O12" s="12"/>
    </row>
    <row r="13" spans="1:16" x14ac:dyDescent="0.3">
      <c r="A13" s="24"/>
      <c r="B13" s="25"/>
      <c r="C13" s="10">
        <v>2</v>
      </c>
      <c r="D13" s="31" t="s">
        <v>27</v>
      </c>
      <c r="E13" s="10">
        <v>4</v>
      </c>
      <c r="F13" s="10">
        <v>13</v>
      </c>
      <c r="G13" s="10">
        <v>2</v>
      </c>
      <c r="H13" s="10">
        <v>5</v>
      </c>
      <c r="I13" s="10">
        <v>6</v>
      </c>
      <c r="J13" s="10">
        <v>4</v>
      </c>
      <c r="K13" s="10"/>
      <c r="L13" s="10"/>
      <c r="M13" s="10"/>
      <c r="N13" s="10"/>
      <c r="O13" s="12"/>
    </row>
    <row r="14" spans="1:16" x14ac:dyDescent="0.3">
      <c r="A14" s="24"/>
      <c r="B14" s="25"/>
      <c r="C14" s="10"/>
      <c r="D14" s="10"/>
      <c r="E14" s="10"/>
      <c r="F14" s="10"/>
      <c r="G14" s="10"/>
      <c r="H14" s="10"/>
      <c r="I14" s="10"/>
      <c r="J14" s="10"/>
      <c r="K14" s="10"/>
      <c r="L14" s="10"/>
      <c r="M14" s="10"/>
      <c r="N14" s="10"/>
      <c r="O14" s="12"/>
    </row>
    <row r="15" spans="1:16" ht="17.25" thickBot="1" x14ac:dyDescent="0.35">
      <c r="A15" s="24"/>
      <c r="B15" s="25"/>
      <c r="C15" s="10"/>
      <c r="D15" s="10"/>
      <c r="E15" s="10"/>
      <c r="F15" s="10"/>
      <c r="G15" s="10"/>
      <c r="H15" s="10"/>
      <c r="I15" s="10"/>
      <c r="J15" s="10"/>
      <c r="K15" s="10"/>
      <c r="L15" s="10"/>
      <c r="M15" s="10"/>
      <c r="N15" s="10"/>
      <c r="O15" s="12"/>
    </row>
    <row r="16" spans="1:16" x14ac:dyDescent="0.3">
      <c r="A16" s="30" t="s">
        <v>37</v>
      </c>
      <c r="B16" s="25"/>
      <c r="C16" s="10">
        <v>1</v>
      </c>
      <c r="D16" s="13" t="s">
        <v>29</v>
      </c>
      <c r="E16" s="10">
        <v>5</v>
      </c>
      <c r="F16" s="10">
        <v>10</v>
      </c>
      <c r="G16" s="10">
        <v>2</v>
      </c>
      <c r="H16" s="10">
        <v>6</v>
      </c>
      <c r="I16" s="10">
        <v>6</v>
      </c>
      <c r="J16" s="10">
        <v>1</v>
      </c>
      <c r="K16" s="10">
        <v>0</v>
      </c>
      <c r="L16" s="10">
        <v>2</v>
      </c>
      <c r="M16" s="10">
        <v>5</v>
      </c>
      <c r="N16" s="10">
        <v>7</v>
      </c>
      <c r="O16" s="12">
        <v>1</v>
      </c>
    </row>
    <row r="17" spans="1:15" x14ac:dyDescent="0.3">
      <c r="A17" s="24"/>
      <c r="B17" s="25"/>
      <c r="C17" s="10">
        <v>1</v>
      </c>
      <c r="D17" s="5" t="s">
        <v>30</v>
      </c>
      <c r="E17" s="10">
        <v>16</v>
      </c>
      <c r="F17" s="10">
        <v>13</v>
      </c>
      <c r="G17" s="10">
        <v>1</v>
      </c>
      <c r="H17" s="10">
        <v>9</v>
      </c>
      <c r="I17" s="10">
        <v>13</v>
      </c>
      <c r="J17" s="10">
        <v>6</v>
      </c>
      <c r="K17" s="10">
        <v>1</v>
      </c>
      <c r="L17" s="10">
        <v>1</v>
      </c>
      <c r="M17" s="10">
        <v>11</v>
      </c>
      <c r="N17" s="10">
        <v>11</v>
      </c>
      <c r="O17" s="12">
        <v>5</v>
      </c>
    </row>
    <row r="18" spans="1:15" x14ac:dyDescent="0.3">
      <c r="A18" s="24"/>
      <c r="B18" s="25"/>
      <c r="C18" s="10">
        <v>1</v>
      </c>
      <c r="D18" s="5" t="s">
        <v>31</v>
      </c>
      <c r="E18" s="10">
        <v>8</v>
      </c>
      <c r="F18" s="10">
        <v>11</v>
      </c>
      <c r="G18" s="10">
        <v>1</v>
      </c>
      <c r="H18" s="10">
        <v>9</v>
      </c>
      <c r="I18" s="10">
        <v>6</v>
      </c>
      <c r="J18" s="10">
        <v>3</v>
      </c>
      <c r="K18" s="10">
        <v>0</v>
      </c>
      <c r="L18" s="10">
        <v>0</v>
      </c>
      <c r="M18" s="10">
        <v>4</v>
      </c>
      <c r="N18" s="10">
        <v>11</v>
      </c>
      <c r="O18" s="12">
        <v>4</v>
      </c>
    </row>
    <row r="19" spans="1:15" ht="17.25" thickBot="1" x14ac:dyDescent="0.35">
      <c r="A19" s="24"/>
      <c r="B19" s="25"/>
      <c r="C19" s="10">
        <v>1</v>
      </c>
      <c r="D19" s="5" t="s">
        <v>32</v>
      </c>
      <c r="E19" s="10">
        <v>8</v>
      </c>
      <c r="F19" s="10">
        <v>7</v>
      </c>
      <c r="G19" s="10">
        <v>1</v>
      </c>
      <c r="H19" s="10">
        <v>5</v>
      </c>
      <c r="I19" s="10">
        <v>6</v>
      </c>
      <c r="J19" s="10">
        <v>3</v>
      </c>
      <c r="K19" s="10">
        <v>0</v>
      </c>
      <c r="L19" s="10">
        <v>2</v>
      </c>
      <c r="M19" s="10">
        <v>5</v>
      </c>
      <c r="N19" s="10">
        <v>5</v>
      </c>
      <c r="O19" s="12">
        <v>3</v>
      </c>
    </row>
    <row r="20" spans="1:15" x14ac:dyDescent="0.3">
      <c r="A20" s="30" t="s">
        <v>38</v>
      </c>
      <c r="B20" s="25"/>
      <c r="C20" s="10"/>
      <c r="D20" s="13" t="s">
        <v>33</v>
      </c>
      <c r="E20" s="10">
        <v>24</v>
      </c>
      <c r="F20" s="10">
        <v>5</v>
      </c>
      <c r="G20" s="10">
        <v>0</v>
      </c>
      <c r="H20" s="10">
        <v>0</v>
      </c>
      <c r="I20" s="10">
        <v>3</v>
      </c>
      <c r="J20" s="10">
        <v>26</v>
      </c>
      <c r="K20" s="10">
        <v>15</v>
      </c>
      <c r="L20" s="10">
        <v>13</v>
      </c>
      <c r="M20" s="10">
        <v>1</v>
      </c>
      <c r="N20" s="10">
        <v>0</v>
      </c>
      <c r="O20" s="12">
        <v>0</v>
      </c>
    </row>
    <row r="21" spans="1:15" x14ac:dyDescent="0.3">
      <c r="A21" s="24"/>
      <c r="B21" s="25"/>
      <c r="C21" s="10"/>
      <c r="D21" s="16" t="s">
        <v>34</v>
      </c>
      <c r="E21" s="10">
        <v>8</v>
      </c>
      <c r="F21" s="10">
        <v>15</v>
      </c>
      <c r="G21" s="10">
        <v>0</v>
      </c>
      <c r="H21" s="10">
        <v>10</v>
      </c>
      <c r="I21" s="10">
        <v>10</v>
      </c>
      <c r="J21" s="10">
        <v>3</v>
      </c>
      <c r="K21" s="10">
        <v>0</v>
      </c>
      <c r="L21" s="10">
        <v>1</v>
      </c>
      <c r="M21" s="10">
        <v>5</v>
      </c>
      <c r="N21" s="10">
        <v>10</v>
      </c>
      <c r="O21" s="12">
        <v>7</v>
      </c>
    </row>
    <row r="22" spans="1:15" x14ac:dyDescent="0.3">
      <c r="A22" s="24"/>
      <c r="B22" s="25"/>
      <c r="C22" s="10"/>
      <c r="D22" s="5" t="s">
        <v>35</v>
      </c>
      <c r="E22" s="10">
        <v>19</v>
      </c>
      <c r="F22" s="10">
        <v>59</v>
      </c>
      <c r="G22" s="10">
        <v>6</v>
      </c>
      <c r="H22" s="10">
        <v>24</v>
      </c>
      <c r="I22" s="10">
        <v>27</v>
      </c>
      <c r="J22" s="10">
        <v>21</v>
      </c>
      <c r="K22" s="10"/>
      <c r="L22" s="10"/>
      <c r="M22" s="10"/>
      <c r="N22" s="10"/>
      <c r="O22" s="12"/>
    </row>
    <row r="23" spans="1:15" x14ac:dyDescent="0.3">
      <c r="A23" s="24"/>
      <c r="B23" s="25"/>
      <c r="C23" s="10"/>
      <c r="D23" s="16" t="s">
        <v>36</v>
      </c>
      <c r="E23" s="10">
        <v>29</v>
      </c>
      <c r="F23" s="10">
        <v>65</v>
      </c>
      <c r="G23" s="10">
        <v>10</v>
      </c>
      <c r="H23" s="10">
        <v>18</v>
      </c>
      <c r="I23" s="10">
        <v>43</v>
      </c>
      <c r="J23" s="10">
        <v>23</v>
      </c>
      <c r="K23" s="10"/>
      <c r="L23" s="10"/>
      <c r="M23" s="10"/>
      <c r="N23" s="10"/>
      <c r="O23" s="12"/>
    </row>
    <row r="24" spans="1:15" x14ac:dyDescent="0.3">
      <c r="A24" s="24"/>
      <c r="B24" s="25"/>
      <c r="C24" s="10"/>
      <c r="D24" s="10"/>
      <c r="E24" s="10"/>
      <c r="F24" s="10"/>
      <c r="G24" s="10"/>
      <c r="H24" s="10"/>
      <c r="I24" s="10"/>
      <c r="J24" s="10"/>
      <c r="K24" s="10"/>
      <c r="L24" s="10"/>
      <c r="M24" s="10"/>
      <c r="N24" s="10"/>
      <c r="O24" s="12"/>
    </row>
    <row r="25" spans="1:15" x14ac:dyDescent="0.3">
      <c r="A25" s="24"/>
      <c r="B25" s="25"/>
      <c r="C25" s="10"/>
      <c r="D25" s="10"/>
      <c r="E25" s="10"/>
      <c r="F25" s="10"/>
      <c r="G25" s="10"/>
      <c r="H25" s="10"/>
      <c r="I25" s="10"/>
      <c r="J25" s="10"/>
      <c r="K25" s="10"/>
      <c r="L25" s="10"/>
      <c r="M25" s="10"/>
      <c r="N25" s="10"/>
      <c r="O25" s="12"/>
    </row>
    <row r="26" spans="1:15" x14ac:dyDescent="0.3">
      <c r="A26" s="30" t="s">
        <v>39</v>
      </c>
      <c r="B26" s="25"/>
      <c r="C26" s="10"/>
      <c r="D26" s="31" t="s">
        <v>40</v>
      </c>
      <c r="E26" s="10">
        <v>1</v>
      </c>
      <c r="F26" s="10">
        <v>22</v>
      </c>
      <c r="G26" s="10">
        <v>0</v>
      </c>
      <c r="H26" s="10">
        <v>3</v>
      </c>
      <c r="I26" s="10">
        <v>9</v>
      </c>
      <c r="J26" s="10">
        <v>11</v>
      </c>
      <c r="K26" s="10">
        <v>1</v>
      </c>
      <c r="L26" s="10">
        <v>0</v>
      </c>
      <c r="M26" s="10">
        <v>1</v>
      </c>
      <c r="N26" s="10">
        <v>1</v>
      </c>
      <c r="O26" s="12">
        <v>20</v>
      </c>
    </row>
    <row r="27" spans="1:15" x14ac:dyDescent="0.3">
      <c r="A27" s="24"/>
      <c r="B27" s="25"/>
      <c r="C27" s="10"/>
      <c r="D27" s="31" t="s">
        <v>41</v>
      </c>
      <c r="E27" s="10">
        <v>5</v>
      </c>
      <c r="F27" s="10">
        <v>10</v>
      </c>
      <c r="G27" s="10">
        <v>0</v>
      </c>
      <c r="H27" s="10">
        <v>5</v>
      </c>
      <c r="I27" s="10">
        <v>4</v>
      </c>
      <c r="J27" s="10">
        <v>6</v>
      </c>
      <c r="K27" s="10">
        <v>0</v>
      </c>
      <c r="L27" s="10">
        <v>2</v>
      </c>
      <c r="M27" s="10">
        <v>6</v>
      </c>
      <c r="N27" s="10">
        <v>4</v>
      </c>
      <c r="O27" s="12">
        <v>3</v>
      </c>
    </row>
    <row r="28" spans="1:15" x14ac:dyDescent="0.3">
      <c r="A28" s="24"/>
      <c r="B28" s="25"/>
      <c r="C28" s="10"/>
      <c r="D28" s="10"/>
      <c r="E28" s="10"/>
      <c r="F28" s="10"/>
      <c r="G28" s="10"/>
      <c r="H28" s="10"/>
      <c r="I28" s="10"/>
      <c r="J28" s="10"/>
      <c r="K28" s="10"/>
      <c r="L28" s="10"/>
      <c r="M28" s="10"/>
      <c r="N28" s="10"/>
      <c r="O28" s="12"/>
    </row>
    <row r="29" spans="1:15" x14ac:dyDescent="0.3">
      <c r="A29" s="30" t="s">
        <v>47</v>
      </c>
      <c r="B29" s="25"/>
      <c r="C29" s="10"/>
      <c r="D29" s="31" t="s">
        <v>42</v>
      </c>
      <c r="E29" s="10"/>
      <c r="F29" s="10"/>
      <c r="G29" s="10"/>
      <c r="H29" s="10"/>
      <c r="I29" s="10"/>
      <c r="J29" s="10"/>
      <c r="K29" s="10"/>
      <c r="L29" s="10"/>
      <c r="M29" s="10"/>
      <c r="N29" s="10"/>
      <c r="O29" s="12"/>
    </row>
    <row r="30" spans="1:15" x14ac:dyDescent="0.3">
      <c r="A30" s="24"/>
      <c r="B30" s="25"/>
      <c r="C30" s="10">
        <v>2</v>
      </c>
      <c r="D30" s="31" t="s">
        <v>48</v>
      </c>
      <c r="E30" s="10">
        <v>7</v>
      </c>
      <c r="F30" s="10">
        <v>4</v>
      </c>
      <c r="G30" s="10">
        <v>0</v>
      </c>
      <c r="H30" s="10">
        <v>1</v>
      </c>
      <c r="I30" s="10">
        <v>3</v>
      </c>
      <c r="J30" s="10">
        <v>7</v>
      </c>
      <c r="K30" s="10">
        <v>0</v>
      </c>
      <c r="L30" s="10">
        <v>4</v>
      </c>
      <c r="M30" s="10">
        <v>6</v>
      </c>
      <c r="N30" s="10">
        <v>1</v>
      </c>
      <c r="O30" s="12">
        <v>0</v>
      </c>
    </row>
    <row r="31" spans="1:15" x14ac:dyDescent="0.3">
      <c r="A31" s="24"/>
      <c r="B31" s="25"/>
      <c r="C31" s="10"/>
      <c r="D31" s="31" t="s">
        <v>43</v>
      </c>
      <c r="E31" s="10">
        <v>8</v>
      </c>
      <c r="F31" s="10">
        <v>8</v>
      </c>
      <c r="G31" s="10">
        <v>1</v>
      </c>
      <c r="H31" s="10">
        <v>0</v>
      </c>
      <c r="I31" s="10">
        <v>13</v>
      </c>
      <c r="J31" s="10">
        <v>2</v>
      </c>
      <c r="K31" s="10">
        <v>0</v>
      </c>
      <c r="L31" s="10">
        <v>0</v>
      </c>
      <c r="M31" s="10">
        <v>16</v>
      </c>
      <c r="N31" s="10">
        <v>0</v>
      </c>
      <c r="O31" s="12">
        <v>0</v>
      </c>
    </row>
    <row r="32" spans="1:15" x14ac:dyDescent="0.3">
      <c r="A32" s="30" t="s">
        <v>49</v>
      </c>
      <c r="B32" s="25"/>
      <c r="C32" s="10"/>
      <c r="D32" s="10" t="s">
        <v>44</v>
      </c>
      <c r="E32" s="10">
        <v>14</v>
      </c>
      <c r="F32" s="10">
        <v>7</v>
      </c>
      <c r="G32" s="10">
        <v>3</v>
      </c>
      <c r="H32" s="10">
        <v>7</v>
      </c>
      <c r="I32" s="10">
        <v>7</v>
      </c>
      <c r="J32" s="10">
        <v>4</v>
      </c>
      <c r="K32" s="10">
        <v>1</v>
      </c>
      <c r="L32" s="10">
        <v>1</v>
      </c>
      <c r="M32" s="10">
        <v>8</v>
      </c>
      <c r="N32" s="10">
        <v>9</v>
      </c>
      <c r="O32" s="12">
        <v>2</v>
      </c>
    </row>
    <row r="33" spans="1:15" x14ac:dyDescent="0.3">
      <c r="A33" s="24"/>
      <c r="B33" s="25"/>
      <c r="C33" s="10"/>
      <c r="D33" s="31" t="s">
        <v>50</v>
      </c>
      <c r="E33" s="10">
        <v>7</v>
      </c>
      <c r="F33" s="10">
        <v>13</v>
      </c>
      <c r="G33" s="10">
        <v>7</v>
      </c>
      <c r="H33" s="10">
        <v>13</v>
      </c>
      <c r="I33" s="10">
        <v>0</v>
      </c>
      <c r="J33" s="10">
        <v>0</v>
      </c>
      <c r="K33" s="10">
        <v>0</v>
      </c>
      <c r="L33" s="10">
        <v>0</v>
      </c>
      <c r="M33" s="10">
        <v>0</v>
      </c>
      <c r="N33" s="10">
        <v>11</v>
      </c>
      <c r="O33" s="12">
        <v>0</v>
      </c>
    </row>
    <row r="34" spans="1:15" x14ac:dyDescent="0.3">
      <c r="A34" s="24"/>
      <c r="B34" s="25"/>
      <c r="C34" s="10"/>
      <c r="D34" s="10" t="s">
        <v>45</v>
      </c>
      <c r="E34" s="10">
        <v>14</v>
      </c>
      <c r="F34" s="10">
        <v>2</v>
      </c>
      <c r="G34" s="10"/>
      <c r="H34" s="10"/>
      <c r="I34" s="10"/>
      <c r="J34" s="10">
        <v>16</v>
      </c>
      <c r="K34" s="10"/>
      <c r="L34" s="10">
        <v>16</v>
      </c>
      <c r="M34" s="10"/>
      <c r="N34" s="10"/>
      <c r="O34" s="12"/>
    </row>
    <row r="35" spans="1:15" x14ac:dyDescent="0.3">
      <c r="A35" s="24"/>
      <c r="B35" s="25"/>
      <c r="C35" s="10"/>
      <c r="D35" s="5" t="s">
        <v>46</v>
      </c>
      <c r="E35" s="10">
        <v>11</v>
      </c>
      <c r="F35" s="10">
        <v>9</v>
      </c>
      <c r="G35" s="10">
        <v>0</v>
      </c>
      <c r="H35" s="10">
        <v>5</v>
      </c>
      <c r="I35" s="10">
        <v>13</v>
      </c>
      <c r="J35" s="10">
        <v>2</v>
      </c>
      <c r="K35" s="10">
        <v>0</v>
      </c>
      <c r="L35" s="10">
        <v>0</v>
      </c>
      <c r="M35" s="10">
        <v>20</v>
      </c>
      <c r="N35" s="10">
        <v>0</v>
      </c>
      <c r="O35" s="12">
        <v>0</v>
      </c>
    </row>
    <row r="36" spans="1:15" x14ac:dyDescent="0.3">
      <c r="A36" s="24"/>
      <c r="B36" s="25"/>
      <c r="C36" s="10"/>
      <c r="D36" s="31" t="s">
        <v>51</v>
      </c>
      <c r="E36" s="10">
        <v>11</v>
      </c>
      <c r="F36" s="10">
        <v>17</v>
      </c>
      <c r="G36" s="10">
        <v>6</v>
      </c>
      <c r="H36" s="10">
        <v>5</v>
      </c>
      <c r="I36" s="10">
        <v>8</v>
      </c>
      <c r="J36" s="10">
        <v>9</v>
      </c>
      <c r="K36" s="10">
        <v>2</v>
      </c>
      <c r="L36" s="10">
        <v>2</v>
      </c>
      <c r="M36" s="10">
        <v>14</v>
      </c>
      <c r="N36" s="10">
        <v>3</v>
      </c>
      <c r="O36" s="12">
        <v>7</v>
      </c>
    </row>
    <row r="37" spans="1:15" x14ac:dyDescent="0.3">
      <c r="A37" s="24"/>
      <c r="B37" s="25"/>
      <c r="C37" s="10"/>
      <c r="D37" s="10"/>
      <c r="E37" s="10"/>
      <c r="F37" s="10"/>
      <c r="G37" s="10"/>
      <c r="H37" s="10"/>
      <c r="I37" s="10"/>
      <c r="J37" s="10"/>
      <c r="K37" s="10"/>
      <c r="L37" s="10"/>
      <c r="M37" s="10"/>
      <c r="N37" s="10"/>
      <c r="O37" s="12"/>
    </row>
    <row r="38" spans="1:15" x14ac:dyDescent="0.3">
      <c r="A38" s="24"/>
      <c r="B38" s="25"/>
      <c r="C38" s="10"/>
      <c r="D38" s="10"/>
      <c r="E38" s="10"/>
      <c r="F38" s="10"/>
      <c r="G38" s="10"/>
      <c r="H38" s="10"/>
      <c r="I38" s="10"/>
      <c r="J38" s="10"/>
      <c r="K38" s="10"/>
      <c r="L38" s="10"/>
      <c r="M38" s="10"/>
      <c r="N38" s="10"/>
      <c r="O38" s="12"/>
    </row>
    <row r="39" spans="1:15" x14ac:dyDescent="0.3">
      <c r="A39" s="30" t="s">
        <v>53</v>
      </c>
      <c r="B39" s="25"/>
      <c r="C39" s="10">
        <v>2</v>
      </c>
      <c r="D39" s="21" t="s">
        <v>52</v>
      </c>
      <c r="E39" s="10">
        <v>8</v>
      </c>
      <c r="F39" s="10">
        <v>16</v>
      </c>
      <c r="G39" s="10">
        <v>2</v>
      </c>
      <c r="H39" s="10">
        <v>13</v>
      </c>
      <c r="I39" s="10">
        <v>7</v>
      </c>
      <c r="J39" s="10">
        <v>2</v>
      </c>
      <c r="K39" s="10">
        <v>0</v>
      </c>
      <c r="L39" s="10">
        <v>0</v>
      </c>
      <c r="M39" s="10">
        <v>9</v>
      </c>
      <c r="N39" s="10">
        <v>6</v>
      </c>
      <c r="O39" s="12">
        <v>9</v>
      </c>
    </row>
    <row r="40" spans="1:15" x14ac:dyDescent="0.3">
      <c r="A40" s="24"/>
      <c r="B40" s="25"/>
      <c r="C40" s="10"/>
      <c r="D40" s="43" t="s">
        <v>54</v>
      </c>
      <c r="E40" s="10">
        <v>12</v>
      </c>
      <c r="F40" s="10">
        <v>9</v>
      </c>
      <c r="G40" s="10">
        <v>3</v>
      </c>
      <c r="H40" s="10">
        <v>6</v>
      </c>
      <c r="I40" s="10">
        <v>10</v>
      </c>
      <c r="J40" s="10">
        <v>2</v>
      </c>
      <c r="K40" s="10">
        <v>0</v>
      </c>
      <c r="L40" s="10">
        <v>2</v>
      </c>
      <c r="M40" s="10">
        <v>7</v>
      </c>
      <c r="N40" s="10">
        <v>5</v>
      </c>
      <c r="O40" s="12">
        <v>7</v>
      </c>
    </row>
    <row r="41" spans="1:15" ht="17.25" thickBot="1" x14ac:dyDescent="0.35">
      <c r="A41" s="24"/>
      <c r="B41" s="25"/>
      <c r="C41" s="10">
        <v>2</v>
      </c>
      <c r="D41" s="43" t="s">
        <v>28</v>
      </c>
      <c r="E41" s="10">
        <v>14</v>
      </c>
      <c r="F41" s="10">
        <v>7</v>
      </c>
      <c r="G41" s="10">
        <v>1</v>
      </c>
      <c r="H41" s="10">
        <v>4</v>
      </c>
      <c r="I41" s="10">
        <v>7</v>
      </c>
      <c r="J41" s="10">
        <v>9</v>
      </c>
      <c r="K41" s="10">
        <v>1</v>
      </c>
      <c r="L41" s="10">
        <v>1</v>
      </c>
      <c r="M41" s="10">
        <v>12</v>
      </c>
      <c r="N41" s="10">
        <v>3</v>
      </c>
      <c r="O41" s="12">
        <v>4</v>
      </c>
    </row>
    <row r="42" spans="1:15" x14ac:dyDescent="0.3">
      <c r="A42" s="30" t="s">
        <v>59</v>
      </c>
      <c r="B42" s="25"/>
      <c r="C42" s="10"/>
      <c r="D42" s="42" t="s">
        <v>56</v>
      </c>
      <c r="E42" s="10">
        <v>12</v>
      </c>
      <c r="F42" s="10">
        <v>6</v>
      </c>
      <c r="G42" s="10">
        <v>0</v>
      </c>
      <c r="H42" s="10">
        <v>0</v>
      </c>
      <c r="I42" s="10">
        <v>3</v>
      </c>
      <c r="J42" s="10">
        <v>15</v>
      </c>
      <c r="K42" s="10">
        <v>14</v>
      </c>
      <c r="L42" s="10">
        <v>4</v>
      </c>
      <c r="M42" s="10">
        <v>0</v>
      </c>
      <c r="N42" s="10">
        <v>0</v>
      </c>
      <c r="O42" s="12">
        <v>0</v>
      </c>
    </row>
    <row r="43" spans="1:15" x14ac:dyDescent="0.3">
      <c r="A43" s="24"/>
      <c r="B43" s="25"/>
      <c r="C43" s="10"/>
      <c r="D43" s="43" t="s">
        <v>55</v>
      </c>
      <c r="E43" s="10">
        <v>6</v>
      </c>
      <c r="F43" s="10">
        <v>7</v>
      </c>
      <c r="G43" s="10">
        <v>2</v>
      </c>
      <c r="H43" s="10">
        <v>3</v>
      </c>
      <c r="I43" s="10">
        <v>7</v>
      </c>
      <c r="J43" s="10">
        <v>1</v>
      </c>
      <c r="K43" s="26">
        <v>0</v>
      </c>
      <c r="L43" s="26">
        <v>0</v>
      </c>
      <c r="M43" s="26">
        <v>5</v>
      </c>
      <c r="N43" s="26">
        <v>6</v>
      </c>
      <c r="O43" s="27">
        <v>2</v>
      </c>
    </row>
    <row r="44" spans="1:15" x14ac:dyDescent="0.3">
      <c r="A44" s="24"/>
      <c r="B44" s="25"/>
      <c r="C44" s="10"/>
      <c r="D44" s="43" t="s">
        <v>57</v>
      </c>
      <c r="E44" s="10">
        <v>13</v>
      </c>
      <c r="F44" s="10">
        <v>5</v>
      </c>
      <c r="G44" s="10">
        <v>5</v>
      </c>
      <c r="H44" s="10">
        <v>4</v>
      </c>
      <c r="I44" s="10">
        <v>9</v>
      </c>
      <c r="J44" s="10">
        <v>0</v>
      </c>
      <c r="K44" s="10">
        <v>0</v>
      </c>
      <c r="L44" s="10">
        <v>0</v>
      </c>
      <c r="M44" s="10">
        <v>6</v>
      </c>
      <c r="N44" s="10">
        <v>3</v>
      </c>
      <c r="O44" s="12">
        <v>9</v>
      </c>
    </row>
    <row r="45" spans="1:15" x14ac:dyDescent="0.3">
      <c r="A45" s="24"/>
      <c r="B45" s="25"/>
      <c r="C45" s="10"/>
      <c r="D45" s="43" t="s">
        <v>58</v>
      </c>
      <c r="E45" s="10">
        <v>10</v>
      </c>
      <c r="F45" s="10">
        <v>11</v>
      </c>
      <c r="G45" s="10">
        <v>0</v>
      </c>
      <c r="H45" s="10">
        <v>0</v>
      </c>
      <c r="I45" s="10">
        <v>17</v>
      </c>
      <c r="J45" s="10">
        <v>4</v>
      </c>
      <c r="K45" s="10">
        <v>0</v>
      </c>
      <c r="L45" s="10">
        <v>0</v>
      </c>
      <c r="M45" s="10">
        <v>2</v>
      </c>
      <c r="N45" s="10">
        <v>15</v>
      </c>
      <c r="O45" s="12">
        <v>4</v>
      </c>
    </row>
    <row r="46" spans="1:15" x14ac:dyDescent="0.3">
      <c r="A46" s="30" t="s">
        <v>63</v>
      </c>
      <c r="B46" s="25"/>
      <c r="C46" s="10"/>
      <c r="D46" s="43" t="s">
        <v>60</v>
      </c>
      <c r="E46" s="10">
        <v>8</v>
      </c>
      <c r="F46" s="10">
        <v>13</v>
      </c>
      <c r="G46" s="10">
        <v>8</v>
      </c>
      <c r="H46" s="10">
        <v>12</v>
      </c>
      <c r="I46" s="10">
        <v>1</v>
      </c>
      <c r="J46" s="10">
        <v>0</v>
      </c>
      <c r="K46" s="10">
        <v>0</v>
      </c>
      <c r="L46" s="10">
        <v>0</v>
      </c>
      <c r="M46" s="10">
        <v>0</v>
      </c>
      <c r="N46" s="10">
        <v>5</v>
      </c>
      <c r="O46" s="12">
        <v>16</v>
      </c>
    </row>
    <row r="47" spans="1:15" x14ac:dyDescent="0.3">
      <c r="A47" s="24"/>
      <c r="B47" s="25"/>
      <c r="C47" s="10"/>
      <c r="D47" s="43" t="s">
        <v>61</v>
      </c>
      <c r="E47" s="10">
        <v>3</v>
      </c>
      <c r="F47" s="10">
        <v>8</v>
      </c>
      <c r="G47" s="10">
        <v>1</v>
      </c>
      <c r="H47" s="10">
        <v>5</v>
      </c>
      <c r="I47" s="10">
        <v>4</v>
      </c>
      <c r="J47" s="10">
        <v>1</v>
      </c>
      <c r="K47" s="10">
        <v>0</v>
      </c>
      <c r="L47" s="10">
        <v>0</v>
      </c>
      <c r="M47" s="10">
        <v>4</v>
      </c>
      <c r="N47" s="10">
        <v>3</v>
      </c>
      <c r="O47" s="12">
        <v>4</v>
      </c>
    </row>
    <row r="48" spans="1:15" x14ac:dyDescent="0.3">
      <c r="A48" s="24"/>
      <c r="B48" s="25"/>
      <c r="C48" s="10"/>
      <c r="D48" s="43" t="s">
        <v>58</v>
      </c>
      <c r="E48" s="10">
        <v>6</v>
      </c>
      <c r="F48" s="10">
        <v>12</v>
      </c>
      <c r="G48" s="10">
        <v>0</v>
      </c>
      <c r="H48" s="10">
        <v>0</v>
      </c>
      <c r="I48" s="10">
        <v>6</v>
      </c>
      <c r="J48" s="10">
        <v>12</v>
      </c>
      <c r="K48" s="10">
        <v>0</v>
      </c>
      <c r="L48" s="10">
        <v>0</v>
      </c>
      <c r="M48" s="10">
        <v>18</v>
      </c>
      <c r="N48" s="10">
        <v>0</v>
      </c>
      <c r="O48" s="12">
        <v>0</v>
      </c>
    </row>
    <row r="49" spans="1:15" x14ac:dyDescent="0.3">
      <c r="A49" s="24"/>
      <c r="B49" s="25"/>
      <c r="C49" s="10"/>
      <c r="D49" s="43" t="s">
        <v>62</v>
      </c>
      <c r="E49" s="10">
        <v>29</v>
      </c>
      <c r="F49" s="10">
        <v>34</v>
      </c>
      <c r="G49" s="10">
        <v>45</v>
      </c>
      <c r="H49" s="10">
        <v>15</v>
      </c>
      <c r="I49" s="10">
        <v>3</v>
      </c>
      <c r="J49" s="10">
        <v>0</v>
      </c>
      <c r="K49" s="10">
        <v>0</v>
      </c>
      <c r="L49" s="10">
        <v>0</v>
      </c>
      <c r="M49" s="10">
        <v>1</v>
      </c>
      <c r="N49" s="10">
        <v>5</v>
      </c>
      <c r="O49" s="12">
        <v>57</v>
      </c>
    </row>
    <row r="50" spans="1:15" x14ac:dyDescent="0.3">
      <c r="A50" s="24"/>
      <c r="B50" s="25"/>
      <c r="C50" s="10"/>
      <c r="D50" s="10"/>
      <c r="E50" s="10"/>
      <c r="F50" s="10"/>
      <c r="G50" s="10"/>
      <c r="H50" s="10"/>
      <c r="I50" s="10"/>
      <c r="J50" s="10"/>
      <c r="K50" s="10"/>
      <c r="L50" s="10"/>
      <c r="M50" s="10"/>
      <c r="N50" s="10"/>
      <c r="O50" s="12"/>
    </row>
    <row r="51" spans="1:15" x14ac:dyDescent="0.3">
      <c r="A51" s="24"/>
      <c r="B51" s="25"/>
      <c r="C51" s="10"/>
      <c r="D51" s="10"/>
      <c r="E51" s="10"/>
      <c r="F51" s="10"/>
      <c r="G51" s="10"/>
      <c r="H51" s="10"/>
      <c r="I51" s="10"/>
      <c r="J51" s="10"/>
      <c r="K51" s="10"/>
      <c r="L51" s="10"/>
      <c r="M51" s="10"/>
      <c r="N51" s="10"/>
      <c r="O51" s="12"/>
    </row>
    <row r="52" spans="1:15" x14ac:dyDescent="0.3">
      <c r="A52" s="24"/>
      <c r="B52" s="25"/>
      <c r="C52" s="10"/>
      <c r="D52" s="10"/>
      <c r="E52" s="10"/>
      <c r="F52" s="10"/>
      <c r="G52" s="10"/>
      <c r="H52" s="10"/>
      <c r="I52" s="10"/>
      <c r="J52" s="10"/>
      <c r="K52" s="10"/>
      <c r="L52" s="10"/>
      <c r="M52" s="10"/>
      <c r="N52" s="10"/>
      <c r="O52" s="12"/>
    </row>
    <row r="53" spans="1:15" x14ac:dyDescent="0.3">
      <c r="A53" s="24"/>
      <c r="B53" s="25"/>
      <c r="C53" s="10"/>
      <c r="D53" s="10"/>
      <c r="E53" s="10"/>
      <c r="F53" s="10"/>
      <c r="G53" s="10"/>
      <c r="H53" s="10"/>
      <c r="I53" s="10"/>
      <c r="J53" s="10"/>
      <c r="K53" s="10"/>
      <c r="L53" s="10"/>
      <c r="M53" s="10"/>
      <c r="N53" s="10"/>
      <c r="O53" s="12"/>
    </row>
    <row r="54" spans="1:15" x14ac:dyDescent="0.3">
      <c r="A54" s="24"/>
      <c r="B54" s="25"/>
      <c r="C54" s="10"/>
      <c r="D54" s="10"/>
      <c r="E54" s="10"/>
      <c r="F54" s="10"/>
      <c r="G54" s="10"/>
      <c r="H54" s="10"/>
      <c r="I54" s="10"/>
      <c r="J54" s="10"/>
      <c r="K54" s="10"/>
      <c r="L54" s="10"/>
      <c r="M54" s="10"/>
      <c r="N54" s="10"/>
      <c r="O54" s="12"/>
    </row>
    <row r="55" spans="1:15" x14ac:dyDescent="0.3">
      <c r="A55" s="24"/>
      <c r="B55" s="25"/>
      <c r="C55" s="10"/>
      <c r="D55" s="10"/>
      <c r="E55" s="10"/>
      <c r="F55" s="10"/>
      <c r="G55" s="10"/>
      <c r="H55" s="10"/>
      <c r="I55" s="10"/>
      <c r="J55" s="10"/>
      <c r="K55" s="10"/>
      <c r="L55" s="10"/>
      <c r="M55" s="10"/>
      <c r="N55" s="10"/>
      <c r="O55" s="12"/>
    </row>
    <row r="56" spans="1:15" x14ac:dyDescent="0.3">
      <c r="A56" s="24"/>
      <c r="B56" s="25"/>
      <c r="C56" s="10"/>
      <c r="D56" s="10"/>
      <c r="E56" s="10"/>
      <c r="F56" s="10"/>
      <c r="G56" s="10"/>
      <c r="H56" s="10"/>
      <c r="I56" s="10"/>
      <c r="J56" s="10"/>
      <c r="K56" s="10"/>
      <c r="L56" s="10"/>
      <c r="M56" s="10"/>
      <c r="N56" s="10"/>
      <c r="O56" s="12"/>
    </row>
    <row r="57" spans="1:15" x14ac:dyDescent="0.3">
      <c r="A57" s="24"/>
      <c r="B57" s="25"/>
      <c r="C57" s="10"/>
      <c r="D57" s="10"/>
      <c r="E57" s="10"/>
      <c r="F57" s="10"/>
      <c r="G57" s="10"/>
      <c r="H57" s="10"/>
      <c r="I57" s="10"/>
      <c r="J57" s="10"/>
      <c r="K57" s="10"/>
      <c r="L57" s="10"/>
      <c r="M57" s="10"/>
      <c r="N57" s="10"/>
      <c r="O57" s="12"/>
    </row>
    <row r="58" spans="1:15" x14ac:dyDescent="0.3">
      <c r="A58" s="24"/>
      <c r="B58" s="25"/>
      <c r="C58" s="10"/>
      <c r="D58" s="10"/>
      <c r="E58" s="10"/>
      <c r="F58" s="10"/>
      <c r="G58" s="10"/>
      <c r="H58" s="10"/>
      <c r="I58" s="10"/>
      <c r="J58" s="10"/>
      <c r="K58" s="10"/>
      <c r="L58" s="10"/>
      <c r="M58" s="10"/>
      <c r="N58" s="10"/>
      <c r="O58" s="12"/>
    </row>
    <row r="59" spans="1:15" x14ac:dyDescent="0.3">
      <c r="A59" s="24"/>
      <c r="B59" s="25"/>
      <c r="C59" s="10"/>
      <c r="D59" s="10"/>
      <c r="E59" s="10"/>
      <c r="F59" s="10"/>
      <c r="G59" s="10"/>
      <c r="H59" s="10"/>
      <c r="I59" s="10"/>
      <c r="J59" s="10"/>
      <c r="K59" s="10"/>
      <c r="L59" s="10"/>
      <c r="M59" s="10"/>
      <c r="N59" s="10"/>
      <c r="O59" s="12"/>
    </row>
    <row r="60" spans="1:15" x14ac:dyDescent="0.3">
      <c r="A60" s="24"/>
      <c r="B60" s="25"/>
      <c r="C60" s="10"/>
      <c r="D60" s="10"/>
      <c r="E60" s="10"/>
      <c r="F60" s="10"/>
      <c r="G60" s="10"/>
      <c r="H60" s="10"/>
      <c r="I60" s="10"/>
      <c r="J60" s="10"/>
      <c r="K60" s="10"/>
      <c r="L60" s="10"/>
      <c r="M60" s="10"/>
      <c r="N60" s="10"/>
      <c r="O60" s="12"/>
    </row>
    <row r="61" spans="1:15" x14ac:dyDescent="0.3">
      <c r="A61" s="24"/>
      <c r="B61" s="25"/>
      <c r="C61" s="10"/>
      <c r="D61" s="10"/>
      <c r="E61" s="10"/>
      <c r="F61" s="10"/>
      <c r="G61" s="10"/>
      <c r="H61" s="10"/>
      <c r="I61" s="10"/>
      <c r="J61" s="10"/>
      <c r="K61" s="10"/>
      <c r="L61" s="10"/>
      <c r="M61" s="10"/>
      <c r="N61" s="10"/>
      <c r="O61" s="12"/>
    </row>
    <row r="62" spans="1:15" x14ac:dyDescent="0.3">
      <c r="A62" s="24"/>
      <c r="B62" s="25"/>
      <c r="C62" s="10"/>
      <c r="D62" s="10"/>
      <c r="E62" s="10"/>
      <c r="F62" s="10"/>
      <c r="G62" s="10"/>
      <c r="H62" s="10"/>
      <c r="I62" s="10"/>
      <c r="J62" s="10"/>
      <c r="K62" s="10"/>
      <c r="L62" s="10"/>
      <c r="M62" s="10"/>
      <c r="N62" s="10"/>
      <c r="O62" s="12"/>
    </row>
    <row r="63" spans="1:15" x14ac:dyDescent="0.3">
      <c r="A63" s="24"/>
      <c r="B63" s="25"/>
      <c r="C63" s="10"/>
      <c r="D63" s="10"/>
      <c r="E63" s="10"/>
      <c r="F63" s="10"/>
      <c r="G63" s="10"/>
      <c r="H63" s="10"/>
      <c r="I63" s="10"/>
      <c r="J63" s="10"/>
      <c r="K63" s="10"/>
      <c r="L63" s="10"/>
      <c r="M63" s="10"/>
      <c r="N63" s="10"/>
      <c r="O63" s="12"/>
    </row>
    <row r="64" spans="1:15" x14ac:dyDescent="0.3">
      <c r="A64" s="24"/>
      <c r="B64" s="25"/>
      <c r="C64" s="10"/>
      <c r="D64" s="10"/>
      <c r="E64" s="10"/>
      <c r="F64" s="10"/>
      <c r="G64" s="10"/>
      <c r="H64" s="10"/>
      <c r="I64" s="10"/>
      <c r="J64" s="10"/>
      <c r="K64" s="10"/>
      <c r="L64" s="10"/>
      <c r="M64" s="10"/>
      <c r="N64" s="10"/>
      <c r="O64" s="12"/>
    </row>
    <row r="65" spans="1:15" x14ac:dyDescent="0.3">
      <c r="A65" s="24"/>
      <c r="B65" s="25"/>
      <c r="C65" s="10"/>
      <c r="D65" s="10"/>
      <c r="E65" s="10"/>
      <c r="F65" s="10"/>
      <c r="G65" s="10"/>
      <c r="H65" s="10"/>
      <c r="I65" s="10"/>
      <c r="J65" s="10"/>
      <c r="K65" s="10"/>
      <c r="L65" s="10"/>
      <c r="M65" s="10"/>
      <c r="N65" s="10"/>
      <c r="O65" s="12"/>
    </row>
    <row r="66" spans="1:15" x14ac:dyDescent="0.3">
      <c r="A66" s="24"/>
      <c r="B66" s="25"/>
      <c r="C66" s="10"/>
      <c r="D66" s="10"/>
      <c r="E66" s="10"/>
      <c r="F66" s="10"/>
      <c r="G66" s="10"/>
      <c r="H66" s="10"/>
      <c r="I66" s="10"/>
      <c r="J66" s="10"/>
      <c r="K66" s="10"/>
      <c r="L66" s="10"/>
      <c r="M66" s="10"/>
      <c r="N66" s="10"/>
      <c r="O66" s="12"/>
    </row>
    <row r="67" spans="1:15" x14ac:dyDescent="0.3">
      <c r="A67" s="24"/>
      <c r="B67" s="25"/>
      <c r="C67" s="10"/>
      <c r="D67" s="10"/>
      <c r="E67" s="10"/>
      <c r="F67" s="10"/>
      <c r="G67" s="10"/>
      <c r="H67" s="10"/>
      <c r="I67" s="10"/>
      <c r="J67" s="10"/>
      <c r="K67" s="10"/>
      <c r="L67" s="10"/>
      <c r="M67" s="10"/>
      <c r="N67" s="10"/>
      <c r="O67" s="12"/>
    </row>
    <row r="68" spans="1:15" x14ac:dyDescent="0.3">
      <c r="A68" s="24"/>
      <c r="B68" s="25"/>
      <c r="C68" s="10"/>
      <c r="D68" s="10"/>
      <c r="E68" s="10"/>
      <c r="F68" s="10"/>
      <c r="G68" s="10"/>
      <c r="H68" s="10"/>
      <c r="I68" s="10"/>
      <c r="J68" s="10"/>
      <c r="K68" s="10"/>
      <c r="L68" s="10"/>
      <c r="M68" s="10"/>
      <c r="N68" s="10"/>
      <c r="O68" s="12"/>
    </row>
    <row r="69" spans="1:15" x14ac:dyDescent="0.3">
      <c r="A69" s="24"/>
      <c r="B69" s="25"/>
      <c r="C69" s="10"/>
      <c r="D69" s="10"/>
      <c r="E69" s="10"/>
      <c r="F69" s="10"/>
      <c r="G69" s="10"/>
      <c r="H69" s="10"/>
      <c r="I69" s="10"/>
      <c r="J69" s="10"/>
      <c r="K69" s="10"/>
      <c r="L69" s="10"/>
      <c r="M69" s="10"/>
      <c r="N69" s="10"/>
      <c r="O69" s="12"/>
    </row>
    <row r="70" spans="1:15" x14ac:dyDescent="0.3">
      <c r="A70" s="24"/>
      <c r="B70" s="25"/>
      <c r="C70" s="10"/>
      <c r="D70" s="10"/>
      <c r="E70" s="10"/>
      <c r="F70" s="10"/>
      <c r="G70" s="10"/>
      <c r="H70" s="10"/>
      <c r="I70" s="10"/>
      <c r="J70" s="10"/>
      <c r="K70" s="10"/>
      <c r="L70" s="10"/>
      <c r="M70" s="10"/>
      <c r="N70" s="10"/>
      <c r="O70" s="12"/>
    </row>
    <row r="71" spans="1:15" x14ac:dyDescent="0.3">
      <c r="A71" s="24"/>
      <c r="B71" s="25"/>
      <c r="C71" s="10"/>
      <c r="D71" s="10"/>
      <c r="E71" s="10"/>
      <c r="F71" s="10"/>
      <c r="G71" s="10"/>
      <c r="H71" s="10"/>
      <c r="I71" s="10"/>
      <c r="J71" s="10"/>
      <c r="K71" s="10"/>
      <c r="L71" s="10"/>
      <c r="M71" s="10"/>
      <c r="N71" s="10"/>
      <c r="O71" s="12"/>
    </row>
    <row r="72" spans="1:15" x14ac:dyDescent="0.3">
      <c r="A72" s="24"/>
      <c r="B72" s="25"/>
      <c r="C72" s="10"/>
      <c r="D72" s="10"/>
      <c r="E72" s="10"/>
      <c r="F72" s="10"/>
      <c r="G72" s="10"/>
      <c r="H72" s="10"/>
      <c r="I72" s="10"/>
      <c r="J72" s="10"/>
      <c r="K72" s="10"/>
      <c r="L72" s="10"/>
      <c r="M72" s="10"/>
      <c r="N72" s="10"/>
      <c r="O72" s="12"/>
    </row>
    <row r="73" spans="1:15" x14ac:dyDescent="0.3">
      <c r="A73" s="24"/>
      <c r="B73" s="25"/>
      <c r="C73" s="10"/>
      <c r="D73" s="10"/>
      <c r="E73" s="10"/>
      <c r="F73" s="10"/>
      <c r="G73" s="10"/>
      <c r="H73" s="10"/>
      <c r="I73" s="10"/>
      <c r="J73" s="10"/>
      <c r="K73" s="10"/>
      <c r="L73" s="10"/>
      <c r="M73" s="10"/>
      <c r="N73" s="10"/>
      <c r="O73" s="12"/>
    </row>
    <row r="74" spans="1:15" x14ac:dyDescent="0.3">
      <c r="A74" s="24"/>
      <c r="B74" s="25"/>
      <c r="C74" s="10"/>
      <c r="D74" s="10"/>
      <c r="E74" s="10"/>
      <c r="F74" s="10"/>
      <c r="G74" s="10"/>
      <c r="H74" s="10"/>
      <c r="I74" s="10"/>
      <c r="J74" s="10"/>
      <c r="K74" s="10"/>
      <c r="L74" s="10"/>
      <c r="M74" s="10"/>
      <c r="N74" s="10"/>
      <c r="O74" s="12"/>
    </row>
    <row r="75" spans="1:15" x14ac:dyDescent="0.3">
      <c r="A75" s="24"/>
      <c r="B75" s="25"/>
      <c r="C75" s="10"/>
      <c r="D75" s="10"/>
      <c r="E75" s="10"/>
      <c r="F75" s="10"/>
      <c r="G75" s="10"/>
      <c r="H75" s="10"/>
      <c r="I75" s="10"/>
      <c r="J75" s="10"/>
      <c r="K75" s="10"/>
      <c r="L75" s="10"/>
      <c r="M75" s="10"/>
      <c r="N75" s="10"/>
      <c r="O75" s="12"/>
    </row>
    <row r="76" spans="1:15" x14ac:dyDescent="0.3">
      <c r="A76" s="24"/>
      <c r="B76" s="25"/>
      <c r="C76" s="10"/>
      <c r="D76" s="10"/>
      <c r="E76" s="10"/>
      <c r="F76" s="10"/>
      <c r="G76" s="10"/>
      <c r="H76" s="10"/>
      <c r="I76" s="10"/>
      <c r="J76" s="10"/>
      <c r="K76" s="10"/>
      <c r="L76" s="10"/>
      <c r="M76" s="10"/>
      <c r="N76" s="10"/>
      <c r="O76" s="12"/>
    </row>
    <row r="77" spans="1:15" x14ac:dyDescent="0.3">
      <c r="A77" s="24"/>
      <c r="B77" s="25"/>
      <c r="C77" s="10"/>
      <c r="D77" s="10"/>
      <c r="E77" s="10"/>
      <c r="F77" s="10"/>
      <c r="G77" s="10"/>
      <c r="H77" s="10"/>
      <c r="I77" s="10"/>
      <c r="J77" s="10"/>
      <c r="K77" s="10"/>
      <c r="L77" s="10"/>
      <c r="M77" s="10"/>
      <c r="N77" s="10"/>
      <c r="O77" s="12"/>
    </row>
    <row r="78" spans="1:15" x14ac:dyDescent="0.3">
      <c r="A78" s="24"/>
      <c r="B78" s="25"/>
      <c r="C78" s="10"/>
      <c r="D78" s="10"/>
      <c r="E78" s="10"/>
      <c r="F78" s="10"/>
      <c r="G78" s="10"/>
      <c r="H78" s="10"/>
      <c r="I78" s="10"/>
      <c r="J78" s="10"/>
      <c r="K78" s="10"/>
      <c r="L78" s="10"/>
      <c r="M78" s="10"/>
      <c r="N78" s="10"/>
      <c r="O78" s="12"/>
    </row>
    <row r="79" spans="1:15" x14ac:dyDescent="0.3">
      <c r="A79" s="24"/>
      <c r="B79" s="25"/>
      <c r="C79" s="10"/>
      <c r="D79" s="10"/>
      <c r="E79" s="10"/>
      <c r="F79" s="10"/>
      <c r="G79" s="10"/>
      <c r="H79" s="10"/>
      <c r="I79" s="10"/>
      <c r="J79" s="10"/>
      <c r="K79" s="10"/>
      <c r="L79" s="10"/>
      <c r="M79" s="10"/>
      <c r="N79" s="10"/>
      <c r="O79" s="12"/>
    </row>
    <row r="80" spans="1:15" x14ac:dyDescent="0.3">
      <c r="A80" s="24"/>
      <c r="B80" s="25"/>
      <c r="C80" s="10"/>
      <c r="D80" s="10"/>
      <c r="E80" s="10"/>
      <c r="F80" s="10"/>
      <c r="G80" s="10"/>
      <c r="H80" s="10"/>
      <c r="I80" s="10"/>
      <c r="J80" s="10"/>
      <c r="K80" s="10"/>
      <c r="L80" s="10"/>
      <c r="M80" s="10"/>
      <c r="N80" s="10"/>
      <c r="O80" s="12"/>
    </row>
    <row r="81" spans="1:15" x14ac:dyDescent="0.3">
      <c r="A81" s="24"/>
      <c r="B81" s="25"/>
      <c r="C81" s="10"/>
      <c r="D81" s="10"/>
      <c r="E81" s="10"/>
      <c r="F81" s="10"/>
      <c r="G81" s="10"/>
      <c r="H81" s="10"/>
      <c r="I81" s="10"/>
      <c r="J81" s="10"/>
      <c r="K81" s="10"/>
      <c r="L81" s="10"/>
      <c r="M81" s="10"/>
      <c r="N81" s="10"/>
      <c r="O81" s="12"/>
    </row>
    <row r="82" spans="1:15" x14ac:dyDescent="0.3">
      <c r="A82" s="24"/>
      <c r="B82" s="25"/>
      <c r="C82" s="10"/>
      <c r="D82" s="10"/>
      <c r="E82" s="10"/>
      <c r="F82" s="10"/>
      <c r="G82" s="10"/>
      <c r="H82" s="10"/>
      <c r="I82" s="10"/>
      <c r="J82" s="10"/>
      <c r="K82" s="10"/>
      <c r="L82" s="10"/>
      <c r="M82" s="10"/>
      <c r="N82" s="10"/>
      <c r="O82" s="12"/>
    </row>
    <row r="83" spans="1:15" x14ac:dyDescent="0.3">
      <c r="A83" s="24"/>
      <c r="B83" s="25"/>
      <c r="C83" s="10"/>
      <c r="D83" s="10"/>
      <c r="E83" s="10"/>
      <c r="F83" s="10"/>
      <c r="G83" s="10"/>
      <c r="H83" s="10"/>
      <c r="I83" s="10"/>
      <c r="J83" s="10"/>
      <c r="K83" s="10"/>
      <c r="L83" s="10"/>
      <c r="M83" s="10"/>
      <c r="N83" s="10"/>
      <c r="O83" s="12"/>
    </row>
    <row r="84" spans="1:15" x14ac:dyDescent="0.3">
      <c r="A84" s="24"/>
      <c r="B84" s="25"/>
      <c r="C84" s="10"/>
      <c r="D84" s="10"/>
      <c r="E84" s="10"/>
      <c r="F84" s="10"/>
      <c r="G84" s="10"/>
      <c r="H84" s="10"/>
      <c r="I84" s="10"/>
      <c r="J84" s="10"/>
      <c r="K84" s="10"/>
      <c r="L84" s="10"/>
      <c r="M84" s="10"/>
      <c r="N84" s="10"/>
      <c r="O84" s="12"/>
    </row>
    <row r="85" spans="1:15" x14ac:dyDescent="0.3">
      <c r="A85" s="24"/>
      <c r="B85" s="25"/>
      <c r="C85" s="10"/>
      <c r="D85" s="10"/>
      <c r="E85" s="10"/>
      <c r="F85" s="10"/>
      <c r="G85" s="10"/>
      <c r="H85" s="10"/>
      <c r="I85" s="10"/>
      <c r="J85" s="10"/>
      <c r="K85" s="10"/>
      <c r="L85" s="10"/>
      <c r="M85" s="10"/>
      <c r="N85" s="10"/>
      <c r="O85" s="12"/>
    </row>
    <row r="86" spans="1:15" x14ac:dyDescent="0.3">
      <c r="A86" s="24"/>
      <c r="B86" s="25"/>
      <c r="C86" s="10"/>
      <c r="D86" s="10"/>
      <c r="E86" s="10"/>
      <c r="F86" s="10"/>
      <c r="G86" s="10"/>
      <c r="H86" s="10"/>
      <c r="I86" s="10"/>
      <c r="J86" s="10"/>
      <c r="K86" s="10"/>
      <c r="L86" s="10"/>
      <c r="M86" s="10"/>
      <c r="N86" s="10"/>
      <c r="O86" s="12"/>
    </row>
    <row r="87" spans="1:15" x14ac:dyDescent="0.3">
      <c r="A87" s="24"/>
      <c r="B87" s="25"/>
      <c r="C87" s="10"/>
      <c r="D87" s="10"/>
      <c r="E87" s="10"/>
      <c r="F87" s="10"/>
      <c r="G87" s="10"/>
      <c r="H87" s="10"/>
      <c r="I87" s="10"/>
      <c r="J87" s="10"/>
      <c r="K87" s="10"/>
      <c r="L87" s="10"/>
      <c r="M87" s="10"/>
      <c r="N87" s="10"/>
      <c r="O87" s="12"/>
    </row>
    <row r="88" spans="1:15" x14ac:dyDescent="0.3">
      <c r="A88" s="24"/>
      <c r="B88" s="25"/>
      <c r="C88" s="10"/>
      <c r="D88" s="10"/>
      <c r="E88" s="10"/>
      <c r="F88" s="10"/>
      <c r="G88" s="10"/>
      <c r="H88" s="10"/>
      <c r="I88" s="10"/>
      <c r="J88" s="10"/>
      <c r="K88" s="10"/>
      <c r="L88" s="10"/>
      <c r="M88" s="10"/>
      <c r="N88" s="10"/>
      <c r="O88" s="12"/>
    </row>
    <row r="89" spans="1:15" x14ac:dyDescent="0.3">
      <c r="A89" s="24"/>
      <c r="B89" s="25"/>
      <c r="C89" s="10"/>
      <c r="D89" s="10"/>
      <c r="E89" s="10"/>
      <c r="F89" s="10"/>
      <c r="G89" s="10"/>
      <c r="H89" s="10"/>
      <c r="I89" s="10"/>
      <c r="J89" s="10"/>
      <c r="K89" s="10"/>
      <c r="L89" s="10"/>
      <c r="M89" s="10"/>
      <c r="N89" s="10"/>
      <c r="O89" s="12"/>
    </row>
    <row r="90" spans="1:15" x14ac:dyDescent="0.3">
      <c r="A90" s="24"/>
      <c r="B90" s="25"/>
      <c r="C90" s="10"/>
      <c r="D90" s="10"/>
      <c r="E90" s="10"/>
      <c r="F90" s="10"/>
      <c r="G90" s="10"/>
      <c r="H90" s="10"/>
      <c r="I90" s="10"/>
      <c r="J90" s="10"/>
      <c r="K90" s="10"/>
      <c r="L90" s="10"/>
      <c r="M90" s="10"/>
      <c r="N90" s="10"/>
      <c r="O90" s="12"/>
    </row>
    <row r="91" spans="1:15" x14ac:dyDescent="0.3">
      <c r="A91" s="24"/>
      <c r="B91" s="25"/>
      <c r="C91" s="10"/>
      <c r="D91" s="10"/>
      <c r="E91" s="10"/>
      <c r="F91" s="10"/>
      <c r="G91" s="10"/>
      <c r="H91" s="10"/>
      <c r="I91" s="10"/>
      <c r="J91" s="10"/>
      <c r="K91" s="10"/>
      <c r="L91" s="10"/>
      <c r="M91" s="10"/>
      <c r="N91" s="10"/>
      <c r="O91" s="12"/>
    </row>
    <row r="92" spans="1:15" x14ac:dyDescent="0.3">
      <c r="A92" s="24"/>
      <c r="B92" s="25"/>
      <c r="C92" s="10"/>
      <c r="D92" s="10"/>
      <c r="E92" s="10"/>
      <c r="F92" s="10"/>
      <c r="G92" s="10"/>
      <c r="H92" s="10"/>
      <c r="I92" s="10"/>
      <c r="J92" s="10"/>
      <c r="K92" s="10"/>
      <c r="L92" s="10"/>
      <c r="M92" s="10"/>
      <c r="N92" s="10"/>
      <c r="O92" s="12"/>
    </row>
    <row r="93" spans="1:15" x14ac:dyDescent="0.3">
      <c r="A93" s="24"/>
      <c r="B93" s="25"/>
      <c r="C93" s="10"/>
      <c r="D93" s="10"/>
      <c r="E93" s="10"/>
      <c r="F93" s="10"/>
      <c r="G93" s="10"/>
      <c r="H93" s="10"/>
      <c r="I93" s="10"/>
      <c r="J93" s="10"/>
      <c r="K93" s="10"/>
      <c r="L93" s="10"/>
      <c r="M93" s="10"/>
      <c r="N93" s="10"/>
      <c r="O93" s="12"/>
    </row>
    <row r="94" spans="1:15" x14ac:dyDescent="0.3">
      <c r="A94" s="24"/>
      <c r="B94" s="25"/>
      <c r="C94" s="10"/>
      <c r="D94" s="10"/>
      <c r="E94" s="10"/>
      <c r="F94" s="10"/>
      <c r="G94" s="10"/>
      <c r="H94" s="10"/>
      <c r="I94" s="10"/>
      <c r="J94" s="10"/>
      <c r="K94" s="10"/>
      <c r="L94" s="10"/>
      <c r="M94" s="10"/>
      <c r="N94" s="10"/>
      <c r="O94" s="12"/>
    </row>
    <row r="95" spans="1:15" x14ac:dyDescent="0.3">
      <c r="A95" s="24"/>
      <c r="B95" s="25"/>
      <c r="C95" s="10"/>
      <c r="D95" s="10"/>
      <c r="E95" s="10"/>
      <c r="F95" s="10"/>
      <c r="G95" s="10"/>
      <c r="H95" s="10"/>
      <c r="I95" s="10"/>
      <c r="J95" s="10"/>
      <c r="K95" s="10"/>
      <c r="L95" s="10"/>
      <c r="M95" s="10"/>
      <c r="N95" s="10"/>
      <c r="O95" s="12"/>
    </row>
    <row r="96" spans="1:15" x14ac:dyDescent="0.3">
      <c r="A96" s="24"/>
      <c r="B96" s="25"/>
      <c r="C96" s="10"/>
      <c r="D96" s="10"/>
      <c r="E96" s="10"/>
      <c r="F96" s="10"/>
      <c r="G96" s="10"/>
      <c r="H96" s="10"/>
      <c r="I96" s="10"/>
      <c r="J96" s="10"/>
      <c r="K96" s="10"/>
      <c r="L96" s="10"/>
      <c r="M96" s="10"/>
      <c r="N96" s="10"/>
      <c r="O96" s="12"/>
    </row>
    <row r="97" spans="1:15" ht="17.25" thickBot="1" x14ac:dyDescent="0.35">
      <c r="A97" s="28"/>
      <c r="B97" s="29"/>
      <c r="C97" s="18"/>
      <c r="D97" s="18"/>
      <c r="E97" s="18"/>
      <c r="F97" s="18"/>
      <c r="G97" s="18"/>
      <c r="H97" s="18"/>
      <c r="I97" s="18"/>
      <c r="J97" s="18"/>
      <c r="K97" s="18"/>
      <c r="L97" s="18"/>
      <c r="M97" s="18"/>
      <c r="N97" s="18"/>
      <c r="O97" s="19"/>
    </row>
  </sheetData>
  <mergeCells count="9">
    <mergeCell ref="A4:D4"/>
    <mergeCell ref="A1:O1"/>
    <mergeCell ref="E2:F2"/>
    <mergeCell ref="G2:J2"/>
    <mergeCell ref="K2:O2"/>
    <mergeCell ref="D2:D3"/>
    <mergeCell ref="A2:A3"/>
    <mergeCell ref="B2:B3"/>
    <mergeCell ref="C2:C3"/>
  </mergeCells>
  <phoneticPr fontId="28" type="noConversion"/>
  <dataValidations count="1">
    <dataValidation type="list" allowBlank="1" showInputMessage="1" showErrorMessage="1" sqref="B5:B97" xr:uid="{00000000-0002-0000-0000-000000000000}">
      <formula1>"기본(기본장기), 기본(핵심가치), 직무(공통), 직무(전문), 직무(역량), 직무(정보활용), 창의(인문소양), 창의(기타) "</formula1>
    </dataValidation>
  </dataValidations>
  <pageMargins left="0.69999998807907104" right="0.69999998807907104" top="0.75" bottom="0.75" header="0.30000001192092896" footer="0.30000001192092896"/>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AF95"/>
  <sheetViews>
    <sheetView topLeftCell="N1" workbookViewId="0">
      <selection activeCell="R21" sqref="R21"/>
    </sheetView>
  </sheetViews>
  <sheetFormatPr defaultRowHeight="16.5" x14ac:dyDescent="0.3"/>
  <sheetData>
    <row r="1" spans="1:32" x14ac:dyDescent="0.3">
      <c r="A1" s="41" t="s">
        <v>66</v>
      </c>
      <c r="J1" s="41" t="s">
        <v>73</v>
      </c>
      <c r="R1" s="41" t="s">
        <v>74</v>
      </c>
      <c r="Z1" s="41" t="s">
        <v>75</v>
      </c>
    </row>
    <row r="2" spans="1:32" ht="17.25" thickBot="1" x14ac:dyDescent="0.35">
      <c r="A2" s="41" t="s">
        <v>68</v>
      </c>
      <c r="B2" s="41" t="s">
        <v>67</v>
      </c>
      <c r="C2" s="41" t="s">
        <v>69</v>
      </c>
      <c r="D2" s="41" t="s">
        <v>70</v>
      </c>
      <c r="E2" s="41" t="s">
        <v>71</v>
      </c>
      <c r="F2" s="41" t="s">
        <v>72</v>
      </c>
      <c r="J2" s="41" t="s">
        <v>68</v>
      </c>
      <c r="K2" s="41" t="s">
        <v>67</v>
      </c>
      <c r="L2" s="41" t="s">
        <v>69</v>
      </c>
      <c r="M2" s="41" t="s">
        <v>70</v>
      </c>
      <c r="N2" s="41" t="s">
        <v>71</v>
      </c>
      <c r="O2" s="41" t="s">
        <v>72</v>
      </c>
      <c r="R2" s="41" t="s">
        <v>68</v>
      </c>
      <c r="S2" s="41" t="s">
        <v>67</v>
      </c>
      <c r="T2" s="41" t="s">
        <v>69</v>
      </c>
      <c r="U2" s="41" t="s">
        <v>70</v>
      </c>
      <c r="V2" s="41" t="s">
        <v>71</v>
      </c>
      <c r="W2" s="41" t="s">
        <v>72</v>
      </c>
      <c r="Z2" s="41" t="s">
        <v>68</v>
      </c>
      <c r="AA2" s="41" t="s">
        <v>67</v>
      </c>
      <c r="AB2" s="41" t="s">
        <v>69</v>
      </c>
      <c r="AC2" s="41" t="s">
        <v>70</v>
      </c>
      <c r="AD2" s="41" t="s">
        <v>71</v>
      </c>
      <c r="AE2" s="41" t="s">
        <v>72</v>
      </c>
    </row>
    <row r="3" spans="1:32" ht="17.25" thickBot="1" x14ac:dyDescent="0.35">
      <c r="A3" s="35">
        <v>4.3499999999999996</v>
      </c>
      <c r="B3" s="14">
        <v>4.16</v>
      </c>
      <c r="C3" s="14">
        <v>4.2699999999999996</v>
      </c>
      <c r="D3" s="14">
        <v>4.43</v>
      </c>
      <c r="E3" s="14">
        <v>4.24</v>
      </c>
      <c r="F3" s="35">
        <v>4.49</v>
      </c>
      <c r="J3">
        <v>4.3499999999999996</v>
      </c>
      <c r="K3" s="14">
        <v>4.16</v>
      </c>
      <c r="L3" s="14">
        <v>4.2699999999999996</v>
      </c>
      <c r="M3" s="14">
        <v>4.43</v>
      </c>
      <c r="N3" s="14">
        <v>4.24</v>
      </c>
      <c r="O3" s="35">
        <v>4.49</v>
      </c>
      <c r="R3" s="38">
        <v>4.32</v>
      </c>
      <c r="S3" s="3">
        <v>4.2300000000000004</v>
      </c>
      <c r="T3" s="3">
        <v>4.32</v>
      </c>
      <c r="U3" s="3">
        <v>4.29</v>
      </c>
      <c r="V3" s="3">
        <v>4.32</v>
      </c>
      <c r="W3" s="38">
        <v>4.26</v>
      </c>
      <c r="Z3" s="39">
        <v>4.7300000000000004</v>
      </c>
      <c r="AA3" s="15">
        <v>4.6360000000000001</v>
      </c>
      <c r="AB3" s="15">
        <v>4.55</v>
      </c>
      <c r="AC3" s="15">
        <v>4.55</v>
      </c>
      <c r="AD3" s="15">
        <v>4</v>
      </c>
      <c r="AE3" s="39">
        <v>4.3600000000000003</v>
      </c>
      <c r="AF3" s="39">
        <v>4.45</v>
      </c>
    </row>
    <row r="4" spans="1:32" ht="17.25" thickBot="1" x14ac:dyDescent="0.35">
      <c r="A4" s="35">
        <v>4.32</v>
      </c>
      <c r="B4" s="14">
        <v>4.09</v>
      </c>
      <c r="C4" s="14">
        <v>4.18</v>
      </c>
      <c r="D4" s="14">
        <v>4.1399999999999997</v>
      </c>
      <c r="E4" s="14">
        <v>4.2300000000000004</v>
      </c>
      <c r="F4" s="35">
        <v>4.5</v>
      </c>
      <c r="J4">
        <v>4.32</v>
      </c>
      <c r="K4" s="14">
        <v>4.09</v>
      </c>
      <c r="L4" s="14">
        <v>4.18</v>
      </c>
      <c r="M4" s="14">
        <v>4.1399999999999997</v>
      </c>
      <c r="N4" s="14">
        <v>4.2300000000000004</v>
      </c>
      <c r="O4" s="35">
        <v>4.5</v>
      </c>
      <c r="R4" s="40">
        <v>4.5599999999999996</v>
      </c>
      <c r="S4" s="17">
        <v>4.5599999999999996</v>
      </c>
      <c r="T4" s="17">
        <v>4.53</v>
      </c>
      <c r="U4" s="17">
        <v>4.4400000000000004</v>
      </c>
      <c r="V4" s="17">
        <v>4.38</v>
      </c>
      <c r="W4" s="40">
        <v>4.53</v>
      </c>
      <c r="Z4" s="39">
        <v>4.8099999999999996</v>
      </c>
      <c r="AA4" s="15">
        <v>4.8099999999999996</v>
      </c>
      <c r="AB4" s="15">
        <v>4.6900000000000004</v>
      </c>
      <c r="AC4" s="15">
        <v>4.8099999999999996</v>
      </c>
      <c r="AD4" s="15">
        <v>4.38</v>
      </c>
      <c r="AE4" s="39">
        <v>4.6900000000000004</v>
      </c>
      <c r="AF4" s="39">
        <v>4.4400000000000004</v>
      </c>
    </row>
    <row r="5" spans="1:32" x14ac:dyDescent="0.3">
      <c r="A5" s="38">
        <v>4.32</v>
      </c>
      <c r="B5" s="3">
        <v>4.2300000000000004</v>
      </c>
      <c r="C5" s="3">
        <v>4.32</v>
      </c>
      <c r="D5" s="3">
        <v>4.29</v>
      </c>
      <c r="E5" s="3">
        <v>4.32</v>
      </c>
      <c r="F5" s="38">
        <v>4.26</v>
      </c>
      <c r="J5">
        <v>4.43</v>
      </c>
      <c r="K5" s="14">
        <v>4.3</v>
      </c>
      <c r="L5" s="14">
        <v>4.4000000000000004</v>
      </c>
      <c r="M5" s="14">
        <v>4.45</v>
      </c>
      <c r="N5" s="14">
        <v>4.3600000000000003</v>
      </c>
      <c r="O5" s="35">
        <v>4.53</v>
      </c>
      <c r="R5" s="57">
        <v>4.16</v>
      </c>
      <c r="S5" s="59">
        <v>4.12</v>
      </c>
      <c r="T5" s="62">
        <v>4</v>
      </c>
      <c r="U5" s="62">
        <v>4.0599999999999996</v>
      </c>
      <c r="V5" s="62">
        <v>4.03</v>
      </c>
      <c r="W5" s="57">
        <v>4.0599999999999996</v>
      </c>
      <c r="Z5" s="56">
        <v>4.43</v>
      </c>
      <c r="AA5" s="58">
        <v>4.79</v>
      </c>
      <c r="AB5" s="61">
        <v>4.8600000000000003</v>
      </c>
      <c r="AC5" s="61">
        <v>4.8600000000000003</v>
      </c>
      <c r="AD5" s="61">
        <v>4.5</v>
      </c>
      <c r="AE5" s="39">
        <v>4.6399999999999997</v>
      </c>
      <c r="AF5" s="39">
        <v>3.21</v>
      </c>
    </row>
    <row r="6" spans="1:32" ht="17.25" thickBot="1" x14ac:dyDescent="0.35">
      <c r="A6" s="40">
        <v>4.5599999999999996</v>
      </c>
      <c r="B6" s="17">
        <v>4.5599999999999996</v>
      </c>
      <c r="C6" s="17">
        <v>4.53</v>
      </c>
      <c r="D6" s="17">
        <v>4.4400000000000004</v>
      </c>
      <c r="E6" s="17">
        <v>4.38</v>
      </c>
      <c r="F6" s="40">
        <v>4.53</v>
      </c>
      <c r="J6">
        <v>4.21</v>
      </c>
      <c r="K6" s="50">
        <v>4.07</v>
      </c>
      <c r="L6" s="50">
        <v>4.0599999999999996</v>
      </c>
      <c r="M6" s="50">
        <v>4.0599999999999996</v>
      </c>
      <c r="N6" s="50"/>
      <c r="O6" s="49">
        <v>4.18</v>
      </c>
      <c r="R6" s="37">
        <v>4.21</v>
      </c>
      <c r="S6" s="7">
        <v>4.1399999999999997</v>
      </c>
      <c r="T6" s="7">
        <v>4.25</v>
      </c>
      <c r="U6" s="7">
        <v>4.46</v>
      </c>
      <c r="V6" s="7">
        <v>4.3600000000000003</v>
      </c>
      <c r="W6" s="37">
        <v>4.18</v>
      </c>
      <c r="Z6" s="37">
        <v>4.74</v>
      </c>
      <c r="AA6" s="7">
        <v>4.6840000000000002</v>
      </c>
      <c r="AB6" s="7">
        <v>4.68</v>
      </c>
      <c r="AC6" s="7">
        <v>4.79</v>
      </c>
      <c r="AD6" s="7">
        <v>4.47</v>
      </c>
      <c r="AE6" s="37">
        <v>4.21</v>
      </c>
      <c r="AF6" s="37">
        <v>4</v>
      </c>
    </row>
    <row r="7" spans="1:32" x14ac:dyDescent="0.3">
      <c r="A7" s="55">
        <v>4.43</v>
      </c>
      <c r="B7" s="14">
        <v>4.3</v>
      </c>
      <c r="C7" s="14">
        <v>4.4000000000000004</v>
      </c>
      <c r="D7" s="14">
        <v>4.45</v>
      </c>
      <c r="E7" s="14">
        <v>4.3600000000000003</v>
      </c>
      <c r="F7" s="35">
        <v>4.53</v>
      </c>
      <c r="J7">
        <v>4.53</v>
      </c>
      <c r="K7" s="50">
        <v>4.41</v>
      </c>
      <c r="L7" s="50">
        <v>4.53</v>
      </c>
      <c r="M7" s="50">
        <v>4.47</v>
      </c>
      <c r="N7" s="50">
        <v>4.59</v>
      </c>
      <c r="O7" s="49">
        <v>4.47</v>
      </c>
      <c r="R7" s="40">
        <v>4.4400000000000004</v>
      </c>
      <c r="S7" s="47">
        <v>4.37</v>
      </c>
      <c r="T7" s="47">
        <v>4.4800000000000004</v>
      </c>
      <c r="U7" s="47">
        <v>4.4400000000000004</v>
      </c>
      <c r="V7" s="47">
        <v>4.4400000000000004</v>
      </c>
      <c r="W7" s="64">
        <v>4.37</v>
      </c>
      <c r="Z7" s="39">
        <v>4.75</v>
      </c>
      <c r="AA7" s="32">
        <v>4.6875</v>
      </c>
      <c r="AB7" s="32">
        <v>4.62</v>
      </c>
      <c r="AC7" s="32">
        <v>4.6900000000000004</v>
      </c>
      <c r="AD7" s="32">
        <v>4.6900000000000004</v>
      </c>
      <c r="AE7" s="39">
        <v>4.62</v>
      </c>
      <c r="AF7" s="39">
        <v>4.88</v>
      </c>
    </row>
    <row r="8" spans="1:32" ht="17.25" thickBot="1" x14ac:dyDescent="0.35">
      <c r="A8" s="49">
        <v>4.21</v>
      </c>
      <c r="B8" s="50">
        <v>4.07</v>
      </c>
      <c r="C8" s="50">
        <v>4.0599999999999996</v>
      </c>
      <c r="D8" s="50">
        <v>4.0599999999999996</v>
      </c>
      <c r="E8" s="50"/>
      <c r="F8" s="49">
        <v>4.18</v>
      </c>
      <c r="J8">
        <v>4.5199999999999996</v>
      </c>
      <c r="K8" s="17">
        <v>4.41</v>
      </c>
      <c r="L8" s="17">
        <v>4.45</v>
      </c>
      <c r="M8" s="17">
        <v>4.4800000000000004</v>
      </c>
      <c r="N8" s="17">
        <v>4.45</v>
      </c>
      <c r="O8" s="40">
        <v>4.55</v>
      </c>
      <c r="R8" s="66">
        <v>4.5999999999999996</v>
      </c>
      <c r="S8" s="67">
        <v>4.3</v>
      </c>
      <c r="T8" s="67">
        <v>4.3499999999999996</v>
      </c>
      <c r="U8" s="67">
        <v>4.3499999999999996</v>
      </c>
      <c r="V8" s="67">
        <v>4.45</v>
      </c>
      <c r="W8" s="66">
        <v>4.5999999999999996</v>
      </c>
      <c r="X8" s="66">
        <v>4.6500000000000004</v>
      </c>
      <c r="Z8" s="40">
        <v>4.79</v>
      </c>
      <c r="AA8" s="47">
        <v>4.4729999999999999</v>
      </c>
      <c r="AB8" s="47">
        <v>4.53</v>
      </c>
      <c r="AC8" s="47">
        <v>4.68</v>
      </c>
      <c r="AD8" s="47">
        <v>4.47</v>
      </c>
      <c r="AE8" s="40">
        <v>4.63</v>
      </c>
      <c r="AF8" s="40">
        <v>4.16</v>
      </c>
    </row>
    <row r="9" spans="1:32" ht="17.25" thickBot="1" x14ac:dyDescent="0.35">
      <c r="A9" s="49">
        <v>4.53</v>
      </c>
      <c r="B9" s="50">
        <v>4.41</v>
      </c>
      <c r="C9" s="50">
        <v>4.53</v>
      </c>
      <c r="D9" s="50">
        <v>4.47</v>
      </c>
      <c r="E9" s="50">
        <v>4.59</v>
      </c>
      <c r="F9" s="49">
        <v>4.47</v>
      </c>
      <c r="J9">
        <v>4.5999999999999996</v>
      </c>
      <c r="K9" s="15">
        <v>4.5999999999999996</v>
      </c>
      <c r="L9" s="15">
        <v>4.53</v>
      </c>
      <c r="M9" s="15">
        <v>4.5999999999999996</v>
      </c>
      <c r="N9" s="15">
        <v>4.53</v>
      </c>
      <c r="O9" s="39">
        <v>4.53</v>
      </c>
      <c r="P9" s="39">
        <v>4.7300000000000004</v>
      </c>
      <c r="R9" s="68">
        <v>4.38</v>
      </c>
      <c r="S9" s="70">
        <v>4.3792999999999997</v>
      </c>
      <c r="T9" s="70">
        <v>4.4800000000000004</v>
      </c>
      <c r="U9" s="70">
        <v>4.3099999999999996</v>
      </c>
      <c r="V9" s="70">
        <v>4.38</v>
      </c>
      <c r="W9" s="68">
        <v>4.66</v>
      </c>
      <c r="X9" s="68">
        <v>4.72</v>
      </c>
      <c r="Z9" s="40">
        <v>4.29</v>
      </c>
      <c r="AA9" s="47">
        <v>4.38</v>
      </c>
      <c r="AB9" s="47">
        <v>4.33</v>
      </c>
      <c r="AC9" s="47">
        <v>4.33</v>
      </c>
      <c r="AD9" s="47">
        <v>4.1399999999999997</v>
      </c>
      <c r="AE9" s="40">
        <v>4.1900000000000004</v>
      </c>
      <c r="AF9" s="40">
        <v>4.5199999999999996</v>
      </c>
    </row>
    <row r="10" spans="1:32" x14ac:dyDescent="0.3">
      <c r="A10" s="39">
        <v>4.7300000000000004</v>
      </c>
      <c r="B10" s="15">
        <v>4.6360000000000001</v>
      </c>
      <c r="C10" s="15">
        <v>4.55</v>
      </c>
      <c r="D10" s="15">
        <v>4.55</v>
      </c>
      <c r="E10" s="15">
        <v>4</v>
      </c>
      <c r="F10" s="39">
        <v>4.3600000000000003</v>
      </c>
      <c r="G10" s="39">
        <v>4.45</v>
      </c>
      <c r="J10">
        <v>4.4400000000000004</v>
      </c>
      <c r="K10" s="33">
        <v>4.28</v>
      </c>
      <c r="L10" s="33">
        <v>4.32</v>
      </c>
      <c r="M10" s="33">
        <v>4.32</v>
      </c>
      <c r="N10" s="33">
        <v>4.28</v>
      </c>
      <c r="O10" s="37">
        <v>4.4000000000000004</v>
      </c>
      <c r="P10" s="37">
        <v>4.32</v>
      </c>
      <c r="R10" s="68">
        <v>4.6500000000000004</v>
      </c>
      <c r="S10" s="70">
        <v>4.5880000000000001</v>
      </c>
      <c r="T10" s="70">
        <v>4.6500000000000004</v>
      </c>
      <c r="U10" s="70">
        <v>4.6500000000000004</v>
      </c>
      <c r="V10" s="70">
        <v>4.71</v>
      </c>
      <c r="W10" s="68">
        <v>4.76</v>
      </c>
      <c r="X10" s="68">
        <v>4.53</v>
      </c>
      <c r="Z10" s="66">
        <v>4.7300000000000004</v>
      </c>
      <c r="AA10" s="67">
        <v>4.5999999999999996</v>
      </c>
      <c r="AB10" s="67">
        <v>4.8</v>
      </c>
      <c r="AC10" s="67">
        <v>4.7300000000000004</v>
      </c>
      <c r="AD10" s="67">
        <v>4.33</v>
      </c>
      <c r="AE10" s="66">
        <v>4.7300000000000004</v>
      </c>
      <c r="AF10" s="66">
        <v>4.4000000000000004</v>
      </c>
    </row>
    <row r="11" spans="1:32" ht="17.25" thickBot="1" x14ac:dyDescent="0.35">
      <c r="A11" s="40">
        <v>4.5199999999999996</v>
      </c>
      <c r="B11" s="17">
        <v>4.41</v>
      </c>
      <c r="C11" s="17">
        <v>4.45</v>
      </c>
      <c r="D11" s="17">
        <v>4.4800000000000004</v>
      </c>
      <c r="E11" s="17">
        <v>4.45</v>
      </c>
      <c r="F11" s="40">
        <v>4.55</v>
      </c>
      <c r="J11">
        <v>4.16</v>
      </c>
      <c r="K11" s="47">
        <v>4.1890000000000001</v>
      </c>
      <c r="L11" s="47">
        <v>4.08</v>
      </c>
      <c r="M11" s="47">
        <v>4.38</v>
      </c>
      <c r="N11" s="47">
        <v>3.81</v>
      </c>
      <c r="O11" s="47">
        <v>4.1900000000000004</v>
      </c>
      <c r="P11" s="47">
        <v>4.08</v>
      </c>
      <c r="R11" s="75">
        <f>AVERAGE(R3:R10)</f>
        <v>4.415</v>
      </c>
      <c r="S11" s="75">
        <f>AVERAGE(S3:S10)</f>
        <v>4.3359125000000001</v>
      </c>
      <c r="T11" s="75">
        <f>AVERAGE(T3:T10)</f>
        <v>4.3825000000000003</v>
      </c>
      <c r="U11" s="75">
        <f>AVERAGE(U3:U10)</f>
        <v>4.375</v>
      </c>
      <c r="V11" s="75">
        <f>AVERAGE(V3:V10)</f>
        <v>4.38375</v>
      </c>
      <c r="W11" s="75">
        <f>AVERAGE(W3:X10)</f>
        <v>4.4836363636363634</v>
      </c>
      <c r="Z11" s="68">
        <v>4.8099999999999996</v>
      </c>
      <c r="AA11" s="70">
        <v>4.7640000000000002</v>
      </c>
      <c r="AB11" s="70">
        <v>4.76</v>
      </c>
      <c r="AC11" s="70">
        <v>4.76</v>
      </c>
      <c r="AD11" s="70">
        <v>4.53</v>
      </c>
      <c r="AE11" s="68">
        <v>4.76</v>
      </c>
      <c r="AF11" s="68">
        <v>4.88</v>
      </c>
    </row>
    <row r="12" spans="1:32" ht="17.25" thickBot="1" x14ac:dyDescent="0.35">
      <c r="A12" s="39">
        <v>4.8099999999999996</v>
      </c>
      <c r="B12" s="15">
        <v>4.8099999999999996</v>
      </c>
      <c r="C12" s="15">
        <v>4.6900000000000004</v>
      </c>
      <c r="D12" s="15">
        <v>4.8099999999999996</v>
      </c>
      <c r="E12" s="15">
        <v>4.38</v>
      </c>
      <c r="F12" s="39">
        <v>4.6900000000000004</v>
      </c>
      <c r="G12" s="39">
        <v>4.4400000000000004</v>
      </c>
      <c r="J12" s="68">
        <v>4.3600000000000003</v>
      </c>
      <c r="K12" s="70">
        <v>4.5909000000000004</v>
      </c>
      <c r="L12" s="70">
        <v>4.18</v>
      </c>
      <c r="M12" s="70">
        <v>4.5</v>
      </c>
      <c r="N12" s="70">
        <v>4.41</v>
      </c>
      <c r="O12" s="68">
        <v>4.45</v>
      </c>
      <c r="P12" s="68">
        <v>4.3600000000000003</v>
      </c>
      <c r="Z12" s="68">
        <v>4.45</v>
      </c>
      <c r="AA12" s="70">
        <v>4.5999999999999996</v>
      </c>
      <c r="AB12" s="70">
        <v>4.5</v>
      </c>
      <c r="AC12" s="70">
        <v>4.5</v>
      </c>
      <c r="AD12" s="70">
        <v>4.45</v>
      </c>
      <c r="AE12" s="68">
        <v>4.25</v>
      </c>
      <c r="AF12" s="68">
        <v>4.4000000000000004</v>
      </c>
    </row>
    <row r="13" spans="1:32" x14ac:dyDescent="0.3">
      <c r="A13" s="56">
        <v>4.43</v>
      </c>
      <c r="B13" s="58">
        <v>4.79</v>
      </c>
      <c r="C13" s="61">
        <v>4.8600000000000003</v>
      </c>
      <c r="D13" s="61">
        <v>4.8600000000000003</v>
      </c>
      <c r="E13" s="61">
        <v>4.5</v>
      </c>
      <c r="F13" s="39">
        <v>4.6399999999999997</v>
      </c>
      <c r="G13" s="39">
        <v>3.21</v>
      </c>
      <c r="J13" s="75">
        <f>AVERAGE(J3:J12)</f>
        <v>4.3920000000000003</v>
      </c>
      <c r="K13" s="75">
        <f>AVERAGE(K3:K12)</f>
        <v>4.30999</v>
      </c>
      <c r="L13" s="75">
        <f>AVERAGE(L3:L12)</f>
        <v>4.3</v>
      </c>
      <c r="M13" s="75">
        <f>AVERAGE(M3:M12)</f>
        <v>4.383</v>
      </c>
      <c r="N13" s="75">
        <f>AVERAGE(N3:N12)</f>
        <v>4.3222222222222229</v>
      </c>
      <c r="O13" s="75">
        <f>AVERAGE(O3:P12)</f>
        <v>4.4128571428571428</v>
      </c>
      <c r="Z13" s="75">
        <f>AVERAGE(Z3:Z12)</f>
        <v>4.6530000000000005</v>
      </c>
      <c r="AA13" s="75">
        <f>AVERAGE(AA3:AA12)</f>
        <v>4.6424500000000011</v>
      </c>
      <c r="AB13" s="75">
        <f>AVERAGE(AB3:AB12)</f>
        <v>4.6319999999999997</v>
      </c>
      <c r="AC13" s="75">
        <f>AVERAGE(AC3:AC12)</f>
        <v>4.67</v>
      </c>
      <c r="AD13" s="75">
        <f>AVERAGE(AD3:AD12)</f>
        <v>4.3959999999999999</v>
      </c>
      <c r="AE13" s="75">
        <f>AVERAGE(AE3:AF12)</f>
        <v>4.4210000000000012</v>
      </c>
    </row>
    <row r="14" spans="1:32" ht="17.25" thickBot="1" x14ac:dyDescent="0.35">
      <c r="A14" s="57">
        <v>4.16</v>
      </c>
      <c r="B14" s="59">
        <v>4.12</v>
      </c>
      <c r="C14" s="62">
        <v>4</v>
      </c>
      <c r="D14" s="62">
        <v>4.0599999999999996</v>
      </c>
      <c r="E14" s="62">
        <v>4.03</v>
      </c>
      <c r="F14" s="57">
        <v>4.0599999999999996</v>
      </c>
    </row>
    <row r="15" spans="1:32" x14ac:dyDescent="0.3">
      <c r="A15" s="39">
        <v>4.5999999999999996</v>
      </c>
      <c r="B15" s="15">
        <v>4.5999999999999996</v>
      </c>
      <c r="C15" s="15">
        <v>4.53</v>
      </c>
      <c r="D15" s="15">
        <v>4.5999999999999996</v>
      </c>
      <c r="E15" s="15">
        <v>4.53</v>
      </c>
      <c r="F15" s="39">
        <v>4.53</v>
      </c>
      <c r="G15" s="39">
        <v>4.7300000000000004</v>
      </c>
    </row>
    <row r="16" spans="1:32" x14ac:dyDescent="0.3">
      <c r="A16" s="37">
        <v>4.74</v>
      </c>
      <c r="B16" s="7">
        <v>4.6840000000000002</v>
      </c>
      <c r="C16" s="7">
        <v>4.68</v>
      </c>
      <c r="D16" s="7">
        <v>4.79</v>
      </c>
      <c r="E16" s="7">
        <v>4.47</v>
      </c>
      <c r="F16" s="37">
        <v>4.21</v>
      </c>
      <c r="G16" s="37">
        <v>4</v>
      </c>
    </row>
    <row r="17" spans="1:7" ht="17.25" thickBot="1" x14ac:dyDescent="0.35">
      <c r="A17" s="37">
        <v>4.21</v>
      </c>
      <c r="B17" s="7">
        <v>4.1399999999999997</v>
      </c>
      <c r="C17" s="7">
        <v>4.25</v>
      </c>
      <c r="D17" s="7">
        <v>4.46</v>
      </c>
      <c r="E17" s="7">
        <v>4.3600000000000003</v>
      </c>
      <c r="F17" s="37">
        <v>4.18</v>
      </c>
    </row>
    <row r="18" spans="1:7" x14ac:dyDescent="0.3">
      <c r="A18" s="39">
        <v>4.75</v>
      </c>
      <c r="B18" s="32">
        <v>4.6875</v>
      </c>
      <c r="C18" s="32">
        <v>4.62</v>
      </c>
      <c r="D18" s="32">
        <v>4.6900000000000004</v>
      </c>
      <c r="E18" s="32">
        <v>4.6900000000000004</v>
      </c>
      <c r="F18" s="39">
        <v>4.62</v>
      </c>
      <c r="G18" s="39">
        <v>4.88</v>
      </c>
    </row>
    <row r="19" spans="1:7" x14ac:dyDescent="0.3">
      <c r="A19" s="37">
        <v>4.4400000000000004</v>
      </c>
      <c r="B19" s="33">
        <v>4.28</v>
      </c>
      <c r="C19" s="33">
        <v>4.32</v>
      </c>
      <c r="D19" s="33">
        <v>4.32</v>
      </c>
      <c r="E19" s="33">
        <v>4.28</v>
      </c>
      <c r="F19" s="37">
        <v>4.4000000000000004</v>
      </c>
      <c r="G19" s="37">
        <v>4.32</v>
      </c>
    </row>
    <row r="20" spans="1:7" x14ac:dyDescent="0.3">
      <c r="A20" s="40">
        <v>4.79</v>
      </c>
      <c r="B20" s="47">
        <v>4.4729999999999999</v>
      </c>
      <c r="C20" s="47">
        <v>4.53</v>
      </c>
      <c r="D20" s="47">
        <v>4.68</v>
      </c>
      <c r="E20" s="47">
        <v>4.47</v>
      </c>
      <c r="F20" s="40">
        <v>4.63</v>
      </c>
      <c r="G20" s="40">
        <v>4.16</v>
      </c>
    </row>
    <row r="21" spans="1:7" x14ac:dyDescent="0.3">
      <c r="A21" s="40">
        <v>4.29</v>
      </c>
      <c r="B21" s="47">
        <v>4.38</v>
      </c>
      <c r="C21" s="47">
        <v>4.33</v>
      </c>
      <c r="D21" s="47">
        <v>4.33</v>
      </c>
      <c r="E21" s="47">
        <v>4.1399999999999997</v>
      </c>
      <c r="F21" s="40">
        <v>4.1900000000000004</v>
      </c>
      <c r="G21" s="40">
        <v>4.5199999999999996</v>
      </c>
    </row>
    <row r="22" spans="1:7" x14ac:dyDescent="0.3">
      <c r="A22" s="40">
        <v>4.4400000000000004</v>
      </c>
      <c r="B22" s="47">
        <v>4.37</v>
      </c>
      <c r="C22" s="47">
        <v>4.4800000000000004</v>
      </c>
      <c r="D22" s="47">
        <v>4.4400000000000004</v>
      </c>
      <c r="E22" s="47">
        <v>4.4400000000000004</v>
      </c>
      <c r="F22" s="64">
        <v>4.37</v>
      </c>
    </row>
    <row r="23" spans="1:7" x14ac:dyDescent="0.3">
      <c r="A23" s="64">
        <v>4.16</v>
      </c>
      <c r="B23" s="47">
        <v>4.1890000000000001</v>
      </c>
      <c r="C23" s="47">
        <v>4.08</v>
      </c>
      <c r="D23" s="47">
        <v>4.38</v>
      </c>
      <c r="E23" s="47">
        <v>3.81</v>
      </c>
      <c r="F23" s="47">
        <v>4.1900000000000004</v>
      </c>
      <c r="G23" s="47">
        <v>4.08</v>
      </c>
    </row>
    <row r="24" spans="1:7" x14ac:dyDescent="0.3">
      <c r="A24" s="66">
        <v>4.7300000000000004</v>
      </c>
      <c r="B24" s="67">
        <v>4.5999999999999996</v>
      </c>
      <c r="C24" s="67">
        <v>4.8</v>
      </c>
      <c r="D24" s="67">
        <v>4.7300000000000004</v>
      </c>
      <c r="E24" s="67">
        <v>4.33</v>
      </c>
      <c r="F24" s="66">
        <v>4.7300000000000004</v>
      </c>
      <c r="G24" s="66">
        <v>4.4000000000000004</v>
      </c>
    </row>
    <row r="25" spans="1:7" x14ac:dyDescent="0.3">
      <c r="A25" s="66">
        <v>4.5999999999999996</v>
      </c>
      <c r="B25" s="67">
        <v>4.3</v>
      </c>
      <c r="C25" s="67">
        <v>4.3499999999999996</v>
      </c>
      <c r="D25" s="67">
        <v>4.3499999999999996</v>
      </c>
      <c r="E25" s="67">
        <v>4.45</v>
      </c>
      <c r="F25" s="66">
        <v>4.5999999999999996</v>
      </c>
      <c r="G25" s="66">
        <v>4.6500000000000004</v>
      </c>
    </row>
    <row r="26" spans="1:7" x14ac:dyDescent="0.3">
      <c r="A26" s="68">
        <v>4.8099999999999996</v>
      </c>
      <c r="B26" s="70">
        <v>4.7640000000000002</v>
      </c>
      <c r="C26" s="70">
        <v>4.76</v>
      </c>
      <c r="D26" s="70">
        <v>4.76</v>
      </c>
      <c r="E26" s="70">
        <v>4.53</v>
      </c>
      <c r="F26" s="68">
        <v>4.76</v>
      </c>
      <c r="G26" s="68">
        <v>4.88</v>
      </c>
    </row>
    <row r="27" spans="1:7" x14ac:dyDescent="0.3">
      <c r="A27" s="68">
        <v>4.3600000000000003</v>
      </c>
      <c r="B27" s="70">
        <v>4.5909000000000004</v>
      </c>
      <c r="C27" s="70">
        <v>4.18</v>
      </c>
      <c r="D27" s="70">
        <v>4.5</v>
      </c>
      <c r="E27" s="70">
        <v>4.41</v>
      </c>
      <c r="F27" s="68">
        <v>4.45</v>
      </c>
      <c r="G27" s="68">
        <v>4.3600000000000003</v>
      </c>
    </row>
    <row r="28" spans="1:7" x14ac:dyDescent="0.3">
      <c r="A28" s="68">
        <v>4.38</v>
      </c>
      <c r="B28" s="70">
        <v>4.3792999999999997</v>
      </c>
      <c r="C28" s="70">
        <v>4.4800000000000004</v>
      </c>
      <c r="D28" s="70">
        <v>4.3099999999999996</v>
      </c>
      <c r="E28" s="70">
        <v>4.38</v>
      </c>
      <c r="F28" s="68">
        <v>4.66</v>
      </c>
      <c r="G28" s="68">
        <v>4.72</v>
      </c>
    </row>
    <row r="29" spans="1:7" x14ac:dyDescent="0.3">
      <c r="A29" s="68">
        <v>4.45</v>
      </c>
      <c r="B29" s="70">
        <v>4.5999999999999996</v>
      </c>
      <c r="C29" s="70">
        <v>4.5</v>
      </c>
      <c r="D29" s="70">
        <v>4.5</v>
      </c>
      <c r="E29" s="70">
        <v>4.45</v>
      </c>
      <c r="F29" s="68">
        <v>4.25</v>
      </c>
      <c r="G29" s="68">
        <v>4.4000000000000004</v>
      </c>
    </row>
    <row r="30" spans="1:7" x14ac:dyDescent="0.3">
      <c r="A30" s="68">
        <v>4.6500000000000004</v>
      </c>
      <c r="B30" s="70">
        <v>4.5880000000000001</v>
      </c>
      <c r="C30" s="70">
        <v>4.6500000000000004</v>
      </c>
      <c r="D30" s="70">
        <v>4.6500000000000004</v>
      </c>
      <c r="E30" s="70">
        <v>4.71</v>
      </c>
      <c r="F30" s="68">
        <v>4.76</v>
      </c>
      <c r="G30" s="68">
        <v>4.53</v>
      </c>
    </row>
    <row r="31" spans="1:7" x14ac:dyDescent="0.3">
      <c r="A31" s="74">
        <f>AVERAGE(A3:A30)</f>
        <v>4.4917857142857143</v>
      </c>
      <c r="B31" s="74">
        <f>AVERAGE(B3:B30)</f>
        <v>4.4361321428571419</v>
      </c>
      <c r="C31" s="74">
        <f>AVERAGE(C3:C30)</f>
        <v>4.4421428571428576</v>
      </c>
      <c r="D31" s="74">
        <f>AVERAGE(D3:D30)</f>
        <v>4.4832142857142863</v>
      </c>
      <c r="E31" s="74">
        <f>AVERAGE(E3:E30)</f>
        <v>4.3677777777777775</v>
      </c>
      <c r="F31" s="74">
        <f>AVERAGE(F3:G30)</f>
        <v>4.4337777777777774</v>
      </c>
      <c r="G31" s="73"/>
    </row>
    <row r="32" spans="1:7" x14ac:dyDescent="0.3">
      <c r="A32" s="72"/>
      <c r="B32" s="73"/>
      <c r="C32" s="73"/>
      <c r="D32" s="73"/>
      <c r="E32" s="73"/>
      <c r="F32" s="73"/>
      <c r="G32" s="73"/>
    </row>
    <row r="33" spans="1:31" x14ac:dyDescent="0.3">
      <c r="A33" s="72"/>
      <c r="B33" s="73"/>
      <c r="C33" s="73"/>
      <c r="D33" s="73"/>
      <c r="E33" s="73"/>
      <c r="F33" s="73"/>
      <c r="G33" s="73"/>
    </row>
    <row r="34" spans="1:31" x14ac:dyDescent="0.3">
      <c r="A34" s="72"/>
      <c r="B34" s="73"/>
      <c r="C34" s="73"/>
      <c r="D34" s="73"/>
      <c r="E34" s="73"/>
      <c r="F34" s="73"/>
      <c r="G34" s="73"/>
    </row>
    <row r="35" spans="1:31" x14ac:dyDescent="0.3">
      <c r="A35" s="72"/>
      <c r="B35" s="73"/>
      <c r="C35" s="73"/>
      <c r="D35" s="73"/>
      <c r="E35" s="73"/>
      <c r="F35" s="73"/>
      <c r="G35" s="73"/>
    </row>
    <row r="36" spans="1:31" x14ac:dyDescent="0.3">
      <c r="A36" s="44"/>
      <c r="B36" s="44"/>
      <c r="C36" s="44"/>
      <c r="D36" s="44"/>
      <c r="E36" s="44"/>
      <c r="F36" s="44"/>
      <c r="G36" s="44"/>
    </row>
    <row r="41" spans="1:31" x14ac:dyDescent="0.3">
      <c r="A41" s="41" t="s">
        <v>76</v>
      </c>
      <c r="J41" s="41" t="s">
        <v>77</v>
      </c>
      <c r="R41" s="41" t="s">
        <v>78</v>
      </c>
      <c r="Z41" s="41" t="s">
        <v>79</v>
      </c>
    </row>
    <row r="42" spans="1:31" ht="17.25" thickBot="1" x14ac:dyDescent="0.35">
      <c r="A42" s="41" t="s">
        <v>68</v>
      </c>
      <c r="B42" s="41" t="s">
        <v>67</v>
      </c>
      <c r="C42" s="41" t="s">
        <v>69</v>
      </c>
      <c r="D42" s="41" t="s">
        <v>70</v>
      </c>
      <c r="E42" s="41" t="s">
        <v>71</v>
      </c>
      <c r="F42" s="41" t="s">
        <v>72</v>
      </c>
      <c r="J42" s="41" t="s">
        <v>68</v>
      </c>
      <c r="K42" s="41" t="s">
        <v>67</v>
      </c>
      <c r="L42" s="41" t="s">
        <v>69</v>
      </c>
      <c r="M42" s="41" t="s">
        <v>70</v>
      </c>
      <c r="N42" s="41" t="s">
        <v>71</v>
      </c>
      <c r="O42" s="41" t="s">
        <v>72</v>
      </c>
      <c r="R42" s="41" t="s">
        <v>68</v>
      </c>
      <c r="S42" s="41" t="s">
        <v>67</v>
      </c>
      <c r="T42" s="41" t="s">
        <v>69</v>
      </c>
      <c r="U42" s="41" t="s">
        <v>70</v>
      </c>
      <c r="V42" s="41" t="s">
        <v>71</v>
      </c>
      <c r="W42" s="41" t="s">
        <v>72</v>
      </c>
      <c r="Z42" s="41" t="s">
        <v>68</v>
      </c>
      <c r="AA42" s="41" t="s">
        <v>67</v>
      </c>
      <c r="AB42" s="41" t="s">
        <v>69</v>
      </c>
      <c r="AC42" s="41" t="s">
        <v>70</v>
      </c>
      <c r="AD42" s="41" t="s">
        <v>71</v>
      </c>
      <c r="AE42" s="41" t="s">
        <v>72</v>
      </c>
    </row>
    <row r="43" spans="1:31" ht="17.25" thickBot="1" x14ac:dyDescent="0.35">
      <c r="A43" s="48">
        <v>4.5199999999999996</v>
      </c>
      <c r="B43" s="48">
        <v>4.4400000000000004</v>
      </c>
      <c r="C43" s="48">
        <v>4.5999999999999996</v>
      </c>
      <c r="D43" s="48">
        <v>4.6399999999999997</v>
      </c>
      <c r="E43" s="48">
        <v>4.5599999999999996</v>
      </c>
      <c r="F43" s="48">
        <v>4.68</v>
      </c>
      <c r="J43" s="51">
        <v>4.3600000000000003</v>
      </c>
      <c r="K43" s="52">
        <v>4.3600000000000003</v>
      </c>
      <c r="L43" s="52">
        <v>4</v>
      </c>
      <c r="M43" s="52">
        <v>4.1399999999999997</v>
      </c>
      <c r="N43" s="52">
        <v>4.29</v>
      </c>
      <c r="O43" s="51">
        <v>4.21</v>
      </c>
      <c r="R43" s="48">
        <v>4.5199999999999996</v>
      </c>
      <c r="S43" s="48">
        <v>4.4400000000000004</v>
      </c>
      <c r="T43" s="48">
        <v>4.5999999999999996</v>
      </c>
      <c r="U43" s="48">
        <v>4.6399999999999997</v>
      </c>
      <c r="V43" s="48">
        <v>4.5599999999999996</v>
      </c>
      <c r="W43" s="48">
        <v>4.68</v>
      </c>
      <c r="Z43" s="36">
        <v>4.83</v>
      </c>
      <c r="AA43" s="20">
        <v>4.72</v>
      </c>
      <c r="AB43" s="20">
        <v>4.6900000000000004</v>
      </c>
      <c r="AC43" s="20">
        <v>4.78</v>
      </c>
      <c r="AD43" s="20">
        <v>4.58</v>
      </c>
      <c r="AE43" s="36">
        <v>4.75</v>
      </c>
    </row>
    <row r="44" spans="1:31" x14ac:dyDescent="0.3">
      <c r="A44" s="53">
        <v>4.41</v>
      </c>
      <c r="B44" s="54">
        <v>4.2300000000000004</v>
      </c>
      <c r="C44" s="54">
        <v>4.2300000000000004</v>
      </c>
      <c r="D44" s="54">
        <v>4.32</v>
      </c>
      <c r="E44" s="54">
        <v>4.2699999999999996</v>
      </c>
      <c r="F44" s="53">
        <v>4.32</v>
      </c>
      <c r="J44" s="40">
        <v>4.6399999999999997</v>
      </c>
      <c r="K44" s="17">
        <v>4.5</v>
      </c>
      <c r="L44" s="17">
        <v>4.55</v>
      </c>
      <c r="M44" s="17">
        <v>4.6399999999999997</v>
      </c>
      <c r="N44" s="17">
        <v>4.55</v>
      </c>
      <c r="O44" s="40">
        <v>4.2300000000000004</v>
      </c>
      <c r="R44" s="53">
        <v>4.41</v>
      </c>
      <c r="S44" s="54">
        <v>4.2300000000000004</v>
      </c>
      <c r="T44" s="54">
        <v>4.2300000000000004</v>
      </c>
      <c r="U44" s="54">
        <v>4.32</v>
      </c>
      <c r="V44" s="54">
        <v>4.2699999999999996</v>
      </c>
      <c r="W44" s="53">
        <v>4.32</v>
      </c>
      <c r="Z44" s="39">
        <v>4.4800000000000004</v>
      </c>
      <c r="AA44" s="15">
        <v>4.46</v>
      </c>
      <c r="AB44" s="15">
        <v>4.3899999999999997</v>
      </c>
      <c r="AC44" s="15">
        <v>4.46</v>
      </c>
      <c r="AD44" s="15">
        <v>4.37</v>
      </c>
      <c r="AE44" s="39">
        <v>4.5199999999999996</v>
      </c>
    </row>
    <row r="45" spans="1:31" ht="17.25" thickBot="1" x14ac:dyDescent="0.35">
      <c r="A45" s="51">
        <v>4.3600000000000003</v>
      </c>
      <c r="B45" s="52">
        <v>4.3600000000000003</v>
      </c>
      <c r="C45" s="52">
        <v>4</v>
      </c>
      <c r="D45" s="52">
        <v>4.1399999999999997</v>
      </c>
      <c r="E45" s="52">
        <v>4.29</v>
      </c>
      <c r="F45" s="51">
        <v>4.21</v>
      </c>
      <c r="J45" s="37">
        <v>4.29</v>
      </c>
      <c r="K45" s="7">
        <v>4.24</v>
      </c>
      <c r="L45" s="7">
        <v>4.24</v>
      </c>
      <c r="M45" s="7">
        <v>4.29</v>
      </c>
      <c r="N45" s="7">
        <v>4.05</v>
      </c>
      <c r="O45" s="37">
        <v>3.76</v>
      </c>
      <c r="R45" s="45">
        <v>4.4800000000000004</v>
      </c>
      <c r="S45" s="33">
        <v>4.33</v>
      </c>
      <c r="T45" s="33">
        <v>4.38</v>
      </c>
      <c r="U45" s="33">
        <v>4.33</v>
      </c>
      <c r="V45" s="33">
        <v>4.1900000000000004</v>
      </c>
      <c r="W45" s="45">
        <v>4.71</v>
      </c>
      <c r="Z45" s="37">
        <v>4.5</v>
      </c>
      <c r="AA45" s="7">
        <v>4.5599999999999996</v>
      </c>
      <c r="AB45" s="7">
        <v>4.4400000000000004</v>
      </c>
      <c r="AC45" s="7">
        <v>4.62</v>
      </c>
      <c r="AD45" s="7">
        <v>4.4400000000000004</v>
      </c>
      <c r="AE45" s="37">
        <v>4.3099999999999996</v>
      </c>
    </row>
    <row r="46" spans="1:31" ht="17.25" thickBot="1" x14ac:dyDescent="0.35">
      <c r="A46" s="36">
        <v>4.83</v>
      </c>
      <c r="B46" s="20">
        <v>4.72</v>
      </c>
      <c r="C46" s="20">
        <v>4.6900000000000004</v>
      </c>
      <c r="D46" s="20">
        <v>4.78</v>
      </c>
      <c r="E46" s="20">
        <v>4.58</v>
      </c>
      <c r="F46" s="36">
        <v>4.75</v>
      </c>
      <c r="J46" s="39">
        <v>4.8600000000000003</v>
      </c>
      <c r="K46" s="15">
        <v>4.758</v>
      </c>
      <c r="L46" s="15">
        <v>4.83</v>
      </c>
      <c r="M46" s="15">
        <v>4.6900000000000004</v>
      </c>
      <c r="N46" s="15">
        <v>4.6900000000000004</v>
      </c>
      <c r="O46" s="39">
        <v>4.76</v>
      </c>
      <c r="P46" s="39">
        <v>4.66</v>
      </c>
      <c r="R46" s="38">
        <v>4.58</v>
      </c>
      <c r="S46" s="3">
        <v>4.42</v>
      </c>
      <c r="T46" s="3">
        <v>4.5</v>
      </c>
      <c r="U46" s="3">
        <v>4.58</v>
      </c>
      <c r="V46" s="3">
        <v>4.54</v>
      </c>
      <c r="W46" s="38">
        <v>4.3099999999999996</v>
      </c>
      <c r="Z46" s="45">
        <v>4.26</v>
      </c>
      <c r="AA46" s="33">
        <v>4.32</v>
      </c>
      <c r="AB46" s="33">
        <v>4.21</v>
      </c>
      <c r="AC46" s="33">
        <v>4.24</v>
      </c>
      <c r="AD46" s="33">
        <v>4.24</v>
      </c>
      <c r="AE46" s="37">
        <v>4.32</v>
      </c>
    </row>
    <row r="47" spans="1:31" x14ac:dyDescent="0.3">
      <c r="A47" s="39">
        <v>4.4800000000000004</v>
      </c>
      <c r="B47" s="15">
        <v>4.46</v>
      </c>
      <c r="C47" s="15">
        <v>4.3899999999999997</v>
      </c>
      <c r="D47" s="15">
        <v>4.46</v>
      </c>
      <c r="E47" s="15">
        <v>4.37</v>
      </c>
      <c r="F47" s="39">
        <v>4.5199999999999996</v>
      </c>
      <c r="J47" s="37">
        <v>4.62</v>
      </c>
      <c r="K47" s="33">
        <v>4.5</v>
      </c>
      <c r="L47" s="33">
        <v>4.5</v>
      </c>
      <c r="M47" s="33">
        <v>4.6900000000000004</v>
      </c>
      <c r="N47" s="33">
        <v>4.25</v>
      </c>
      <c r="O47" s="37">
        <v>4.4400000000000004</v>
      </c>
      <c r="P47" s="37">
        <v>4.5</v>
      </c>
      <c r="R47" s="38">
        <v>4.3899999999999997</v>
      </c>
      <c r="S47" s="3">
        <v>4.29</v>
      </c>
      <c r="T47" s="3">
        <v>4.3899999999999997</v>
      </c>
      <c r="U47" s="3">
        <v>4.42</v>
      </c>
      <c r="V47" s="3">
        <v>4.37</v>
      </c>
      <c r="W47" s="38">
        <v>4.29</v>
      </c>
      <c r="Z47" s="45">
        <v>4.62</v>
      </c>
      <c r="AA47" s="33">
        <v>4.6900000000000004</v>
      </c>
      <c r="AB47" s="33">
        <v>4.53</v>
      </c>
      <c r="AC47" s="33">
        <v>4.62</v>
      </c>
      <c r="AD47" s="33">
        <v>4.5</v>
      </c>
      <c r="AE47" s="45">
        <v>4.62</v>
      </c>
    </row>
    <row r="48" spans="1:31" x14ac:dyDescent="0.3">
      <c r="A48" s="45">
        <v>4.4800000000000004</v>
      </c>
      <c r="B48" s="33">
        <v>4.33</v>
      </c>
      <c r="C48" s="33">
        <v>4.38</v>
      </c>
      <c r="D48" s="33">
        <v>4.33</v>
      </c>
      <c r="E48" s="33">
        <v>4.1900000000000004</v>
      </c>
      <c r="F48" s="45">
        <v>4.71</v>
      </c>
      <c r="J48" s="64">
        <v>4.46</v>
      </c>
      <c r="K48" s="47">
        <v>4.42</v>
      </c>
      <c r="L48" s="47">
        <v>4.46</v>
      </c>
      <c r="M48" s="47">
        <v>4.58</v>
      </c>
      <c r="N48" s="47"/>
      <c r="O48" s="64">
        <v>4.5</v>
      </c>
      <c r="R48" s="49">
        <v>4.25</v>
      </c>
      <c r="S48" s="50">
        <v>4.22</v>
      </c>
      <c r="T48" s="50">
        <v>4.16</v>
      </c>
      <c r="U48" s="50">
        <v>4.3099999999999996</v>
      </c>
      <c r="V48" s="50">
        <v>4.12</v>
      </c>
      <c r="W48" s="49">
        <v>4.28</v>
      </c>
      <c r="Z48" s="63">
        <v>4.5999999999999996</v>
      </c>
      <c r="AA48" s="7">
        <v>4.47</v>
      </c>
      <c r="AB48" s="7">
        <v>4.45</v>
      </c>
      <c r="AC48" s="7">
        <v>4.5999999999999996</v>
      </c>
      <c r="AD48" s="7">
        <v>4.33</v>
      </c>
      <c r="AE48" s="37">
        <v>4.42</v>
      </c>
    </row>
    <row r="49" spans="1:32" x14ac:dyDescent="0.3">
      <c r="A49" s="38">
        <v>4.58</v>
      </c>
      <c r="B49" s="3">
        <v>4.42</v>
      </c>
      <c r="C49" s="3">
        <v>4.5</v>
      </c>
      <c r="D49" s="3">
        <v>4.58</v>
      </c>
      <c r="E49" s="3">
        <v>4.54</v>
      </c>
      <c r="F49" s="38">
        <v>4.3099999999999996</v>
      </c>
      <c r="J49" s="68">
        <v>4.6100000000000003</v>
      </c>
      <c r="K49" s="68">
        <v>4.5</v>
      </c>
      <c r="L49" s="68">
        <v>4.43</v>
      </c>
      <c r="M49" s="68">
        <v>4.3899999999999997</v>
      </c>
      <c r="N49" s="68">
        <v>4.3899999999999997</v>
      </c>
      <c r="O49" s="69">
        <v>4.3</v>
      </c>
      <c r="P49" s="44"/>
      <c r="R49" s="45">
        <v>4.54</v>
      </c>
      <c r="S49" s="33">
        <v>4.62</v>
      </c>
      <c r="T49" s="33">
        <v>4.5</v>
      </c>
      <c r="U49" s="33">
        <v>4.6500000000000004</v>
      </c>
      <c r="V49" s="33">
        <v>4.46</v>
      </c>
      <c r="W49" s="37">
        <v>4.5</v>
      </c>
      <c r="Z49" s="37">
        <v>4.83</v>
      </c>
      <c r="AA49" s="7">
        <v>4.7699999999999996</v>
      </c>
      <c r="AB49" s="7">
        <v>4.74</v>
      </c>
      <c r="AC49" s="7">
        <v>4.8499999999999996</v>
      </c>
      <c r="AD49" s="7">
        <v>4.51</v>
      </c>
      <c r="AE49" s="37">
        <v>4.55</v>
      </c>
    </row>
    <row r="50" spans="1:32" x14ac:dyDescent="0.3">
      <c r="A50" s="38">
        <v>4.3899999999999997</v>
      </c>
      <c r="B50" s="3">
        <v>4.29</v>
      </c>
      <c r="C50" s="3">
        <v>4.3899999999999997</v>
      </c>
      <c r="D50" s="3">
        <v>4.42</v>
      </c>
      <c r="E50" s="3">
        <v>4.37</v>
      </c>
      <c r="F50" s="38">
        <v>4.29</v>
      </c>
      <c r="J50" s="75">
        <f>AVERAGE(J43:J49)</f>
        <v>4.5485714285714289</v>
      </c>
      <c r="K50" s="75">
        <f>AVERAGE(K43:K49)</f>
        <v>4.468285714285714</v>
      </c>
      <c r="L50" s="75">
        <f>AVERAGE(L43:L49)</f>
        <v>4.4300000000000006</v>
      </c>
      <c r="M50" s="75">
        <f>AVERAGE(M43:M49)</f>
        <v>4.4885714285714284</v>
      </c>
      <c r="N50" s="75">
        <f>AVERAGE(N43:N49)</f>
        <v>4.37</v>
      </c>
      <c r="O50" s="75">
        <f>AVERAGE(O43:P49)</f>
        <v>4.3733333333333331</v>
      </c>
      <c r="R50" s="37">
        <v>4.4800000000000004</v>
      </c>
      <c r="S50" s="7">
        <v>4.22</v>
      </c>
      <c r="T50" s="7">
        <v>4.3899999999999997</v>
      </c>
      <c r="U50" s="7">
        <v>4.5199999999999996</v>
      </c>
      <c r="V50" s="7">
        <v>4.3499999999999996</v>
      </c>
      <c r="W50" s="37">
        <v>4.3499999999999996</v>
      </c>
      <c r="Z50" s="37">
        <v>4.7300000000000004</v>
      </c>
      <c r="AA50" s="7">
        <v>4.8</v>
      </c>
      <c r="AB50" s="7">
        <v>4.7300000000000004</v>
      </c>
      <c r="AC50" s="7">
        <v>4.83</v>
      </c>
      <c r="AD50" s="7">
        <v>4.57</v>
      </c>
      <c r="AE50" s="37">
        <v>4.2699999999999996</v>
      </c>
      <c r="AF50" s="37">
        <v>4.7300000000000004</v>
      </c>
    </row>
    <row r="51" spans="1:32" x14ac:dyDescent="0.3">
      <c r="A51" s="37">
        <v>4.5</v>
      </c>
      <c r="B51" s="7">
        <v>4.5599999999999996</v>
      </c>
      <c r="C51" s="7">
        <v>4.4400000000000004</v>
      </c>
      <c r="D51" s="7">
        <v>4.62</v>
      </c>
      <c r="E51" s="7">
        <v>4.4400000000000004</v>
      </c>
      <c r="F51" s="37">
        <v>4.3099999999999996</v>
      </c>
      <c r="R51" s="56">
        <v>4.5</v>
      </c>
      <c r="S51" s="58">
        <v>4.5</v>
      </c>
      <c r="T51" s="61">
        <v>4.45</v>
      </c>
      <c r="U51" s="61">
        <v>4.55</v>
      </c>
      <c r="V51" s="61">
        <v>4.5</v>
      </c>
      <c r="W51" s="60">
        <v>4.6100000000000003</v>
      </c>
      <c r="Z51" s="40">
        <v>4.8099999999999996</v>
      </c>
      <c r="AA51" s="17">
        <v>4.7809999999999997</v>
      </c>
      <c r="AB51" s="17">
        <v>4.75</v>
      </c>
      <c r="AC51" s="17">
        <v>4.84</v>
      </c>
      <c r="AD51" s="17">
        <v>4.4400000000000004</v>
      </c>
      <c r="AE51" s="40">
        <v>4.6900000000000004</v>
      </c>
      <c r="AF51" s="40">
        <v>4.5599999999999996</v>
      </c>
    </row>
    <row r="52" spans="1:32" x14ac:dyDescent="0.3">
      <c r="A52" s="49">
        <v>4.25</v>
      </c>
      <c r="B52" s="50">
        <v>4.22</v>
      </c>
      <c r="C52" s="50">
        <v>4.16</v>
      </c>
      <c r="D52" s="50">
        <v>4.3099999999999996</v>
      </c>
      <c r="E52" s="50">
        <v>4.12</v>
      </c>
      <c r="F52" s="49">
        <v>4.28</v>
      </c>
      <c r="R52" s="40">
        <v>4.32</v>
      </c>
      <c r="S52" s="17">
        <v>4.12</v>
      </c>
      <c r="T52" s="17">
        <v>4.32</v>
      </c>
      <c r="U52" s="17">
        <v>4.28</v>
      </c>
      <c r="V52" s="17">
        <v>4.24</v>
      </c>
      <c r="W52" s="40">
        <v>4.2</v>
      </c>
      <c r="Z52" s="68">
        <v>4.92</v>
      </c>
      <c r="AA52" s="70">
        <v>4.6665999999999999</v>
      </c>
      <c r="AB52" s="70">
        <v>4.88</v>
      </c>
      <c r="AC52" s="70">
        <v>4.92</v>
      </c>
      <c r="AD52" s="70">
        <v>4.71</v>
      </c>
      <c r="AE52" s="68">
        <v>4.83</v>
      </c>
      <c r="AF52" s="68">
        <v>4.5</v>
      </c>
    </row>
    <row r="53" spans="1:32" ht="17.25" thickBot="1" x14ac:dyDescent="0.35">
      <c r="A53" s="40">
        <v>4.6399999999999997</v>
      </c>
      <c r="B53" s="17">
        <v>4.5</v>
      </c>
      <c r="C53" s="17">
        <v>4.55</v>
      </c>
      <c r="D53" s="17">
        <v>4.6399999999999997</v>
      </c>
      <c r="E53" s="17">
        <v>4.55</v>
      </c>
      <c r="F53" s="40">
        <v>4.2300000000000004</v>
      </c>
      <c r="R53" s="40">
        <v>4.54</v>
      </c>
      <c r="S53" s="17">
        <v>4.62</v>
      </c>
      <c r="T53" s="17">
        <v>4.54</v>
      </c>
      <c r="U53" s="17">
        <v>4.62</v>
      </c>
      <c r="W53" s="40">
        <v>4.58</v>
      </c>
      <c r="Z53" s="68">
        <v>4.4400000000000004</v>
      </c>
      <c r="AA53" s="70">
        <v>4.375</v>
      </c>
      <c r="AB53" s="70">
        <v>4.4400000000000004</v>
      </c>
      <c r="AC53" s="70">
        <v>4.38</v>
      </c>
      <c r="AD53" s="70">
        <v>4.25</v>
      </c>
      <c r="AE53" s="68">
        <v>4.25</v>
      </c>
      <c r="AF53" s="68">
        <v>4.25</v>
      </c>
    </row>
    <row r="54" spans="1:32" x14ac:dyDescent="0.3">
      <c r="A54" s="45">
        <v>4.54</v>
      </c>
      <c r="B54" s="33">
        <v>4.62</v>
      </c>
      <c r="C54" s="33">
        <v>4.5</v>
      </c>
      <c r="D54" s="33">
        <v>4.6500000000000004</v>
      </c>
      <c r="E54" s="33">
        <v>4.46</v>
      </c>
      <c r="F54" s="37">
        <v>4.5</v>
      </c>
      <c r="R54" s="39">
        <v>4.41</v>
      </c>
      <c r="S54" s="15">
        <v>4.4400000000000004</v>
      </c>
      <c r="T54" s="15">
        <v>4.3499999999999996</v>
      </c>
      <c r="U54" s="15">
        <v>4.47</v>
      </c>
      <c r="V54" s="44"/>
      <c r="W54" s="39">
        <v>4.37</v>
      </c>
      <c r="Z54" s="75">
        <f>AVERAGE(Z43:Z53)</f>
        <v>4.6381818181818177</v>
      </c>
      <c r="AA54" s="75">
        <f>AVERAGE(AA43:AA53)</f>
        <v>4.6011454545454544</v>
      </c>
      <c r="AB54" s="75">
        <f>AVERAGE(AB43:AB53)</f>
        <v>4.5681818181818192</v>
      </c>
      <c r="AC54" s="75">
        <f>AVERAGE(AC43:AC53)</f>
        <v>4.6490909090909094</v>
      </c>
      <c r="AD54" s="75">
        <f>AVERAGE(AD43:AD53)</f>
        <v>4.4490909090909092</v>
      </c>
      <c r="AE54" s="75">
        <f>AVERAGE(AE43:AF53)</f>
        <v>4.5046666666666662</v>
      </c>
    </row>
    <row r="55" spans="1:32" x14ac:dyDescent="0.3">
      <c r="A55" s="45">
        <v>4.26</v>
      </c>
      <c r="B55" s="33">
        <v>4.32</v>
      </c>
      <c r="C55" s="33">
        <v>4.21</v>
      </c>
      <c r="D55" s="33">
        <v>4.24</v>
      </c>
      <c r="E55" s="33">
        <v>4.24</v>
      </c>
      <c r="F55" s="37">
        <v>4.32</v>
      </c>
      <c r="R55" s="66">
        <v>4.62</v>
      </c>
      <c r="S55" s="66">
        <v>4.617</v>
      </c>
      <c r="T55" s="66">
        <v>4.5599999999999996</v>
      </c>
      <c r="U55" s="66">
        <v>4.62</v>
      </c>
      <c r="V55" s="66">
        <v>4.5599999999999996</v>
      </c>
      <c r="W55" s="66">
        <v>4.5</v>
      </c>
      <c r="X55" s="66">
        <v>4.5</v>
      </c>
    </row>
    <row r="56" spans="1:32" x14ac:dyDescent="0.3">
      <c r="A56" s="37">
        <v>4.4800000000000004</v>
      </c>
      <c r="B56" s="7">
        <v>4.22</v>
      </c>
      <c r="C56" s="7">
        <v>4.3899999999999997</v>
      </c>
      <c r="D56" s="7">
        <v>4.5199999999999996</v>
      </c>
      <c r="E56" s="7">
        <v>4.3499999999999996</v>
      </c>
      <c r="F56" s="37">
        <v>4.3499999999999996</v>
      </c>
      <c r="R56" s="68">
        <v>4.41</v>
      </c>
      <c r="S56" s="70">
        <v>4.21</v>
      </c>
      <c r="T56" s="70">
        <v>4.3099999999999996</v>
      </c>
      <c r="U56" s="70">
        <v>4.28</v>
      </c>
      <c r="V56" s="70">
        <v>4.3099999999999996</v>
      </c>
      <c r="W56" s="68">
        <v>4.5199999999999996</v>
      </c>
    </row>
    <row r="57" spans="1:32" x14ac:dyDescent="0.3">
      <c r="A57" s="45">
        <v>4.62</v>
      </c>
      <c r="B57" s="33">
        <v>4.6900000000000004</v>
      </c>
      <c r="C57" s="33">
        <v>4.53</v>
      </c>
      <c r="D57" s="33">
        <v>4.62</v>
      </c>
      <c r="E57" s="33">
        <v>4.5</v>
      </c>
      <c r="F57" s="45">
        <v>4.62</v>
      </c>
      <c r="R57" s="75">
        <f>AVERAGE(R43:R56)</f>
        <v>4.4607142857142863</v>
      </c>
      <c r="S57" s="75">
        <f>AVERAGE(S43:S56)</f>
        <v>4.3769285714285706</v>
      </c>
      <c r="T57" s="75">
        <f>AVERAGE(T43:T56)</f>
        <v>4.4057142857142866</v>
      </c>
      <c r="U57" s="75">
        <f>AVERAGE(U43:U56)</f>
        <v>4.4707142857142852</v>
      </c>
      <c r="V57" s="75">
        <f>AVERAGE(V43:V56)</f>
        <v>4.3725000000000005</v>
      </c>
      <c r="W57" s="75">
        <f>AVERAGE(W43:X56)</f>
        <v>4.4479999999999995</v>
      </c>
    </row>
    <row r="58" spans="1:32" x14ac:dyDescent="0.3">
      <c r="A58" s="56">
        <v>4.5</v>
      </c>
      <c r="B58" s="58">
        <v>4.5</v>
      </c>
      <c r="C58" s="61">
        <v>4.45</v>
      </c>
      <c r="D58" s="61">
        <v>4.55</v>
      </c>
      <c r="E58" s="61">
        <v>4.5</v>
      </c>
      <c r="F58" s="60">
        <v>4.6100000000000003</v>
      </c>
    </row>
    <row r="59" spans="1:32" x14ac:dyDescent="0.3">
      <c r="A59" s="37">
        <v>4.29</v>
      </c>
      <c r="B59" s="7">
        <v>4.24</v>
      </c>
      <c r="C59" s="7">
        <v>4.24</v>
      </c>
      <c r="D59" s="7">
        <v>4.29</v>
      </c>
      <c r="E59" s="7">
        <v>4.05</v>
      </c>
      <c r="F59" s="37">
        <v>3.76</v>
      </c>
    </row>
    <row r="60" spans="1:32" ht="17.25" thickBot="1" x14ac:dyDescent="0.35">
      <c r="A60" s="63">
        <v>4.5999999999999996</v>
      </c>
      <c r="B60" s="7">
        <v>4.47</v>
      </c>
      <c r="C60" s="7">
        <v>4.45</v>
      </c>
      <c r="D60" s="7">
        <v>4.5999999999999996</v>
      </c>
      <c r="E60" s="7">
        <v>4.33</v>
      </c>
      <c r="F60" s="37">
        <v>4.42</v>
      </c>
    </row>
    <row r="61" spans="1:32" x14ac:dyDescent="0.3">
      <c r="A61" s="39">
        <v>4.8600000000000003</v>
      </c>
      <c r="B61" s="15">
        <v>4.758</v>
      </c>
      <c r="C61" s="15">
        <v>4.83</v>
      </c>
      <c r="D61" s="15">
        <v>4.6900000000000004</v>
      </c>
      <c r="E61" s="15">
        <v>4.6900000000000004</v>
      </c>
      <c r="F61" s="39">
        <v>4.76</v>
      </c>
      <c r="G61" s="39">
        <v>4.66</v>
      </c>
    </row>
    <row r="62" spans="1:32" x14ac:dyDescent="0.3">
      <c r="A62" s="37">
        <v>4.83</v>
      </c>
      <c r="B62" s="7">
        <v>4.7699999999999996</v>
      </c>
      <c r="C62" s="7">
        <v>4.74</v>
      </c>
      <c r="D62" s="7">
        <v>4.8499999999999996</v>
      </c>
      <c r="E62" s="7">
        <v>4.51</v>
      </c>
      <c r="F62" s="37">
        <v>4.55</v>
      </c>
    </row>
    <row r="63" spans="1:32" x14ac:dyDescent="0.3">
      <c r="A63" s="37">
        <v>4.62</v>
      </c>
      <c r="B63" s="33">
        <v>4.5</v>
      </c>
      <c r="C63" s="33">
        <v>4.5</v>
      </c>
      <c r="D63" s="33">
        <v>4.6900000000000004</v>
      </c>
      <c r="E63" s="33">
        <v>4.25</v>
      </c>
      <c r="F63" s="37">
        <v>4.4400000000000004</v>
      </c>
      <c r="G63" s="37">
        <v>4.5</v>
      </c>
    </row>
    <row r="64" spans="1:32" x14ac:dyDescent="0.3">
      <c r="A64" s="37">
        <v>4.7300000000000004</v>
      </c>
      <c r="B64" s="7">
        <v>4.8</v>
      </c>
      <c r="C64" s="7">
        <v>4.7300000000000004</v>
      </c>
      <c r="D64" s="7">
        <v>4.83</v>
      </c>
      <c r="E64" s="7">
        <v>4.57</v>
      </c>
      <c r="F64" s="37">
        <v>4.2699999999999996</v>
      </c>
      <c r="G64" s="37">
        <v>4.7300000000000004</v>
      </c>
    </row>
    <row r="65" spans="1:21" x14ac:dyDescent="0.3">
      <c r="A65" s="40">
        <v>4.32</v>
      </c>
      <c r="B65" s="17">
        <v>4.12</v>
      </c>
      <c r="C65" s="17">
        <v>4.32</v>
      </c>
      <c r="D65" s="17">
        <v>4.28</v>
      </c>
      <c r="E65" s="17">
        <v>4.24</v>
      </c>
      <c r="F65" s="40">
        <v>4.2</v>
      </c>
    </row>
    <row r="66" spans="1:21" x14ac:dyDescent="0.3">
      <c r="A66" s="64">
        <v>4.46</v>
      </c>
      <c r="B66" s="47">
        <v>4.42</v>
      </c>
      <c r="C66" s="47">
        <v>4.46</v>
      </c>
      <c r="D66" s="47">
        <v>4.58</v>
      </c>
      <c r="F66" s="64">
        <v>4.5</v>
      </c>
    </row>
    <row r="67" spans="1:21" ht="17.25" thickBot="1" x14ac:dyDescent="0.35">
      <c r="A67" s="40">
        <v>4.54</v>
      </c>
      <c r="B67" s="17">
        <v>4.62</v>
      </c>
      <c r="C67" s="17">
        <v>4.54</v>
      </c>
      <c r="D67" s="17">
        <v>4.62</v>
      </c>
      <c r="F67" s="40">
        <v>4.58</v>
      </c>
      <c r="T67" s="65" t="s">
        <v>83</v>
      </c>
      <c r="U67" s="76">
        <f>AVERAGE(F89,F75,F31)</f>
        <v>4.4728099344729344</v>
      </c>
    </row>
    <row r="68" spans="1:21" x14ac:dyDescent="0.3">
      <c r="A68" s="39">
        <v>4.41</v>
      </c>
      <c r="B68" s="15">
        <v>4.4400000000000004</v>
      </c>
      <c r="C68" s="15">
        <v>4.3499999999999996</v>
      </c>
      <c r="D68" s="15">
        <v>4.47</v>
      </c>
      <c r="E68" s="15"/>
      <c r="F68" s="39">
        <v>4.37</v>
      </c>
      <c r="T68" s="65"/>
      <c r="U68" s="1"/>
    </row>
    <row r="69" spans="1:21" x14ac:dyDescent="0.3">
      <c r="A69" s="40">
        <v>4.8099999999999996</v>
      </c>
      <c r="B69" s="17">
        <v>4.7809999999999997</v>
      </c>
      <c r="C69" s="17">
        <v>4.75</v>
      </c>
      <c r="D69" s="17">
        <v>4.84</v>
      </c>
      <c r="E69" s="17">
        <v>4.4400000000000004</v>
      </c>
      <c r="F69" s="40">
        <v>4.6900000000000004</v>
      </c>
      <c r="G69" s="40">
        <v>4.5599999999999996</v>
      </c>
      <c r="T69" s="65"/>
      <c r="U69" s="1"/>
    </row>
    <row r="70" spans="1:21" x14ac:dyDescent="0.3">
      <c r="A70" s="66">
        <v>4.62</v>
      </c>
      <c r="B70" s="66">
        <v>4.617</v>
      </c>
      <c r="C70" s="66">
        <v>4.5599999999999996</v>
      </c>
      <c r="D70" s="66">
        <v>4.62</v>
      </c>
      <c r="E70" s="66">
        <v>4.5599999999999996</v>
      </c>
      <c r="F70" s="66">
        <v>4.5</v>
      </c>
      <c r="G70" s="66">
        <v>4.5</v>
      </c>
      <c r="T70" s="65"/>
      <c r="U70" s="1"/>
    </row>
    <row r="71" spans="1:21" x14ac:dyDescent="0.3">
      <c r="A71" s="68">
        <v>4.6100000000000003</v>
      </c>
      <c r="B71" s="68">
        <v>4.5</v>
      </c>
      <c r="C71" s="68">
        <v>4.43</v>
      </c>
      <c r="D71" s="68">
        <v>4.3899999999999997</v>
      </c>
      <c r="E71" s="68">
        <v>4.3899999999999997</v>
      </c>
      <c r="F71" s="69">
        <v>4.3</v>
      </c>
      <c r="T71" s="65"/>
      <c r="U71" s="1"/>
    </row>
    <row r="72" spans="1:21" x14ac:dyDescent="0.3">
      <c r="A72" s="68">
        <v>4.92</v>
      </c>
      <c r="B72" s="70">
        <v>4.6665999999999999</v>
      </c>
      <c r="C72" s="70">
        <v>4.88</v>
      </c>
      <c r="D72" s="70">
        <v>4.92</v>
      </c>
      <c r="E72" s="70">
        <v>4.71</v>
      </c>
      <c r="F72" s="68">
        <v>4.83</v>
      </c>
      <c r="G72" s="68">
        <v>4.5</v>
      </c>
      <c r="T72" s="65"/>
      <c r="U72" s="1"/>
    </row>
    <row r="73" spans="1:21" x14ac:dyDescent="0.3">
      <c r="A73" s="68">
        <v>4.4400000000000004</v>
      </c>
      <c r="B73" s="70">
        <v>4.375</v>
      </c>
      <c r="C73" s="70">
        <v>4.4400000000000004</v>
      </c>
      <c r="D73" s="70">
        <v>4.38</v>
      </c>
      <c r="E73" s="70">
        <v>4.25</v>
      </c>
      <c r="F73" s="68">
        <v>4.25</v>
      </c>
      <c r="G73" s="68">
        <v>4.25</v>
      </c>
      <c r="T73" s="65"/>
      <c r="U73" s="1"/>
    </row>
    <row r="74" spans="1:21" x14ac:dyDescent="0.3">
      <c r="A74" s="68">
        <v>4.41</v>
      </c>
      <c r="B74" s="70">
        <v>4.21</v>
      </c>
      <c r="C74" s="70">
        <v>4.3099999999999996</v>
      </c>
      <c r="D74" s="70">
        <v>4.28</v>
      </c>
      <c r="E74" s="70">
        <v>4.3099999999999996</v>
      </c>
      <c r="F74" s="68">
        <v>4.5199999999999996</v>
      </c>
      <c r="T74" s="65"/>
      <c r="U74" s="1"/>
    </row>
    <row r="75" spans="1:21" x14ac:dyDescent="0.3">
      <c r="A75" s="75">
        <f>AVERAGE(A43:A74)</f>
        <v>4.5409375000000001</v>
      </c>
      <c r="B75" s="75">
        <f>AVERAGE(B43:B74)</f>
        <v>4.4739874999999998</v>
      </c>
      <c r="C75" s="75">
        <f>AVERAGE(C43:C74)</f>
        <v>4.4668749999999999</v>
      </c>
      <c r="D75" s="75">
        <f>AVERAGE(D43:D74)</f>
        <v>4.5359374999999993</v>
      </c>
      <c r="E75" s="75">
        <f>AVERAGE(E43:E74)</f>
        <v>4.4010344827586199</v>
      </c>
      <c r="F75" s="75">
        <f>AVERAGE(F43:G74)</f>
        <v>4.4525641025641036</v>
      </c>
      <c r="G75" s="44"/>
    </row>
    <row r="80" spans="1:21" x14ac:dyDescent="0.3">
      <c r="A80" s="41" t="s">
        <v>80</v>
      </c>
      <c r="I80" s="41" t="s">
        <v>81</v>
      </c>
      <c r="Q80" s="41" t="s">
        <v>82</v>
      </c>
    </row>
    <row r="81" spans="1:23" x14ac:dyDescent="0.3">
      <c r="A81" s="41" t="s">
        <v>68</v>
      </c>
      <c r="B81" s="41" t="s">
        <v>67</v>
      </c>
      <c r="C81" s="41" t="s">
        <v>69</v>
      </c>
      <c r="D81" s="41" t="s">
        <v>70</v>
      </c>
      <c r="E81" s="41" t="s">
        <v>71</v>
      </c>
      <c r="F81" s="41" t="s">
        <v>72</v>
      </c>
      <c r="I81" s="41" t="s">
        <v>68</v>
      </c>
      <c r="J81" s="41" t="s">
        <v>67</v>
      </c>
      <c r="K81" s="41" t="s">
        <v>69</v>
      </c>
      <c r="L81" s="41" t="s">
        <v>70</v>
      </c>
      <c r="M81" s="41" t="s">
        <v>71</v>
      </c>
      <c r="N81" s="41" t="s">
        <v>72</v>
      </c>
      <c r="Q81" s="41" t="s">
        <v>68</v>
      </c>
      <c r="R81" s="41" t="s">
        <v>67</v>
      </c>
      <c r="S81" s="41" t="s">
        <v>69</v>
      </c>
      <c r="T81" s="41" t="s">
        <v>70</v>
      </c>
      <c r="U81" s="41" t="s">
        <v>71</v>
      </c>
      <c r="V81" s="41" t="s">
        <v>72</v>
      </c>
    </row>
    <row r="82" spans="1:23" ht="17.25" thickBot="1" x14ac:dyDescent="0.35">
      <c r="A82" s="40">
        <v>3.98</v>
      </c>
      <c r="B82" s="17">
        <v>4.13</v>
      </c>
      <c r="C82" s="17">
        <v>3.98</v>
      </c>
      <c r="D82" s="17">
        <v>4.0199999999999996</v>
      </c>
      <c r="E82" s="17">
        <v>3.87</v>
      </c>
      <c r="F82" s="40">
        <v>4.1500000000000004</v>
      </c>
      <c r="I82" s="40">
        <v>3.98</v>
      </c>
      <c r="J82" s="17">
        <v>4.13</v>
      </c>
      <c r="K82" s="17">
        <v>3.98</v>
      </c>
      <c r="L82" s="17">
        <v>4.0199999999999996</v>
      </c>
      <c r="M82" s="17">
        <v>3.87</v>
      </c>
      <c r="N82" s="40">
        <v>4.1500000000000004</v>
      </c>
      <c r="Q82" s="37">
        <v>4.8600000000000003</v>
      </c>
      <c r="R82" s="33">
        <v>4.6111000000000004</v>
      </c>
      <c r="S82" s="33">
        <v>4.72</v>
      </c>
      <c r="T82" s="33">
        <v>4.6900000000000004</v>
      </c>
      <c r="U82" s="33">
        <v>4.47</v>
      </c>
      <c r="V82" s="37">
        <v>4</v>
      </c>
      <c r="W82" s="37">
        <v>4.75</v>
      </c>
    </row>
    <row r="83" spans="1:23" x14ac:dyDescent="0.3">
      <c r="A83" s="37">
        <v>4.8600000000000003</v>
      </c>
      <c r="B83" s="33">
        <v>4.6111000000000004</v>
      </c>
      <c r="C83" s="33">
        <v>4.72</v>
      </c>
      <c r="D83" s="33">
        <v>4.6900000000000004</v>
      </c>
      <c r="E83" s="33">
        <v>4.47</v>
      </c>
      <c r="F83" s="37">
        <v>4</v>
      </c>
      <c r="G83" s="37">
        <v>4.75</v>
      </c>
      <c r="I83" s="46">
        <v>4.5999999999999996</v>
      </c>
      <c r="J83" s="32">
        <v>4.8</v>
      </c>
      <c r="K83" s="32">
        <v>4.5999999999999996</v>
      </c>
      <c r="L83" s="32">
        <v>4.5999999999999996</v>
      </c>
      <c r="M83" s="32">
        <v>4.7</v>
      </c>
      <c r="N83" s="32">
        <v>4.7</v>
      </c>
      <c r="O83" s="32">
        <v>4.9000000000000004</v>
      </c>
      <c r="Q83" s="37">
        <v>4.8</v>
      </c>
      <c r="R83" s="33">
        <v>4.7</v>
      </c>
      <c r="S83" s="33">
        <v>4.5999999999999996</v>
      </c>
      <c r="T83" s="33">
        <v>4.5999999999999996</v>
      </c>
      <c r="U83" s="33">
        <v>4.55</v>
      </c>
      <c r="V83" s="37">
        <v>4.4000000000000004</v>
      </c>
      <c r="W83" s="37">
        <v>4.5</v>
      </c>
    </row>
    <row r="84" spans="1:23" x14ac:dyDescent="0.3">
      <c r="A84" s="37">
        <v>4.8</v>
      </c>
      <c r="B84" s="33">
        <v>4.7</v>
      </c>
      <c r="C84" s="33">
        <v>4.5999999999999996</v>
      </c>
      <c r="D84" s="33">
        <v>4.5999999999999996</v>
      </c>
      <c r="E84" s="33">
        <v>4.55</v>
      </c>
      <c r="F84" s="37">
        <v>4.4000000000000004</v>
      </c>
      <c r="G84" s="37">
        <v>4.5</v>
      </c>
      <c r="I84" s="69">
        <v>4.8666</v>
      </c>
      <c r="J84" s="71">
        <v>4.6665999999999999</v>
      </c>
      <c r="K84" s="71">
        <v>4.6665999999999999</v>
      </c>
      <c r="L84" s="71">
        <v>4.9279999999999999</v>
      </c>
      <c r="M84" s="71">
        <v>4.7857000000000003</v>
      </c>
      <c r="N84" s="71">
        <v>4.6428570000000002</v>
      </c>
      <c r="O84" s="71">
        <v>4.7142860000000004</v>
      </c>
      <c r="Q84" s="40">
        <v>4.6500000000000004</v>
      </c>
      <c r="R84" s="47">
        <v>4.6950000000000003</v>
      </c>
      <c r="S84" s="47">
        <v>4.6100000000000003</v>
      </c>
      <c r="T84" s="47">
        <v>4.57</v>
      </c>
      <c r="U84" s="47">
        <v>4.57</v>
      </c>
      <c r="V84" s="40">
        <v>4.6500000000000004</v>
      </c>
      <c r="W84" s="40">
        <v>4.6500000000000004</v>
      </c>
    </row>
    <row r="85" spans="1:23" ht="17.25" thickBot="1" x14ac:dyDescent="0.35">
      <c r="A85" s="40">
        <v>4.6500000000000004</v>
      </c>
      <c r="B85" s="47">
        <v>4.6950000000000003</v>
      </c>
      <c r="C85" s="47">
        <v>4.6100000000000003</v>
      </c>
      <c r="D85" s="47">
        <v>4.57</v>
      </c>
      <c r="E85" s="47">
        <v>4.57</v>
      </c>
      <c r="F85" s="40">
        <v>4.6500000000000004</v>
      </c>
      <c r="G85" s="40">
        <v>4.6500000000000004</v>
      </c>
      <c r="I85" s="75">
        <f>AVERAGE(I82:I84)</f>
        <v>4.4821999999999997</v>
      </c>
      <c r="J85" s="75">
        <f>AVERAGE(J82:J84)</f>
        <v>4.5321999999999996</v>
      </c>
      <c r="K85" s="75">
        <f>AVERAGE(K82:K84)</f>
        <v>4.4155333333333333</v>
      </c>
      <c r="L85" s="75">
        <f>AVERAGE(L82:L84)</f>
        <v>4.5159999999999991</v>
      </c>
      <c r="M85" s="75">
        <f>AVERAGE(M82:M84)</f>
        <v>4.4519000000000002</v>
      </c>
      <c r="N85" s="75">
        <f>AVERAGE(N82:O84)</f>
        <v>4.6214286000000007</v>
      </c>
      <c r="Q85" s="68">
        <v>4.5</v>
      </c>
      <c r="R85" s="70">
        <v>4.5</v>
      </c>
      <c r="S85" s="70">
        <v>4.57</v>
      </c>
      <c r="T85" s="70">
        <v>4.5</v>
      </c>
      <c r="U85" s="70">
        <v>4.5</v>
      </c>
      <c r="V85" s="68">
        <v>4.43</v>
      </c>
      <c r="W85" s="68">
        <v>4.43</v>
      </c>
    </row>
    <row r="86" spans="1:23" x14ac:dyDescent="0.3">
      <c r="A86" s="46">
        <v>4.5999999999999996</v>
      </c>
      <c r="B86" s="32">
        <v>4.8</v>
      </c>
      <c r="C86" s="32">
        <v>4.5999999999999996</v>
      </c>
      <c r="D86" s="32">
        <v>4.5999999999999996</v>
      </c>
      <c r="E86" s="32">
        <v>4.7</v>
      </c>
      <c r="F86" s="32">
        <v>4.7</v>
      </c>
      <c r="G86" s="32">
        <v>4.9000000000000004</v>
      </c>
      <c r="Q86" s="75">
        <f>AVERAGE(Q82:Q85)</f>
        <v>4.7025000000000006</v>
      </c>
      <c r="R86" s="75">
        <f>AVERAGE(R82:R85)</f>
        <v>4.626525</v>
      </c>
      <c r="S86" s="75">
        <f>AVERAGE(S82:S85)</f>
        <v>4.625</v>
      </c>
      <c r="T86" s="75">
        <f>AVERAGE(T82:T85)</f>
        <v>4.59</v>
      </c>
      <c r="U86" s="75">
        <f>AVERAGE(U82:U85)</f>
        <v>4.5225</v>
      </c>
      <c r="V86" s="75">
        <f>AVERAGE(V82:W85)</f>
        <v>4.4762499999999994</v>
      </c>
    </row>
    <row r="87" spans="1:23" x14ac:dyDescent="0.3">
      <c r="A87" s="68">
        <v>4.5</v>
      </c>
      <c r="B87" s="70">
        <v>4.5</v>
      </c>
      <c r="C87" s="70">
        <v>4.57</v>
      </c>
      <c r="D87" s="70">
        <v>4.5</v>
      </c>
      <c r="E87" s="70">
        <v>4.5</v>
      </c>
      <c r="F87" s="68">
        <v>4.43</v>
      </c>
      <c r="G87" s="68">
        <v>4.43</v>
      </c>
    </row>
    <row r="88" spans="1:23" x14ac:dyDescent="0.3">
      <c r="A88" s="69">
        <v>4.8666</v>
      </c>
      <c r="B88" s="71">
        <v>4.6665999999999999</v>
      </c>
      <c r="C88" s="71">
        <v>4.6665999999999999</v>
      </c>
      <c r="D88" s="71">
        <v>4.9279999999999999</v>
      </c>
      <c r="E88" s="71">
        <v>4.7857000000000003</v>
      </c>
      <c r="F88" s="71">
        <v>4.6428570000000002</v>
      </c>
      <c r="G88" s="71">
        <v>4.7142860000000004</v>
      </c>
    </row>
    <row r="89" spans="1:23" x14ac:dyDescent="0.3">
      <c r="A89" s="74">
        <f>AVERAGE(A82:A88)</f>
        <v>4.6080857142857141</v>
      </c>
      <c r="B89" s="74">
        <f>AVERAGE(B82:B88)</f>
        <v>4.5861000000000001</v>
      </c>
      <c r="C89" s="74">
        <f>AVERAGE(C82:C88)</f>
        <v>4.5352285714285712</v>
      </c>
      <c r="D89" s="74">
        <f>AVERAGE(D82:D88)</f>
        <v>4.5582857142857147</v>
      </c>
      <c r="E89" s="74">
        <f>AVERAGE(E82:E88)</f>
        <v>4.4922428571428572</v>
      </c>
      <c r="F89" s="74">
        <f>AVERAGE(F82:G88)</f>
        <v>4.5320879230769231</v>
      </c>
      <c r="G89" s="73"/>
    </row>
    <row r="90" spans="1:23" x14ac:dyDescent="0.3">
      <c r="A90" s="72"/>
      <c r="B90" s="73"/>
      <c r="C90" s="73"/>
      <c r="D90" s="73"/>
      <c r="E90" s="73"/>
      <c r="F90" s="73"/>
      <c r="G90" s="73"/>
    </row>
    <row r="91" spans="1:23" x14ac:dyDescent="0.3">
      <c r="A91" s="72"/>
      <c r="B91" s="73"/>
      <c r="C91" s="73"/>
      <c r="D91" s="73"/>
      <c r="E91" s="73"/>
      <c r="F91" s="73"/>
      <c r="G91" s="73"/>
    </row>
    <row r="92" spans="1:23" x14ac:dyDescent="0.3">
      <c r="A92" s="72"/>
      <c r="B92" s="73"/>
      <c r="C92" s="73"/>
      <c r="D92" s="73"/>
      <c r="E92" s="73"/>
      <c r="F92" s="73"/>
      <c r="G92" s="73"/>
    </row>
    <row r="93" spans="1:23" x14ac:dyDescent="0.3">
      <c r="A93" s="72"/>
      <c r="B93" s="73"/>
      <c r="C93" s="73"/>
      <c r="D93" s="73"/>
      <c r="E93" s="73"/>
      <c r="F93" s="73"/>
      <c r="G93" s="73"/>
    </row>
    <row r="94" spans="1:23" x14ac:dyDescent="0.3">
      <c r="A94" s="72"/>
      <c r="B94" s="73"/>
      <c r="C94" s="73"/>
      <c r="D94" s="73"/>
      <c r="E94" s="73"/>
      <c r="F94" s="73"/>
      <c r="G94" s="73"/>
    </row>
    <row r="95" spans="1:23" x14ac:dyDescent="0.3">
      <c r="A95" s="44"/>
      <c r="B95" s="44"/>
      <c r="C95" s="44"/>
      <c r="D95" s="44"/>
      <c r="E95" s="44"/>
      <c r="F95" s="44"/>
      <c r="G95" s="34"/>
    </row>
  </sheetData>
  <phoneticPr fontId="2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pageSetUpPr fitToPage="1"/>
  </sheetPr>
  <dimension ref="A1:O35"/>
  <sheetViews>
    <sheetView view="pageBreakPreview" zoomScale="55" zoomScaleNormal="100" zoomScaleSheetLayoutView="55" workbookViewId="0">
      <selection activeCell="J8" sqref="J8"/>
    </sheetView>
  </sheetViews>
  <sheetFormatPr defaultRowHeight="16.5" x14ac:dyDescent="0.3"/>
  <cols>
    <col min="1" max="1" width="3.25" customWidth="1"/>
    <col min="2" max="2" width="24.375" customWidth="1"/>
    <col min="3" max="14" width="15.625" customWidth="1"/>
    <col min="15" max="15" width="9.75" customWidth="1"/>
  </cols>
  <sheetData>
    <row r="1" spans="1:15" ht="49.5" customHeight="1" x14ac:dyDescent="0.3">
      <c r="A1" s="176" t="s">
        <v>486</v>
      </c>
      <c r="B1" s="84"/>
      <c r="C1" s="84"/>
      <c r="D1" s="151"/>
      <c r="E1" s="151"/>
      <c r="F1" s="151"/>
      <c r="G1" s="151"/>
      <c r="H1" s="151"/>
      <c r="I1" s="151"/>
      <c r="J1" s="151"/>
      <c r="K1" s="151"/>
      <c r="L1" s="151"/>
      <c r="M1" s="151"/>
      <c r="N1" s="140"/>
    </row>
    <row r="2" spans="1:15" ht="23.25" customHeight="1" thickBot="1" x14ac:dyDescent="0.35">
      <c r="A2" s="451" t="s">
        <v>4100</v>
      </c>
      <c r="B2" s="133"/>
      <c r="C2" s="134"/>
      <c r="D2" s="134"/>
      <c r="E2" s="135"/>
      <c r="F2" s="136"/>
      <c r="G2" s="84"/>
      <c r="H2" s="84"/>
      <c r="I2" s="84"/>
      <c r="J2" s="84"/>
      <c r="K2" s="84"/>
      <c r="L2" s="84"/>
      <c r="M2" s="235"/>
      <c r="N2" s="235"/>
      <c r="O2" s="235" t="s">
        <v>484</v>
      </c>
    </row>
    <row r="3" spans="1:15" ht="39.950000000000003" customHeight="1" thickTop="1" x14ac:dyDescent="0.3">
      <c r="A3" s="141" t="s">
        <v>177</v>
      </c>
      <c r="B3" s="141"/>
      <c r="C3" s="138" t="s">
        <v>166</v>
      </c>
      <c r="D3" s="138" t="s">
        <v>167</v>
      </c>
      <c r="E3" s="138" t="s">
        <v>168</v>
      </c>
      <c r="F3" s="138" t="s">
        <v>169</v>
      </c>
      <c r="G3" s="138" t="s">
        <v>170</v>
      </c>
      <c r="H3" s="138" t="s">
        <v>171</v>
      </c>
      <c r="I3" s="138" t="s">
        <v>172</v>
      </c>
      <c r="J3" s="138" t="s">
        <v>173</v>
      </c>
      <c r="K3" s="138" t="s">
        <v>174</v>
      </c>
      <c r="L3" s="346" t="s">
        <v>175</v>
      </c>
      <c r="M3" s="351" t="s">
        <v>1058</v>
      </c>
      <c r="N3" s="382" t="s">
        <v>1059</v>
      </c>
      <c r="O3" s="341" t="s">
        <v>869</v>
      </c>
    </row>
    <row r="4" spans="1:15" ht="35.1" customHeight="1" thickBot="1" x14ac:dyDescent="0.35">
      <c r="A4" s="193"/>
      <c r="B4" s="241" t="s">
        <v>1053</v>
      </c>
      <c r="C4" s="248">
        <v>4.3099999999999996</v>
      </c>
      <c r="D4" s="248">
        <v>4.3899999999999997</v>
      </c>
      <c r="E4" s="248">
        <v>4.26</v>
      </c>
      <c r="F4" s="249">
        <v>4.4000000000000004</v>
      </c>
      <c r="G4" s="248">
        <v>4.3499999999999996</v>
      </c>
      <c r="H4" s="248">
        <v>4.3899999999999997</v>
      </c>
      <c r="I4" s="248">
        <v>4.34</v>
      </c>
      <c r="J4" s="248">
        <v>4.42</v>
      </c>
      <c r="K4" s="248">
        <v>4.4800000000000004</v>
      </c>
      <c r="L4" s="347">
        <v>4.49</v>
      </c>
      <c r="M4" s="352">
        <v>4.5322742273529979</v>
      </c>
      <c r="N4" s="383">
        <f>'입력(교육과정)'!$BH$5</f>
        <v>4.5603841826784981</v>
      </c>
      <c r="O4" s="439">
        <f t="shared" ref="O4:O9" si="0">N4-M4</f>
        <v>2.8109955325500202E-2</v>
      </c>
    </row>
    <row r="5" spans="1:15" ht="35.1" customHeight="1" thickTop="1" x14ac:dyDescent="0.3">
      <c r="A5" s="194"/>
      <c r="B5" s="245" t="s">
        <v>482</v>
      </c>
      <c r="C5" s="184">
        <v>4.4000000000000004</v>
      </c>
      <c r="D5" s="184">
        <v>4.5199999999999996</v>
      </c>
      <c r="E5" s="184">
        <v>4.4800000000000004</v>
      </c>
      <c r="F5" s="184">
        <v>4.55</v>
      </c>
      <c r="G5" s="184">
        <v>4.49</v>
      </c>
      <c r="H5" s="184">
        <v>4.51</v>
      </c>
      <c r="I5" s="184">
        <v>4.3600000000000003</v>
      </c>
      <c r="J5" s="184">
        <v>4.43</v>
      </c>
      <c r="K5" s="184">
        <v>4.5199999999999996</v>
      </c>
      <c r="L5" s="325">
        <v>4.53</v>
      </c>
      <c r="M5" s="353">
        <v>4.5729430039383026</v>
      </c>
      <c r="N5" s="384">
        <f>'입력(교육과정)'!$AQ$5</f>
        <v>4.6188071909108359</v>
      </c>
      <c r="O5" s="440">
        <f t="shared" si="0"/>
        <v>4.5864186972533361E-2</v>
      </c>
    </row>
    <row r="6" spans="1:15" ht="35.1" customHeight="1" x14ac:dyDescent="0.3">
      <c r="A6" s="195"/>
      <c r="B6" s="253" t="s">
        <v>1052</v>
      </c>
      <c r="C6" s="139">
        <v>4.42</v>
      </c>
      <c r="D6" s="139">
        <v>4.43</v>
      </c>
      <c r="E6" s="139">
        <v>4.0999999999999996</v>
      </c>
      <c r="F6" s="139">
        <v>4.3600000000000003</v>
      </c>
      <c r="G6" s="139">
        <v>4.32</v>
      </c>
      <c r="H6" s="139">
        <v>4.3600000000000003</v>
      </c>
      <c r="I6" s="139">
        <v>4.34</v>
      </c>
      <c r="J6" s="139">
        <v>4.38</v>
      </c>
      <c r="K6" s="139">
        <v>4.42</v>
      </c>
      <c r="L6" s="348">
        <v>4.41</v>
      </c>
      <c r="M6" s="354">
        <v>4.4663575636812807</v>
      </c>
      <c r="N6" s="385">
        <f>'입력(교육과정)'!$BD$5</f>
        <v>4.4807140307914386</v>
      </c>
      <c r="O6" s="441">
        <f t="shared" si="0"/>
        <v>1.4356467110157922E-2</v>
      </c>
    </row>
    <row r="7" spans="1:15" ht="35.1" customHeight="1" x14ac:dyDescent="0.3">
      <c r="A7" s="196"/>
      <c r="B7" s="270" t="s">
        <v>176</v>
      </c>
      <c r="C7" s="143">
        <v>4.2387387387387383</v>
      </c>
      <c r="D7" s="145">
        <v>4.3180995475113146</v>
      </c>
      <c r="E7" s="143">
        <v>4.0063461538461551</v>
      </c>
      <c r="F7" s="146">
        <v>4.3099999999999996</v>
      </c>
      <c r="G7" s="146">
        <v>4.25</v>
      </c>
      <c r="H7" s="146">
        <v>4.32</v>
      </c>
      <c r="I7" s="146">
        <v>4.32</v>
      </c>
      <c r="J7" s="146">
        <v>4.45</v>
      </c>
      <c r="K7" s="146">
        <v>4.4400000000000004</v>
      </c>
      <c r="L7" s="349">
        <v>4.4000000000000004</v>
      </c>
      <c r="M7" s="336">
        <v>4.4476010335003879</v>
      </c>
      <c r="N7" s="386">
        <f>'입력(교육과정)'!$BE$5</f>
        <v>4.478573047438549</v>
      </c>
      <c r="O7" s="442">
        <f t="shared" si="0"/>
        <v>3.0972013938161069E-2</v>
      </c>
    </row>
    <row r="8" spans="1:15" ht="35.1" customHeight="1" x14ac:dyDescent="0.3">
      <c r="A8" s="197"/>
      <c r="B8" s="271" t="s">
        <v>129</v>
      </c>
      <c r="C8" s="147">
        <v>4.6085585585585598</v>
      </c>
      <c r="D8" s="144">
        <v>4.5559728506787334</v>
      </c>
      <c r="E8" s="144">
        <v>4.1967464114832538</v>
      </c>
      <c r="F8" s="148">
        <v>4.4000000000000004</v>
      </c>
      <c r="G8" s="148">
        <v>4.4000000000000004</v>
      </c>
      <c r="H8" s="148">
        <v>4.4000000000000004</v>
      </c>
      <c r="I8" s="148">
        <v>4.4000000000000004</v>
      </c>
      <c r="J8" s="149">
        <v>4.37</v>
      </c>
      <c r="K8" s="149">
        <v>4.43</v>
      </c>
      <c r="L8" s="350">
        <v>4.43</v>
      </c>
      <c r="M8" s="337">
        <v>4.4810703972854897</v>
      </c>
      <c r="N8" s="387">
        <f>'입력(교육과정)'!$BF$5</f>
        <v>4.4696243706896412</v>
      </c>
      <c r="O8" s="443">
        <f t="shared" si="0"/>
        <v>-1.144602659584848E-2</v>
      </c>
    </row>
    <row r="9" spans="1:15" ht="35.1" customHeight="1" thickBot="1" x14ac:dyDescent="0.35">
      <c r="A9" s="198"/>
      <c r="B9" s="242" t="s">
        <v>485</v>
      </c>
      <c r="C9" s="109">
        <v>4.34</v>
      </c>
      <c r="D9" s="109">
        <v>4.34</v>
      </c>
      <c r="E9" s="109">
        <v>4.3</v>
      </c>
      <c r="F9" s="109">
        <v>4.41</v>
      </c>
      <c r="G9" s="109">
        <v>4.3</v>
      </c>
      <c r="H9" s="109">
        <v>4.37</v>
      </c>
      <c r="I9" s="109">
        <v>4.38</v>
      </c>
      <c r="J9" s="109">
        <v>4.45</v>
      </c>
      <c r="K9" s="109">
        <v>4.53</v>
      </c>
      <c r="L9" s="326">
        <v>4.49</v>
      </c>
      <c r="M9" s="355">
        <v>4.54</v>
      </c>
      <c r="N9" s="388">
        <f>'입력(교육과정)'!$BG$5</f>
        <v>4.6116511404092</v>
      </c>
      <c r="O9" s="444">
        <f t="shared" si="0"/>
        <v>7.1651140409199954E-2</v>
      </c>
    </row>
    <row r="10" spans="1:15" ht="27.75" customHeight="1" thickTop="1" x14ac:dyDescent="0.3">
      <c r="A10" s="84"/>
      <c r="B10" s="84"/>
      <c r="C10" s="84"/>
      <c r="D10" s="84"/>
      <c r="E10" s="84"/>
      <c r="F10" s="84"/>
      <c r="G10" s="84"/>
      <c r="H10" s="84"/>
      <c r="I10" s="84"/>
      <c r="J10" s="84"/>
      <c r="K10" s="84"/>
      <c r="L10" s="84"/>
      <c r="M10" s="84"/>
    </row>
    <row r="11" spans="1:15" ht="40.5" customHeight="1" x14ac:dyDescent="0.3">
      <c r="A11" s="176" t="s">
        <v>487</v>
      </c>
      <c r="B11" s="84"/>
      <c r="C11" s="84"/>
      <c r="D11" s="151"/>
      <c r="E11" s="151"/>
      <c r="F11" s="151"/>
      <c r="G11" s="151"/>
      <c r="H11" s="151"/>
      <c r="I11" s="151"/>
      <c r="J11" s="151"/>
      <c r="K11" s="151"/>
      <c r="L11" s="151"/>
      <c r="M11" s="151"/>
    </row>
    <row r="12" spans="1:15" ht="20.25" customHeight="1" thickBot="1" x14ac:dyDescent="0.35">
      <c r="A12" s="451" t="s">
        <v>4100</v>
      </c>
      <c r="B12" s="133"/>
      <c r="C12" s="134"/>
      <c r="D12" s="134"/>
      <c r="E12" s="135"/>
      <c r="F12" s="136"/>
      <c r="G12" s="84"/>
      <c r="H12" s="84"/>
      <c r="I12" s="84"/>
      <c r="J12" s="84"/>
      <c r="K12" s="84"/>
      <c r="L12" s="84"/>
      <c r="M12" s="235"/>
      <c r="N12" s="510" t="s">
        <v>3737</v>
      </c>
    </row>
    <row r="13" spans="1:15" ht="39.950000000000003" customHeight="1" thickTop="1" x14ac:dyDescent="0.3">
      <c r="A13" s="141" t="s">
        <v>182</v>
      </c>
      <c r="B13" s="141"/>
      <c r="C13" s="262" t="s">
        <v>3435</v>
      </c>
      <c r="D13" s="262" t="s">
        <v>3436</v>
      </c>
      <c r="E13" s="262" t="s">
        <v>3437</v>
      </c>
      <c r="F13" s="262" t="s">
        <v>3438</v>
      </c>
      <c r="G13" s="262" t="s">
        <v>3439</v>
      </c>
      <c r="H13" s="262" t="s">
        <v>3440</v>
      </c>
      <c r="I13" s="262" t="s">
        <v>3441</v>
      </c>
      <c r="J13" s="262" t="s">
        <v>3790</v>
      </c>
      <c r="K13" s="323" t="s">
        <v>3793</v>
      </c>
      <c r="L13" s="331" t="s">
        <v>3791</v>
      </c>
      <c r="M13" s="342" t="str">
        <f>"'25. "&amp;N12&amp;"(B)"</f>
        <v>'25. 7월(B)</v>
      </c>
      <c r="N13" s="341" t="s">
        <v>868</v>
      </c>
    </row>
    <row r="14" spans="1:15" ht="35.1" customHeight="1" thickBot="1" x14ac:dyDescent="0.35">
      <c r="A14" s="193"/>
      <c r="B14" s="241" t="s">
        <v>1053</v>
      </c>
      <c r="C14" s="247">
        <v>4.6007803446553455</v>
      </c>
      <c r="D14" s="247">
        <v>4.5817898979107321</v>
      </c>
      <c r="E14" s="247">
        <v>4.5568545850083897</v>
      </c>
      <c r="F14" s="247">
        <v>4.5632761970705813</v>
      </c>
      <c r="G14" s="247">
        <v>4.5053715630690325</v>
      </c>
      <c r="H14" s="247">
        <v>4.5384347668406573</v>
      </c>
      <c r="I14" s="247">
        <v>4.5638384752239771</v>
      </c>
      <c r="J14" s="247">
        <v>4.5749582335273029</v>
      </c>
      <c r="K14" s="324">
        <v>4.5644969253142644</v>
      </c>
      <c r="L14" s="332">
        <v>4.5796885788434416</v>
      </c>
      <c r="M14" s="343">
        <f>AVERAGEIF('입력(교육과정)'!$A$7:$A$202,N12,'입력(교육과정)'!$BH$7:$BH$202)</f>
        <v>4.5370121336970035</v>
      </c>
      <c r="N14" s="405">
        <f>M14-L14</f>
        <v>-4.2676445146438091E-2</v>
      </c>
    </row>
    <row r="15" spans="1:15" ht="35.1" customHeight="1" thickTop="1" x14ac:dyDescent="0.3">
      <c r="A15" s="199"/>
      <c r="B15" s="245" t="s">
        <v>482</v>
      </c>
      <c r="C15" s="184">
        <v>4.6828571428571433</v>
      </c>
      <c r="D15" s="184">
        <v>4.6546666666666665</v>
      </c>
      <c r="E15" s="184">
        <v>4.5991304347826087</v>
      </c>
      <c r="F15" s="184">
        <v>4.6133333333333333</v>
      </c>
      <c r="G15" s="184">
        <v>4.5518538653757581</v>
      </c>
      <c r="H15" s="184">
        <v>4.5963788986842982</v>
      </c>
      <c r="I15" s="184">
        <v>4.6314015945946894</v>
      </c>
      <c r="J15" s="184">
        <v>4.6011123031451975</v>
      </c>
      <c r="K15" s="325">
        <v>4.645368544965625</v>
      </c>
      <c r="L15" s="333">
        <v>4.6351352683032632</v>
      </c>
      <c r="M15" s="344">
        <f>AVERAGEIF('입력(교육과정)'!$A$7:$A$202,N12,'입력(교육과정)'!$AQ$7:$AQ$202)</f>
        <v>4.5956954496772324</v>
      </c>
      <c r="N15" s="403">
        <f t="shared" ref="N15:N31" si="1">M15-L15</f>
        <v>-3.9439818626030743E-2</v>
      </c>
    </row>
    <row r="16" spans="1:15" ht="35.1" customHeight="1" x14ac:dyDescent="0.3">
      <c r="A16" s="195"/>
      <c r="B16" s="243" t="s">
        <v>1052</v>
      </c>
      <c r="C16" s="142">
        <v>4.5428571428571427</v>
      </c>
      <c r="D16" s="142">
        <v>4.5569999999999995</v>
      </c>
      <c r="E16" s="142">
        <v>4.4619565217391317</v>
      </c>
      <c r="F16" s="142">
        <v>4.4266666666666659</v>
      </c>
      <c r="G16" s="142">
        <v>4.3819925316367163</v>
      </c>
      <c r="H16" s="142">
        <v>4.4722615290856877</v>
      </c>
      <c r="I16" s="142">
        <v>4.4591386210040547</v>
      </c>
      <c r="J16" s="142">
        <v>4.5517135992877096</v>
      </c>
      <c r="K16" s="327">
        <v>4.4727190401327288</v>
      </c>
      <c r="L16" s="335">
        <v>4.4644935382285986</v>
      </c>
      <c r="M16" s="445">
        <f>AVERAGEIF('입력(교육과정)'!$A$7:$A$202,N12,'입력(교육과정)'!$BD$7:$BD$202)</f>
        <v>4.4666350810401472</v>
      </c>
      <c r="N16" s="446">
        <f t="shared" si="1"/>
        <v>2.1415428115485469E-3</v>
      </c>
    </row>
    <row r="17" spans="1:14" ht="35.1" customHeight="1" x14ac:dyDescent="0.3">
      <c r="A17" s="206"/>
      <c r="B17" s="513" t="s">
        <v>163</v>
      </c>
      <c r="C17" s="185">
        <v>4.5357142857142856</v>
      </c>
      <c r="D17" s="185">
        <v>4.5619999999999994</v>
      </c>
      <c r="E17" s="185">
        <v>4.47</v>
      </c>
      <c r="F17" s="185">
        <v>4.4058333333333328</v>
      </c>
      <c r="G17" s="185">
        <v>4.3321367427062478</v>
      </c>
      <c r="H17" s="185">
        <v>4.5077213985173312</v>
      </c>
      <c r="I17" s="185">
        <v>4.4608485404274676</v>
      </c>
      <c r="J17" s="185">
        <v>4.6007629656491886</v>
      </c>
      <c r="K17" s="329">
        <v>4.462072869248729</v>
      </c>
      <c r="L17" s="338">
        <v>4.4508849443250034</v>
      </c>
      <c r="M17" s="514">
        <f>AVERAGEIF('입력(교육과정)'!$A$7:$A$202,N12,'입력(교육과정)'!$BE$7:$BE$202)</f>
        <v>4.453520523808618</v>
      </c>
      <c r="N17" s="515">
        <f t="shared" si="1"/>
        <v>2.6355794836145918E-3</v>
      </c>
    </row>
    <row r="18" spans="1:14" ht="35.1" customHeight="1" x14ac:dyDescent="0.3">
      <c r="A18" s="207"/>
      <c r="B18" s="269" t="s">
        <v>129</v>
      </c>
      <c r="C18" s="144">
        <v>4.4479999999999995</v>
      </c>
      <c r="D18" s="144">
        <v>4.5391666666666666</v>
      </c>
      <c r="E18" s="144">
        <v>4.4799999999999995</v>
      </c>
      <c r="F18" s="144">
        <v>4.4437500000000005</v>
      </c>
      <c r="G18" s="144">
        <v>4.4575735586037171</v>
      </c>
      <c r="H18" s="144">
        <v>4.4433012756294659</v>
      </c>
      <c r="I18" s="144">
        <v>4.416593857190839</v>
      </c>
      <c r="J18" s="144">
        <v>4.4664931699456663</v>
      </c>
      <c r="K18" s="328">
        <v>4.4657606700530614</v>
      </c>
      <c r="L18" s="337">
        <v>4.4885341343606759</v>
      </c>
      <c r="M18" s="387">
        <f>AVERAGEIF('입력(교육과정)'!$A$7:$A$202,N12,'입력(교육과정)'!$BF$7:$BF$202)</f>
        <v>4.4797496382716755</v>
      </c>
      <c r="N18" s="449">
        <f t="shared" si="1"/>
        <v>-8.7844960890004486E-3</v>
      </c>
    </row>
    <row r="19" spans="1:14" ht="35.1" customHeight="1" x14ac:dyDescent="0.3">
      <c r="A19" s="198"/>
      <c r="B19" s="242" t="s">
        <v>1054</v>
      </c>
      <c r="C19" s="109">
        <v>4.5638716814159297</v>
      </c>
      <c r="D19" s="109">
        <v>4.5781761006289301</v>
      </c>
      <c r="E19" s="109">
        <v>4.5707983870967768</v>
      </c>
      <c r="F19" s="109">
        <v>4.5649066369969065</v>
      </c>
      <c r="G19" s="109">
        <v>4.5344860696686133</v>
      </c>
      <c r="H19" s="109">
        <v>4.6064298620220878</v>
      </c>
      <c r="I19" s="109">
        <v>4.5992790200629949</v>
      </c>
      <c r="J19" s="109">
        <v>4.5828616886854734</v>
      </c>
      <c r="K19" s="326">
        <v>4.6399638992975332</v>
      </c>
      <c r="L19" s="334">
        <v>4.6479474020105878</v>
      </c>
      <c r="M19" s="345">
        <f>AVERAGEIF('입력(강사강의)'!$O$5:$O$9066,N12,'입력(강사강의)'!$J$5:$J$9066)</f>
        <v>4.5980966684832429</v>
      </c>
      <c r="N19" s="404">
        <f>M19-L19</f>
        <v>-4.9850733527344815E-2</v>
      </c>
    </row>
    <row r="20" spans="1:14" ht="35.1" customHeight="1" x14ac:dyDescent="0.3">
      <c r="A20" s="200"/>
      <c r="B20" s="246" t="s">
        <v>161</v>
      </c>
      <c r="C20" s="109">
        <v>4.5514285714285716</v>
      </c>
      <c r="D20" s="109">
        <v>4.4973333333333327</v>
      </c>
      <c r="E20" s="109">
        <v>4.554347826086957</v>
      </c>
      <c r="F20" s="109">
        <v>4.5358333333333336</v>
      </c>
      <c r="G20" s="109">
        <v>4.4979308538155127</v>
      </c>
      <c r="H20" s="109">
        <v>4.5200861550791425</v>
      </c>
      <c r="I20" s="109">
        <v>4.565670243819886</v>
      </c>
      <c r="J20" s="109">
        <v>4.5384288333355665</v>
      </c>
      <c r="K20" s="326">
        <v>4.5490960995185787</v>
      </c>
      <c r="L20" s="334">
        <v>4.6085977353893863</v>
      </c>
      <c r="M20" s="345">
        <f>AVERAGEIF('입력(교육과정)'!$A$7:$A$202,N12,'입력(교육과정)'!$AR$7:$AR$202)</f>
        <v>4.5391248847490262</v>
      </c>
      <c r="N20" s="404">
        <f t="shared" si="1"/>
        <v>-6.9472850640360129E-2</v>
      </c>
    </row>
    <row r="21" spans="1:14" ht="35.1" customHeight="1" x14ac:dyDescent="0.3">
      <c r="A21" s="201"/>
      <c r="B21" s="243" t="s">
        <v>1055</v>
      </c>
      <c r="C21" s="142">
        <v>4.605714285714285</v>
      </c>
      <c r="D21" s="142">
        <v>4.5716666666666663</v>
      </c>
      <c r="E21" s="142">
        <v>4.5469565217391308</v>
      </c>
      <c r="F21" s="142">
        <v>4.5479166666666666</v>
      </c>
      <c r="G21" s="142">
        <v>4.4924497974661275</v>
      </c>
      <c r="H21" s="142">
        <v>4.5277668553396113</v>
      </c>
      <c r="I21" s="142">
        <v>4.5892923359047595</v>
      </c>
      <c r="J21" s="142">
        <v>4.5282873467691589</v>
      </c>
      <c r="K21" s="327">
        <v>4.5350673289705803</v>
      </c>
      <c r="L21" s="335">
        <v>4.561896976333907</v>
      </c>
      <c r="M21" s="445">
        <f>AVERAGEIF('입력(교육과정)'!$A$7:$A$202,N12,'입력(교육과정)'!$AS$7:$AS$202)</f>
        <v>4.5310826003412306</v>
      </c>
      <c r="N21" s="446">
        <f t="shared" si="1"/>
        <v>-3.0814375992676446E-2</v>
      </c>
    </row>
    <row r="22" spans="1:14" ht="35.1" customHeight="1" x14ac:dyDescent="0.3">
      <c r="A22" s="202"/>
      <c r="B22" s="266" t="s">
        <v>159</v>
      </c>
      <c r="C22" s="185">
        <v>4.612857142857143</v>
      </c>
      <c r="D22" s="185">
        <v>4.5986666666666656</v>
      </c>
      <c r="E22" s="185">
        <v>4.5669565217391304</v>
      </c>
      <c r="F22" s="185">
        <v>4.5533333333333337</v>
      </c>
      <c r="G22" s="185">
        <v>4.4986879450448543</v>
      </c>
      <c r="H22" s="185">
        <v>4.5138887497495501</v>
      </c>
      <c r="I22" s="185">
        <v>4.5964621652603475</v>
      </c>
      <c r="J22" s="185">
        <v>4.5614691630465618</v>
      </c>
      <c r="K22" s="329">
        <v>4.5668840473318832</v>
      </c>
      <c r="L22" s="338">
        <v>4.5806966599598073</v>
      </c>
      <c r="M22" s="447">
        <f>AVERAGEIF('입력(교육과정)'!$A$7:$A$202,N12,'입력(교육과정)'!$AT$7:$AT$202)</f>
        <v>4.5500731704281181</v>
      </c>
      <c r="N22" s="448">
        <f t="shared" si="1"/>
        <v>-3.0623489531689252E-2</v>
      </c>
    </row>
    <row r="23" spans="1:14" ht="35.1" customHeight="1" x14ac:dyDescent="0.3">
      <c r="A23" s="203"/>
      <c r="B23" s="267" t="s">
        <v>142</v>
      </c>
      <c r="C23" s="144">
        <v>4.5985714285714279</v>
      </c>
      <c r="D23" s="144">
        <v>4.5446666666666671</v>
      </c>
      <c r="E23" s="144">
        <v>4.5269565217391312</v>
      </c>
      <c r="F23" s="144">
        <v>4.5425000000000004</v>
      </c>
      <c r="G23" s="144">
        <v>4.4862116498874025</v>
      </c>
      <c r="H23" s="144">
        <v>4.5416449609296734</v>
      </c>
      <c r="I23" s="144">
        <v>4.5821225065491697</v>
      </c>
      <c r="J23" s="144">
        <v>4.4951055304917533</v>
      </c>
      <c r="K23" s="328">
        <v>4.5032506106092747</v>
      </c>
      <c r="L23" s="337">
        <v>4.543097292708004</v>
      </c>
      <c r="M23" s="387">
        <f>AVERAGEIF('입력(교육과정)'!$A$7:$A$202,N12,'입력(교육과정)'!$AU$7:$AU$202)</f>
        <v>4.4920796310193056</v>
      </c>
      <c r="N23" s="449">
        <f t="shared" si="1"/>
        <v>-5.1017661688698368E-2</v>
      </c>
    </row>
    <row r="24" spans="1:14" ht="35.1" customHeight="1" x14ac:dyDescent="0.3">
      <c r="A24" s="201"/>
      <c r="B24" s="244" t="s">
        <v>1056</v>
      </c>
      <c r="C24" s="142">
        <v>4.5935714285714289</v>
      </c>
      <c r="D24" s="142">
        <v>4.5474999999999994</v>
      </c>
      <c r="E24" s="142">
        <v>4.542355072463768</v>
      </c>
      <c r="F24" s="142">
        <v>4.5558333333333341</v>
      </c>
      <c r="G24" s="142">
        <v>4.4984677161008335</v>
      </c>
      <c r="H24" s="142">
        <v>4.5056645016585417</v>
      </c>
      <c r="I24" s="142">
        <v>4.5379107183374048</v>
      </c>
      <c r="J24" s="142">
        <v>4.5459907123928982</v>
      </c>
      <c r="K24" s="327">
        <v>4.5504304778394395</v>
      </c>
      <c r="L24" s="335">
        <v>4.5717160742225413</v>
      </c>
      <c r="M24" s="445">
        <f>AVERAGEIF('입력(교육과정)'!$A$7:$A$202,N12,'입력(교육과정)'!$AV$7:$AV$202)</f>
        <v>4.5195836411792003</v>
      </c>
      <c r="N24" s="446">
        <f t="shared" si="1"/>
        <v>-5.2132433043341031E-2</v>
      </c>
    </row>
    <row r="25" spans="1:14" ht="35.1" customHeight="1" x14ac:dyDescent="0.3">
      <c r="A25" s="204"/>
      <c r="B25" s="266" t="s">
        <v>136</v>
      </c>
      <c r="C25" s="185">
        <v>4.62</v>
      </c>
      <c r="D25" s="185">
        <v>4.5679999999999996</v>
      </c>
      <c r="E25" s="185">
        <v>4.5617391304347823</v>
      </c>
      <c r="F25" s="185">
        <v>4.5341666666666667</v>
      </c>
      <c r="G25" s="185">
        <v>4.5095965634600086</v>
      </c>
      <c r="H25" s="185">
        <v>4.5022952425476968</v>
      </c>
      <c r="I25" s="185">
        <v>4.5391588807710397</v>
      </c>
      <c r="J25" s="185">
        <v>4.5447429279956362</v>
      </c>
      <c r="K25" s="329">
        <v>4.5457388431390058</v>
      </c>
      <c r="L25" s="338">
        <v>4.5728933891385024</v>
      </c>
      <c r="M25" s="447">
        <f>AVERAGEIF('입력(교육과정)'!$A$7:$A$202,N12,'입력(교육과정)'!$AW$7:$AW$202)</f>
        <v>4.5187132284914995</v>
      </c>
      <c r="N25" s="448">
        <f t="shared" si="1"/>
        <v>-5.4180160647002928E-2</v>
      </c>
    </row>
    <row r="26" spans="1:14" ht="35.1" customHeight="1" x14ac:dyDescent="0.3">
      <c r="A26" s="204"/>
      <c r="B26" s="268" t="s">
        <v>137</v>
      </c>
      <c r="C26" s="186">
        <v>4.6542857142857139</v>
      </c>
      <c r="D26" s="186">
        <v>4.6026666666666669</v>
      </c>
      <c r="E26" s="186">
        <v>4.5834782608695672</v>
      </c>
      <c r="F26" s="186">
        <v>4.6133333333333333</v>
      </c>
      <c r="G26" s="186">
        <v>4.4975625474111647</v>
      </c>
      <c r="H26" s="186">
        <v>4.5091204445780182</v>
      </c>
      <c r="I26" s="186">
        <v>4.6031910766128723</v>
      </c>
      <c r="J26" s="186">
        <v>4.5835236859230664</v>
      </c>
      <c r="K26" s="330">
        <v>4.5860792535932573</v>
      </c>
      <c r="L26" s="339">
        <v>4.576438273995703</v>
      </c>
      <c r="M26" s="516">
        <f>AVERAGEIF('입력(교육과정)'!$A$7:$A$202,N12,'입력(교육과정)'!$AX$7:$AX$202)</f>
        <v>4.5557899399405573</v>
      </c>
      <c r="N26" s="517">
        <f t="shared" si="1"/>
        <v>-2.0648334055145767E-2</v>
      </c>
    </row>
    <row r="27" spans="1:14" ht="35.1" customHeight="1" x14ac:dyDescent="0.3">
      <c r="A27" s="204"/>
      <c r="B27" s="268" t="s">
        <v>138</v>
      </c>
      <c r="C27" s="186">
        <v>4.5142857142857142</v>
      </c>
      <c r="D27" s="186">
        <v>4.456666666666667</v>
      </c>
      <c r="E27" s="186">
        <v>4.5085714285714289</v>
      </c>
      <c r="F27" s="186">
        <v>4.501666666666666</v>
      </c>
      <c r="G27" s="186">
        <v>4.4873425761339574</v>
      </c>
      <c r="H27" s="186">
        <v>4.4895809679645584</v>
      </c>
      <c r="I27" s="186">
        <v>4.4763895780951763</v>
      </c>
      <c r="J27" s="186">
        <v>4.5018746643793079</v>
      </c>
      <c r="K27" s="330">
        <v>4.5090399106802517</v>
      </c>
      <c r="L27" s="339">
        <v>4.5466127700542938</v>
      </c>
      <c r="M27" s="516">
        <f>AVERAGEIF('입력(교육과정)'!$A$7:$A$202,N12,'입력(교육과정)'!$AY$7:$AY$202)</f>
        <v>4.4594115705964921</v>
      </c>
      <c r="N27" s="517">
        <f t="shared" si="1"/>
        <v>-8.7201199457801692E-2</v>
      </c>
    </row>
    <row r="28" spans="1:14" ht="35.1" customHeight="1" x14ac:dyDescent="0.3">
      <c r="A28" s="205"/>
      <c r="B28" s="267" t="s">
        <v>139</v>
      </c>
      <c r="C28" s="144">
        <v>4.5857142857142845</v>
      </c>
      <c r="D28" s="144">
        <v>4.5626666666666678</v>
      </c>
      <c r="E28" s="144">
        <v>4.5286956521739139</v>
      </c>
      <c r="F28" s="144">
        <v>4.5741666666666667</v>
      </c>
      <c r="G28" s="144">
        <v>4.4993691773982025</v>
      </c>
      <c r="H28" s="144">
        <v>4.5216613515438899</v>
      </c>
      <c r="I28" s="144">
        <v>4.5329033378705352</v>
      </c>
      <c r="J28" s="144">
        <v>4.5538215712735832</v>
      </c>
      <c r="K28" s="328">
        <v>4.5608639039452408</v>
      </c>
      <c r="L28" s="337">
        <v>4.5909198637016706</v>
      </c>
      <c r="M28" s="387">
        <f>AVERAGEIF('입력(교육과정)'!$A$7:$A$202,N12,'입력(교육과정)'!$AZ$7:$AZ$202)</f>
        <v>4.5444198256882524</v>
      </c>
      <c r="N28" s="449">
        <f t="shared" si="1"/>
        <v>-4.6500038013418177E-2</v>
      </c>
    </row>
    <row r="29" spans="1:14" ht="35.1" customHeight="1" x14ac:dyDescent="0.3">
      <c r="A29" s="201"/>
      <c r="B29" s="244" t="s">
        <v>1057</v>
      </c>
      <c r="C29" s="142">
        <v>4.6071428571428568</v>
      </c>
      <c r="D29" s="142">
        <v>4.6500000000000004</v>
      </c>
      <c r="E29" s="142">
        <v>4.6193478260869565</v>
      </c>
      <c r="F29" s="142">
        <v>4.6462499999999993</v>
      </c>
      <c r="G29" s="142">
        <v>4.5792681923295593</v>
      </c>
      <c r="H29" s="142">
        <v>4.6121202191722874</v>
      </c>
      <c r="I29" s="142">
        <v>4.6047150445132905</v>
      </c>
      <c r="J29" s="142">
        <v>4.6663950461727728</v>
      </c>
      <c r="K29" s="327">
        <v>4.6380514620253965</v>
      </c>
      <c r="L29" s="335">
        <v>4.6318820518524069</v>
      </c>
      <c r="M29" s="445">
        <f>AVERAGEIF('입력(교육과정)'!$A$7:$A$202,N12,'입력(교육과정)'!$BA$7:$BA$202)</f>
        <v>4.5819870775116245</v>
      </c>
      <c r="N29" s="446">
        <f t="shared" si="1"/>
        <v>-4.9894974340782383E-2</v>
      </c>
    </row>
    <row r="30" spans="1:14" ht="35.1" customHeight="1" x14ac:dyDescent="0.3">
      <c r="A30" s="204"/>
      <c r="B30" s="266" t="s">
        <v>140</v>
      </c>
      <c r="C30" s="185">
        <v>4.6085714285714294</v>
      </c>
      <c r="D30" s="185">
        <v>4.6440000000000001</v>
      </c>
      <c r="E30" s="185">
        <v>4.6195652173913047</v>
      </c>
      <c r="F30" s="185">
        <v>4.6558333333333346</v>
      </c>
      <c r="G30" s="185">
        <v>4.5654436738950306</v>
      </c>
      <c r="H30" s="185">
        <v>4.5910316347202738</v>
      </c>
      <c r="I30" s="185">
        <v>4.6189564203352296</v>
      </c>
      <c r="J30" s="185">
        <v>4.6765455222012076</v>
      </c>
      <c r="K30" s="329">
        <v>4.6444317283962144</v>
      </c>
      <c r="L30" s="338">
        <v>4.6414942625003581</v>
      </c>
      <c r="M30" s="447">
        <f>AVERAGEIF('입력(교육과정)'!$A$7:$A$202,N12,'입력(교육과정)'!$BB$7:$BB$202)</f>
        <v>4.585088384884199</v>
      </c>
      <c r="N30" s="448">
        <f t="shared" si="1"/>
        <v>-5.6405877616159117E-2</v>
      </c>
    </row>
    <row r="31" spans="1:14" ht="35.1" customHeight="1" thickBot="1" x14ac:dyDescent="0.35">
      <c r="A31" s="205"/>
      <c r="B31" s="267" t="s">
        <v>162</v>
      </c>
      <c r="C31" s="144">
        <v>4.6057142857142859</v>
      </c>
      <c r="D31" s="144">
        <v>4.6560000000000006</v>
      </c>
      <c r="E31" s="144">
        <v>4.6191304347826092</v>
      </c>
      <c r="F31" s="144">
        <v>4.6366666666666658</v>
      </c>
      <c r="G31" s="144">
        <v>4.5930927107640862</v>
      </c>
      <c r="H31" s="144">
        <v>4.6332088036243011</v>
      </c>
      <c r="I31" s="144">
        <v>4.5904736686913514</v>
      </c>
      <c r="J31" s="144">
        <v>4.656244570144338</v>
      </c>
      <c r="K31" s="328">
        <v>4.6316711956545769</v>
      </c>
      <c r="L31" s="340">
        <v>4.6222698412044547</v>
      </c>
      <c r="M31" s="518">
        <f>AVERAGEIF('입력(교육과정)'!$A$7:$A$202,N12,'입력(교육과정)'!$BC$7:$BC$202)</f>
        <v>4.5788857701390473</v>
      </c>
      <c r="N31" s="519">
        <f t="shared" si="1"/>
        <v>-4.3384071065407426E-2</v>
      </c>
    </row>
    <row r="32" spans="1:14" ht="35.1" customHeight="1" thickTop="1" x14ac:dyDescent="0.3"/>
    <row r="33" ht="35.1" customHeight="1" x14ac:dyDescent="0.3"/>
    <row r="34" ht="35.1" customHeight="1" x14ac:dyDescent="0.3"/>
    <row r="35" ht="30" customHeight="1" x14ac:dyDescent="0.3"/>
  </sheetData>
  <sheetProtection formatCells="0" formatColumns="0" formatRows="0" insertColumns="0" insertRows="0" insertHyperlinks="0" sort="0" autoFilter="0" pivotTables="0"/>
  <phoneticPr fontId="28" type="noConversion"/>
  <printOptions horizontalCentered="1"/>
  <pageMargins left="0.23622047244094491" right="0.23622047244094491" top="0.74803149606299213" bottom="0.74803149606299213" header="0.31496062992125984" footer="0.31496062992125984"/>
  <pageSetup paperSize="9" scale="4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N23"/>
  <sheetViews>
    <sheetView view="pageBreakPreview" zoomScaleNormal="100" zoomScaleSheetLayoutView="100" workbookViewId="0">
      <selection activeCell="G10" sqref="G10"/>
    </sheetView>
  </sheetViews>
  <sheetFormatPr defaultRowHeight="16.5" x14ac:dyDescent="0.3"/>
  <cols>
    <col min="1" max="1" width="37.625" customWidth="1"/>
    <col min="2" max="2" width="39.875" customWidth="1"/>
    <col min="3" max="3" width="16.125" customWidth="1"/>
    <col min="4" max="4" width="11.25" customWidth="1"/>
    <col min="5" max="14" width="10.625" customWidth="1"/>
  </cols>
  <sheetData>
    <row r="1" spans="1:14" ht="51.75" customHeight="1" x14ac:dyDescent="0.3">
      <c r="A1" s="118" t="s">
        <v>1827</v>
      </c>
      <c r="B1" s="86"/>
      <c r="C1" s="86"/>
      <c r="D1" s="86"/>
      <c r="E1" s="86"/>
      <c r="F1" s="86"/>
      <c r="G1" s="86"/>
      <c r="H1" s="86"/>
      <c r="I1" s="86"/>
      <c r="J1" s="86"/>
      <c r="K1" s="86"/>
      <c r="L1" s="86"/>
      <c r="M1" s="86"/>
      <c r="N1" s="175"/>
    </row>
    <row r="2" spans="1:14" ht="25.5" customHeight="1" x14ac:dyDescent="0.3">
      <c r="A2" s="451" t="s">
        <v>4100</v>
      </c>
      <c r="B2" s="87"/>
      <c r="C2" s="87"/>
      <c r="D2" s="87"/>
      <c r="E2" s="87"/>
      <c r="F2" s="87"/>
      <c r="G2" s="87"/>
      <c r="H2" s="87"/>
      <c r="I2" s="87"/>
      <c r="J2" s="87"/>
      <c r="K2" s="87"/>
      <c r="L2" s="110"/>
      <c r="N2" s="235" t="s">
        <v>484</v>
      </c>
    </row>
    <row r="3" spans="1:14" ht="56.25" customHeight="1" x14ac:dyDescent="0.3">
      <c r="A3" s="747" t="s">
        <v>165</v>
      </c>
      <c r="B3" s="748"/>
      <c r="C3" s="159" t="s">
        <v>127</v>
      </c>
      <c r="D3" s="520" t="s">
        <v>2083</v>
      </c>
      <c r="E3" s="250" t="s">
        <v>482</v>
      </c>
      <c r="F3" s="250" t="s">
        <v>159</v>
      </c>
      <c r="G3" s="250" t="s">
        <v>160</v>
      </c>
      <c r="H3" s="250" t="s">
        <v>64</v>
      </c>
      <c r="I3" s="250" t="s">
        <v>128</v>
      </c>
      <c r="J3" s="251" t="s">
        <v>1057</v>
      </c>
      <c r="K3" s="250" t="s">
        <v>135</v>
      </c>
      <c r="L3" s="250" t="s">
        <v>129</v>
      </c>
      <c r="M3" s="252" t="s">
        <v>1054</v>
      </c>
      <c r="N3" s="228" t="s">
        <v>1053</v>
      </c>
    </row>
    <row r="4" spans="1:14" ht="26.25" customHeight="1" thickBot="1" x14ac:dyDescent="0.35">
      <c r="A4" s="743" t="str">
        <f>"전체 ("&amp;'입력(교육과정)'!$F$5&amp;"개 과정 "&amp;'입력(교육과정)'!$E$5&amp;"개 기수)"</f>
        <v>전체 (67개 과정 109개 기수)</v>
      </c>
      <c r="B4" s="744"/>
      <c r="C4" s="162" t="str">
        <f>'입력(교육과정)'!$L$5&amp;"/"&amp;'입력(교육과정)'!$M$5</f>
        <v>2399/2559</v>
      </c>
      <c r="D4" s="521">
        <f>'입력(교육과정)'!$L$5/'입력(교육과정)'!$M$5</f>
        <v>0.93747557639703005</v>
      </c>
      <c r="E4" s="163">
        <f>'입력(교육과정)'!$AQ$5</f>
        <v>4.6188071909108359</v>
      </c>
      <c r="F4" s="163">
        <f>'입력(교육과정)'!$AT$5</f>
        <v>4.5662696196531671</v>
      </c>
      <c r="G4" s="163">
        <f>'입력(교육과정)'!$AW$5</f>
        <v>4.5382372391147889</v>
      </c>
      <c r="H4" s="163">
        <f>'입력(교육과정)'!$AX$5</f>
        <v>4.5697547904645903</v>
      </c>
      <c r="I4" s="163">
        <f>'입력(교육과정)'!$AZ$5</f>
        <v>4.555426405008995</v>
      </c>
      <c r="J4" s="163">
        <f>'입력(교육과정)'!$BA$5</f>
        <v>4.625046356004388</v>
      </c>
      <c r="K4" s="163">
        <f>'입력(교육과정)'!BE5</f>
        <v>4.478573047438549</v>
      </c>
      <c r="L4" s="163">
        <f>'입력(교육과정)'!BF5</f>
        <v>4.4696243706896412</v>
      </c>
      <c r="M4" s="164">
        <f>'입력(교육과정)'!$BG$5</f>
        <v>4.6116511404092</v>
      </c>
      <c r="N4" s="236">
        <f>'입력(교육과정)'!BH5</f>
        <v>4.5603841826784981</v>
      </c>
    </row>
    <row r="5" spans="1:14" ht="20.100000000000001" customHeight="1" thickTop="1" x14ac:dyDescent="0.3">
      <c r="A5" s="749" t="str">
        <f>"기본 교육 ("&amp;COUNTIFS('입력(교육과정)'!$D$7:$D$500, "기본*",
                         '입력(교육과정)'!$E$7:$E$500, "=1",
         '입력(교육과정)'!$BI$7:$BI$500, "&lt;&gt;과정진행중",
         '입력(교육과정)'!$BI$7:$BI$500, "&lt;&gt;타기관위탁")
&amp; "개 과정, " &amp;
COUNTIFS('입력(교육과정)'!$D$7:$D$500, "기본*",
         '입력(교육과정)'!$BI$7:$BI$500, "&lt;&gt;과정진행중",
         '입력(교육과정)'!$BI$7:$BI$500, "&lt;&gt;타기관위탁")
&amp; "개 기수)"</f>
        <v>기본 교육 (12개 과정, 31개 기수)</v>
      </c>
      <c r="B5" s="165"/>
      <c r="C5" s="166" t="str">
        <f>SUMIFS('입력(교육과정)'!$L$7:$L$202,
        '입력(교육과정)'!$D$7:$D$202, "기본*")
 - SUMIFS('입력(교육과정)'!$L$7:$L$202,
          '입력(교육과정)'!$D$7:$D$202, "기본*",
          '입력(교육과정)'!$BI$7:$BI$202, "과정진행중")
 - SUMIFS('입력(교육과정)'!$L$7:$L$202,
          '입력(교육과정)'!$D$7:$D$202, "기본*",
          '입력(교육과정)'!$BI$7:$BI$202, "타기관위탁")
&amp; "/" &amp;
SUMIFS('입력(교육과정)'!$M$7:$M$202,
        '입력(교육과정)'!$D$7:$D$202, "기본*")
 - SUMIFS('입력(교육과정)'!$M$7:$M$202,
          '입력(교육과정)'!$D$7:$D$202, "기본*",
          '입력(교육과정)'!$BI$7:$BI$202, "과정진행중")
 - SUMIFS('입력(교육과정)'!$L$7:$L$202,
          '입력(교육과정)'!$D$7:$D$202, "기본*",
          '입력(교육과정)'!$BI$7:$BI$202, "타기관위탁")</f>
        <v>823/869</v>
      </c>
      <c r="D5" s="522">
        <f>SUMIFS(
    '입력(교육과정)'!$L$7:$L$500,
    '입력(교육과정)'!$D$7:$D$500, "기본*",
    '입력(교육과정)'!$BI$7:$BI$500, "&lt;&gt;과정진행중",
    '입력(교육과정)'!$BI$7:$BI$500, "&lt;&gt;타기관위탁"
)
/
SUMIFS(
    '입력(교육과정)'!$M$7:$M$500,
    '입력(교육과정)'!$D$7:$D$500, "기본*",
    '입력(교육과정)'!$BI$7:$BI$500, "&lt;&gt;과정진행중",
    '입력(교육과정)'!$BI$7:$BI$500, "&lt;&gt;타기관위탁"
)</f>
        <v>0.94706559263521284</v>
      </c>
      <c r="E5" s="167">
        <f>AVERAGEIF('입력(교육과정)'!$D$7:$D$500, "기본*", '입력(교육과정)'!$AQ$7:$AQ$500)</f>
        <v>4.6150032491606101</v>
      </c>
      <c r="F5" s="167">
        <f>AVERAGEIF('입력(교육과정)'!$D$7:$D$500, "기본*", '입력(교육과정)'!$AT$7:$AT$500)</f>
        <v>4.5546390848457072</v>
      </c>
      <c r="G5" s="167">
        <f>AVERAGEIF('입력(교육과정)'!$D$7:$D$500, "기본*", '입력(교육과정)'!$AW$7:$AW$500)</f>
        <v>4.5309155094001436</v>
      </c>
      <c r="H5" s="167">
        <f>AVERAGEIF('입력(교육과정)'!$D$7:$D$500,"기본*",'입력(교육과정)'!$AX$7:$AX$500)</f>
        <v>4.530877848295801</v>
      </c>
      <c r="I5" s="167">
        <f>AVERAGEIF(
  '입력(교육과정)'!$D$7:$D$500,
  "기본*",
  '입력(교육과정)'!$AZ$7:$AZ$500
)</f>
        <v>4.561181296897483</v>
      </c>
      <c r="J5" s="167">
        <f>AVERAGEIF(
  '입력(교육과정)'!$D$7:$D$500,
  "기본*",
  '입력(교육과정)'!$BA$7:$BA$500
)</f>
        <v>4.6209164224361299</v>
      </c>
      <c r="K5" s="167">
        <f>AVERAGEIF(
  '입력(교육과정)'!$D$7:$D$500,
  "기본*",
  '입력(교육과정)'!$BE$7:$BE$500
)</f>
        <v>4.4779480927297062</v>
      </c>
      <c r="L5" s="167">
        <f>AVERAGEIF(
  '입력(교육과정)'!$D$7:$D$500,
  "기본*",
  '입력(교육과정)'!$BF$7:$BF$500
)</f>
        <v>4.5000591741405733</v>
      </c>
      <c r="M5" s="168">
        <f>AVERAGEIF(
  '입력(교육과정)'!$D$7:$D$500,
  "기본*",
  '입력(교육과정)'!$BG$7:$BG$500
)</f>
        <v>4.6113414561886614</v>
      </c>
      <c r="N5" s="237">
        <f>AVERAGEIF('입력(교육과정)'!$D$7:$D$500,"기본*",'입력(교육과정)'!$BH$7:$BH$500)</f>
        <v>4.5573108212034938</v>
      </c>
    </row>
    <row r="6" spans="1:14" ht="20.100000000000001" customHeight="1" x14ac:dyDescent="0.3">
      <c r="A6" s="750"/>
      <c r="B6" s="88" t="str">
        <f>"신규 임용(후보)자 과정 ("&amp;
COUNTIFS('입력(교육과정)'!$F$7:$F$500, "신규 임용(후보)자 과정*",
         '입력(교육과정)'!$E$7:$E$500, "=1",
         '입력(교육과정)'!$BI$7:$BI$500, "&lt;&gt;과정진행중",
         '입력(교육과정)'!$BI$7:$BI$500, "&lt;&gt;타기관위탁")
&amp; "개 과정, " &amp;
COUNTIFS('입력(교육과정)'!$F$7:$F$500, "신규 임용(후보)자 과정*",
         '입력(교육과정)'!$BI$7:$BI$500, "&lt;&gt;과정진행중",
         '입력(교육과정)'!$BI$7:$BI$500, "&lt;&gt;타기관위탁")
&amp; "개 기수)"</f>
        <v>신규 임용(후보)자 과정 (1개 과정, 3개 기수)</v>
      </c>
      <c r="C6" s="161" t="str">
        <f>SUMIFS(
    '입력(교육과정)'!$L$7:$L$500,
    '입력(교육과정)'!$F$7:$F$500, "신규 임용(후보)자 과정*",
    '입력(교육과정)'!$BI$7:$BI$500, "&lt;&gt;과정진행중",
    '입력(교육과정)'!$BI$7:$BI$500, "&lt;&gt;타기관위탁"
)
&amp; "/" &amp;
SUMIFS(
    '입력(교육과정)'!$M$7:$M$500,
    '입력(교육과정)'!$F$7:$F$500, "신규 임용(후보)자 과정*",
    '입력(교육과정)'!$N$7:$N$500, "&lt;&gt;과정진행중",
    '입력(교육과정)'!$BI$7:$BI$500, "&lt;&gt;타기관위탁"
)</f>
        <v>195/384</v>
      </c>
      <c r="D6" s="523">
        <f>SUMIFS(
  '입력(교육과정)'!$L$7:$L$500,
  '입력(교육과정)'!$F$7:$F$500, "신규 임용(후보)자 과정*",
  '입력(교육과정)'!$BI$7:$BI$500, "&lt;&gt;과정진행중",
  '입력(교육과정)'!$BI$7:$BI$500, "&lt;&gt;타기관위탁"
)
/
SUMIFS(
  '입력(교육과정)'!$M$7:$M$500,
  '입력(교육과정)'!$F$7:$F$500, "신규 임용(후보)자 과정*",
  '입력(교육과정)'!$BI$7:$BI$500, "&lt;&gt;과정진행중",
  '입력(교육과정)'!$BI$7:$BI$500, "&lt;&gt;타기관위탁"
)</f>
        <v>0.89449541284403666</v>
      </c>
      <c r="E6" s="132">
        <f>AVERAGEIF('입력(교육과정)'!$F$7:$F$500, "신규 임용(후보)자 과정*", '입력(교육과정)'!$AQ$7:$AQ$500)</f>
        <v>4.4372442473772677</v>
      </c>
      <c r="F6" s="132">
        <f>AVERAGEIF('입력(교육과정)'!$F$7:$F$500, "신규 임용(후보)자 과정*", '입력(교육과정)'!$AT$7:$AT$500)</f>
        <v>4.408328013596976</v>
      </c>
      <c r="G6" s="132">
        <f>AVERAGEIF('입력(교육과정)'!$F$7:$F$500, "신규 임용(후보)자 과정*", '입력(교육과정)'!$AW$7:$AW$500)</f>
        <v>4.3620857676177547</v>
      </c>
      <c r="H6" s="132">
        <f>AVERAGEIF(
  '입력(교육과정)'!$F$7:$F$500,
  "신규 임용(후보)자 과정*",
  '입력(교육과정)'!$AX$7:$AX$500
)</f>
        <v>4.4097200000538708</v>
      </c>
      <c r="I6" s="132">
        <f>AVERAGEIF(
  '입력(교육과정)'!$F$7:$F$500,
  "신규 임용(후보)자 과정*",
  '입력(교육과정)'!$AZ$7:$AZ$500
)</f>
        <v>4.4215322389490899</v>
      </c>
      <c r="J6" s="132">
        <f>AVERAGEIF(
  '입력(교육과정)'!$F$7:$F$500,
  "신규 임용(후보)자 과정*",
  '입력(교육과정)'!$BA$7:$BA$500
)</f>
        <v>4.5208298617085347</v>
      </c>
      <c r="K6" s="132">
        <f>AVERAGEIF(
  '입력(교육과정)'!$F$7:$F$500,
  "신규 임용(후보)자 과정*",
  '입력(교육과정)'!$BE$7:$BE$500
)</f>
        <v>4.41901714840583</v>
      </c>
      <c r="L6" s="132">
        <f>AVERAGEIF(
  '입력(교육과정)'!$F$7:$F$500,
  "신규 임용(후보)자 과정*",
  '입력(교육과정)'!$BF$7:$BF$500
)</f>
        <v>4.5034322736957213</v>
      </c>
      <c r="M6" s="153">
        <f>AVERAGEIF(
  '입력(교육과정)'!$F$7:$F$500,
  "신규 임용(후보)자 과정*",
  '입력(교육과정)'!$BG$7:$BG$500
)</f>
        <v>4.4787419158303017</v>
      </c>
      <c r="N6" s="238">
        <f>AVERAGEIF('입력(교육과정)'!$F$7:$F$500,"신규 임용(후보)자 과정*",'입력(교육과정)'!$BH$7:$BH$500)</f>
        <v>4.4315938218586322</v>
      </c>
    </row>
    <row r="7" spans="1:14" ht="20.100000000000001" customHeight="1" x14ac:dyDescent="0.3">
      <c r="A7" s="750"/>
      <c r="B7" s="88" t="str">
        <f>"기본 과정 ("&amp;
(COUNTIFS('입력(교육과정)'!$D$7:$D$500, "기본(기본)",
          '입력(교육과정)'!$E$7:$E$500, "=1",
         '입력(교육과정)'!$BI$7:$BI$500, "&lt;&gt;과정진행중",
         '입력(교육과정)'!$BI$7:$BI$500, "&lt;&gt;타기관위탁")
 -
 COUNTIFS('입력(교육과정)'!$F$7:$F$500, "신규 임용(후보)자 과정*",
          '입력(교육과정)'!$E$7:$E$500, "=1",
         '입력(교육과정)'!$BI$7:$BI$500, "&lt;&gt;과정진행중",
         '입력(교육과정)'!$BI$7:$BI$500, "&lt;&gt;타기관위탁"))
&amp; "개 과정, " &amp;
(COUNTIFS('입력(교육과정)'!$D$7:$D$500, "기본(기본)",
         '입력(교육과정)'!$BI$7:$BI$500, "&lt;&gt;과정진행중",
         '입력(교육과정)'!$BI$7:$BI$500, "&lt;&gt;타기관위탁")
 -
 COUNTIFS('입력(교육과정)'!$F$7:$F$202, "신규 임용(후보)자 과정*",
         '입력(교육과정)'!$BI$7:$BI$202, "&lt;&gt;과정진행중",
         '입력(교육과정)'!$BI$7:$BI$202, "&lt;&gt;타기관위탁"))
&amp; "개 기수)"</f>
        <v>기본 과정 (7개 과정, 20개 기수)</v>
      </c>
      <c r="C7" s="161" t="str">
        <f>SUMIFS('입력(교육과정)'!$L$7:$L$500,
        '입력(교육과정)'!$D$7:$D$500, "기본(기본)",
        '입력(교육과정)'!$F$7:$F$500, "&lt;&gt;신규 임용(후보)자 과정*",
        '입력(교육과정)'!$BI$7:$BI$500, "&lt;&gt;과정진행중",
    '입력(교육과정)'!$BI$7:$BI$500, "&lt;&gt;타기관위탁"
)
&amp; "/" &amp;
SUMIFS('입력(교육과정)'!$M$7:$M$500,
        '입력(교육과정)'!$D$7:$D$500, "기본(기본)",
        '입력(교육과정)'!$F$7:$F$500, "&lt;&gt;신규 임용(후보)자 과정*",
        '입력(교육과정)'!$BI$7:$BI$500, "&lt;&gt;과정진행중",
    '입력(교육과정)'!$BI$7:$BI$500, "&lt;&gt;타기관위탁"
)</f>
        <v>506/528</v>
      </c>
      <c r="D7" s="523">
        <f>SUMIFS(
    '입력(교육과정)'!$L$7:$L$500,
    '입력(교육과정)'!$D$7:$D$500, "기본(기본)",
    '입력(교육과정)'!$F$7:$F$500, "&lt;&gt;신규 임용(후보)자 과정*",
    '입력(교육과정)'!$BI$7:$BI$500, "&lt;&gt;과정진행중",
    '입력(교육과정)'!$BI$7:$BI$500, "&lt;&gt;타기관위탁"
)
/
SUMIFS(
    '입력(교육과정)'!$M$7:$M$500,
    '입력(교육과정)'!$D$7:$D$500, "기본(기본)",
    '입력(교육과정)'!$F$7:$F$500, "&lt;&gt;신규 임용(후보)자 과정*",
    '입력(교육과정)'!$BI$7:$BI$500, "&lt;&gt;과정진행중",
    '입력(교육과정)'!$BI$7:$BI$500, "&lt;&gt;타기관위탁"
)</f>
        <v>0.95833333333333337</v>
      </c>
      <c r="E7" s="132">
        <f>AVERAGEIFS(
    '입력(교육과정)'!$AQ$7:$AQ$500,
    '입력(교육과정)'!$D$7:$D$500, "기본(기본)",
    '입력(교육과정)'!$F$7:$F$500, "&lt;&gt;신규 임용(후보)자 과정*"
)</f>
        <v>4.6524942863540293</v>
      </c>
      <c r="F7" s="132">
        <f>AVERAGEIFS(
    '입력(교육과정)'!$AT$7:$AT$500,
    '입력(교육과정)'!$D$7:$D$500, "기본(기본)",
    '입력(교육과정)'!$F$7:$F$500, "&lt;&gt;신규 임용(후보)자 과정*"
)</f>
        <v>4.5690498496012575</v>
      </c>
      <c r="G7" s="132">
        <f>AVERAGEIFS('입력(교육과정)'!$AW$7:$AW$500, '입력(교육과정)'!$D$7:$D$500, "기본(기본)", '입력(교육과정)'!$F$7:$F$500,"&lt;&gt;신규 임용(후보)자 과정*")</f>
        <v>4.5771925368528397</v>
      </c>
      <c r="H7" s="132">
        <f>AVERAGEIFS(
  '입력(교육과정)'!$AX$7:$AX$500,
  '입력(교육과정)'!$D$7:$D$500, "기본(기본)",
  '입력(교육과정)'!$F$7:$F$500, "&lt;&gt;신규 임용(후보)자 과정*"
)</f>
        <v>4.5712586683651946</v>
      </c>
      <c r="I7" s="132">
        <f>AVERAGEIFS(
  '입력(교육과정)'!$AZ$7:$AZ$500,
  '입력(교육과정)'!$D$7:$D$500, "기본(기본)",
  '입력(교육과정)'!$F$7:$F$500, "&lt;&gt;신규 임용(후보)자 과정*"
)</f>
        <v>4.6061335119263198</v>
      </c>
      <c r="J7" s="132">
        <f>AVERAGEIFS(
  '입력(교육과정)'!$BA$7:$BA$500,
  '입력(교육과정)'!$D$7:$D$500, "기본(기본)",
  '입력(교육과정)'!$F$7:$F$500, "&lt;&gt;신규 임용(후보)자 과정*"
)</f>
        <v>4.6627488218369137</v>
      </c>
      <c r="K7" s="132">
        <f>AVERAGEIFS(
  '입력(교육과정)'!$BE$7:$BE$500,
  '입력(교육과정)'!$D$7:$D$500, "기본(기본)",
  '입력(교육과정)'!$F$7:$F$500, "&lt;&gt;신규 임용(후보)자 과정*"
)</f>
        <v>4.5998164807288537</v>
      </c>
      <c r="L7" s="132">
        <f>AVERAGEIFS(
  '입력(교육과정)'!$BF$7:$BF$500,
  '입력(교육과정)'!$D$7:$D$500, "기본(기본)",
  '입력(교육과정)'!$F$7:$F$500, "&lt;&gt;신규 임용(후보)자 과정*"
)</f>
        <v>4.4919907363221752</v>
      </c>
      <c r="M7" s="153">
        <f>AVERAGEIFS(
  '입력(교육과정)'!$BG$7:$BG$500,
  '입력(교육과정)'!$D$7:$D$500, "기본(기본)",
  '입력(교육과정)'!$F$7:$F$500, "&lt;&gt;신규 임용(후보)자 과정*"
)</f>
        <v>4.6581525315651104</v>
      </c>
      <c r="N7" s="238">
        <f>AVERAGEIFS('입력(교육과정)'!$BH$7:$BH$500, '입력(교육과정)'!$D$7:$D$500, "기본(기본)", '입력(교육과정)'!$F$7:$F$500,"&lt;&gt;신규 임용(후보)자 과정*")</f>
        <v>4.5963663415410316</v>
      </c>
    </row>
    <row r="8" spans="1:14" ht="20.100000000000001" customHeight="1" x14ac:dyDescent="0.3">
      <c r="A8" s="751"/>
      <c r="B8" s="88" t="str">
        <f>"리더십 과정 ("&amp;
COUNTIFS('입력(교육과정)'!$D$7:$D$500, "기본(리더십)",
         '입력(교육과정)'!$E$7:$E$500, "=1",
         '입력(교육과정)'!$BI$7:$BI$500, "&lt;&gt;과정진행중",
         '입력(교육과정)'!$BI$7:$BI$500, "&lt;&gt;타기관위탁")
&amp; "개 과정, " &amp;
COUNTIFS('입력(교육과정)'!$D$7:$D$500, "기본(리더십)",
         '입력(교육과정)'!$BI$7:$BI$500, "&lt;&gt;과정진행중",
         '입력(교육과정)'!$BI$7:$BI$500, "&lt;&gt;타기관위탁")
&amp; "개 기수)"</f>
        <v>리더십 과정 (4개 과정, 8개 기수)</v>
      </c>
      <c r="C8" s="161" t="str">
        <f>SUMIFS('입력(교육과정)'!$L$7:$L$500,
        '입력(교육과정)'!$D$7:$D$500, "기본(리더십)",
        '입력(교육과정)'!$BI$7:$BI$500, "&lt;&gt;과정진행중",
    '입력(교육과정)'!$BI$7:$BI$500, "&lt;&gt;타기관위탁"
)
&amp; "/" &amp;
SUMIFS('입력(교육과정)'!$M$7:$M$500,
        '입력(교육과정)'!$D$7:$D$500, "기본(리더십)",
        '입력(교육과정)'!$BI$7:$BI$500, "&lt;&gt;과정진행중",
    '입력(교육과정)'!$BI$7:$BI$500, "&lt;&gt;타기관위탁"
)</f>
        <v>122/123</v>
      </c>
      <c r="D8" s="523">
        <f>SUMIFS(
    '입력(교육과정)'!$L$7:$L$500,
    '입력(교육과정)'!$D$7:$D$500, "기본(리더십)",
    '입력(교육과정)'!$BI$7:$BI$500, "&lt;&gt;과정진행중",
    '입력(교육과정)'!$BI$7:$BI$500, "&lt;&gt;타기관위탁"
)
/
SUMIFS(
    '입력(교육과정)'!$M$7:$M$500,
    '입력(교육과정)'!$D$7:$D$500, "기본(리더십)",
    '입력(교육과정)'!$BI$7:$BI$500, "&lt;&gt;과정진행중",
    '입력(교육과정)'!$BI$7:$BI$500, "&lt;&gt;타기관위탁"
)</f>
        <v>0.99186991869918695</v>
      </c>
      <c r="E8" s="132">
        <f>AVERAGEIF('입력(교육과정)'!$D$7:$D$500, "기본(리더십)", '입력(교육과정)'!$AQ$7:$AQ$500)</f>
        <v>4.7926515422756024</v>
      </c>
      <c r="F8" s="132">
        <f>AVERAGEIF('입력(교육과정)'!$D$7:$D$500, "기본(리더십)", '입력(교육과정)'!$AT$7:$AT$500)</f>
        <v>4.6557014831450925</v>
      </c>
      <c r="G8" s="132">
        <f>AVERAGEIF('입력(교육과정)'!$D$7:$D$500, "기본(리더십)", '입력(교육과정)'!$AW$7:$AW$500)</f>
        <v>4.5717296487973176</v>
      </c>
      <c r="H8" s="132">
        <f>AVERAGEIF(
  '입력(교육과정)'!$D$7:$D$500,
  "기본(리더십)",
  '입력(교육과정)'!$AX$7:$AX$500
)</f>
        <v>4.6691002397769319</v>
      </c>
      <c r="I8" s="132">
        <f>AVERAGEIF(
  '입력(교육과정)'!$D$7:$D$500,
  "기본(리더십)",
  '입력(교육과정)'!$AZ$7:$AZ$500
)</f>
        <v>4.5972913886447717</v>
      </c>
      <c r="J8" s="132">
        <f>AVERAGEIF(
  '입력(교육과정)'!$D$7:$D$500,
  "기본(리더십)",
  '입력(교육과정)'!$BA$7:$BA$500
)</f>
        <v>4.6659994141197147</v>
      </c>
      <c r="K8" s="132">
        <f>AVERAGEIF(
  '입력(교육과정)'!$D$7:$D$500,
  "기본(리더십)",
  '입력(교육과정)'!$BE$7:$BE$500
)</f>
        <v>4.5314666536471053</v>
      </c>
      <c r="L8" s="132">
        <f>AVERAGEIF(
  '입력(교육과정)'!$D$7:$D$500,
  "기본(리더십)",
  '입력(교육과정)'!$BF$7:$BF$500
)</f>
        <v>4.5836988304093564</v>
      </c>
      <c r="M8" s="153">
        <f>AVERAGEIF(
  '입력(교육과정)'!$D$7:$D$500,
  "기본(리더십)",
  '입력(교육과정)'!$BG$7:$BG$500
)</f>
        <v>4.7530534010776444</v>
      </c>
      <c r="N8" s="238">
        <f>AVERAGEIF('입력(교육과정)'!$D$7:$D$500,"기본(리더십)",'입력(교육과정)'!$BH$7:$BH$500)</f>
        <v>4.632914727287444</v>
      </c>
    </row>
    <row r="9" spans="1:14" ht="20.100000000000001" customHeight="1" x14ac:dyDescent="0.3">
      <c r="A9" s="752" t="str">
        <f>"직무 교육 ("&amp;
COUNTIFS('입력(교육과정)'!$D$7:$D$500, "직무*",
         '입력(교육과정)'!$E$7:$E$500, "=1",
         '입력(교육과정)'!$BI$7:$BI$500, "&lt;&gt;과정진행중",
         '입력(교육과정)'!$BI$7:$BI$500, "&lt;&gt;타기관위탁")
&amp; "개 과정, " &amp;
COUNTIFS('입력(교육과정)'!$D$7:$D$500, "직무*",
         '입력(교육과정)'!$BI$7:$BI$500, "&lt;&gt;과정진행중",
         '입력(교육과정)'!$BI$7:$BI$500, "&lt;&gt;타기관위탁")
&amp; "개 기수)"</f>
        <v>직무 교육 (37개 과정, 47개 기수)</v>
      </c>
      <c r="B9" s="156"/>
      <c r="C9" s="160" t="str">
        <f>SUMIFS('입력(교육과정)'!$L$7:$L$500,
        '입력(교육과정)'!$D$7:$D$500, "직무*",
        '입력(교육과정)'!$BI$7:$BI$500, "&lt;&gt;과정진행중",
    '입력(교육과정)'!$BI$7:$BI$500, "&lt;&gt;타기관위탁"
)
&amp; "/" &amp;
SUMIFS('입력(교육과정)'!$M$7:$M$500,
        '입력(교육과정)'!$D$7:$D$500, "직무*",
        '입력(교육과정)'!$BI$7:$BI$500, "&lt;&gt;과정진행중",
    '입력(교육과정)'!$BI$7:$BI$500, "&lt;&gt;타기관위탁"
)</f>
        <v>992/1048</v>
      </c>
      <c r="D9" s="524">
        <f>SUMIFS(
    '입력(교육과정)'!$L$7:$L$500,
    '입력(교육과정)'!$D$7:$D$500, "직무*",
    '입력(교육과정)'!$BI$7:$BI$500, "&lt;&gt;과정진행중",
    '입력(교육과정)'!$BI$7:$BI$500, "&lt;&gt;타기관위탁"
)
/
SUMIFS(
    '입력(교육과정)'!$M$7:$M$500,
    '입력(교육과정)'!$D$7:$D$500, "직무*",
    '입력(교육과정)'!$BI$7:$BI$500, "&lt;&gt;과정진행중",
    '입력(교육과정)'!$BI$7:$BI$500, "&lt;&gt;타기관위탁"
)</f>
        <v>0.94656488549618323</v>
      </c>
      <c r="E9" s="130">
        <f>AVERAGEIF('입력(교육과정)'!$D$7:$D$500, "직무*", '입력(교육과정)'!$AQ$7:$AQ$500)</f>
        <v>4.643870664683905</v>
      </c>
      <c r="F9" s="130">
        <f>AVERAGEIF('입력(교육과정)'!$D$7:$D$500, "직무*", '입력(교육과정)'!$AT$7:$AT$500)</f>
        <v>4.5903682839842981</v>
      </c>
      <c r="G9" s="130">
        <f>AVERAGEIF('입력(교육과정)'!$D$7:$D$500, "직무*", '입력(교육과정)'!$AW$7:$AW$500)</f>
        <v>4.5459559478958429</v>
      </c>
      <c r="H9" s="130">
        <f>AVERAGEIF(
  '입력(교육과정)'!$D$7:$D$500,
  "직무*",
  '입력(교육과정)'!$AX$7:$AX$500
)</f>
        <v>4.5995208248130561</v>
      </c>
      <c r="I9" s="130">
        <f>AVERAGEIF(
  '입력(교육과정)'!$D$7:$D$500,
  "직무*",
  '입력(교육과정)'!$AZ$7:$AZ$500
)</f>
        <v>4.5517987303209475</v>
      </c>
      <c r="J9" s="130">
        <f>AVERAGEIF(
  '입력(교육과정)'!$D$7:$D$500,
  "직무*",
  '입력(교육과정)'!$BA$7:$BA$500
)</f>
        <v>4.6378493266601968</v>
      </c>
      <c r="K9" s="130">
        <f>AVERAGEIF(
  '입력(교육과정)'!$D$7:$D$500,
  "직무*",
  '입력(교육과정)'!$BE$7:$BE$500
)</f>
        <v>4.4886225556356498</v>
      </c>
      <c r="L9" s="137">
        <f>AVERAGEIF(
  '입력(교육과정)'!$D$7:$D$500,
  "직무*",
  '입력(교육과정)'!$BF$7:$BF$500
)</f>
        <v>4.4628032004960749</v>
      </c>
      <c r="M9" s="152">
        <f>AVERAGEIF(
  '입력(교육과정)'!$D$7:$D$500,
  "직무*",
  '입력(교육과정)'!$BG$7:$BG$500
)</f>
        <v>4.6565890902585556</v>
      </c>
      <c r="N9" s="239">
        <f>AVERAGEIF('입력(교육과정)'!$D$7:$D$500,"직무*",'입력(교육과정)'!$BH$7:$BH$500)</f>
        <v>4.5750649723187218</v>
      </c>
    </row>
    <row r="10" spans="1:14" ht="20.100000000000001" customHeight="1" x14ac:dyDescent="0.3">
      <c r="A10" s="750"/>
      <c r="B10" s="157" t="str">
        <f>"공통 ("&amp;
COUNTIFS('입력(교육과정)'!$D$7:$D$500, "직무(공통)",
         '입력(교육과정)'!$E$7:$E$500, "=1",
         '입력(교육과정)'!$BI$7:$BI$500, "&lt;&gt;과정진행중",
         '입력(교육과정)'!$BI$7:$BI$500, "&lt;&gt;타기관위탁")
&amp; "개 과정, " &amp;
COUNTIFS('입력(교육과정)'!$D$7:$D$500, "직무(공통)",
         '입력(교육과정)'!$N$7:$N$500, "&lt;&gt;과정진행중",
         '입력(교육과정)'!$BI$7:$BI$500, "&lt;&gt;타기관위탁")
&amp; "개 기수)"</f>
        <v>공통 (13개 과정, 18개 기수)</v>
      </c>
      <c r="C10" s="161" t="str">
        <f>SUMIFS('입력(교육과정)'!$L$7:$L$500,
        '입력(교육과정)'!$D$7:$D$500, "직무(공통)",
        '입력(교육과정)'!$BI$7:$BI$500, "&lt;&gt;과정진행중",
    '입력(교육과정)'!$BI$7:$BI$500, "&lt;&gt;타기관위탁"
)
&amp; "/" &amp;
SUMIFS('입력(교육과정)'!$M$7:$M$500,
        '입력(교육과정)'!$D$7:$D$500, "직무(공통)",
        '입력(교육과정)'!$BI$7:$BI$500, "&lt;&gt;과정진행중",
    '입력(교육과정)'!$BI$7:$BI$500, "&lt;&gt;타기관위탁"
)</f>
        <v>342/363</v>
      </c>
      <c r="D10" s="523">
        <f>SUMIFS(
    '입력(교육과정)'!$L$7:$L$500,
    '입력(교육과정)'!$D$7:$D$500, "직무(공통)",
    '입력(교육과정)'!$BI$7:$BI$500, "&lt;&gt;과정진행중",
    '입력(교육과정)'!$BI$7:$BI$500, "&lt;&gt;타기관위탁"
)
/
SUMIFS(
    '입력(교육과정)'!$M$7:$M$500,
    '입력(교육과정)'!$D$7:$D$500, "직무(공통)",
    '입력(교육과정)'!$BI$7:$BI$500, "&lt;&gt;과정진행중",
    '입력(교육과정)'!$BI$7:$BI$500, "&lt;&gt;타기관위탁"
)</f>
        <v>0.94214876033057848</v>
      </c>
      <c r="E10" s="132">
        <f>AVERAGEIF('입력(교육과정)'!$D$7:$D$500, "직무(공통)", '입력(교육과정)'!$AQ$7:$AQ$500)</f>
        <v>4.5825325317653673</v>
      </c>
      <c r="F10" s="132">
        <f>AVERAGEIF('입력(교육과정)'!$D$7:$D$500, "직무(공통)", '입력(교육과정)'!$AT$7:$AT$500)</f>
        <v>4.5495744754850556</v>
      </c>
      <c r="G10" s="132">
        <f>AVERAGEIF('입력(교육과정)'!$D$7:$D$500, "직무(공통)", '입력(교육과정)'!$AW$7:$AW$500)</f>
        <v>4.5064361464129261</v>
      </c>
      <c r="H10" s="132">
        <f>AVERAGEIF(
  '입력(교육과정)'!$D$7:$D$500,
  "직무(공통)",
  '입력(교육과정)'!$AX$7:$AX$500
)</f>
        <v>4.5806664864304638</v>
      </c>
      <c r="I10" s="132">
        <f>AVERAGEIF(
  '입력(교육과정)'!$D$7:$D$500,
  "직무(공통)",
  '입력(교육과정)'!$AZ$7:$AZ$500
)</f>
        <v>4.4908839880247635</v>
      </c>
      <c r="J10" s="132">
        <f>AVERAGEIF(
  '입력(교육과정)'!$D$7:$D$500,
  "직무(공통)",
  '입력(교육과정)'!$BA$7:$BA$500
)</f>
        <v>4.5818456274850821</v>
      </c>
      <c r="K10" s="132">
        <f>AVERAGEIF(
  '입력(교육과정)'!$D$7:$D$500,
  "직무(공통)",
  '입력(교육과정)'!$BE$7:$BE$500
)</f>
        <v>4.4102347413811636</v>
      </c>
      <c r="L10" s="132">
        <f>AVERAGEIF(
  '입력(교육과정)'!$D$7:$D$500,
  "직무(공통)",
  '입력(교육과정)'!$BF$7:$BF$500
)</f>
        <v>4.4441355296642637</v>
      </c>
      <c r="M10" s="153">
        <f>AVERAGEIF(
  '입력(교육과정)'!$D$7:$D$500,
  "직무(공통)",
  '입력(교육과정)'!$BG$7:$BG$500
)</f>
        <v>4.6417790607425369</v>
      </c>
      <c r="N10" s="238">
        <f>AVERAGEIF('입력(교육과정)'!$D$7:$D$500,"직무(공통)",'입력(교육과정)'!$BH$7:$BH$500)</f>
        <v>4.5297973773662141</v>
      </c>
    </row>
    <row r="11" spans="1:14" ht="20.100000000000001" customHeight="1" x14ac:dyDescent="0.3">
      <c r="A11" s="750"/>
      <c r="B11" s="157" t="str">
        <f>"인문·소양 ("&amp;
COUNTIFS('입력(교육과정)'!$D$7:$D$500, "직무(인문·소양)",
         '입력(교육과정)'!$E$7:$E$500, "=1",
         '입력(교육과정)'!$BI$7:$BI$500, "&lt;&gt;과정진행중",
         '입력(교육과정)'!$BI$7:$BI$500, "&lt;&gt;타기관위탁")
&amp; "개 과정, " &amp;
COUNTIFS('입력(교육과정)'!$D$7:$D$500, "직무(인문·소양)",
         '입력(교육과정)'!$BI$7:$BI$500, "&lt;&gt;과정진행중",
         '입력(교육과정)'!$BI$7:$BI$500, "&lt;&gt;타기관위탁")
&amp; "개 기수)"</f>
        <v>인문·소양 (8개 과정, 11개 기수)</v>
      </c>
      <c r="C11" s="161" t="str">
        <f>SUMIFS('입력(교육과정)'!$L$7:$L$500,
        '입력(교육과정)'!$D$7:$D$500, "직무(인문·소양)",
        '입력(교육과정)'!$BI$7:$BI$500, "&lt;&gt;과정진행중",
    '입력(교육과정)'!$BI$7:$BI$500, "&lt;&gt;타기관위탁"
)
&amp; "/" &amp;
SUMIFS('입력(교육과정)'!$M$7:$M$500,
        '입력(교육과정)'!$D$7:$D$500, "직무(인문·소양)",
        '입력(교육과정)'!$BI$7:$BI$500, "&lt;&gt;과정진행중",
    '입력(교육과정)'!$BI$7:$BI$500, "&lt;&gt;타기관위탁"
)</f>
        <v>288/302</v>
      </c>
      <c r="D11" s="523">
        <f>SUMIFS(
    '입력(교육과정)'!$L$7:$L$500,
    '입력(교육과정)'!$D$7:$D$500, "직무(인문·소양)",
    '입력(교육과정)'!$BI$7:$BI$500, "&lt;&gt;과정진행중",
    '입력(교육과정)'!$BI$7:$BI$500, "&lt;&gt;타기관위탁"
)
/
SUMIFS(
    '입력(교육과정)'!$M$7:$M$500,
    '입력(교육과정)'!$D$7:$D$500, "직무(인문·소양)",
    '입력(교육과정)'!$BI$7:$BI$500, "&lt;&gt;과정진행중",
    '입력(교육과정)'!$BI$7:$BI$500, "&lt;&gt;타기관위탁"
)</f>
        <v>0.95364238410596025</v>
      </c>
      <c r="E11" s="132">
        <f>AVERAGEIF('입력(교육과정)'!$D$7:$D$500, "직무(인문·소양)", '입력(교육과정)'!$AQ$7:$AQ$500)</f>
        <v>4.8010480461503464</v>
      </c>
      <c r="F11" s="132">
        <f>AVERAGEIF('입력(교육과정)'!$D$7:$D$500, "직무(인문·소양)", '입력(교육과정)'!$AT$7:$AT$500)</f>
        <v>4.7401579172515138</v>
      </c>
      <c r="G11" s="132">
        <f>AVERAGEIF('입력(교육과정)'!$D$7:$D$500, "직무(인문·소양)", '입력(교육과정)'!$AW$7:$AW$500)</f>
        <v>4.7160962236085391</v>
      </c>
      <c r="H11" s="132">
        <f>AVERAGEIF(
  '입력(교육과정)'!$D$7:$D$500,
  "직무(인문·소양)",
  '입력(교육과정)'!$AX$7:$AX$500
)</f>
        <v>4.7540937169015987</v>
      </c>
      <c r="I11" s="132">
        <f>AVERAGEIF(
  '입력(교육과정)'!$D$7:$D$500,
  "직무(인문·소양)",
  '입력(교육과정)'!$AZ$7:$AZ$500
)</f>
        <v>4.7057413759384206</v>
      </c>
      <c r="J11" s="132">
        <f>AVERAGEIF(
  '입력(교육과정)'!$D$7:$D$500,
  "직무(인문·소양)",
  '입력(교육과정)'!$BA$7:$BA$500
)</f>
        <v>4.779773221214108</v>
      </c>
      <c r="K11" s="132">
        <f>AVERAGEIF(
  '입력(교육과정)'!$D$7:$D$500,
  "직무(인문·소양)",
  '입력(교육과정)'!$BE$7:$BE$500
)</f>
        <v>4.6099349838266095</v>
      </c>
      <c r="L11" s="132">
        <f>AVERAGEIF(
  '입력(교육과정)'!$D$7:$D$500,
  "직무(인문·소양)",
  '입력(교육과정)'!$BF$7:$BF$500
)</f>
        <v>4.6109508547008549</v>
      </c>
      <c r="M11" s="153">
        <f>AVERAGEIF(
  '입력(교육과정)'!$D$7:$D$500,
  "직무(인문·소양)",
  '입력(교육과정)'!$BG$7:$BG$500
)</f>
        <v>4.7190697102565755</v>
      </c>
      <c r="N11" s="238">
        <f>AVERAGEIF('입력(교육과정)'!$D$7:$D$500,"직무(인문·소양)",'입력(교육과정)'!$BH$7:$BH$500)</f>
        <v>4.7096838308626401</v>
      </c>
    </row>
    <row r="12" spans="1:14" ht="20.100000000000001" customHeight="1" x14ac:dyDescent="0.3">
      <c r="A12" s="751"/>
      <c r="B12" s="157" t="str">
        <f>"전문 ("&amp;
COUNTIFS(
  '입력(교육과정)'!$D$7:$D$500, "직무(전문)",
  '입력(교육과정)'!$E$7:$E$500, "=1",
  '입력(교육과정)'!$BI$7:$BI$500, "&lt;&gt;과정진행중",
  '입력(교육과정)'!$BI$7:$BI$500, "&lt;&gt;타기관위탁"
)
&amp; "개 과정, " &amp;
COUNTIFS(
  '입력(교육과정)'!$D$7:$D$500, "직무(전문)",
  '입력(교육과정)'!$BI$7:$BI$500, "&lt;&gt;과정진행중",
  '입력(교육과정)'!$BI$7:$BI$500, "&lt;&gt;타기관위탁"
)
&amp; "개 기수)"</f>
        <v>전문 (16개 과정, 18개 기수)</v>
      </c>
      <c r="C12" s="161" t="str">
        <f>SUMIFS('입력(교육과정)'!$L$7:$L$500,
        '입력(교육과정)'!$D$7:$D$500, "직무(전문)",
        '입력(교육과정)'!$BI$7:$BI$500, "&lt;&gt;과정진행중",
    '입력(교육과정)'!$BI$7:$BI$500, "&lt;&gt;타기관위탁"
)
&amp; "/" &amp;
SUMIFS('입력(교육과정)'!$M$7:$M$500,
        '입력(교육과정)'!$D$7:$D$500, "직무(전문)",
        '입력(교육과정)'!$BI$7:$BI$500, "&lt;&gt;과정진행중",
    '입력(교육과정)'!$BI$7:$BI$500, "&lt;&gt;타기관위탁"
)</f>
        <v>362/383</v>
      </c>
      <c r="D12" s="523">
        <f>SUMIFS(
    '입력(교육과정)'!$L$7:$L$500,
    '입력(교육과정)'!$D$7:$D$500, "직무(전문)",
    '입력(교육과정)'!$BI$7:$BI$500, "&lt;&gt;과정진행중",
    '입력(교육과정)'!$BI$7:$BI$500, "&lt;&gt;타기관위탁"
)
/
SUMIFS(
    '입력(교육과정)'!$M$7:$M$500,
    '입력(교육과정)'!$D$7:$D$500, "직무(전문)",
    '입력(교육과정)'!$BI$7:$BI$500, "&lt;&gt;과정진행중",
    '입력(교육과정)'!$BI$7:$BI$500, "&lt;&gt;타기관위탁"
)</f>
        <v>0.94516971279373363</v>
      </c>
      <c r="E12" s="132">
        <f>AVERAGEIF('입력(교육과정)'!$D$7:$D$500, "직무(전문)", '입력(교육과정)'!$AQ$7:$AQ$500)</f>
        <v>4.5757686011006697</v>
      </c>
      <c r="F12" s="132">
        <f>AVERAGEIF('입력(교육과정)'!$D$7:$D$500, "직무(전문)", '입력(교육과정)'!$AT$7:$AT$500)</f>
        <v>4.5078059239105404</v>
      </c>
      <c r="G12" s="132">
        <f>AVERAGEIF('입력(교육과정)'!$D$7:$D$500, "직무(전문)", '입력(교육과정)'!$AW$7:$AW$500)</f>
        <v>4.4453602282035982</v>
      </c>
      <c r="H12" s="132">
        <f>AVERAGEIF(
  '입력(교육과정)'!$D$7:$D$500,
  "직무(전문)",
  '입력(교육과정)'!$AX$7:$AX$500
)</f>
        <v>4.4910798402992</v>
      </c>
      <c r="I12" s="132">
        <f>AVERAGEIF(
  '입력(교육과정)'!$D$7:$D$500,
  "직무(전문)",
  '입력(교육과정)'!$AZ$7:$AZ$500
)</f>
        <v>4.4859371762262708</v>
      </c>
      <c r="J12" s="132">
        <f>AVERAGEIF(
  '입력(교육과정)'!$D$7:$D$500,
  "직무(전문)",
  '입력(교육과정)'!$BA$7:$BA$500
)</f>
        <v>4.5769745244379676</v>
      </c>
      <c r="K12" s="132">
        <f>AVERAGEIF(
  '입력(교육과정)'!$D$7:$D$500,
  "직무(전문)",
  '입력(교육과정)'!$BE$7:$BE$500
)</f>
        <v>4.4671060172622843</v>
      </c>
      <c r="L12" s="132">
        <f>AVERAGEIF(
  '입력(교육과정)'!$D$7:$D$500,
  "직무(전문)",
  '입력(교육과정)'!$BF$7:$BF$500
)</f>
        <v>4.4073970442254948</v>
      </c>
      <c r="M12" s="153">
        <f>AVERAGEIF(
  '입력(교육과정)'!$D$7:$D$500,
  "직무(전문)",
  '입력(교육과정)'!$BG$7:$BG$500
)</f>
        <v>4.6199444915409096</v>
      </c>
      <c r="N12" s="238">
        <f>AVERAGEIF('입력(교육과정)'!$D$7:$D$500,"직무(전문)",'입력(교육과정)'!$BH$7:$BH$500)</f>
        <v>4.5094699778821123</v>
      </c>
    </row>
    <row r="13" spans="1:14" ht="20.100000000000001" customHeight="1" x14ac:dyDescent="0.3">
      <c r="A13" s="752" t="str">
        <f>"핵심 교육 ("&amp;
COUNTIFS('입력(교육과정)'!$D$7:$D$500, "핵심*",
         '입력(교육과정)'!$E$7:$E$500, "=1",
         '입력(교육과정)'!$BI$7:$BI$500, "&lt;&gt;과정진행중",
         '입력(교육과정)'!$BI$7:$BI$500, "&lt;&gt;타기관위탁")
&amp; "개 과정, " &amp;
COUNTIFS('입력(교육과정)'!$D$7:$D$500, "핵심*",
         '입력(교육과정)'!$BI$7:$BI$500, "&lt;&gt;과정진행중",
         '입력(교육과정)'!$BI$7:$BI$500, "&lt;&gt;타기관위탁")
&amp; "개 기수)"</f>
        <v>핵심 교육 (18개 과정, 31개 기수)</v>
      </c>
      <c r="B13" s="156"/>
      <c r="C13" s="160" t="str">
        <f>SUMIFS('입력(교육과정)'!$L$7:$L$500,
        '입력(교육과정)'!$D$7:$D$500, "핵심*",
        '입력(교육과정)'!$BI$7:$BI$500, "&lt;&gt;과정진행중",
    '입력(교육과정)'!$BI$7:$BI$500, "&lt;&gt;타기관위탁"
)
&amp; "/" &amp;
SUMIFS('입력(교육과정)'!$M$7:$M$500,
        '입력(교육과정)'!$D$7:$D$500, "핵심*",
        '입력(교육과정)'!$BI$7:$BI$500, "&lt;&gt;과정진행중",
    '입력(교육과정)'!$BI$7:$BI$500, "&lt;&gt;타기관위탁"
)</f>
        <v>584/642</v>
      </c>
      <c r="D13" s="524">
        <f>SUMIFS(
    '입력(교육과정)'!$L$7:$L$500,
    '입력(교육과정)'!$D$7:$D$500, "핵심*",
    '입력(교육과정)'!$BI$7:$BI$500, "&lt;&gt;과정진행중",
    '입력(교육과정)'!$BI$7:$BI$500, "&lt;&gt;타기관위탁"
)
/
SUMIFS(
    '입력(교육과정)'!$M$7:$M$500,
    '입력(교육과정)'!$D$7:$D$500, "핵심*",
    '입력(교육과정)'!$BI$7:$BI$500, "&lt;&gt;과정진행중",
    '입력(교육과정)'!$BI$7:$BI$500, "&lt;&gt;타기관위탁"
)</f>
        <v>0.90965732087227413</v>
      </c>
      <c r="E13" s="130">
        <f>AVERAGEIF('입력(교육과정)'!$D$7:$D$500, "핵심*", '입력(교육과정)'!$AQ$7:$AQ$500)</f>
        <v>4.5860599202576955</v>
      </c>
      <c r="F13" s="130">
        <f>AVERAGEIF('입력(교육과정)'!$D$7:$D$500, "핵심*", '입력(교육과정)'!$AT$7:$AT$500)</f>
        <v>4.550197457351123</v>
      </c>
      <c r="G13" s="130">
        <f>AVERAGEIF('입력(교육과정)'!$D$7:$D$500,"핵심*",'입력(교육과정)'!$AW$7:$AW$500)</f>
        <v>4.5400426491800854</v>
      </c>
      <c r="H13" s="130">
        <f>AVERAGEIF(
  '입력(교육과정)'!$D$7:$D$500,
  "핵심*",
  '입력(교육과정)'!$AX$7:$AX$500
)</f>
        <v>4.5972912237000392</v>
      </c>
      <c r="I13" s="130">
        <f>AVERAGEIF(
  '입력(교육과정)'!$D$7:$D$500,
  "핵심*",
  '입력(교육과정)'!$AZ$7:$AZ$500
)</f>
        <v>4.5501045601921408</v>
      </c>
      <c r="J13" s="130">
        <f>AVERAGEIF(
  '입력(교육과정)'!$D$7:$D$500,
  "핵심*",
  '입력(교육과정)'!$BA$7:$BA$500
)</f>
        <v>4.6125461411870612</v>
      </c>
      <c r="K13" s="130">
        <f>AVERAGEIF(
  '입력(교육과정)'!$D$7:$D$500,
  "핵심*",
  '입력(교육과정)'!$BE$7:$BE$500
)</f>
        <v>4.4637020800936202</v>
      </c>
      <c r="L13" s="137">
        <f>AVERAGEIF(
  '입력(교육과정)'!$D$7:$D$500,
  "핵심*",
  '입력(교육과정)'!$BF$7:$BF$500
)</f>
        <v>4.4233690608820799</v>
      </c>
      <c r="M13" s="152">
        <f>AVERAGEIF(
  '입력(교육과정)'!$D$7:$D$500,
  "핵심*",
  '입력(교육과정)'!$BG$7:$BG$500
)</f>
        <v>4.6418068264138173</v>
      </c>
      <c r="N13" s="239">
        <f>AVERAGEIF('입력(교육과정)'!$D$7:$D$500,"핵심*",'입력(교육과정)'!$BH$7:$BH$500)</f>
        <v>4.5428367514391601</v>
      </c>
    </row>
    <row r="14" spans="1:14" ht="20.100000000000001" customHeight="1" x14ac:dyDescent="0.3">
      <c r="A14" s="750"/>
      <c r="B14" s="88" t="str">
        <f>"도민역량 ("&amp;
COUNTIFS('입력(교육과정)'!$D$7:$D$500, "핵심(도민역량)",
         '입력(교육과정)'!$E$7:$E$500, "=1",
         '입력(교육과정)'!$BI$7:$BI$500, "&lt;&gt;과정진행중",
         '입력(교육과정)'!$BI$7:$BI$500, "&lt;&gt;타기관위탁")
&amp; "개 과정, " &amp;
COUNTIFS('입력(교육과정)'!$D$7:$D$500, "핵심(도민역량)",
         '입력(교육과정)'!$BI$7:$BI$500, "&lt;&gt;과정진행중",
         '입력(교육과정)'!$BI$7:$BI$500, "&lt;&gt;타기관위탁")
&amp; "개 기수)"</f>
        <v>도민역량 (1개 과정, 5개 기수)</v>
      </c>
      <c r="C14" s="161" t="str">
        <f>SUMIFS('입력(교육과정)'!$L$7:$L$500,
        '입력(교육과정)'!$D$7:$D$500, "핵심(도민역량)",
        '입력(교육과정)'!$BI$7:$BI$500, "&lt;&gt;과정진행중",
    '입력(교육과정)'!$BI$7:$BI$500, "&lt;&gt;타기관위탁"
)
&amp; "/" &amp;
SUMIFS('입력(교육과정)'!$M$7:$M$500,
        '입력(교육과정)'!$D$7:$D$500, "핵심(도민역량)",
        '입력(교육과정)'!$BI$7:$BI$500, "&lt;&gt;과정진행중",
    '입력(교육과정)'!$BI$7:$BI$500, "&lt;&gt;타기관위탁"
)</f>
        <v>95/114</v>
      </c>
      <c r="D14" s="523">
        <f>SUMIFS(
    '입력(교육과정)'!$L$7:$L$500,
    '입력(교육과정)'!$D$7:$D$500, "핵심(도민역량)",
    '입력(교육과정)'!$N$7:$N$500, "&lt;&gt;과정진행중"
)
/
SUMIFS(
    '입력(교육과정)'!$M$7:$M$500,
    '입력(교육과정)'!$D$7:$D$500, "핵심(도민역량)",
    '입력(교육과정)'!$N$7:$N$500, "&lt;&gt;과정진행중"
)</f>
        <v>0.83333333333333337</v>
      </c>
      <c r="E14" s="132">
        <f>AVERAGEIF('입력(교육과정)'!$D$7:$D$500, "핵심(도민역량)", '입력(교육과정)'!$AQ$7:$AQ$500)</f>
        <v>4.2574700090146314</v>
      </c>
      <c r="F14" s="132">
        <f>AVERAGEIF('입력(교육과정)'!$D$7:$D$500, "핵심(도민역량)", '입력(교육과정)'!$AT$7:$AT$500)</f>
        <v>4.2207908605505855</v>
      </c>
      <c r="G14" s="132">
        <f>AVERAGEIF('입력(교육과정)'!$D$7:$D$500,"핵심(도민역량)",'입력(교육과정)'!$AW$7:$AW$500)</f>
        <v>4.1959139449414051</v>
      </c>
      <c r="H14" s="132">
        <f>AVERAGEIF(
  '입력(교육과정)'!$D$7:$D$500,
  "핵심(도민역량)",
  '입력(교육과정)'!$AX$7:$AX$500
)</f>
        <v>4.348106927397545</v>
      </c>
      <c r="I14" s="132">
        <f>AVERAGEIF(
  '입력(교육과정)'!$D$7:$D$500,
  "핵심(도민역량)",
  '입력(교육과정)'!$AZ$7:$AZ$500
)</f>
        <v>4.2440532325543767</v>
      </c>
      <c r="J14" s="132">
        <f>AVERAGEIF(
  '입력(교육과정)'!$D$7:$D$500,
  "핵심(도민역량)",
  '입력(교육과정)'!$BA$7:$BA$500
)</f>
        <v>4.370128920786815</v>
      </c>
      <c r="K14" s="132">
        <f>AVERAGEIF(
  '입력(교육과정)'!$D$7:$D$500,
  "핵심(도민역량)",
  '입력(교육과정)'!$BE$7:$BE$500
)</f>
        <v>4.1328461965189653</v>
      </c>
      <c r="L14" s="132">
        <f>AVERAGEIF(
  '입력(교육과정)'!$D$7:$D$500,
  "핵심(도민역량)",
  '입력(교육과정)'!$BF$7:$BF$500
)</f>
        <v>4.2010898458266883</v>
      </c>
      <c r="M14" s="153">
        <f>AVERAGEIF(
  '입력(교육과정)'!$D$7:$D$500,
  "핵심(도민역량)",
  '입력(교육과정)'!$BG$7:$BG$500
)</f>
        <v>4.3986431002491377</v>
      </c>
      <c r="N14" s="238">
        <f>AVERAGEIF('입력(교육과정)'!$D$7:$D$500,"핵심(도민역량)",'입력(교육과정)'!$BH$7:$BH$500)</f>
        <v>4.2702477918621309</v>
      </c>
    </row>
    <row r="15" spans="1:14" ht="20.100000000000001" customHeight="1" x14ac:dyDescent="0.3">
      <c r="A15" s="750"/>
      <c r="B15" s="88" t="str">
        <f>"디지털 ("&amp;
COUNTIFS('입력(교육과정)'!$D$7:$D$500, "핵심(디지털)",
         '입력(교육과정)'!$E$7:$E$500, "=1",
         '입력(교육과정)'!$BI$7:$BI$500, "&lt;&gt;과정진행중",
         '입력(교육과정)'!$BI$7:$BI$500, "&lt;&gt;타기관위탁")
&amp; "개 과정, " &amp;
COUNTIFS('입력(교육과정)'!$D$7:$D$500, "핵심(디지털)",
         '입력(교육과정)'!$BI$7:$BI$500, "&lt;&gt;과정진행중",
         '입력(교육과정)'!$BI$7:$BI$500, "&lt;&gt;타기관위탁")
&amp; "개 기수)"</f>
        <v>디지털 (8개 과정, 17개 기수)</v>
      </c>
      <c r="C15" s="161" t="str">
        <f>SUMIFS('입력(교육과정)'!$L$7:$L$500,
        '입력(교육과정)'!$D$7:$D$500, "핵심(디지털)",
        '입력(교육과정)'!$BI$7:$BI$500, "&lt;&gt;과정진행중",
    '입력(교육과정)'!$BI$7:$BI$500, "&lt;&gt;타기관위탁"
)
&amp; "/" &amp;
SUMIFS('입력(교육과정)'!$M$7:$M$500,
        '입력(교육과정)'!$D$7:$D$500, "핵심(디지털)",
        '입력(교육과정)'!$BI$7:$BI$500, "&lt;&gt;과정진행중",
    '입력(교육과정)'!$BI$7:$BI$500, "&lt;&gt;타기관위탁"
)</f>
        <v>392/424</v>
      </c>
      <c r="D15" s="523">
        <f>SUMIFS(
    '입력(교육과정)'!$L$7:$L$500,
    '입력(교육과정)'!$D$7:$D$500, "핵심(디지털)",
    '입력(교육과정)'!$BI$7:$BI$500, "&lt;&gt;과정진행중",
    '입력(교육과정)'!$BI$7:$BI$500, "&lt;&gt;타기관위탁"
)
/
SUMIFS(
    '입력(교육과정)'!$M$7:$M$500,
    '입력(교육과정)'!$D$7:$D$500, "핵심(디지털)",
    '입력(교육과정)'!$BI$7:$BI$500, "&lt;&gt;과정진행중",
    '입력(교육과정)'!$BI$7:$BI$500, "&lt;&gt;타기관위탁"
)</f>
        <v>0.92452830188679247</v>
      </c>
      <c r="E15" s="132">
        <f>AVERAGEIF('입력(교육과정)'!$D$7:$D$500, "핵심(디지털)", '입력(교육과정)'!$AQ$7:$AQ$500)</f>
        <v>4.7319694409200768</v>
      </c>
      <c r="F15" s="132">
        <f>AVERAGEIF('입력(교육과정)'!$D$7:$D$500, "핵심(디지털)", '입력(교육과정)'!$AT$7:$AT$500)</f>
        <v>4.6871518584525687</v>
      </c>
      <c r="G15" s="132">
        <f>AVERAGEIF('입력(교육과정)'!$D$7:$D$500,"핵심(디지털)",'입력(교육과정)'!$AW$7:$AW$500)</f>
        <v>4.671743764180377</v>
      </c>
      <c r="H15" s="132">
        <f>AVERAGEIF(
  '입력(교육과정)'!$D$7:$D$500,
  "핵심(디지털)",
  '입력(교육과정)'!$AX$7:$AX$500
)</f>
        <v>4.7295404074036176</v>
      </c>
      <c r="I15" s="132">
        <f>AVERAGEIF(
  '입력(교육과정)'!$D$7:$D$500,
  "핵심(디지털)",
  '입력(교육과정)'!$AZ$7:$AZ$500
)</f>
        <v>4.6724909231235294</v>
      </c>
      <c r="J15" s="132">
        <f>AVERAGEIF(
  '입력(교육과정)'!$D$7:$D$500,
  "핵심(디지털)",
  '입력(교육과정)'!$BA$7:$BA$500
)</f>
        <v>4.7047089253925582</v>
      </c>
      <c r="K15" s="132">
        <f>AVERAGEIF(
  '입력(교육과정)'!$D$7:$D$500,
  "핵심(디지털)",
  '입력(교육과정)'!$BE$7:$BE$500
)</f>
        <v>4.5873887693189159</v>
      </c>
      <c r="L15" s="132">
        <f>AVERAGEIF(
  '입력(교육과정)'!$D$7:$D$500,
  "핵심(디지털)",
  '입력(교육과정)'!$BF$7:$BF$500
)</f>
        <v>4.4636981922742569</v>
      </c>
      <c r="M15" s="153">
        <f>AVERAGEIF(
  '입력(교육과정)'!$D$7:$D$500,
  "핵심(디지털)",
  '입력(교육과정)'!$BG$7:$BG$500
)</f>
        <v>4.7800738101826887</v>
      </c>
      <c r="N15" s="735">
        <f>AVERAGEIF('입력(교육과정)'!$D$7:$D$500,"핵심(디지털)",'입력(교육과정)'!$BH$7:$BH$500)</f>
        <v>4.6638722031826347</v>
      </c>
    </row>
    <row r="16" spans="1:14" ht="20.100000000000001" customHeight="1" x14ac:dyDescent="0.3">
      <c r="A16" s="751"/>
      <c r="B16" s="88" t="str">
        <f>"핵심과제 ("&amp;
COUNTIFS('입력(교육과정)'!$D$7:$D$500, "핵심(핵심과제)",
         '입력(교육과정)'!$E$7:$E$500, "=1",
         '입력(교육과정)'!$BI$7:$BI$500, "&lt;&gt;과정진행중",
         '입력(교육과정)'!$BI$7:$BI$500, "&lt;&gt;타기관위탁")
&amp; "개 과정, " &amp;
COUNTIFS('입력(교육과정)'!$D$7:$D$500, "핵심(핵심과제)",
         '입력(교육과정)'!$BI$7:$BI$500, "&lt;&gt;과정진행중",
         '입력(교육과정)'!$BI$7:$BI$500, "&lt;&gt;타기관위탁")
&amp; "개 기수)"</f>
        <v>핵심과제 (9개 과정, 9개 기수)</v>
      </c>
      <c r="C16" s="161" t="str">
        <f>SUMIFS('입력(교육과정)'!$L$7:$L$500,
        '입력(교육과정)'!$D$7:$D$500, "핵심(핵심과제)",
        '입력(교육과정)'!$BI$7:$BI$500, "&lt;&gt;과정진행중",
    '입력(교육과정)'!$BI$7:$BI$500, "&lt;&gt;타기관위탁"
)
&amp; "/" &amp;
SUMIFS('입력(교육과정)'!$M$7:$M$500,
        '입력(교육과정)'!$D$7:$D$500, "핵심(핵심과제)",
        '입력(교육과정)'!$BI$7:$BI$500, "&lt;&gt;과정진행중",
    '입력(교육과정)'!$BI$7:$BI$500, "&lt;&gt;타기관위탁"
)</f>
        <v>97/104</v>
      </c>
      <c r="D16" s="523">
        <f>SUMIFS(
    '입력(교육과정)'!$L$7:$L$500,
    '입력(교육과정)'!$D$7:$D$500, "핵심(핵심과제)",
    '입력(교육과정)'!$BI$7:$BI$500, "&lt;&gt;과정진행중",
    '입력(교육과정)'!$BI$7:$BI$500, "&lt;&gt;타기관위탁"
)
/
SUMIFS(
    '입력(교육과정)'!$M$7:$M$500,
    '입력(교육과정)'!$D$7:$D$500, "핵심(핵심과제)",
    '입력(교육과정)'!$BI$7:$BI$500, "&lt;&gt;과정진행중",
    '입력(교육과정)'!$BI$7:$BI$500, "&lt;&gt;타기관위탁"
)</f>
        <v>0.93269230769230771</v>
      </c>
      <c r="E16" s="132">
        <f>AVERAGEIF('입력(교육과정)'!$D$7:$D$500, "핵심(핵심과제)", '입력(교육과정)'!$AQ$7:$AQ$500)</f>
        <v>4.5092151675485006</v>
      </c>
      <c r="F16" s="132">
        <f>AVERAGEIF('입력(교육과정)'!$D$7:$D$500, "핵심(핵심과제)", '입력(교육과정)'!$AT$7:$AT$500)</f>
        <v>4.4897266313932978</v>
      </c>
      <c r="G16" s="132">
        <f>AVERAGEIF('입력(교육과정)'!$D$7:$D$500,"핵심(핵심과제)",'입력(교육과정)'!$AW$7:$AW$500)</f>
        <v>4.4970899470899468</v>
      </c>
      <c r="H16" s="132">
        <f>AVERAGEIF(
  '입력(교육과정)'!$D$7:$D$500,
  "핵심(핵심과제)",
  '입력(교육과정)'!$AX$7:$AX$500
)</f>
        <v>4.5006172839506178</v>
      </c>
      <c r="I16" s="132">
        <f>AVERAGEIF(
  '입력(교육과정)'!$D$7:$D$500,
  "핵심(핵심과제)",
  '입력(교육과정)'!$AZ$7:$AZ$500
)</f>
        <v>4.5025573192239854</v>
      </c>
      <c r="J16" s="132">
        <f>AVERAGEIF(
  '입력(교육과정)'!$D$7:$D$500,
  "핵심(핵심과제)",
  '입력(교육과정)'!$BA$7:$BA$500
)</f>
        <v>4.583377425044092</v>
      </c>
      <c r="K16" s="132">
        <f>AVERAGEIF(
  '입력(교육과정)'!$D$7:$D$500,
  "핵심(핵심과제)",
  '입력(교육과정)'!$BE$7:$BE$500
)</f>
        <v>4.4276234567901236</v>
      </c>
      <c r="L16" s="132">
        <f>AVERAGEIF(
  '입력(교육과정)'!$D$7:$D$500,
  "핵심(핵심과제)",
  '입력(교육과정)'!$BF$7:$BF$500
)</f>
        <v>4.4302469135802465</v>
      </c>
      <c r="M16" s="153">
        <f>AVERAGEIF(
  '입력(교육과정)'!$D$7:$D$500,
  "핵심(핵심과제)",
  '입력(교육과정)'!$BG$7:$BG$500
)</f>
        <v>4.5310898142495368</v>
      </c>
      <c r="N16" s="238">
        <f>AVERAGEIF('입력(교육과정)'!$D$7:$D$500,"핵심(핵심과제)",'입력(교육과정)'!$BH$7:$BH$500)</f>
        <v>4.4791009258824435</v>
      </c>
    </row>
    <row r="17" spans="1:14" ht="20.100000000000001" customHeight="1" x14ac:dyDescent="0.3">
      <c r="A17" s="150"/>
      <c r="B17" s="150"/>
      <c r="C17" s="131"/>
      <c r="D17" s="131"/>
      <c r="E17" s="131"/>
      <c r="F17" s="131"/>
      <c r="G17" s="131"/>
      <c r="H17" s="131"/>
      <c r="I17" s="131"/>
      <c r="J17" s="131"/>
      <c r="K17" s="131"/>
      <c r="L17" s="131"/>
      <c r="N17" s="110"/>
    </row>
    <row r="18" spans="1:14" ht="56.25" customHeight="1" x14ac:dyDescent="0.3">
      <c r="A18" s="747" t="s">
        <v>165</v>
      </c>
      <c r="B18" s="748"/>
      <c r="C18" s="159" t="s">
        <v>127</v>
      </c>
      <c r="D18" s="520" t="s">
        <v>2083</v>
      </c>
      <c r="E18" s="250" t="s">
        <v>483</v>
      </c>
      <c r="F18" s="250" t="s">
        <v>159</v>
      </c>
      <c r="G18" s="250" t="s">
        <v>107</v>
      </c>
      <c r="H18" s="250" t="s">
        <v>64</v>
      </c>
      <c r="I18" s="250" t="s">
        <v>128</v>
      </c>
      <c r="J18" s="251" t="s">
        <v>1057</v>
      </c>
      <c r="K18" s="250" t="s">
        <v>134</v>
      </c>
      <c r="L18" s="250" t="s">
        <v>129</v>
      </c>
      <c r="M18" s="252" t="s">
        <v>1054</v>
      </c>
      <c r="N18" s="228" t="s">
        <v>1053</v>
      </c>
    </row>
    <row r="19" spans="1:14" ht="20.100000000000001" customHeight="1" thickBot="1" x14ac:dyDescent="0.35">
      <c r="A19" s="743" t="str">
        <f>"전체 ("&amp;'입력(교육과정)'!$F$5&amp;"개 과정 "&amp;'입력(교육과정)'!$E$5&amp;"개 기수)"</f>
        <v>전체 (67개 과정 109개 기수)</v>
      </c>
      <c r="B19" s="744"/>
      <c r="C19" s="162" t="str">
        <f>'입력(교육과정)'!$L$5&amp;"/"&amp;'입력(교육과정)'!$M$5</f>
        <v>2399/2559</v>
      </c>
      <c r="D19" s="521">
        <f>'입력(교육과정)'!$L$5/'입력(교육과정)'!$M$5</f>
        <v>0.93747557639703005</v>
      </c>
      <c r="E19" s="163">
        <f>'입력(교육과정)'!$AQ$5</f>
        <v>4.6188071909108359</v>
      </c>
      <c r="F19" s="163">
        <f>'입력(교육과정)'!$AT$5</f>
        <v>4.5662696196531671</v>
      </c>
      <c r="G19" s="163">
        <f>'입력(교육과정)'!$AW$5</f>
        <v>4.5382372391147889</v>
      </c>
      <c r="H19" s="163">
        <f>'입력(교육과정)'!$AX$5</f>
        <v>4.5697547904645903</v>
      </c>
      <c r="I19" s="163">
        <f>'입력(교육과정)'!$AZ$5</f>
        <v>4.555426405008995</v>
      </c>
      <c r="J19" s="163">
        <f>'입력(교육과정)'!$BA$5</f>
        <v>4.625046356004388</v>
      </c>
      <c r="K19" s="117">
        <f>'입력(교육과정)'!BE5</f>
        <v>4.478573047438549</v>
      </c>
      <c r="L19" s="163">
        <f>L23</f>
        <v>4.4696243706896412</v>
      </c>
      <c r="M19" s="164">
        <f>'입력(교육과정)'!$BG$5</f>
        <v>4.6116511404092</v>
      </c>
      <c r="N19" s="236">
        <f>'입력(교육과정)'!BH5</f>
        <v>4.5603841826784981</v>
      </c>
    </row>
    <row r="20" spans="1:14" ht="20.100000000000001" customHeight="1" thickTop="1" x14ac:dyDescent="0.3">
      <c r="A20" s="169" t="str">
        <f>"쌍방향 온라인 교육 ("&amp;
COUNTIFS('입력(교육과정)'!$G$7:$G$500, "온라인",
         '입력(교육과정)'!$E$7:$E$500, "=1",
         '입력(교육과정)'!$BI$7:$BI$500, "&lt;&gt;과정진행중",
         '입력(교육과정)'!$BI$7:$BI$500, "&lt;&gt;타기관위탁")
&amp; "개 과정, " &amp;
COUNTIFS('입력(교육과정)'!$G$7:$G$500, "온라인",
         '입력(교육과정)'!$BI$7:$BI$500, "&lt;&gt;과정진행중",
         '입력(교육과정)'!$BI$7:$BI$500, "&lt;&gt;타기관위탁")
&amp; "개 기수)"</f>
        <v>쌍방향 온라인 교육 (3개 과정, 3개 기수)</v>
      </c>
      <c r="B20" s="170"/>
      <c r="C20" s="171" t="str">
        <f>SUMIFS('입력(교육과정)'!$L$7:$L$500,
        '입력(교육과정)'!$G$7:$G$500, "온라인",
        '입력(교육과정)'!$BI$7:$BI$500, "&lt;&gt;과정진행중",
    '입력(교육과정)'!$BI$7:$BI$500, "&lt;&gt;타기관위탁"
)
&amp; "/" &amp;
SUMIFS('입력(교육과정)'!$M$7:$M$500,
        '입력(교육과정)'!$G$7:$G$500, "온라인",
        '입력(교육과정)'!$BI$7:$BI$500, "&lt;&gt;과정진행중",
    '입력(교육과정)'!$BI$7:$BI$500, "&lt;&gt;타기관위탁"
)</f>
        <v>141/151</v>
      </c>
      <c r="D20" s="525">
        <f>SUMIFS(
    '입력(교육과정)'!$L$7:$L$500,
    '입력(교육과정)'!$G$7:$G$500, "온라인",
    '입력(교육과정)'!$BI$7:$BI$500, "&lt;&gt;과정진행중",
    '입력(교육과정)'!$BI$7:$BI$500, "&lt;&gt;타기관위탁"
)
/
SUMIFS(
    '입력(교육과정)'!$M$7:$M$500,
    '입력(교육과정)'!$G$7:$G$500, "온라인",
    '입력(교육과정)'!$BI$7:$BI$500, "&lt;&gt;과정진행중",
    '입력(교육과정)'!$BI$7:$BI$500, "&lt;&gt;타기관위탁"
)</f>
        <v>0.93377483443708609</v>
      </c>
      <c r="E20" s="172">
        <f>IFERROR(
    AVERAGEIF('입력(교육과정)'!$G$7:$G$500, "온라인", '입력(교육과정)'!$AQ$7:$AQ$500),
    "-"
)</f>
        <v>4.4696895424836596</v>
      </c>
      <c r="F20" s="172">
        <f>IFERROR(
    AVERAGEIF('입력(교육과정)'!$G$7:$G$500, "온라인", '입력(교육과정)'!$AT$7:$AT$500),
    "-"
)</f>
        <v>4.419403594771242</v>
      </c>
      <c r="G20" s="172">
        <f>IFERROR(AVERAGEIF('입력(교육과정)'!$G$7:$G$500, "온라인", '입력(교육과정)'!$AW$7:$AW$500), "-")</f>
        <v>4.4788807189542483</v>
      </c>
      <c r="H20" s="172">
        <f>IFERROR(
  AVERAGEIF(
    '입력(교육과정)'!$G$7:$G$500,
    "온라인",
    '입력(교육과정)'!$AX$7:$AX$500
  ),
  "-"
)</f>
        <v>4.4480800653594779</v>
      </c>
      <c r="I20" s="172">
        <f>IFERROR(
  AVERAGEIF(
    '입력(교육과정)'!$G$7:$G$500,
    "온라인",
    '입력(교육과정)'!$AZ$7:$AZ$500
  ),
  "-"
)</f>
        <v>4.4346405228758163</v>
      </c>
      <c r="J20" s="172">
        <f>IFERROR(
  AVERAGEIF(
    '입력(교육과정)'!$G$7:$G$500,
    "온라인",
    '입력(교육과정)'!$BA$7:$BA$500
  ),
  "-"
)</f>
        <v>4.4894607843137253</v>
      </c>
      <c r="K20" s="172">
        <f>IFERROR(
  AVERAGEIF(
    '입력(교육과정)'!$G$7:$G$500,
    "온라인",
    '입력(교육과정)'!$BE$7:$BE$500
  ),
  "-"
)</f>
        <v>4.3929738562091503</v>
      </c>
      <c r="L20" s="173" t="s">
        <v>1030</v>
      </c>
      <c r="M20" s="174">
        <f>IFERROR(
  AVERAGEIF(
    '입력(교육과정)'!$G$7:$G$500,
    "온라인",
    '입력(교육과정)'!$BG$7:$BG$500
  ),
  "-"
)</f>
        <v>4.5361446927857871</v>
      </c>
      <c r="N20" s="240">
        <f>IFERROR(AVERAGEIF('입력(교육과정)'!$G$7:$G$500, "온라인", '입력(교육과정)'!$BH$7:$BH$500), "-")</f>
        <v>4.4480147810436952</v>
      </c>
    </row>
    <row r="21" spans="1:14" ht="20.100000000000001" customHeight="1" x14ac:dyDescent="0.3">
      <c r="A21" s="745" t="str">
        <f>"집합교육 ("&amp;
COUNTIFS('입력(교육과정)'!$G$7:$G$500, "&lt;&gt;온라인",
         '입력(교육과정)'!$E$7:$E$500, "=1",
         '입력(교육과정)'!$BI$7:$BI$500, "&lt;&gt;과정진행중",
         '입력(교육과정)'!$BI$7:$BI$500, "&lt;&gt;타기관위탁")
&amp; "개 과정, " &amp;
COUNTIFS('입력(교육과정)'!$G$7:$G$500, "인재개발원",
         '입력(교육과정)'!$BI$7:$BI$500, "&lt;&gt;과정진행중",
         '입력(교육과정)'!$BI$7:$BI$500, "&lt;&gt;타기관위탁")
+
COUNTIFS('입력(교육과정)'!$G$7:$G$500, "현장캠퍼스",
         '입력(교육과정)'!$BI$7:$BI$500, "&lt;&gt;과정진행중",
         '입력(교육과정)'!$BI$7:$BI$500, "&lt;&gt;타기관위탁")
&amp; "개 기수)"</f>
        <v>집합교육 (64개 과정, 106개 기수)</v>
      </c>
      <c r="B21" s="158"/>
      <c r="C21" s="160" t="str">
        <f>SUMIFS('입력(교육과정)'!$L$7:$L$500,
        '입력(교육과정)'!$G$7:$G$500, "인재개발원",
        '입력(교육과정)'!$BI$7:$BI$500, "&lt;&gt;과정진행중",
    '입력(교육과정)'!$BI$7:$BI$500, "&lt;&gt;타기관위탁"
)
+
SUMIFS('입력(교육과정)'!$L$7:$L$500,
        '입력(교육과정)'!$G$7:$G$500, "현장캠퍼스",
        '입력(교육과정)'!$BI$7:$BI$500, "&lt;&gt;과정진행중",
    '입력(교육과정)'!$BI$7:$BI$500, "&lt;&gt;타기관위탁"
)
&amp; "/" &amp;
SUMIFS('입력(교육과정)'!$M$7:$M$500,
        '입력(교육과정)'!$G$7:$G$500, "인재개발원",
        '입력(교육과정)'!$BI$7:$BI$500, "&lt;&gt;과정진행중",
    '입력(교육과정)'!$BI$7:$BI$500, "&lt;&gt;타기관위탁"
)
+
SUMIFS('입력(교육과정)'!$M$7:$M$500,
        '입력(교육과정)'!$G$7:$G$500, "현장캠퍼스",
        '입력(교육과정)'!$BI$7:$BI$500, "&lt;&gt;과정진행중",
    '입력(교육과정)'!$BI$7:$BI$500, "&lt;&gt;타기관위탁"
)</f>
        <v>2258/2408</v>
      </c>
      <c r="D21" s="524">
        <f>(
    SUMIFS(
        '입력(교육과정)'!$L$7:$L$500,
        '입력(교육과정)'!$G$7:$G$500, "인재개발원",
        '입력(교육과정)'!$BI$7:$BI$500, "&lt;&gt;과정진행중",
        '입력(교육과정)'!$BI$7:$BI$500, "&lt;&gt;타기관위탁"
    )
    +
    SUMIFS(
        '입력(교육과정)'!$L$7:$L$500,
        '입력(교육과정)'!$G$7:$G$500, "현장캠퍼스",
        '입력(교육과정)'!$BI$7:$BI$500, "&lt;&gt;과정진행중",
        '입력(교육과정)'!$BI$7:$BI$500, "&lt;&gt;타기관위탁"
    )
)
/
(
    SUMIFS(
        '입력(교육과정)'!$M$7:$M$500,
        '입력(교육과정)'!$G$7:$G$500, "인재개발원",
        '입력(교육과정)'!$BI$7:$BI$500, "&lt;&gt;과정진행중",
        '입력(교육과정)'!$BI$7:$BI$500, "&lt;&gt;타기관위탁"
    )
    +
    SUMIFS(
        '입력(교육과정)'!$M$7:$M$500,
        '입력(교육과정)'!$G$7:$G$500, "현장캠퍼스",
        '입력(교육과정)'!$BI$7:$BI$500, "&lt;&gt;과정진행중",
        '입력(교육과정)'!$BI$7:$BI$500, "&lt;&gt;타기관위탁"
    )
)</f>
        <v>0.93770764119601324</v>
      </c>
      <c r="E21" s="89">
        <f>AVERAGEIFS(
    '입력(교육과정)'!$AQ$7:$AQ$500,
    '입력(교육과정)'!$F$7:$F$500, "*",
    '입력(교육과정)'!$G$7:$G$500, "&lt;&gt;온라인"
)</f>
        <v>4.6220951102968826</v>
      </c>
      <c r="F21" s="89">
        <f>AVERAGEIFS(
    '입력(교육과정)'!$AT$7:$AT$500,
    '입력(교육과정)'!$F$7:$F$500, "*",
    '입력(교육과정)'!$G$7:$G$500, "&lt;&gt;온라인"
)</f>
        <v>4.5695992976274997</v>
      </c>
      <c r="G21" s="89">
        <f>AVERAGEIFS(
  '입력(교육과정)'!$AW$7:$AW$500,
  '입력(교육과정)'!$F$7:$F$500, "*",
  '입력(교육과정)'!$G$7:$G$500, "&lt;&gt;온라인"
)</f>
        <v>4.5396837292900996</v>
      </c>
      <c r="H21" s="89">
        <f>AVERAGEIFS(
  '입력(교육과정)'!$AX$7:$AX$500,
  '입력(교육과정)'!$F$7:$F$500, "*",
  '입력(교육과정)'!$G$7:$G$500, "&lt;&gt;온라인"
)</f>
        <v>4.5725485221130313</v>
      </c>
      <c r="I21" s="89">
        <f>AVERAGEIFS(
  '입력(교육과정)'!$AZ$7:$AZ$500,
  '입력(교육과정)'!$F$7:$F$500, "*",
  '입력(교육과정)'!$G$7:$G$500, "&lt;&gt;온라인"
)</f>
        <v>4.5582217116000256</v>
      </c>
      <c r="J21" s="89">
        <f>AVERAGEIFS(
  '입력(교육과정)'!$BA$7:$BA$500,
  '입력(교육과정)'!$F$7:$F$500, "*",
  '입력(교육과정)'!$G$7:$G$500, "&lt;&gt;온라인"
)</f>
        <v>4.6279931966358578</v>
      </c>
      <c r="K21" s="89">
        <f>AVERAGEIFS(
  '입력(교육과정)'!$BE$7:$BE$500,
  '입력(교육과정)'!$F$7:$F$500, "*",
  '입력(교육과정)'!$G$7:$G$500, "&lt;&gt;온라인"
)</f>
        <v>4.4803451403232462</v>
      </c>
      <c r="L21" s="89">
        <f>AVERAGEIFS(
  '입력(교육과정)'!$BF$7:$BF$500,
  '입력(교육과정)'!$F$7:$F$500, "*",
  '입력(교육과정)'!$G$7:$G$500, "&lt;&gt;온라인"
)</f>
        <v>4.4697669112765661</v>
      </c>
      <c r="M21" s="155">
        <f>AVERAGEIFS(
  '입력(교육과정)'!$BG$7:$BG$500,
  '입력(교육과정)'!$F$7:$F$500, "*",
  '입력(교육과정)'!$G$7:$G$500, "&lt;&gt;온라인"
)</f>
        <v>4.6354202911880433</v>
      </c>
      <c r="N21" s="239">
        <f>AVERAGEIFS('입력(교육과정)'!$BH$7:$BH$500, '입력(교육과정)'!$F$7:$F$500, "*", '입력(교육과정)'!$G$7:$G$500, "&lt;&gt;온라인")</f>
        <v>4.5629138830065168</v>
      </c>
    </row>
    <row r="22" spans="1:14" ht="20.100000000000001" customHeight="1" x14ac:dyDescent="0.3">
      <c r="A22" s="746"/>
      <c r="B22" s="88" t="str">
        <f>"현장캠퍼스 ("&amp;
COUNTIFS('입력(교육과정)'!$G$7:$G$500, "현장캠퍼스",
         '입력(교육과정)'!$E$7:$E$500, "=1",
         '입력(교육과정)'!$BI$7:$BI$500, "&lt;&gt;과정진행중",
         '입력(교육과정)'!$BI$7:$BI$500, "&lt;&gt;타기관위탁")
&amp; "개 과정, " &amp;
COUNTIFS('입력(교육과정)'!$G$7:$G$500, "현장캠퍼스",
         '입력(교육과정)'!$BI$7:$BI$500, "&lt;&gt;과정진행중",
         '입력(교육과정)'!$BI$7:$BI$500, "&lt;&gt;타기관위탁")
&amp; "개 기수)"</f>
        <v>현장캠퍼스 (10개 과정, 17개 기수)</v>
      </c>
      <c r="C22" s="161" t="str">
        <f>SUMIFS('입력(교육과정)'!$L$7:$L$500,
        '입력(교육과정)'!$G$7:$G$500, "현장캠퍼스",
        '입력(교육과정)'!$BI$7:$BI$500, "&lt;&gt;과정진행중",
    '입력(교육과정)'!$BI$7:$BI$500, "&lt;&gt;타기관위탁"
)
&amp; "/" &amp;
SUMIFS('입력(교육과정)'!$M$7:$M$500,
        '입력(교육과정)'!$G$7:$G$500, "현장캠퍼스",
        '입력(교육과정)'!$BI$7:$BI$500, "&lt;&gt;과정진행중",
    '입력(교육과정)'!$BI$7:$BI$500, "&lt;&gt;타기관위탁"
)</f>
        <v>322/339</v>
      </c>
      <c r="D22" s="523">
        <f>SUMIFS(
    '입력(교육과정)'!$L$7:$L$500,
    '입력(교육과정)'!$G$7:$G$500, "현장캠퍼스",
    '입력(교육과정)'!$BI$7:$BI$500, "&lt;&gt;과정진행중",
    '입력(교육과정)'!$BI$7:$BI$500, "&lt;&gt;타기관위탁"
)
/
SUMIFS(
    '입력(교육과정)'!$M$7:$M$500,
    '입력(교육과정)'!$G$7:$G$500, "현장캠퍼스",
    '입력(교육과정)'!$BI$7:$BI$500, "&lt;&gt;과정진행중",
    '입력(교육과정)'!$BI$7:$BI$500, "&lt;&gt;타기관위탁"
)</f>
        <v>0.94985250737463123</v>
      </c>
      <c r="E22" s="90">
        <f>AVERAGEIF('입력(교육과정)'!$G$7:$G$500, "현장캠퍼스", '입력(교육과정)'!$AQ$7:$AQ$500)</f>
        <v>4.7021950070169716</v>
      </c>
      <c r="F22" s="90">
        <f>AVERAGEIF('입력(교육과정)'!$G$7:$G$500, "현장캠퍼스", '입력(교육과정)'!$AT$7:$AT$500)</f>
        <v>4.6328863201529993</v>
      </c>
      <c r="G22" s="90">
        <f>AVERAGEIF(
  '입력(교육과정)'!$G$7:$G$500,
  "현장캠퍼스",
  '입력(교육과정)'!$AW$7:$AW$500
)</f>
        <v>4.6112492105942255</v>
      </c>
      <c r="H22" s="90">
        <f>AVERAGEIF(
  '입력(교육과정)'!$G$7:$G$500,
  "현장캠퍼스",
  '입력(교육과정)'!$AX$7:$AX$500
)</f>
        <v>4.6965371992658351</v>
      </c>
      <c r="I22" s="90">
        <f>AVERAGEIF(
  '입력(교육과정)'!$G$7:$G$500,
  "현장캠퍼스",
  '입력(교육과정)'!$AZ$7:$AZ$500
)</f>
        <v>4.6371174013115546</v>
      </c>
      <c r="J22" s="90">
        <f>AVERAGEIF(
  '입력(교육과정)'!$G$7:$G$500,
  "현장캠퍼스",
  '입력(교육과정)'!$BA$7:$BA$500
)</f>
        <v>4.6988211253944021</v>
      </c>
      <c r="K22" s="90">
        <f>AVERAGEIF(
  '입력(교육과정)'!$G$7:$G$500,
  "현장캠퍼스",
  '입력(교육과정)'!$BE$7:$BE$500
)</f>
        <v>4.5964568115195918</v>
      </c>
      <c r="L22" s="90" t="s">
        <v>479</v>
      </c>
      <c r="M22" s="154">
        <f>AVERAGEIF(
  '입력(교육과정)'!$G$7:$G$500,
  "현장캠퍼스",
  '입력(교육과정)'!$BG$7:$BG$500
)</f>
        <v>4.6997838748657204</v>
      </c>
      <c r="N22" s="238">
        <f>AVERAGEIF('입력(교육과정)'!$G$7:$G$500, "현장캠퍼스", '입력(교육과정)'!$BH$7:$BH$500)</f>
        <v>4.6441571171138687</v>
      </c>
    </row>
    <row r="23" spans="1:14" ht="20.100000000000001" customHeight="1" x14ac:dyDescent="0.3">
      <c r="A23" s="746"/>
      <c r="B23" s="88" t="str">
        <f>"인재개발원 ("&amp;
COUNTIFS('입력(교육과정)'!$G$7:$G$500, "인재개발원",
         '입력(교육과정)'!$E$7:$E$500, "=1",
         '입력(교육과정)'!$BI$7:$BI$500, "&lt;&gt;과정진행중",
         '입력(교육과정)'!$BI$7:$BI$500, "&lt;&gt;타기관위탁")
&amp; "개 과정, " &amp;
COUNTIFS('입력(교육과정)'!$G$7:$G$500, "인재개발원",
         '입력(교육과정)'!$BI$7:$BI$500, "&lt;&gt;과정진행중",
         '입력(교육과정)'!$BI$7:$BI$500, "&lt;&gt;타기관위탁")
&amp; "개 기수)"</f>
        <v>인재개발원 (54개 과정, 89개 기수)</v>
      </c>
      <c r="C23" s="161" t="str">
        <f>SUMIFS('입력(교육과정)'!$L$7:$L$500,
        '입력(교육과정)'!$G$7:$G$500, "인재개발원",
        '입력(교육과정)'!$BI$7:$BI$500, "&lt;&gt;과정진행중",
    '입력(교육과정)'!$BI$7:$BI$500, "&lt;&gt;타기관위탁"
)
&amp; "/" &amp;
SUMIFS('입력(교육과정)'!$M$7:$M$500,
        '입력(교육과정)'!$G$7:$G$500, "인재개발원",
        '입력(교육과정)'!$BI$7:$BI$500, "&lt;&gt;과정진행중",
    '입력(교육과정)'!$BI$7:$BI$500, "&lt;&gt;타기관위탁"
)</f>
        <v>1936/2069</v>
      </c>
      <c r="D23" s="523">
        <f>SUMIFS(
    '입력(교육과정)'!$L$7:$L$500,
    '입력(교육과정)'!$G$7:$G$500, "인재개발원",
    '입력(교육과정)'!$BI$7:$BI$500, "&lt;&gt;과정진행중",
    '입력(교육과정)'!$BI$7:$BI$500, "&lt;&gt;타기관위탁"
)
/
SUMIFS(
    '입력(교육과정)'!$M$7:$M$500,
    '입력(교육과정)'!$G$7:$G$500, "인재개발원",
    '입력(교육과정)'!$BI$7:$BI$500, "&lt;&gt;과정진행중",
    '입력(교육과정)'!$BI$7:$BI$500, "&lt;&gt;타기관위탁"
)</f>
        <v>0.93571773803769942</v>
      </c>
      <c r="E23" s="90">
        <f>AVERAGEIF('입력(교육과정)'!$G$7:$G$500, "인재개발원", '입력(교육과정)'!$AQ$7:$AQ$500)</f>
        <v>4.61122725832608</v>
      </c>
      <c r="F23" s="90">
        <f>AVERAGEIF('입력(교육과정)'!$G$7:$G$500, "인재개발원", '입력(교육과정)'!$AT$7:$AT$500)</f>
        <v>4.5609254390262324</v>
      </c>
      <c r="G23" s="90">
        <f>AVERAGEIF(
  '입력(교육과정)'!$G$7:$G$500,
  "인재개발원",
  '입력(교육과정)'!$AW$7:$AW$500
)</f>
        <v>4.5297746580618892</v>
      </c>
      <c r="H23" s="90">
        <f>AVERAGEIF(
  '입력(교육과정)'!$G$7:$G$500,
  "인재개발원",
  '입력(교육과정)'!$AX$7:$AX$500
)</f>
        <v>4.5555368899047215</v>
      </c>
      <c r="I23" s="90">
        <f>AVERAGEIF(
  '입력(교육과정)'!$G$7:$G$500,
  "인재개발원",
  '입력(교육과정)'!$AZ$7:$AZ$500
)</f>
        <v>4.5473520606120621</v>
      </c>
      <c r="J23" s="90">
        <f>AVERAGEIF(
  '입력(교육과정)'!$G$7:$G$500,
  "인재개발원",
  '입력(교육과정)'!$BA$7:$BA$500
)</f>
        <v>4.6184340517721818</v>
      </c>
      <c r="K23" s="90">
        <f>AVERAGEIF(
  '입력(교육과정)'!$G$7:$G$500,
  "인재개발원",
  '입력(교육과정)'!$BE$7:$BE$500
)</f>
        <v>4.4646470418692461</v>
      </c>
      <c r="L23" s="90">
        <f>AVERAGEIF(
  '입력(교육과정)'!$G$7:$G$500,
  "인재개발원",
  '입력(교육과정)'!$BF$7:$BF$500
)</f>
        <v>4.4696243706896412</v>
      </c>
      <c r="M23" s="154">
        <f>AVERAGEIF('입력(교육과정)'!$G$7:$G$500, "인재개발원", '입력(교육과정)'!$BG$7:$BG$500)</f>
        <v>4.6275496539107568</v>
      </c>
      <c r="N23" s="238">
        <f>AVERAGEIF('입력(교육과정)'!$G$7:$G$500, "인재개발원", '입력(교육과정)'!$BH$7:$BH$500)</f>
        <v>4.5518093216010485</v>
      </c>
    </row>
  </sheetData>
  <sheetProtection formatCells="0" formatColumns="0" formatRows="0" insertColumns="0" insertRows="0" insertHyperlinks="0" sort="0" autoFilter="0" pivotTables="0"/>
  <mergeCells count="8">
    <mergeCell ref="A19:B19"/>
    <mergeCell ref="A21:A23"/>
    <mergeCell ref="A3:B3"/>
    <mergeCell ref="A4:B4"/>
    <mergeCell ref="A5:A8"/>
    <mergeCell ref="A9:A12"/>
    <mergeCell ref="A13:A16"/>
    <mergeCell ref="A18:B18"/>
  </mergeCells>
  <phoneticPr fontId="28" type="noConversion"/>
  <printOptions horizontalCentered="1"/>
  <pageMargins left="0.23622047244094491" right="0.23622047244094491" top="0.74803149606299213" bottom="0.74803149606299213" header="0.31496062992125984" footer="0.31496062992125984"/>
  <pageSetup paperSize="9" scale="62"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BJ109"/>
  <sheetViews>
    <sheetView view="pageBreakPreview" zoomScale="85" zoomScaleNormal="55" zoomScaleSheetLayoutView="85" workbookViewId="0">
      <pane xSplit="43" ySplit="4" topLeftCell="AZ5" activePane="bottomRight" state="frozen"/>
      <selection pane="topRight" activeCell="AN1" sqref="AN1"/>
      <selection pane="bottomLeft" activeCell="A4" sqref="A4"/>
      <selection pane="bottomRight" activeCell="BJ4" sqref="BJ4"/>
    </sheetView>
  </sheetViews>
  <sheetFormatPr defaultColWidth="9" defaultRowHeight="16.5" x14ac:dyDescent="0.3"/>
  <cols>
    <col min="1" max="1" width="6.875" style="80" customWidth="1"/>
    <col min="2" max="3" width="8" style="97" customWidth="1"/>
    <col min="4" max="4" width="11.25" style="91" customWidth="1"/>
    <col min="5" max="5" width="13.125" style="98" bestFit="1" customWidth="1"/>
    <col min="6" max="6" width="8.75" style="84" customWidth="1"/>
    <col min="7" max="7" width="30.375" style="99" bestFit="1" customWidth="1"/>
    <col min="8" max="8" width="11.25" style="91" customWidth="1"/>
    <col min="9" max="9" width="17.625" style="91" customWidth="1"/>
    <col min="10" max="11" width="10.625" style="100" customWidth="1"/>
    <col min="12" max="13" width="10.625" style="213" hidden="1" customWidth="1"/>
    <col min="14" max="14" width="9.625" style="84" hidden="1" customWidth="1"/>
    <col min="15" max="22" width="9.625" style="213" hidden="1" customWidth="1"/>
    <col min="23" max="23" width="8.25" style="213" hidden="1" customWidth="1"/>
    <col min="24" max="26" width="9.625" style="213" hidden="1" customWidth="1"/>
    <col min="27" max="31" width="11.75" style="213" hidden="1" customWidth="1"/>
    <col min="32" max="33" width="10.125" style="213" hidden="1" customWidth="1"/>
    <col min="34" max="37" width="12.375" style="213" hidden="1" customWidth="1"/>
    <col min="38" max="38" width="10.125" style="213" hidden="1" customWidth="1"/>
    <col min="39" max="43" width="9.25" style="213" hidden="1" customWidth="1"/>
    <col min="44" max="44" width="8.75" style="100" customWidth="1"/>
    <col min="45" max="47" width="10.625" style="100" customWidth="1"/>
    <col min="48" max="48" width="10.625" style="101" customWidth="1"/>
    <col min="49" max="49" width="8.875" style="100" customWidth="1"/>
    <col min="50" max="52" width="10.625" style="100" customWidth="1"/>
    <col min="53" max="53" width="10.625" style="101" customWidth="1"/>
    <col min="54" max="55" width="10.625" style="100" customWidth="1"/>
    <col min="56" max="56" width="10.625" style="101" customWidth="1"/>
    <col min="57" max="57" width="9.25" style="100" customWidth="1"/>
    <col min="58" max="58" width="12.5" style="100" customWidth="1"/>
    <col min="59" max="59" width="11.125" style="101" customWidth="1"/>
    <col min="60" max="60" width="9.125" style="108" customWidth="1"/>
    <col min="61" max="61" width="10.625" style="107" customWidth="1"/>
    <col min="62" max="62" width="16.625" style="80" customWidth="1"/>
    <col min="63" max="16384" width="9" style="80"/>
  </cols>
  <sheetData>
    <row r="1" spans="1:62" s="82" customFormat="1" ht="60" customHeight="1" x14ac:dyDescent="0.3">
      <c r="A1" s="120" t="s">
        <v>1831</v>
      </c>
      <c r="B1" s="120"/>
      <c r="C1" s="120"/>
      <c r="D1" s="120"/>
      <c r="E1" s="121"/>
      <c r="F1" s="120"/>
      <c r="G1" s="121"/>
      <c r="H1" s="122"/>
      <c r="I1" s="122"/>
      <c r="J1" s="120"/>
      <c r="K1" s="120"/>
      <c r="L1" s="212"/>
      <c r="M1" s="212"/>
      <c r="N1" s="120"/>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212"/>
      <c r="AR1" s="120"/>
      <c r="AS1" s="120"/>
      <c r="AT1" s="120"/>
      <c r="AU1" s="120"/>
      <c r="AV1" s="120"/>
      <c r="AW1" s="120"/>
      <c r="AX1" s="120"/>
      <c r="AY1" s="120"/>
      <c r="AZ1" s="120"/>
      <c r="BA1" s="120"/>
      <c r="BB1" s="120"/>
      <c r="BC1" s="120"/>
      <c r="BD1" s="120"/>
      <c r="BE1" s="120"/>
      <c r="BF1" s="120"/>
      <c r="BG1" s="120"/>
      <c r="BH1" s="123"/>
      <c r="BI1" s="124"/>
    </row>
    <row r="2" spans="1:62" s="82" customFormat="1" ht="23.25" customHeight="1" x14ac:dyDescent="0.3">
      <c r="A2" s="451" t="s">
        <v>4100</v>
      </c>
      <c r="B2" s="95"/>
      <c r="C2" s="95"/>
      <c r="D2" s="95"/>
      <c r="E2" s="94"/>
      <c r="F2" s="95"/>
      <c r="G2" s="94"/>
      <c r="H2" s="96"/>
      <c r="I2" s="96"/>
      <c r="J2" s="208"/>
      <c r="K2" s="208"/>
      <c r="L2" s="208"/>
      <c r="M2" s="95"/>
      <c r="N2" s="95"/>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11"/>
      <c r="BI2" s="235"/>
      <c r="BJ2" s="235" t="s">
        <v>484</v>
      </c>
    </row>
    <row r="3" spans="1:62" s="82" customFormat="1" ht="23.25" customHeight="1" thickBot="1" x14ac:dyDescent="0.35">
      <c r="A3" s="282" t="s">
        <v>729</v>
      </c>
      <c r="B3" s="282"/>
      <c r="C3" s="283"/>
      <c r="D3" s="283"/>
      <c r="E3" s="283"/>
      <c r="F3" s="283"/>
      <c r="G3" s="283"/>
      <c r="H3" s="283"/>
      <c r="I3" s="283"/>
      <c r="J3" s="283"/>
      <c r="K3" s="283"/>
      <c r="L3" s="283"/>
      <c r="M3" s="283"/>
      <c r="N3" s="398"/>
      <c r="O3" s="286" t="s">
        <v>730</v>
      </c>
      <c r="P3" s="288"/>
      <c r="Q3" s="286" t="s">
        <v>731</v>
      </c>
      <c r="R3" s="286"/>
      <c r="S3" s="286"/>
      <c r="T3" s="286"/>
      <c r="U3" s="288"/>
      <c r="V3" s="286" t="s">
        <v>732</v>
      </c>
      <c r="W3" s="286"/>
      <c r="X3" s="286"/>
      <c r="Y3" s="286"/>
      <c r="Z3" s="288"/>
      <c r="AA3" s="286" t="s">
        <v>733</v>
      </c>
      <c r="AB3" s="286"/>
      <c r="AC3" s="286"/>
      <c r="AD3" s="286"/>
      <c r="AE3" s="288"/>
      <c r="AF3" s="286" t="s">
        <v>734</v>
      </c>
      <c r="AG3" s="286"/>
      <c r="AH3" s="286"/>
      <c r="AI3" s="286"/>
      <c r="AJ3" s="286"/>
      <c r="AK3" s="286"/>
      <c r="AL3" s="288"/>
      <c r="AM3" s="286" t="s">
        <v>735</v>
      </c>
      <c r="AN3" s="286"/>
      <c r="AO3" s="286"/>
      <c r="AP3" s="286"/>
      <c r="AQ3" s="288"/>
      <c r="AR3" s="284" t="s">
        <v>736</v>
      </c>
      <c r="AS3" s="285"/>
      <c r="AT3" s="286"/>
      <c r="AU3" s="286"/>
      <c r="AV3" s="284"/>
      <c r="AW3" s="286"/>
      <c r="AX3" s="286"/>
      <c r="AY3" s="286"/>
      <c r="AZ3" s="286"/>
      <c r="BA3" s="284"/>
      <c r="BB3" s="286"/>
      <c r="BC3" s="286"/>
      <c r="BD3" s="284"/>
      <c r="BE3" s="286"/>
      <c r="BF3" s="286"/>
      <c r="BG3" s="284"/>
      <c r="BH3" s="287"/>
      <c r="BI3" s="286"/>
      <c r="BJ3" s="472"/>
    </row>
    <row r="4" spans="1:62" ht="51.75" customHeight="1" thickTop="1" x14ac:dyDescent="0.3">
      <c r="A4" s="187" t="s">
        <v>144</v>
      </c>
      <c r="B4" s="187" t="s">
        <v>149</v>
      </c>
      <c r="C4" s="187" t="s">
        <v>110</v>
      </c>
      <c r="D4" s="187" t="s">
        <v>8</v>
      </c>
      <c r="E4" s="188" t="s">
        <v>181</v>
      </c>
      <c r="F4" s="187" t="s">
        <v>85</v>
      </c>
      <c r="G4" s="188" t="s">
        <v>154</v>
      </c>
      <c r="H4" s="189" t="s">
        <v>105</v>
      </c>
      <c r="I4" s="189" t="s">
        <v>579</v>
      </c>
      <c r="J4" s="261" t="s">
        <v>183</v>
      </c>
      <c r="K4" s="261" t="s">
        <v>184</v>
      </c>
      <c r="L4" s="187" t="s">
        <v>403</v>
      </c>
      <c r="M4" s="187" t="s">
        <v>1032</v>
      </c>
      <c r="N4" s="281" t="s">
        <v>143</v>
      </c>
      <c r="O4" s="292" t="s">
        <v>404</v>
      </c>
      <c r="P4" s="291" t="s">
        <v>405</v>
      </c>
      <c r="Q4" s="292" t="s">
        <v>406</v>
      </c>
      <c r="R4" s="293" t="s">
        <v>407</v>
      </c>
      <c r="S4" s="293" t="s">
        <v>408</v>
      </c>
      <c r="T4" s="293" t="s">
        <v>409</v>
      </c>
      <c r="U4" s="291" t="s">
        <v>410</v>
      </c>
      <c r="V4" s="292" t="s">
        <v>411</v>
      </c>
      <c r="W4" s="293" t="s">
        <v>412</v>
      </c>
      <c r="X4" s="293" t="s">
        <v>413</v>
      </c>
      <c r="Y4" s="401" t="s">
        <v>1155</v>
      </c>
      <c r="Z4" s="291" t="s">
        <v>1156</v>
      </c>
      <c r="AA4" s="292" t="s">
        <v>414</v>
      </c>
      <c r="AB4" s="293" t="s">
        <v>415</v>
      </c>
      <c r="AC4" s="293" t="s">
        <v>416</v>
      </c>
      <c r="AD4" s="293" t="s">
        <v>417</v>
      </c>
      <c r="AE4" s="291" t="s">
        <v>1050</v>
      </c>
      <c r="AF4" s="292" t="s">
        <v>421</v>
      </c>
      <c r="AG4" s="293" t="s">
        <v>420</v>
      </c>
      <c r="AH4" s="293" t="s">
        <v>419</v>
      </c>
      <c r="AI4" s="401" t="s">
        <v>1177</v>
      </c>
      <c r="AJ4" s="401" t="s">
        <v>1099</v>
      </c>
      <c r="AK4" s="401" t="s">
        <v>1098</v>
      </c>
      <c r="AL4" s="291" t="s">
        <v>1051</v>
      </c>
      <c r="AM4" s="314" t="s">
        <v>737</v>
      </c>
      <c r="AN4" s="293" t="s">
        <v>738</v>
      </c>
      <c r="AO4" s="293" t="s">
        <v>739</v>
      </c>
      <c r="AP4" s="293" t="s">
        <v>740</v>
      </c>
      <c r="AQ4" s="291" t="s">
        <v>1157</v>
      </c>
      <c r="AR4" s="294" t="s">
        <v>481</v>
      </c>
      <c r="AS4" s="294" t="s">
        <v>147</v>
      </c>
      <c r="AT4" s="301" t="s">
        <v>1055</v>
      </c>
      <c r="AU4" s="297" t="s">
        <v>157</v>
      </c>
      <c r="AV4" s="308" t="s">
        <v>142</v>
      </c>
      <c r="AW4" s="305" t="s">
        <v>1056</v>
      </c>
      <c r="AX4" s="297" t="s">
        <v>107</v>
      </c>
      <c r="AY4" s="289" t="s">
        <v>64</v>
      </c>
      <c r="AZ4" s="289" t="s">
        <v>120</v>
      </c>
      <c r="BA4" s="308" t="s">
        <v>121</v>
      </c>
      <c r="BB4" s="301" t="s">
        <v>1057</v>
      </c>
      <c r="BC4" s="297" t="s">
        <v>140</v>
      </c>
      <c r="BD4" s="308" t="s">
        <v>141</v>
      </c>
      <c r="BE4" s="305" t="s">
        <v>3736</v>
      </c>
      <c r="BF4" s="297" t="s">
        <v>134</v>
      </c>
      <c r="BG4" s="308" t="s">
        <v>129</v>
      </c>
      <c r="BH4" s="315" t="s">
        <v>1054</v>
      </c>
      <c r="BI4" s="319" t="s">
        <v>1053</v>
      </c>
      <c r="BJ4" s="474" t="s">
        <v>1691</v>
      </c>
    </row>
    <row r="5" spans="1:62" x14ac:dyDescent="0.3">
      <c r="A5" s="257" t="str">
        <f t="shared" ref="A5:A36" si="0">_xlfn.RANK.EQ(BI5, $BI$5:$BI$174, 0)&amp;"위"</f>
        <v>1위</v>
      </c>
      <c r="B5" s="259" t="s">
        <v>1898</v>
      </c>
      <c r="C5" s="259" t="s">
        <v>1902</v>
      </c>
      <c r="D5" s="462" t="s">
        <v>2661</v>
      </c>
      <c r="E5" s="259" t="s">
        <v>763</v>
      </c>
      <c r="F5" s="455">
        <v>1</v>
      </c>
      <c r="G5" s="463" t="s">
        <v>2663</v>
      </c>
      <c r="H5" s="464" t="s">
        <v>1562</v>
      </c>
      <c r="I5" s="465" t="s">
        <v>1570</v>
      </c>
      <c r="J5" s="470" t="s">
        <v>1273</v>
      </c>
      <c r="K5" s="470" t="s">
        <v>1273</v>
      </c>
      <c r="L5" s="397">
        <v>1</v>
      </c>
      <c r="M5" s="396">
        <v>18</v>
      </c>
      <c r="N5" s="400">
        <v>18</v>
      </c>
      <c r="O5" s="280">
        <v>4</v>
      </c>
      <c r="P5" s="290">
        <v>14</v>
      </c>
      <c r="Q5" s="280">
        <v>0</v>
      </c>
      <c r="R5" s="226">
        <v>8</v>
      </c>
      <c r="S5" s="226">
        <v>8</v>
      </c>
      <c r="T5" s="226">
        <v>2</v>
      </c>
      <c r="U5" s="290">
        <v>0</v>
      </c>
      <c r="V5" s="280">
        <v>0</v>
      </c>
      <c r="W5" s="226">
        <v>0</v>
      </c>
      <c r="X5" s="226">
        <v>18</v>
      </c>
      <c r="Y5" s="402">
        <v>0</v>
      </c>
      <c r="Z5" s="290">
        <v>0</v>
      </c>
      <c r="AA5" s="280">
        <v>0</v>
      </c>
      <c r="AB5" s="226">
        <v>5</v>
      </c>
      <c r="AC5" s="226">
        <v>7</v>
      </c>
      <c r="AD5" s="226">
        <v>6</v>
      </c>
      <c r="AE5" s="290">
        <v>0</v>
      </c>
      <c r="AF5" s="280">
        <v>14</v>
      </c>
      <c r="AG5" s="226">
        <v>3</v>
      </c>
      <c r="AH5" s="226">
        <v>0</v>
      </c>
      <c r="AI5" s="402">
        <v>0</v>
      </c>
      <c r="AJ5" s="402">
        <v>0</v>
      </c>
      <c r="AK5" s="402">
        <v>0</v>
      </c>
      <c r="AL5" s="290">
        <v>1</v>
      </c>
      <c r="AM5" s="255">
        <v>7</v>
      </c>
      <c r="AN5" s="256">
        <v>0</v>
      </c>
      <c r="AO5" s="256">
        <v>1</v>
      </c>
      <c r="AP5" s="256">
        <v>10</v>
      </c>
      <c r="AQ5" s="366">
        <v>0</v>
      </c>
      <c r="AR5" s="367">
        <v>4.8888888888888893</v>
      </c>
      <c r="AS5" s="367">
        <v>4.8888888888888893</v>
      </c>
      <c r="AT5" s="302">
        <v>4.8888888888888893</v>
      </c>
      <c r="AU5" s="300">
        <v>4.8888888888888893</v>
      </c>
      <c r="AV5" s="311">
        <v>4.8888888888888893</v>
      </c>
      <c r="AW5" s="306">
        <v>4.8888888888888893</v>
      </c>
      <c r="AX5" s="300">
        <v>4.8888888888888893</v>
      </c>
      <c r="AY5" s="127">
        <v>4.8888888888888893</v>
      </c>
      <c r="AZ5" s="127">
        <v>4.8888888888888893</v>
      </c>
      <c r="BA5" s="311">
        <v>4.8888888888888893</v>
      </c>
      <c r="BB5" s="302">
        <v>4.8888888888888893</v>
      </c>
      <c r="BC5" s="300">
        <v>4.8888888888888893</v>
      </c>
      <c r="BD5" s="311">
        <v>4.8888888888888893</v>
      </c>
      <c r="BE5" s="306">
        <v>4.8888888888888893</v>
      </c>
      <c r="BF5" s="313">
        <v>4.8888888888888893</v>
      </c>
      <c r="BG5" s="318" t="s">
        <v>1562</v>
      </c>
      <c r="BH5" s="317">
        <v>4.9260110294117645</v>
      </c>
      <c r="BI5" s="320">
        <v>4.8919824005991286</v>
      </c>
      <c r="BJ5" s="480"/>
    </row>
    <row r="6" spans="1:62" x14ac:dyDescent="0.3">
      <c r="A6" s="257" t="str">
        <f t="shared" si="0"/>
        <v>2위</v>
      </c>
      <c r="B6" s="259" t="s">
        <v>1173</v>
      </c>
      <c r="C6" s="259" t="s">
        <v>1658</v>
      </c>
      <c r="D6" s="462" t="s">
        <v>1669</v>
      </c>
      <c r="E6" s="259" t="s">
        <v>765</v>
      </c>
      <c r="F6" s="455">
        <v>1</v>
      </c>
      <c r="G6" s="463" t="s">
        <v>2383</v>
      </c>
      <c r="H6" s="464" t="s">
        <v>1661</v>
      </c>
      <c r="I6" s="465" t="s">
        <v>1860</v>
      </c>
      <c r="J6" s="470" t="s">
        <v>1541</v>
      </c>
      <c r="K6" s="470" t="s">
        <v>1541</v>
      </c>
      <c r="L6" s="397">
        <v>0.96551724137931039</v>
      </c>
      <c r="M6" s="396">
        <v>28</v>
      </c>
      <c r="N6" s="400">
        <v>29</v>
      </c>
      <c r="O6" s="280">
        <v>12</v>
      </c>
      <c r="P6" s="290">
        <v>16</v>
      </c>
      <c r="Q6" s="280">
        <v>0</v>
      </c>
      <c r="R6" s="226">
        <v>4</v>
      </c>
      <c r="S6" s="226">
        <v>13</v>
      </c>
      <c r="T6" s="226">
        <v>11</v>
      </c>
      <c r="U6" s="290">
        <v>0</v>
      </c>
      <c r="V6" s="280">
        <v>5</v>
      </c>
      <c r="W6" s="226">
        <v>3</v>
      </c>
      <c r="X6" s="226">
        <v>18</v>
      </c>
      <c r="Y6" s="402">
        <v>2</v>
      </c>
      <c r="Z6" s="290">
        <v>0</v>
      </c>
      <c r="AA6" s="280">
        <v>4</v>
      </c>
      <c r="AB6" s="226">
        <v>17</v>
      </c>
      <c r="AC6" s="226">
        <v>4</v>
      </c>
      <c r="AD6" s="226">
        <v>1</v>
      </c>
      <c r="AE6" s="290">
        <v>2</v>
      </c>
      <c r="AF6" s="280">
        <v>17</v>
      </c>
      <c r="AG6" s="226">
        <v>9</v>
      </c>
      <c r="AH6" s="226">
        <v>1</v>
      </c>
      <c r="AI6" s="402">
        <v>0</v>
      </c>
      <c r="AJ6" s="402">
        <v>0</v>
      </c>
      <c r="AK6" s="402">
        <v>0</v>
      </c>
      <c r="AL6" s="290">
        <v>1</v>
      </c>
      <c r="AM6" s="225">
        <v>4</v>
      </c>
      <c r="AN6" s="129">
        <v>5</v>
      </c>
      <c r="AO6" s="129">
        <v>19</v>
      </c>
      <c r="AP6" s="129">
        <v>0</v>
      </c>
      <c r="AQ6" s="210">
        <v>0</v>
      </c>
      <c r="AR6" s="296">
        <v>4.93</v>
      </c>
      <c r="AS6" s="296">
        <v>4.8600000000000003</v>
      </c>
      <c r="AT6" s="302">
        <v>4.875</v>
      </c>
      <c r="AU6" s="300">
        <v>4.8899999999999997</v>
      </c>
      <c r="AV6" s="311">
        <v>4.8600000000000003</v>
      </c>
      <c r="AW6" s="306">
        <v>4.9024999999999999</v>
      </c>
      <c r="AX6" s="300">
        <v>4.93</v>
      </c>
      <c r="AY6" s="127">
        <v>4.96</v>
      </c>
      <c r="AZ6" s="127">
        <v>4.79</v>
      </c>
      <c r="BA6" s="311">
        <v>4.93</v>
      </c>
      <c r="BB6" s="302">
        <v>4.93</v>
      </c>
      <c r="BC6" s="300">
        <v>4.93</v>
      </c>
      <c r="BD6" s="311">
        <v>4.93</v>
      </c>
      <c r="BE6" s="306">
        <v>4.75</v>
      </c>
      <c r="BF6" s="313">
        <v>4.82</v>
      </c>
      <c r="BG6" s="318">
        <v>4.68</v>
      </c>
      <c r="BH6" s="317">
        <v>4.9518750000000002</v>
      </c>
      <c r="BI6" s="320">
        <v>4.8816826923076926</v>
      </c>
      <c r="BJ6" s="480"/>
    </row>
    <row r="7" spans="1:62" x14ac:dyDescent="0.3">
      <c r="A7" s="257" t="str">
        <f t="shared" si="0"/>
        <v>3위</v>
      </c>
      <c r="B7" s="259" t="s">
        <v>3792</v>
      </c>
      <c r="C7" s="259" t="s">
        <v>4052</v>
      </c>
      <c r="D7" s="462" t="s">
        <v>4082</v>
      </c>
      <c r="E7" s="259" t="s">
        <v>765</v>
      </c>
      <c r="F7" s="455">
        <v>2</v>
      </c>
      <c r="G7" s="463" t="s">
        <v>2658</v>
      </c>
      <c r="H7" s="464" t="s">
        <v>1661</v>
      </c>
      <c r="I7" s="465" t="s">
        <v>1860</v>
      </c>
      <c r="J7" s="470" t="s">
        <v>1186</v>
      </c>
      <c r="K7" s="470" t="s">
        <v>1186</v>
      </c>
      <c r="L7" s="397">
        <v>0.9285714285714286</v>
      </c>
      <c r="M7" s="396">
        <v>26</v>
      </c>
      <c r="N7" s="400">
        <v>28</v>
      </c>
      <c r="O7" s="280">
        <v>7</v>
      </c>
      <c r="P7" s="290">
        <v>19</v>
      </c>
      <c r="Q7" s="280">
        <v>0</v>
      </c>
      <c r="R7" s="226">
        <v>3</v>
      </c>
      <c r="S7" s="226">
        <v>13</v>
      </c>
      <c r="T7" s="226">
        <v>10</v>
      </c>
      <c r="U7" s="290">
        <v>0</v>
      </c>
      <c r="V7" s="280">
        <v>1</v>
      </c>
      <c r="W7" s="226">
        <v>5</v>
      </c>
      <c r="X7" s="226">
        <v>20</v>
      </c>
      <c r="Y7" s="402">
        <v>0</v>
      </c>
      <c r="Z7" s="290">
        <v>0</v>
      </c>
      <c r="AA7" s="280">
        <v>3</v>
      </c>
      <c r="AB7" s="226">
        <v>15</v>
      </c>
      <c r="AC7" s="226">
        <v>6</v>
      </c>
      <c r="AD7" s="226">
        <v>2</v>
      </c>
      <c r="AE7" s="290">
        <v>0</v>
      </c>
      <c r="AF7" s="280">
        <v>12</v>
      </c>
      <c r="AG7" s="226">
        <v>8</v>
      </c>
      <c r="AH7" s="226">
        <v>3</v>
      </c>
      <c r="AI7" s="402">
        <v>0</v>
      </c>
      <c r="AJ7" s="402">
        <v>1</v>
      </c>
      <c r="AK7" s="402">
        <v>0</v>
      </c>
      <c r="AL7" s="290">
        <v>2</v>
      </c>
      <c r="AM7" s="225">
        <v>3</v>
      </c>
      <c r="AN7" s="129">
        <v>7</v>
      </c>
      <c r="AO7" s="129">
        <v>14</v>
      </c>
      <c r="AP7" s="129">
        <v>2</v>
      </c>
      <c r="AQ7" s="210">
        <v>0</v>
      </c>
      <c r="AR7" s="296">
        <v>4.9615384615384617</v>
      </c>
      <c r="AS7" s="296">
        <v>4.9230769230769234</v>
      </c>
      <c r="AT7" s="302">
        <v>4.9230769230769234</v>
      </c>
      <c r="AU7" s="300">
        <v>4.9230769230769234</v>
      </c>
      <c r="AV7" s="311">
        <v>4.9230769230769234</v>
      </c>
      <c r="AW7" s="306">
        <v>4.865384615384615</v>
      </c>
      <c r="AX7" s="300">
        <v>4.9230769230769234</v>
      </c>
      <c r="AY7" s="127">
        <v>5</v>
      </c>
      <c r="AZ7" s="127">
        <v>4.5769230769230766</v>
      </c>
      <c r="BA7" s="311">
        <v>4.9615384615384617</v>
      </c>
      <c r="BB7" s="302">
        <v>4.9615384615384617</v>
      </c>
      <c r="BC7" s="300">
        <v>4.9615384615384617</v>
      </c>
      <c r="BD7" s="311">
        <v>4.9615384615384617</v>
      </c>
      <c r="BE7" s="306">
        <v>4.615384615384615</v>
      </c>
      <c r="BF7" s="313">
        <v>4.615384615384615</v>
      </c>
      <c r="BG7" s="318">
        <v>4.615384615384615</v>
      </c>
      <c r="BH7" s="317">
        <v>4.9559615384615388</v>
      </c>
      <c r="BI7" s="320">
        <v>4.86939349112426</v>
      </c>
      <c r="BJ7" s="480"/>
    </row>
    <row r="8" spans="1:62" x14ac:dyDescent="0.3">
      <c r="A8" s="257" t="str">
        <f t="shared" si="0"/>
        <v>4위</v>
      </c>
      <c r="B8" s="259" t="s">
        <v>1173</v>
      </c>
      <c r="C8" s="259" t="s">
        <v>1548</v>
      </c>
      <c r="D8" s="462" t="s">
        <v>2696</v>
      </c>
      <c r="E8" s="259" t="s">
        <v>766</v>
      </c>
      <c r="F8" s="455">
        <v>1</v>
      </c>
      <c r="G8" s="463" t="s">
        <v>2482</v>
      </c>
      <c r="H8" s="464" t="s">
        <v>1562</v>
      </c>
      <c r="I8" s="465" t="s">
        <v>2497</v>
      </c>
      <c r="J8" s="470" t="s">
        <v>1131</v>
      </c>
      <c r="K8" s="470" t="s">
        <v>1131</v>
      </c>
      <c r="L8" s="397">
        <v>0.9375</v>
      </c>
      <c r="M8" s="396">
        <v>30</v>
      </c>
      <c r="N8" s="400">
        <v>32</v>
      </c>
      <c r="O8" s="280">
        <v>17</v>
      </c>
      <c r="P8" s="290">
        <v>13</v>
      </c>
      <c r="Q8" s="280">
        <v>0</v>
      </c>
      <c r="R8" s="226">
        <v>0</v>
      </c>
      <c r="S8" s="226">
        <v>4</v>
      </c>
      <c r="T8" s="226">
        <v>24</v>
      </c>
      <c r="U8" s="290">
        <v>2</v>
      </c>
      <c r="V8" s="280">
        <v>6</v>
      </c>
      <c r="W8" s="226">
        <v>1</v>
      </c>
      <c r="X8" s="226">
        <v>22</v>
      </c>
      <c r="Y8" s="402">
        <v>1</v>
      </c>
      <c r="Z8" s="290">
        <v>0</v>
      </c>
      <c r="AA8" s="280">
        <v>8</v>
      </c>
      <c r="AB8" s="226">
        <v>18</v>
      </c>
      <c r="AC8" s="226">
        <v>4</v>
      </c>
      <c r="AD8" s="226">
        <v>0</v>
      </c>
      <c r="AE8" s="290">
        <v>0</v>
      </c>
      <c r="AF8" s="280">
        <v>14</v>
      </c>
      <c r="AG8" s="226">
        <v>12</v>
      </c>
      <c r="AH8" s="226">
        <v>0</v>
      </c>
      <c r="AI8" s="402">
        <v>0</v>
      </c>
      <c r="AJ8" s="402">
        <v>0</v>
      </c>
      <c r="AK8" s="402">
        <v>0</v>
      </c>
      <c r="AL8" s="290">
        <v>4</v>
      </c>
      <c r="AM8" s="225">
        <v>0</v>
      </c>
      <c r="AN8" s="129">
        <v>1</v>
      </c>
      <c r="AO8" s="129">
        <v>3</v>
      </c>
      <c r="AP8" s="129">
        <v>26</v>
      </c>
      <c r="AQ8" s="210">
        <v>0</v>
      </c>
      <c r="AR8" s="296">
        <v>4.7666666666666666</v>
      </c>
      <c r="AS8" s="296">
        <v>4.8666666666666663</v>
      </c>
      <c r="AT8" s="302">
        <v>4.8166666666666664</v>
      </c>
      <c r="AU8" s="300">
        <v>4.8666666666666663</v>
      </c>
      <c r="AV8" s="311">
        <v>4.7666666666666666</v>
      </c>
      <c r="AW8" s="306">
        <v>4.8250000000000002</v>
      </c>
      <c r="AX8" s="300">
        <v>4.833333333333333</v>
      </c>
      <c r="AY8" s="127">
        <v>4.8666666666666663</v>
      </c>
      <c r="AZ8" s="127">
        <v>4.8</v>
      </c>
      <c r="BA8" s="311">
        <v>4.8</v>
      </c>
      <c r="BB8" s="302">
        <v>4.8499999999999996</v>
      </c>
      <c r="BC8" s="300">
        <v>4.8</v>
      </c>
      <c r="BD8" s="311">
        <v>4.9000000000000004</v>
      </c>
      <c r="BE8" s="306">
        <v>4.8666666666666663</v>
      </c>
      <c r="BF8" s="313">
        <v>4.8666666666666663</v>
      </c>
      <c r="BG8" s="318" t="s">
        <v>1562</v>
      </c>
      <c r="BH8" s="317">
        <v>4.9202586206896557</v>
      </c>
      <c r="BI8" s="320">
        <v>4.837799329501915</v>
      </c>
      <c r="BJ8" s="480"/>
    </row>
    <row r="9" spans="1:62" x14ac:dyDescent="0.3">
      <c r="A9" s="257" t="str">
        <f t="shared" si="0"/>
        <v>5위</v>
      </c>
      <c r="B9" s="259" t="s">
        <v>1833</v>
      </c>
      <c r="C9" s="259" t="s">
        <v>2456</v>
      </c>
      <c r="D9" s="462" t="s">
        <v>2720</v>
      </c>
      <c r="E9" s="259" t="s">
        <v>763</v>
      </c>
      <c r="F9" s="455">
        <v>1</v>
      </c>
      <c r="G9" s="463" t="s">
        <v>2721</v>
      </c>
      <c r="H9" s="464" t="s">
        <v>1562</v>
      </c>
      <c r="I9" s="465" t="s">
        <v>2722</v>
      </c>
      <c r="J9" s="470" t="s">
        <v>1541</v>
      </c>
      <c r="K9" s="470" t="s">
        <v>1541</v>
      </c>
      <c r="L9" s="397">
        <v>0.94736842105263153</v>
      </c>
      <c r="M9" s="396">
        <v>18</v>
      </c>
      <c r="N9" s="400">
        <v>19</v>
      </c>
      <c r="O9" s="280">
        <v>15</v>
      </c>
      <c r="P9" s="290">
        <v>3</v>
      </c>
      <c r="Q9" s="280">
        <v>0</v>
      </c>
      <c r="R9" s="226">
        <v>3</v>
      </c>
      <c r="S9" s="226">
        <v>6</v>
      </c>
      <c r="T9" s="226">
        <v>9</v>
      </c>
      <c r="U9" s="290">
        <v>0</v>
      </c>
      <c r="V9" s="280">
        <v>2</v>
      </c>
      <c r="W9" s="226">
        <v>5</v>
      </c>
      <c r="X9" s="226">
        <v>11</v>
      </c>
      <c r="Y9" s="402">
        <v>0</v>
      </c>
      <c r="Z9" s="290">
        <v>0</v>
      </c>
      <c r="AA9" s="280">
        <v>0</v>
      </c>
      <c r="AB9" s="226">
        <v>8</v>
      </c>
      <c r="AC9" s="226">
        <v>6</v>
      </c>
      <c r="AD9" s="226">
        <v>3</v>
      </c>
      <c r="AE9" s="290">
        <v>0</v>
      </c>
      <c r="AF9" s="280">
        <v>4</v>
      </c>
      <c r="AG9" s="226">
        <v>11</v>
      </c>
      <c r="AH9" s="226">
        <v>0</v>
      </c>
      <c r="AI9" s="402">
        <v>0</v>
      </c>
      <c r="AJ9" s="402">
        <v>0</v>
      </c>
      <c r="AK9" s="402">
        <v>0</v>
      </c>
      <c r="AL9" s="290">
        <v>3</v>
      </c>
      <c r="AM9" s="225">
        <v>2</v>
      </c>
      <c r="AN9" s="129">
        <v>5</v>
      </c>
      <c r="AO9" s="129">
        <v>8</v>
      </c>
      <c r="AP9" s="129">
        <v>3</v>
      </c>
      <c r="AQ9" s="210">
        <v>0</v>
      </c>
      <c r="AR9" s="296">
        <v>4.8888888888888893</v>
      </c>
      <c r="AS9" s="296">
        <v>4.7777777777777777</v>
      </c>
      <c r="AT9" s="302">
        <v>4.7222222222222223</v>
      </c>
      <c r="AU9" s="300">
        <v>4.7777777777777777</v>
      </c>
      <c r="AV9" s="311">
        <v>4.666666666666667</v>
      </c>
      <c r="AW9" s="306">
        <v>4.8472222222222214</v>
      </c>
      <c r="AX9" s="300">
        <v>4.8888888888888893</v>
      </c>
      <c r="AY9" s="127">
        <v>4.833333333333333</v>
      </c>
      <c r="AZ9" s="127">
        <v>4.833333333333333</v>
      </c>
      <c r="BA9" s="311">
        <v>4.833333333333333</v>
      </c>
      <c r="BB9" s="302">
        <v>4.8888888888888893</v>
      </c>
      <c r="BC9" s="300">
        <v>4.8888888888888893</v>
      </c>
      <c r="BD9" s="311">
        <v>4.8888888888888893</v>
      </c>
      <c r="BE9" s="306">
        <v>4.833333333333333</v>
      </c>
      <c r="BF9" s="313">
        <v>4.833333333333333</v>
      </c>
      <c r="BG9" s="318" t="s">
        <v>1562</v>
      </c>
      <c r="BH9" s="317">
        <v>4.8882761437908506</v>
      </c>
      <c r="BI9" s="320">
        <v>4.8332822712418313</v>
      </c>
      <c r="BJ9" s="480"/>
    </row>
    <row r="10" spans="1:62" x14ac:dyDescent="0.3">
      <c r="A10" s="257" t="str">
        <f t="shared" si="0"/>
        <v>6위</v>
      </c>
      <c r="B10" s="259" t="s">
        <v>3393</v>
      </c>
      <c r="C10" s="259" t="s">
        <v>3621</v>
      </c>
      <c r="D10" s="462" t="s">
        <v>3639</v>
      </c>
      <c r="E10" s="259" t="s">
        <v>765</v>
      </c>
      <c r="F10" s="455">
        <v>1</v>
      </c>
      <c r="G10" s="463" t="s">
        <v>3640</v>
      </c>
      <c r="H10" s="464" t="s">
        <v>106</v>
      </c>
      <c r="I10" s="465" t="s">
        <v>753</v>
      </c>
      <c r="J10" s="470" t="s">
        <v>716</v>
      </c>
      <c r="K10" s="470" t="s">
        <v>594</v>
      </c>
      <c r="L10" s="397">
        <v>0.8666666666666667</v>
      </c>
      <c r="M10" s="396">
        <v>26</v>
      </c>
      <c r="N10" s="400">
        <v>30</v>
      </c>
      <c r="O10" s="280">
        <v>12</v>
      </c>
      <c r="P10" s="290">
        <v>14</v>
      </c>
      <c r="Q10" s="280">
        <v>1</v>
      </c>
      <c r="R10" s="226">
        <v>9</v>
      </c>
      <c r="S10" s="226">
        <v>14</v>
      </c>
      <c r="T10" s="226">
        <v>2</v>
      </c>
      <c r="U10" s="290">
        <v>0</v>
      </c>
      <c r="V10" s="280">
        <v>0</v>
      </c>
      <c r="W10" s="226">
        <v>2</v>
      </c>
      <c r="X10" s="226">
        <v>24</v>
      </c>
      <c r="Y10" s="402">
        <v>0</v>
      </c>
      <c r="Z10" s="290">
        <v>0</v>
      </c>
      <c r="AA10" s="280">
        <v>0</v>
      </c>
      <c r="AB10" s="226">
        <v>5</v>
      </c>
      <c r="AC10" s="226">
        <v>14</v>
      </c>
      <c r="AD10" s="226">
        <v>6</v>
      </c>
      <c r="AE10" s="290">
        <v>1</v>
      </c>
      <c r="AF10" s="280">
        <v>18</v>
      </c>
      <c r="AG10" s="226">
        <v>4</v>
      </c>
      <c r="AH10" s="226">
        <v>1</v>
      </c>
      <c r="AI10" s="402">
        <v>0</v>
      </c>
      <c r="AJ10" s="402">
        <v>0</v>
      </c>
      <c r="AK10" s="402">
        <v>0</v>
      </c>
      <c r="AL10" s="290">
        <v>3</v>
      </c>
      <c r="AM10" s="225">
        <v>15</v>
      </c>
      <c r="AN10" s="129">
        <v>6</v>
      </c>
      <c r="AO10" s="129">
        <v>5</v>
      </c>
      <c r="AP10" s="129">
        <v>0</v>
      </c>
      <c r="AQ10" s="210">
        <v>0</v>
      </c>
      <c r="AR10" s="296">
        <v>4.9230769230769234</v>
      </c>
      <c r="AS10" s="296">
        <v>4.8461538461538458</v>
      </c>
      <c r="AT10" s="302">
        <v>4.8461538461538467</v>
      </c>
      <c r="AU10" s="300">
        <v>4.884615384615385</v>
      </c>
      <c r="AV10" s="311">
        <v>4.8076923076923075</v>
      </c>
      <c r="AW10" s="306">
        <v>4.8365384615384617</v>
      </c>
      <c r="AX10" s="300">
        <v>4.8461538461538458</v>
      </c>
      <c r="AY10" s="127">
        <v>4.884615384615385</v>
      </c>
      <c r="AZ10" s="127">
        <v>4.8461538461538458</v>
      </c>
      <c r="BA10" s="311">
        <v>4.7692307692307692</v>
      </c>
      <c r="BB10" s="302">
        <v>4.7692307692307692</v>
      </c>
      <c r="BC10" s="300">
        <v>4.7692307692307692</v>
      </c>
      <c r="BD10" s="311">
        <v>4.7692307692307692</v>
      </c>
      <c r="BE10" s="306">
        <v>4.7115384615384617</v>
      </c>
      <c r="BF10" s="313">
        <v>4.8461538461538458</v>
      </c>
      <c r="BG10" s="318">
        <v>4.5769230769230766</v>
      </c>
      <c r="BH10" s="317">
        <v>4.8942307692307692</v>
      </c>
      <c r="BI10" s="320">
        <v>4.8202662721893486</v>
      </c>
      <c r="BJ10" s="480"/>
    </row>
    <row r="11" spans="1:62" x14ac:dyDescent="0.3">
      <c r="A11" s="257" t="str">
        <f t="shared" si="0"/>
        <v>7위</v>
      </c>
      <c r="B11" s="259" t="s">
        <v>1833</v>
      </c>
      <c r="C11" s="259" t="s">
        <v>2440</v>
      </c>
      <c r="D11" s="462" t="s">
        <v>2480</v>
      </c>
      <c r="E11" s="259" t="s">
        <v>763</v>
      </c>
      <c r="F11" s="455">
        <v>3</v>
      </c>
      <c r="G11" s="463" t="s">
        <v>1843</v>
      </c>
      <c r="H11" s="464" t="s">
        <v>1661</v>
      </c>
      <c r="I11" s="465" t="s">
        <v>2549</v>
      </c>
      <c r="J11" s="470" t="s">
        <v>1273</v>
      </c>
      <c r="K11" s="470" t="s">
        <v>1273</v>
      </c>
      <c r="L11" s="397">
        <v>0.90909090909090906</v>
      </c>
      <c r="M11" s="396">
        <v>10</v>
      </c>
      <c r="N11" s="400">
        <v>11</v>
      </c>
      <c r="O11" s="280">
        <v>7</v>
      </c>
      <c r="P11" s="290">
        <v>3</v>
      </c>
      <c r="Q11" s="280">
        <v>0</v>
      </c>
      <c r="R11" s="226">
        <v>8</v>
      </c>
      <c r="S11" s="226">
        <v>2</v>
      </c>
      <c r="T11" s="226">
        <v>0</v>
      </c>
      <c r="U11" s="290">
        <v>0</v>
      </c>
      <c r="V11" s="280">
        <v>0</v>
      </c>
      <c r="W11" s="226">
        <v>0</v>
      </c>
      <c r="X11" s="226">
        <v>10</v>
      </c>
      <c r="Y11" s="402">
        <v>0</v>
      </c>
      <c r="Z11" s="290">
        <v>0</v>
      </c>
      <c r="AA11" s="280">
        <v>0</v>
      </c>
      <c r="AB11" s="226">
        <v>0</v>
      </c>
      <c r="AC11" s="226">
        <v>3</v>
      </c>
      <c r="AD11" s="226">
        <v>7</v>
      </c>
      <c r="AE11" s="290">
        <v>0</v>
      </c>
      <c r="AF11" s="280">
        <v>4</v>
      </c>
      <c r="AG11" s="226">
        <v>6</v>
      </c>
      <c r="AH11" s="226">
        <v>0</v>
      </c>
      <c r="AI11" s="402">
        <v>0</v>
      </c>
      <c r="AJ11" s="402">
        <v>0</v>
      </c>
      <c r="AK11" s="402">
        <v>0</v>
      </c>
      <c r="AL11" s="290">
        <v>0</v>
      </c>
      <c r="AM11" s="225">
        <v>3</v>
      </c>
      <c r="AN11" s="129">
        <v>3</v>
      </c>
      <c r="AO11" s="129">
        <v>3</v>
      </c>
      <c r="AP11" s="129">
        <v>1</v>
      </c>
      <c r="AQ11" s="210">
        <v>0</v>
      </c>
      <c r="AR11" s="296">
        <v>4.9000000000000004</v>
      </c>
      <c r="AS11" s="296">
        <v>4.5</v>
      </c>
      <c r="AT11" s="302">
        <v>4.8</v>
      </c>
      <c r="AU11" s="300">
        <v>4.8</v>
      </c>
      <c r="AV11" s="311">
        <v>4.8</v>
      </c>
      <c r="AW11" s="306">
        <v>4.9000000000000004</v>
      </c>
      <c r="AX11" s="300">
        <v>4.9000000000000004</v>
      </c>
      <c r="AY11" s="127">
        <v>4.9000000000000004</v>
      </c>
      <c r="AZ11" s="127">
        <v>4.8</v>
      </c>
      <c r="BA11" s="311">
        <v>5</v>
      </c>
      <c r="BB11" s="302">
        <v>4.9000000000000004</v>
      </c>
      <c r="BC11" s="300">
        <v>4.9000000000000004</v>
      </c>
      <c r="BD11" s="311">
        <v>4.9000000000000004</v>
      </c>
      <c r="BE11" s="306">
        <v>4.6500000000000004</v>
      </c>
      <c r="BF11" s="313">
        <v>4.8</v>
      </c>
      <c r="BG11" s="318">
        <v>4.5</v>
      </c>
      <c r="BH11" s="317">
        <v>4.9249999999999998</v>
      </c>
      <c r="BI11" s="320">
        <v>4.8173076923076916</v>
      </c>
      <c r="BJ11" s="480"/>
    </row>
    <row r="12" spans="1:62" x14ac:dyDescent="0.3">
      <c r="A12" s="257" t="str">
        <f t="shared" si="0"/>
        <v>8위</v>
      </c>
      <c r="B12" s="259" t="s">
        <v>1898</v>
      </c>
      <c r="C12" s="259" t="s">
        <v>1902</v>
      </c>
      <c r="D12" s="462" t="s">
        <v>2655</v>
      </c>
      <c r="E12" s="259" t="s">
        <v>766</v>
      </c>
      <c r="F12" s="455">
        <v>1</v>
      </c>
      <c r="G12" s="463" t="s">
        <v>2659</v>
      </c>
      <c r="H12" s="464" t="s">
        <v>1562</v>
      </c>
      <c r="I12" s="465" t="s">
        <v>2660</v>
      </c>
      <c r="J12" s="470" t="s">
        <v>1159</v>
      </c>
      <c r="K12" s="470" t="s">
        <v>1159</v>
      </c>
      <c r="L12" s="397">
        <v>0.94736842105263153</v>
      </c>
      <c r="M12" s="396">
        <v>18</v>
      </c>
      <c r="N12" s="400">
        <v>19</v>
      </c>
      <c r="O12" s="280">
        <v>7</v>
      </c>
      <c r="P12" s="290">
        <v>11</v>
      </c>
      <c r="Q12" s="280">
        <v>0</v>
      </c>
      <c r="R12" s="226">
        <v>1</v>
      </c>
      <c r="S12" s="226">
        <v>8</v>
      </c>
      <c r="T12" s="226">
        <v>9</v>
      </c>
      <c r="U12" s="290">
        <v>0</v>
      </c>
      <c r="V12" s="280">
        <v>4</v>
      </c>
      <c r="W12" s="226">
        <v>2</v>
      </c>
      <c r="X12" s="226">
        <v>12</v>
      </c>
      <c r="Y12" s="402">
        <v>0</v>
      </c>
      <c r="Z12" s="290">
        <v>0</v>
      </c>
      <c r="AA12" s="280">
        <v>2</v>
      </c>
      <c r="AB12" s="226">
        <v>11</v>
      </c>
      <c r="AC12" s="226">
        <v>5</v>
      </c>
      <c r="AD12" s="226">
        <v>0</v>
      </c>
      <c r="AE12" s="290">
        <v>0</v>
      </c>
      <c r="AF12" s="280">
        <v>12</v>
      </c>
      <c r="AG12" s="226">
        <v>5</v>
      </c>
      <c r="AH12" s="226">
        <v>0</v>
      </c>
      <c r="AI12" s="402">
        <v>0</v>
      </c>
      <c r="AJ12" s="402">
        <v>0</v>
      </c>
      <c r="AK12" s="402">
        <v>0</v>
      </c>
      <c r="AL12" s="290">
        <v>1</v>
      </c>
      <c r="AM12" s="225">
        <v>1</v>
      </c>
      <c r="AN12" s="129">
        <v>0</v>
      </c>
      <c r="AO12" s="129">
        <v>10</v>
      </c>
      <c r="AP12" s="129">
        <v>7</v>
      </c>
      <c r="AQ12" s="210">
        <v>0</v>
      </c>
      <c r="AR12" s="296">
        <v>4.8888888888888893</v>
      </c>
      <c r="AS12" s="296">
        <v>4.8888888888888893</v>
      </c>
      <c r="AT12" s="302">
        <v>4.916666666666667</v>
      </c>
      <c r="AU12" s="300">
        <v>4.9444444444444446</v>
      </c>
      <c r="AV12" s="311">
        <v>4.8888888888888893</v>
      </c>
      <c r="AW12" s="306">
        <v>4.6944444444444446</v>
      </c>
      <c r="AX12" s="300">
        <v>4.7777777777777777</v>
      </c>
      <c r="AY12" s="127">
        <v>4.8888888888888893</v>
      </c>
      <c r="AZ12" s="127">
        <v>4.3888888888888893</v>
      </c>
      <c r="BA12" s="311">
        <v>4.7222222222222223</v>
      </c>
      <c r="BB12" s="302">
        <v>4.8611111111111107</v>
      </c>
      <c r="BC12" s="300">
        <v>4.8888888888888893</v>
      </c>
      <c r="BD12" s="311">
        <v>4.833333333333333</v>
      </c>
      <c r="BE12" s="306">
        <v>4.666666666666667</v>
      </c>
      <c r="BF12" s="313">
        <v>4.666666666666667</v>
      </c>
      <c r="BG12" s="318" t="s">
        <v>1562</v>
      </c>
      <c r="BH12" s="317">
        <v>4.8727824463118585</v>
      </c>
      <c r="BI12" s="320">
        <v>4.8042133520074701</v>
      </c>
      <c r="BJ12" s="480"/>
    </row>
    <row r="13" spans="1:62" x14ac:dyDescent="0.3">
      <c r="A13" s="257" t="str">
        <f t="shared" si="0"/>
        <v>9위</v>
      </c>
      <c r="B13" s="259" t="s">
        <v>1173</v>
      </c>
      <c r="C13" s="259" t="s">
        <v>1914</v>
      </c>
      <c r="D13" s="462" t="s">
        <v>2690</v>
      </c>
      <c r="E13" s="259" t="s">
        <v>370</v>
      </c>
      <c r="F13" s="455">
        <v>1</v>
      </c>
      <c r="G13" s="463" t="s">
        <v>2691</v>
      </c>
      <c r="H13" s="464" t="s">
        <v>1661</v>
      </c>
      <c r="I13" s="465" t="s">
        <v>2692</v>
      </c>
      <c r="J13" s="470" t="s">
        <v>1159</v>
      </c>
      <c r="K13" s="470" t="s">
        <v>1159</v>
      </c>
      <c r="L13" s="397">
        <v>0.93333333333333335</v>
      </c>
      <c r="M13" s="396">
        <v>14</v>
      </c>
      <c r="N13" s="400">
        <v>15</v>
      </c>
      <c r="O13" s="280">
        <v>5</v>
      </c>
      <c r="P13" s="290">
        <v>9</v>
      </c>
      <c r="Q13" s="280">
        <v>4</v>
      </c>
      <c r="R13" s="226">
        <v>4</v>
      </c>
      <c r="S13" s="226">
        <v>2</v>
      </c>
      <c r="T13" s="226">
        <v>4</v>
      </c>
      <c r="U13" s="290">
        <v>0</v>
      </c>
      <c r="V13" s="280">
        <v>8</v>
      </c>
      <c r="W13" s="226">
        <v>1</v>
      </c>
      <c r="X13" s="226">
        <v>5</v>
      </c>
      <c r="Y13" s="402">
        <v>0</v>
      </c>
      <c r="Z13" s="290">
        <v>0</v>
      </c>
      <c r="AA13" s="280">
        <v>2</v>
      </c>
      <c r="AB13" s="226">
        <v>3</v>
      </c>
      <c r="AC13" s="226">
        <v>4</v>
      </c>
      <c r="AD13" s="226">
        <v>5</v>
      </c>
      <c r="AE13" s="290">
        <v>0</v>
      </c>
      <c r="AF13" s="280">
        <v>11</v>
      </c>
      <c r="AG13" s="226">
        <v>3</v>
      </c>
      <c r="AH13" s="226">
        <v>0</v>
      </c>
      <c r="AI13" s="402">
        <v>0</v>
      </c>
      <c r="AJ13" s="402">
        <v>0</v>
      </c>
      <c r="AK13" s="402">
        <v>0</v>
      </c>
      <c r="AL13" s="290">
        <v>1</v>
      </c>
      <c r="AM13" s="225">
        <v>4</v>
      </c>
      <c r="AN13" s="129">
        <v>2</v>
      </c>
      <c r="AO13" s="129">
        <v>3</v>
      </c>
      <c r="AP13" s="129">
        <v>5</v>
      </c>
      <c r="AQ13" s="210">
        <v>0</v>
      </c>
      <c r="AR13" s="296">
        <v>4.8571428571428568</v>
      </c>
      <c r="AS13" s="296">
        <v>4.7142857142857144</v>
      </c>
      <c r="AT13" s="302">
        <v>4.8214285714285712</v>
      </c>
      <c r="AU13" s="300">
        <v>4.7857142857142856</v>
      </c>
      <c r="AV13" s="311">
        <v>4.8571428571428568</v>
      </c>
      <c r="AW13" s="306">
        <v>4.75</v>
      </c>
      <c r="AX13" s="300">
        <v>4.7857142857142856</v>
      </c>
      <c r="AY13" s="127">
        <v>4.7857142857142856</v>
      </c>
      <c r="AZ13" s="127">
        <v>4.6428571428571432</v>
      </c>
      <c r="BA13" s="311">
        <v>4.7857142857142856</v>
      </c>
      <c r="BB13" s="302">
        <v>4.8571428571428568</v>
      </c>
      <c r="BC13" s="300">
        <v>4.8571428571428568</v>
      </c>
      <c r="BD13" s="311">
        <v>4.8571428571428568</v>
      </c>
      <c r="BE13" s="306">
        <v>4.8214285714285712</v>
      </c>
      <c r="BF13" s="313">
        <v>4.8571428571428568</v>
      </c>
      <c r="BG13" s="318">
        <v>4.7857142857142856</v>
      </c>
      <c r="BH13" s="317">
        <v>4.8206043956043958</v>
      </c>
      <c r="BI13" s="320">
        <v>4.7993871513102278</v>
      </c>
      <c r="BJ13" s="480"/>
    </row>
    <row r="14" spans="1:62" x14ac:dyDescent="0.3">
      <c r="A14" s="257" t="str">
        <f t="shared" si="0"/>
        <v>10위</v>
      </c>
      <c r="B14" s="259" t="s">
        <v>3393</v>
      </c>
      <c r="C14" s="259" t="s">
        <v>3527</v>
      </c>
      <c r="D14" s="462" t="s">
        <v>3614</v>
      </c>
      <c r="E14" s="259" t="s">
        <v>564</v>
      </c>
      <c r="F14" s="455">
        <v>1</v>
      </c>
      <c r="G14" s="463" t="s">
        <v>3606</v>
      </c>
      <c r="H14" s="464" t="s">
        <v>106</v>
      </c>
      <c r="I14" s="465" t="s">
        <v>751</v>
      </c>
      <c r="J14" s="470" t="s">
        <v>204</v>
      </c>
      <c r="K14" s="470" t="s">
        <v>204</v>
      </c>
      <c r="L14" s="397">
        <v>0.95652173913043481</v>
      </c>
      <c r="M14" s="396">
        <v>22</v>
      </c>
      <c r="N14" s="400">
        <v>23</v>
      </c>
      <c r="O14" s="280">
        <v>10</v>
      </c>
      <c r="P14" s="290">
        <v>12</v>
      </c>
      <c r="Q14" s="280">
        <v>1</v>
      </c>
      <c r="R14" s="226">
        <v>6</v>
      </c>
      <c r="S14" s="226">
        <v>12</v>
      </c>
      <c r="T14" s="226">
        <v>3</v>
      </c>
      <c r="U14" s="290">
        <v>0</v>
      </c>
      <c r="V14" s="280">
        <v>3</v>
      </c>
      <c r="W14" s="226">
        <v>2</v>
      </c>
      <c r="X14" s="226">
        <v>15</v>
      </c>
      <c r="Y14" s="402">
        <v>2</v>
      </c>
      <c r="Z14" s="290">
        <v>0</v>
      </c>
      <c r="AA14" s="280">
        <v>2</v>
      </c>
      <c r="AB14" s="226">
        <v>9</v>
      </c>
      <c r="AC14" s="226">
        <v>5</v>
      </c>
      <c r="AD14" s="226">
        <v>6</v>
      </c>
      <c r="AE14" s="290">
        <v>0</v>
      </c>
      <c r="AF14" s="280">
        <v>8</v>
      </c>
      <c r="AG14" s="226">
        <v>11</v>
      </c>
      <c r="AH14" s="226">
        <v>0</v>
      </c>
      <c r="AI14" s="402">
        <v>1</v>
      </c>
      <c r="AJ14" s="402">
        <v>0</v>
      </c>
      <c r="AK14" s="402">
        <v>0</v>
      </c>
      <c r="AL14" s="290">
        <v>2</v>
      </c>
      <c r="AM14" s="225">
        <v>9</v>
      </c>
      <c r="AN14" s="129">
        <v>10</v>
      </c>
      <c r="AO14" s="129">
        <v>3</v>
      </c>
      <c r="AP14" s="129">
        <v>0</v>
      </c>
      <c r="AQ14" s="210">
        <v>0</v>
      </c>
      <c r="AR14" s="296">
        <v>4.8636363636363633</v>
      </c>
      <c r="AS14" s="296">
        <v>4.7727272727272725</v>
      </c>
      <c r="AT14" s="302">
        <v>4.8636363636363633</v>
      </c>
      <c r="AU14" s="300">
        <v>4.8636363636363633</v>
      </c>
      <c r="AV14" s="311">
        <v>4.8636363636363633</v>
      </c>
      <c r="AW14" s="306">
        <v>4.8522727272727275</v>
      </c>
      <c r="AX14" s="300">
        <v>4.8636363636363633</v>
      </c>
      <c r="AY14" s="127">
        <v>4.9090909090909092</v>
      </c>
      <c r="AZ14" s="127">
        <v>4.7727272727272725</v>
      </c>
      <c r="BA14" s="311">
        <v>4.8636363636363633</v>
      </c>
      <c r="BB14" s="302">
        <v>4.8409090909090908</v>
      </c>
      <c r="BC14" s="300">
        <v>4.8636363636363633</v>
      </c>
      <c r="BD14" s="311">
        <v>4.8181818181818183</v>
      </c>
      <c r="BE14" s="306">
        <v>4.5</v>
      </c>
      <c r="BF14" s="313">
        <v>4.5</v>
      </c>
      <c r="BG14" s="318">
        <v>4.5</v>
      </c>
      <c r="BH14" s="317">
        <v>4.908549783549784</v>
      </c>
      <c r="BI14" s="320">
        <v>4.7971611721611715</v>
      </c>
      <c r="BJ14" s="480"/>
    </row>
    <row r="15" spans="1:62" x14ac:dyDescent="0.3">
      <c r="A15" s="257" t="str">
        <f t="shared" si="0"/>
        <v>11위</v>
      </c>
      <c r="B15" s="259" t="s">
        <v>1833</v>
      </c>
      <c r="C15" s="259" t="s">
        <v>2706</v>
      </c>
      <c r="D15" s="462" t="s">
        <v>2713</v>
      </c>
      <c r="E15" s="259" t="s">
        <v>770</v>
      </c>
      <c r="F15" s="455">
        <v>1</v>
      </c>
      <c r="G15" s="463" t="s">
        <v>2714</v>
      </c>
      <c r="H15" s="464" t="s">
        <v>1562</v>
      </c>
      <c r="I15" s="465" t="s">
        <v>2636</v>
      </c>
      <c r="J15" s="470" t="s">
        <v>1131</v>
      </c>
      <c r="K15" s="470" t="s">
        <v>1131</v>
      </c>
      <c r="L15" s="397">
        <v>0.93333333333333335</v>
      </c>
      <c r="M15" s="396">
        <v>14</v>
      </c>
      <c r="N15" s="400">
        <v>15</v>
      </c>
      <c r="O15" s="280">
        <v>10</v>
      </c>
      <c r="P15" s="290">
        <v>4</v>
      </c>
      <c r="Q15" s="280">
        <v>0</v>
      </c>
      <c r="R15" s="226">
        <v>0</v>
      </c>
      <c r="S15" s="226">
        <v>0</v>
      </c>
      <c r="T15" s="226">
        <v>14</v>
      </c>
      <c r="U15" s="290">
        <v>0</v>
      </c>
      <c r="V15" s="280">
        <v>10</v>
      </c>
      <c r="W15" s="226">
        <v>4</v>
      </c>
      <c r="X15" s="226">
        <v>0</v>
      </c>
      <c r="Y15" s="402">
        <v>0</v>
      </c>
      <c r="Z15" s="290">
        <v>0</v>
      </c>
      <c r="AA15" s="280">
        <v>14</v>
      </c>
      <c r="AB15" s="226">
        <v>0</v>
      </c>
      <c r="AC15" s="226">
        <v>0</v>
      </c>
      <c r="AD15" s="226">
        <v>0</v>
      </c>
      <c r="AE15" s="290">
        <v>0</v>
      </c>
      <c r="AF15" s="280">
        <v>4</v>
      </c>
      <c r="AG15" s="226">
        <v>7</v>
      </c>
      <c r="AH15" s="226">
        <v>3</v>
      </c>
      <c r="AI15" s="402">
        <v>0</v>
      </c>
      <c r="AJ15" s="402">
        <v>0</v>
      </c>
      <c r="AK15" s="402">
        <v>0</v>
      </c>
      <c r="AL15" s="290">
        <v>0</v>
      </c>
      <c r="AM15" s="225">
        <v>0</v>
      </c>
      <c r="AN15" s="129">
        <v>3</v>
      </c>
      <c r="AO15" s="129">
        <v>7</v>
      </c>
      <c r="AP15" s="129">
        <v>2</v>
      </c>
      <c r="AQ15" s="210">
        <v>2</v>
      </c>
      <c r="AR15" s="296">
        <v>4.9285714285714288</v>
      </c>
      <c r="AS15" s="296">
        <v>4.6428571428571432</v>
      </c>
      <c r="AT15" s="302">
        <v>4.6785714285714288</v>
      </c>
      <c r="AU15" s="300">
        <v>4.7142857142857144</v>
      </c>
      <c r="AV15" s="311">
        <v>4.6428571428571432</v>
      </c>
      <c r="AW15" s="306">
        <v>4.8035714285714288</v>
      </c>
      <c r="AX15" s="300">
        <v>4.6428571428571432</v>
      </c>
      <c r="AY15" s="127">
        <v>4.9285714285714288</v>
      </c>
      <c r="AZ15" s="127">
        <v>4.7857142857142856</v>
      </c>
      <c r="BA15" s="311">
        <v>4.8571428571428568</v>
      </c>
      <c r="BB15" s="302">
        <v>4.8928571428571423</v>
      </c>
      <c r="BC15" s="300">
        <v>4.8571428571428568</v>
      </c>
      <c r="BD15" s="311">
        <v>4.9285714285714288</v>
      </c>
      <c r="BE15" s="306">
        <v>4.7142857142857144</v>
      </c>
      <c r="BF15" s="313">
        <v>4.7142857142857144</v>
      </c>
      <c r="BG15" s="318" t="s">
        <v>1562</v>
      </c>
      <c r="BH15" s="317">
        <v>4.8883928571428577</v>
      </c>
      <c r="BI15" s="320">
        <v>4.794270833333333</v>
      </c>
      <c r="BJ15" s="480"/>
    </row>
    <row r="16" spans="1:62" x14ac:dyDescent="0.3">
      <c r="A16" s="257" t="str">
        <f t="shared" si="0"/>
        <v>12위</v>
      </c>
      <c r="B16" s="259" t="s">
        <v>1833</v>
      </c>
      <c r="C16" s="260" t="s">
        <v>2208</v>
      </c>
      <c r="D16" s="462" t="s">
        <v>2235</v>
      </c>
      <c r="E16" s="259" t="s">
        <v>763</v>
      </c>
      <c r="F16" s="455">
        <v>2</v>
      </c>
      <c r="G16" s="463" t="s">
        <v>2683</v>
      </c>
      <c r="H16" s="464" t="s">
        <v>1562</v>
      </c>
      <c r="I16" s="465" t="s">
        <v>2718</v>
      </c>
      <c r="J16" s="470" t="s">
        <v>1159</v>
      </c>
      <c r="K16" s="470" t="s">
        <v>1159</v>
      </c>
      <c r="L16" s="397">
        <v>1</v>
      </c>
      <c r="M16" s="396">
        <v>26</v>
      </c>
      <c r="N16" s="400">
        <v>26</v>
      </c>
      <c r="O16" s="280">
        <v>15</v>
      </c>
      <c r="P16" s="290">
        <v>11</v>
      </c>
      <c r="Q16" s="280">
        <v>1</v>
      </c>
      <c r="R16" s="226">
        <v>0</v>
      </c>
      <c r="S16" s="226">
        <v>6</v>
      </c>
      <c r="T16" s="226">
        <v>19</v>
      </c>
      <c r="U16" s="290">
        <v>0</v>
      </c>
      <c r="V16" s="280">
        <v>3</v>
      </c>
      <c r="W16" s="226">
        <v>4</v>
      </c>
      <c r="X16" s="226">
        <v>17</v>
      </c>
      <c r="Y16" s="402">
        <v>0</v>
      </c>
      <c r="Z16" s="290">
        <v>2</v>
      </c>
      <c r="AA16" s="280">
        <v>5</v>
      </c>
      <c r="AB16" s="226">
        <v>19</v>
      </c>
      <c r="AC16" s="226">
        <v>1</v>
      </c>
      <c r="AD16" s="226">
        <v>1</v>
      </c>
      <c r="AE16" s="290">
        <v>0</v>
      </c>
      <c r="AF16" s="280">
        <v>15</v>
      </c>
      <c r="AG16" s="226">
        <v>10</v>
      </c>
      <c r="AH16" s="226">
        <v>0</v>
      </c>
      <c r="AI16" s="402">
        <v>0</v>
      </c>
      <c r="AJ16" s="402">
        <v>1</v>
      </c>
      <c r="AK16" s="402">
        <v>0</v>
      </c>
      <c r="AL16" s="290">
        <v>0</v>
      </c>
      <c r="AM16" s="225">
        <v>7</v>
      </c>
      <c r="AN16" s="129">
        <v>1</v>
      </c>
      <c r="AO16" s="129">
        <v>6</v>
      </c>
      <c r="AP16" s="129">
        <v>12</v>
      </c>
      <c r="AQ16" s="210">
        <v>0</v>
      </c>
      <c r="AR16" s="296">
        <v>4.8461538461538458</v>
      </c>
      <c r="AS16" s="296">
        <v>4.8076923076923075</v>
      </c>
      <c r="AT16" s="302">
        <v>4.7692307692307692</v>
      </c>
      <c r="AU16" s="300">
        <v>4.8076923076923075</v>
      </c>
      <c r="AV16" s="311">
        <v>4.7307692307692308</v>
      </c>
      <c r="AW16" s="306">
        <v>4.7980769230769225</v>
      </c>
      <c r="AX16" s="300">
        <v>4.8461538461538458</v>
      </c>
      <c r="AY16" s="127">
        <v>4.8461538461538458</v>
      </c>
      <c r="AZ16" s="127">
        <v>4.6923076923076925</v>
      </c>
      <c r="BA16" s="311">
        <v>4.8076923076923075</v>
      </c>
      <c r="BB16" s="302">
        <v>4.8461538461538458</v>
      </c>
      <c r="BC16" s="300">
        <v>4.8461538461538458</v>
      </c>
      <c r="BD16" s="311">
        <v>4.8461538461538458</v>
      </c>
      <c r="BE16" s="306">
        <v>4.8461538461538458</v>
      </c>
      <c r="BF16" s="313">
        <v>4.8461538461538458</v>
      </c>
      <c r="BG16" s="318" t="s">
        <v>1562</v>
      </c>
      <c r="BH16" s="317">
        <v>4.5549242424242431</v>
      </c>
      <c r="BI16" s="320">
        <v>4.7898334304584305</v>
      </c>
      <c r="BJ16" s="479"/>
    </row>
    <row r="17" spans="1:62" x14ac:dyDescent="0.3">
      <c r="A17" s="257" t="str">
        <f t="shared" si="0"/>
        <v>13위</v>
      </c>
      <c r="B17" s="259" t="s">
        <v>1833</v>
      </c>
      <c r="C17" s="260" t="s">
        <v>2440</v>
      </c>
      <c r="D17" s="462" t="s">
        <v>2480</v>
      </c>
      <c r="E17" s="259" t="s">
        <v>766</v>
      </c>
      <c r="F17" s="455">
        <v>2</v>
      </c>
      <c r="G17" s="463" t="s">
        <v>2482</v>
      </c>
      <c r="H17" s="464" t="s">
        <v>1562</v>
      </c>
      <c r="I17" s="465" t="s">
        <v>2497</v>
      </c>
      <c r="J17" s="470" t="s">
        <v>1131</v>
      </c>
      <c r="K17" s="470" t="s">
        <v>1131</v>
      </c>
      <c r="L17" s="397">
        <v>1</v>
      </c>
      <c r="M17" s="396">
        <v>30</v>
      </c>
      <c r="N17" s="400">
        <v>30</v>
      </c>
      <c r="O17" s="280">
        <v>20</v>
      </c>
      <c r="P17" s="290">
        <v>10</v>
      </c>
      <c r="Q17" s="280">
        <v>0</v>
      </c>
      <c r="R17" s="226">
        <v>0</v>
      </c>
      <c r="S17" s="226">
        <v>4</v>
      </c>
      <c r="T17" s="226">
        <v>21</v>
      </c>
      <c r="U17" s="290">
        <v>5</v>
      </c>
      <c r="V17" s="280">
        <v>6</v>
      </c>
      <c r="W17" s="226">
        <v>6</v>
      </c>
      <c r="X17" s="226">
        <v>13</v>
      </c>
      <c r="Y17" s="402">
        <v>5</v>
      </c>
      <c r="Z17" s="290">
        <v>0</v>
      </c>
      <c r="AA17" s="280">
        <v>12</v>
      </c>
      <c r="AB17" s="226">
        <v>17</v>
      </c>
      <c r="AC17" s="226">
        <v>1</v>
      </c>
      <c r="AD17" s="226">
        <v>0</v>
      </c>
      <c r="AE17" s="290">
        <v>0</v>
      </c>
      <c r="AF17" s="280">
        <v>11</v>
      </c>
      <c r="AG17" s="226">
        <v>15</v>
      </c>
      <c r="AH17" s="226">
        <v>2</v>
      </c>
      <c r="AI17" s="402">
        <v>0</v>
      </c>
      <c r="AJ17" s="402">
        <v>0</v>
      </c>
      <c r="AK17" s="402">
        <v>0</v>
      </c>
      <c r="AL17" s="290">
        <v>2</v>
      </c>
      <c r="AM17" s="225">
        <v>2</v>
      </c>
      <c r="AN17" s="129">
        <v>0</v>
      </c>
      <c r="AO17" s="129">
        <v>1</v>
      </c>
      <c r="AP17" s="129">
        <v>27</v>
      </c>
      <c r="AQ17" s="210">
        <v>0</v>
      </c>
      <c r="AR17" s="296">
        <v>4.833333333333333</v>
      </c>
      <c r="AS17" s="296">
        <v>4.7666666666666666</v>
      </c>
      <c r="AT17" s="302">
        <v>4.6166666666666671</v>
      </c>
      <c r="AU17" s="300">
        <v>4.7</v>
      </c>
      <c r="AV17" s="311">
        <v>4.5333333333333332</v>
      </c>
      <c r="AW17" s="306">
        <v>4.8</v>
      </c>
      <c r="AX17" s="300">
        <v>4.8</v>
      </c>
      <c r="AY17" s="127">
        <v>4.833333333333333</v>
      </c>
      <c r="AZ17" s="127">
        <v>4.7666666666666666</v>
      </c>
      <c r="BA17" s="311">
        <v>4.8</v>
      </c>
      <c r="BB17" s="302">
        <v>4.8833333333333329</v>
      </c>
      <c r="BC17" s="300">
        <v>4.9000000000000004</v>
      </c>
      <c r="BD17" s="311">
        <v>4.8666666666666663</v>
      </c>
      <c r="BE17" s="306">
        <v>4.8</v>
      </c>
      <c r="BF17" s="313">
        <v>4.8</v>
      </c>
      <c r="BG17" s="318" t="s">
        <v>1562</v>
      </c>
      <c r="BH17" s="317">
        <v>4.7954022988505747</v>
      </c>
      <c r="BI17" s="320">
        <v>4.7829501915708805</v>
      </c>
      <c r="BJ17" s="479"/>
    </row>
    <row r="18" spans="1:62" x14ac:dyDescent="0.3">
      <c r="A18" s="257" t="str">
        <f t="shared" si="0"/>
        <v>14위</v>
      </c>
      <c r="B18" s="259" t="s">
        <v>3393</v>
      </c>
      <c r="C18" s="259" t="s">
        <v>3621</v>
      </c>
      <c r="D18" s="462" t="s">
        <v>3638</v>
      </c>
      <c r="E18" s="259" t="s">
        <v>1583</v>
      </c>
      <c r="F18" s="455">
        <v>1</v>
      </c>
      <c r="G18" s="463" t="s">
        <v>3642</v>
      </c>
      <c r="H18" s="464" t="s">
        <v>106</v>
      </c>
      <c r="I18" s="465" t="s">
        <v>1580</v>
      </c>
      <c r="J18" s="470" t="s">
        <v>253</v>
      </c>
      <c r="K18" s="470" t="s">
        <v>253</v>
      </c>
      <c r="L18" s="397">
        <v>1</v>
      </c>
      <c r="M18" s="396">
        <v>6</v>
      </c>
      <c r="N18" s="400">
        <v>6</v>
      </c>
      <c r="O18" s="280">
        <v>1</v>
      </c>
      <c r="P18" s="290">
        <v>5</v>
      </c>
      <c r="Q18" s="280">
        <v>0</v>
      </c>
      <c r="R18" s="226">
        <v>1</v>
      </c>
      <c r="S18" s="226">
        <v>5</v>
      </c>
      <c r="T18" s="226">
        <v>0</v>
      </c>
      <c r="U18" s="290">
        <v>0</v>
      </c>
      <c r="V18" s="280">
        <v>4</v>
      </c>
      <c r="W18" s="226">
        <v>1</v>
      </c>
      <c r="X18" s="226">
        <v>1</v>
      </c>
      <c r="Y18" s="402">
        <v>0</v>
      </c>
      <c r="Z18" s="290">
        <v>0</v>
      </c>
      <c r="AA18" s="280">
        <v>1</v>
      </c>
      <c r="AB18" s="226">
        <v>4</v>
      </c>
      <c r="AC18" s="226">
        <v>1</v>
      </c>
      <c r="AD18" s="226">
        <v>0</v>
      </c>
      <c r="AE18" s="290">
        <v>0</v>
      </c>
      <c r="AF18" s="280">
        <v>4</v>
      </c>
      <c r="AG18" s="226">
        <v>2</v>
      </c>
      <c r="AH18" s="226">
        <v>0</v>
      </c>
      <c r="AI18" s="402">
        <v>0</v>
      </c>
      <c r="AJ18" s="402">
        <v>0</v>
      </c>
      <c r="AK18" s="402">
        <v>0</v>
      </c>
      <c r="AL18" s="290">
        <v>0</v>
      </c>
      <c r="AM18" s="225">
        <v>0</v>
      </c>
      <c r="AN18" s="129">
        <v>6</v>
      </c>
      <c r="AO18" s="129">
        <v>0</v>
      </c>
      <c r="AP18" s="129">
        <v>0</v>
      </c>
      <c r="AQ18" s="210">
        <v>0</v>
      </c>
      <c r="AR18" s="296">
        <v>4.833333333333333</v>
      </c>
      <c r="AS18" s="296">
        <v>4.666666666666667</v>
      </c>
      <c r="AT18" s="302">
        <v>4.75</v>
      </c>
      <c r="AU18" s="300">
        <v>4.833333333333333</v>
      </c>
      <c r="AV18" s="311">
        <v>4.666666666666667</v>
      </c>
      <c r="AW18" s="306">
        <v>4.833333333333333</v>
      </c>
      <c r="AX18" s="300">
        <v>4.833333333333333</v>
      </c>
      <c r="AY18" s="127">
        <v>4.833333333333333</v>
      </c>
      <c r="AZ18" s="127">
        <v>4.833333333333333</v>
      </c>
      <c r="BA18" s="311">
        <v>4.833333333333333</v>
      </c>
      <c r="BB18" s="302">
        <v>4.75</v>
      </c>
      <c r="BC18" s="300">
        <v>4.666666666666667</v>
      </c>
      <c r="BD18" s="311">
        <v>4.833333333333333</v>
      </c>
      <c r="BE18" s="306">
        <v>4.75</v>
      </c>
      <c r="BF18" s="313">
        <v>4.666666666666667</v>
      </c>
      <c r="BG18" s="318">
        <v>4.833333333333333</v>
      </c>
      <c r="BH18" s="317">
        <v>4.8305555555555548</v>
      </c>
      <c r="BI18" s="320">
        <v>4.7818376068376072</v>
      </c>
      <c r="BJ18" s="480"/>
    </row>
    <row r="19" spans="1:62" x14ac:dyDescent="0.3">
      <c r="A19" s="257" t="str">
        <f t="shared" si="0"/>
        <v>15위</v>
      </c>
      <c r="B19" s="259" t="s">
        <v>1833</v>
      </c>
      <c r="C19" s="259" t="s">
        <v>1835</v>
      </c>
      <c r="D19" s="462" t="s">
        <v>2705</v>
      </c>
      <c r="E19" s="259" t="s">
        <v>766</v>
      </c>
      <c r="F19" s="455">
        <v>1</v>
      </c>
      <c r="G19" s="463" t="s">
        <v>4110</v>
      </c>
      <c r="H19" s="464" t="s">
        <v>1661</v>
      </c>
      <c r="I19" s="465" t="s">
        <v>1840</v>
      </c>
      <c r="J19" s="470" t="s">
        <v>1101</v>
      </c>
      <c r="K19" s="470" t="s">
        <v>1101</v>
      </c>
      <c r="L19" s="397">
        <v>0.95744680851063835</v>
      </c>
      <c r="M19" s="396">
        <v>45</v>
      </c>
      <c r="N19" s="400">
        <v>47</v>
      </c>
      <c r="O19" s="280">
        <v>22</v>
      </c>
      <c r="P19" s="290">
        <v>23</v>
      </c>
      <c r="Q19" s="280">
        <v>0</v>
      </c>
      <c r="R19" s="226">
        <v>0</v>
      </c>
      <c r="S19" s="226">
        <v>0</v>
      </c>
      <c r="T19" s="226">
        <v>12</v>
      </c>
      <c r="U19" s="290">
        <v>33</v>
      </c>
      <c r="V19" s="280">
        <v>3</v>
      </c>
      <c r="W19" s="226">
        <v>7</v>
      </c>
      <c r="X19" s="226">
        <v>35</v>
      </c>
      <c r="Y19" s="402">
        <v>0</v>
      </c>
      <c r="Z19" s="290">
        <v>0</v>
      </c>
      <c r="AA19" s="280">
        <v>25</v>
      </c>
      <c r="AB19" s="226">
        <v>17</v>
      </c>
      <c r="AC19" s="226">
        <v>2</v>
      </c>
      <c r="AD19" s="226">
        <v>0</v>
      </c>
      <c r="AE19" s="290">
        <v>1</v>
      </c>
      <c r="AF19" s="280">
        <v>17</v>
      </c>
      <c r="AG19" s="226">
        <v>18</v>
      </c>
      <c r="AH19" s="226">
        <v>4</v>
      </c>
      <c r="AI19" s="402">
        <v>0</v>
      </c>
      <c r="AJ19" s="402">
        <v>2</v>
      </c>
      <c r="AK19" s="402">
        <v>0</v>
      </c>
      <c r="AL19" s="290">
        <v>4</v>
      </c>
      <c r="AM19" s="225">
        <v>4</v>
      </c>
      <c r="AN19" s="129">
        <v>1</v>
      </c>
      <c r="AO19" s="129">
        <v>18</v>
      </c>
      <c r="AP19" s="129">
        <v>18</v>
      </c>
      <c r="AQ19" s="210">
        <v>4</v>
      </c>
      <c r="AR19" s="296">
        <v>4.822222222222222</v>
      </c>
      <c r="AS19" s="296">
        <v>4.8777777777777782</v>
      </c>
      <c r="AT19" s="302">
        <v>4.7055555555555557</v>
      </c>
      <c r="AU19" s="300">
        <v>4.7222222222222223</v>
      </c>
      <c r="AV19" s="311">
        <v>4.6888888888888891</v>
      </c>
      <c r="AW19" s="306">
        <v>4.780555555555555</v>
      </c>
      <c r="AX19" s="300">
        <v>4.7222222222222214</v>
      </c>
      <c r="AY19" s="127">
        <v>4.7666666666666666</v>
      </c>
      <c r="AZ19" s="127">
        <v>4.8</v>
      </c>
      <c r="BA19" s="311">
        <v>4.833333333333333</v>
      </c>
      <c r="BB19" s="302">
        <v>4.9055555555555559</v>
      </c>
      <c r="BC19" s="300">
        <v>4.8888888888888893</v>
      </c>
      <c r="BD19" s="311">
        <v>4.9222222222222225</v>
      </c>
      <c r="BE19" s="306">
        <v>4.7333333333333325</v>
      </c>
      <c r="BF19" s="313">
        <v>4.6777777777777771</v>
      </c>
      <c r="BG19" s="318">
        <v>4.7888888888888888</v>
      </c>
      <c r="BH19" s="317">
        <v>4.6485251856932681</v>
      </c>
      <c r="BI19" s="320">
        <v>4.7815104843695675</v>
      </c>
      <c r="BJ19" s="480" t="s">
        <v>2476</v>
      </c>
    </row>
    <row r="20" spans="1:62" x14ac:dyDescent="0.3">
      <c r="A20" s="257" t="str">
        <f t="shared" si="0"/>
        <v>16위</v>
      </c>
      <c r="B20" s="259" t="s">
        <v>1886</v>
      </c>
      <c r="C20" s="259" t="s">
        <v>1894</v>
      </c>
      <c r="D20" s="462" t="s">
        <v>2639</v>
      </c>
      <c r="E20" s="259" t="s">
        <v>65</v>
      </c>
      <c r="F20" s="455">
        <v>1</v>
      </c>
      <c r="G20" s="463" t="s">
        <v>2640</v>
      </c>
      <c r="H20" s="464" t="s">
        <v>1661</v>
      </c>
      <c r="I20" s="465" t="s">
        <v>1850</v>
      </c>
      <c r="J20" s="470" t="s">
        <v>203</v>
      </c>
      <c r="K20" s="470" t="s">
        <v>203</v>
      </c>
      <c r="L20" s="397">
        <v>0.93939393939393945</v>
      </c>
      <c r="M20" s="396">
        <v>31</v>
      </c>
      <c r="N20" s="400">
        <v>33</v>
      </c>
      <c r="O20" s="280">
        <v>7</v>
      </c>
      <c r="P20" s="290">
        <v>24</v>
      </c>
      <c r="Q20" s="280">
        <v>2</v>
      </c>
      <c r="R20" s="226">
        <v>10</v>
      </c>
      <c r="S20" s="226">
        <v>7</v>
      </c>
      <c r="T20" s="226">
        <v>12</v>
      </c>
      <c r="U20" s="290">
        <v>0</v>
      </c>
      <c r="V20" s="280">
        <v>6</v>
      </c>
      <c r="W20" s="226">
        <v>8</v>
      </c>
      <c r="X20" s="226">
        <v>17</v>
      </c>
      <c r="Y20" s="402">
        <v>0</v>
      </c>
      <c r="Z20" s="290">
        <v>0</v>
      </c>
      <c r="AA20" s="280">
        <v>3</v>
      </c>
      <c r="AB20" s="226">
        <v>12</v>
      </c>
      <c r="AC20" s="226">
        <v>7</v>
      </c>
      <c r="AD20" s="226">
        <v>4</v>
      </c>
      <c r="AE20" s="290">
        <v>5</v>
      </c>
      <c r="AF20" s="280">
        <v>1</v>
      </c>
      <c r="AG20" s="226">
        <v>21</v>
      </c>
      <c r="AH20" s="226">
        <v>8</v>
      </c>
      <c r="AI20" s="402">
        <v>0</v>
      </c>
      <c r="AJ20" s="402">
        <v>0</v>
      </c>
      <c r="AK20" s="402">
        <v>0</v>
      </c>
      <c r="AL20" s="290">
        <v>1</v>
      </c>
      <c r="AM20" s="225">
        <v>9</v>
      </c>
      <c r="AN20" s="129">
        <v>22</v>
      </c>
      <c r="AO20" s="129">
        <v>0</v>
      </c>
      <c r="AP20" s="129">
        <v>0</v>
      </c>
      <c r="AQ20" s="210">
        <v>0</v>
      </c>
      <c r="AR20" s="296">
        <v>4.903225806451613</v>
      </c>
      <c r="AS20" s="296">
        <v>4.645161290322581</v>
      </c>
      <c r="AT20" s="302">
        <v>4.806451612903226</v>
      </c>
      <c r="AU20" s="300">
        <v>4.806451612903226</v>
      </c>
      <c r="AV20" s="311">
        <v>4.806451612903226</v>
      </c>
      <c r="AW20" s="306">
        <v>4.7983870967741939</v>
      </c>
      <c r="AX20" s="300">
        <v>4.774193548387097</v>
      </c>
      <c r="AY20" s="127">
        <v>4.903225806451613</v>
      </c>
      <c r="AZ20" s="127">
        <v>4.709677419354839</v>
      </c>
      <c r="BA20" s="311">
        <v>4.806451612903226</v>
      </c>
      <c r="BB20" s="302">
        <v>4.709677419354839</v>
      </c>
      <c r="BC20" s="300">
        <v>4.645161290322581</v>
      </c>
      <c r="BD20" s="311">
        <v>4.774193548387097</v>
      </c>
      <c r="BE20" s="306">
        <v>4.67741935483871</v>
      </c>
      <c r="BF20" s="313">
        <v>4.774193548387097</v>
      </c>
      <c r="BG20" s="318">
        <v>4.580645161290323</v>
      </c>
      <c r="BH20" s="317">
        <v>4.9338709677419361</v>
      </c>
      <c r="BI20" s="320">
        <v>4.7740694789081886</v>
      </c>
      <c r="BJ20" s="480"/>
    </row>
    <row r="21" spans="1:62" x14ac:dyDescent="0.3">
      <c r="A21" s="257" t="str">
        <f t="shared" si="0"/>
        <v>17위</v>
      </c>
      <c r="B21" s="259" t="s">
        <v>1833</v>
      </c>
      <c r="C21" s="259" t="s">
        <v>2706</v>
      </c>
      <c r="D21" s="462" t="s">
        <v>2707</v>
      </c>
      <c r="E21" s="259" t="s">
        <v>766</v>
      </c>
      <c r="F21" s="455">
        <v>1</v>
      </c>
      <c r="G21" s="463" t="s">
        <v>2708</v>
      </c>
      <c r="H21" s="464" t="s">
        <v>1562</v>
      </c>
      <c r="I21" s="465" t="s">
        <v>2709</v>
      </c>
      <c r="J21" s="470" t="s">
        <v>203</v>
      </c>
      <c r="K21" s="470" t="s">
        <v>203</v>
      </c>
      <c r="L21" s="397">
        <v>0.93548387096774188</v>
      </c>
      <c r="M21" s="396">
        <v>29</v>
      </c>
      <c r="N21" s="400">
        <v>31</v>
      </c>
      <c r="O21" s="280">
        <v>24</v>
      </c>
      <c r="P21" s="290">
        <v>5</v>
      </c>
      <c r="Q21" s="280">
        <v>0</v>
      </c>
      <c r="R21" s="226">
        <v>2</v>
      </c>
      <c r="S21" s="226">
        <v>8</v>
      </c>
      <c r="T21" s="226">
        <v>17</v>
      </c>
      <c r="U21" s="290">
        <v>2</v>
      </c>
      <c r="V21" s="280">
        <v>5</v>
      </c>
      <c r="W21" s="226">
        <v>1</v>
      </c>
      <c r="X21" s="226">
        <v>19</v>
      </c>
      <c r="Y21" s="402">
        <v>4</v>
      </c>
      <c r="Z21" s="290">
        <v>0</v>
      </c>
      <c r="AA21" s="280">
        <v>8</v>
      </c>
      <c r="AB21" s="226">
        <v>14</v>
      </c>
      <c r="AC21" s="226">
        <v>5</v>
      </c>
      <c r="AD21" s="226">
        <v>1</v>
      </c>
      <c r="AE21" s="290">
        <v>1</v>
      </c>
      <c r="AF21" s="280">
        <v>14</v>
      </c>
      <c r="AG21" s="226">
        <v>13</v>
      </c>
      <c r="AH21" s="226">
        <v>2</v>
      </c>
      <c r="AI21" s="402">
        <v>0</v>
      </c>
      <c r="AJ21" s="402">
        <v>0</v>
      </c>
      <c r="AK21" s="402">
        <v>0</v>
      </c>
      <c r="AL21" s="290">
        <v>0</v>
      </c>
      <c r="AM21" s="225">
        <v>3</v>
      </c>
      <c r="AN21" s="129">
        <v>0</v>
      </c>
      <c r="AO21" s="129">
        <v>5</v>
      </c>
      <c r="AP21" s="129">
        <v>21</v>
      </c>
      <c r="AQ21" s="210">
        <v>0</v>
      </c>
      <c r="AR21" s="296">
        <v>4.8965517241379306</v>
      </c>
      <c r="AS21" s="296">
        <v>4.8620689655172411</v>
      </c>
      <c r="AT21" s="302">
        <v>4.6896551724137936</v>
      </c>
      <c r="AU21" s="300">
        <v>4.8275862068965516</v>
      </c>
      <c r="AV21" s="311">
        <v>4.5517241379310347</v>
      </c>
      <c r="AW21" s="306">
        <v>4.7586206896551726</v>
      </c>
      <c r="AX21" s="300">
        <v>4.7931034482758621</v>
      </c>
      <c r="AY21" s="127">
        <v>4.8275862068965516</v>
      </c>
      <c r="AZ21" s="127">
        <v>4.7241379310344831</v>
      </c>
      <c r="BA21" s="311">
        <v>4.6896551724137927</v>
      </c>
      <c r="BB21" s="302">
        <v>4.7931034482758621</v>
      </c>
      <c r="BC21" s="300">
        <v>4.8275862068965516</v>
      </c>
      <c r="BD21" s="311">
        <v>4.7586206896551726</v>
      </c>
      <c r="BE21" s="306">
        <v>4.6206896551724137</v>
      </c>
      <c r="BF21" s="313">
        <v>4.6206896551724137</v>
      </c>
      <c r="BG21" s="318" t="s">
        <v>1562</v>
      </c>
      <c r="BH21" s="317">
        <v>4.7687807881773399</v>
      </c>
      <c r="BI21" s="320">
        <v>4.7623409277504107</v>
      </c>
      <c r="BJ21" s="480"/>
    </row>
    <row r="22" spans="1:62" x14ac:dyDescent="0.3">
      <c r="A22" s="257" t="str">
        <f t="shared" si="0"/>
        <v>18위</v>
      </c>
      <c r="B22" s="259" t="s">
        <v>1173</v>
      </c>
      <c r="C22" s="259" t="s">
        <v>1548</v>
      </c>
      <c r="D22" s="462" t="s">
        <v>2697</v>
      </c>
      <c r="E22" s="259" t="s">
        <v>769</v>
      </c>
      <c r="F22" s="455">
        <v>1</v>
      </c>
      <c r="G22" s="463" t="s">
        <v>2698</v>
      </c>
      <c r="H22" s="464" t="s">
        <v>1661</v>
      </c>
      <c r="I22" s="465" t="s">
        <v>2633</v>
      </c>
      <c r="J22" s="470" t="s">
        <v>1159</v>
      </c>
      <c r="K22" s="470" t="s">
        <v>1159</v>
      </c>
      <c r="L22" s="397">
        <v>0.8</v>
      </c>
      <c r="M22" s="396">
        <v>8</v>
      </c>
      <c r="N22" s="400">
        <v>10</v>
      </c>
      <c r="O22" s="280">
        <v>1</v>
      </c>
      <c r="P22" s="290">
        <v>7</v>
      </c>
      <c r="Q22" s="280">
        <v>1</v>
      </c>
      <c r="R22" s="226">
        <v>1</v>
      </c>
      <c r="S22" s="226">
        <v>4</v>
      </c>
      <c r="T22" s="226">
        <v>2</v>
      </c>
      <c r="U22" s="290">
        <v>0</v>
      </c>
      <c r="V22" s="280">
        <v>1</v>
      </c>
      <c r="W22" s="226">
        <v>1</v>
      </c>
      <c r="X22" s="226">
        <v>6</v>
      </c>
      <c r="Y22" s="402">
        <v>0</v>
      </c>
      <c r="Z22" s="290">
        <v>0</v>
      </c>
      <c r="AA22" s="280">
        <v>0</v>
      </c>
      <c r="AB22" s="226">
        <v>2</v>
      </c>
      <c r="AC22" s="226">
        <v>4</v>
      </c>
      <c r="AD22" s="226">
        <v>2</v>
      </c>
      <c r="AE22" s="290">
        <v>0</v>
      </c>
      <c r="AF22" s="280">
        <v>3</v>
      </c>
      <c r="AG22" s="226">
        <v>0</v>
      </c>
      <c r="AH22" s="226">
        <v>0</v>
      </c>
      <c r="AI22" s="402">
        <v>0</v>
      </c>
      <c r="AJ22" s="402">
        <v>0</v>
      </c>
      <c r="AK22" s="402">
        <v>0</v>
      </c>
      <c r="AL22" s="290">
        <v>5</v>
      </c>
      <c r="AM22" s="225">
        <v>2</v>
      </c>
      <c r="AN22" s="129">
        <v>4</v>
      </c>
      <c r="AO22" s="129">
        <v>1</v>
      </c>
      <c r="AP22" s="129">
        <v>1</v>
      </c>
      <c r="AQ22" s="210">
        <v>0</v>
      </c>
      <c r="AR22" s="296">
        <v>4.75</v>
      </c>
      <c r="AS22" s="296">
        <v>4.375</v>
      </c>
      <c r="AT22" s="302">
        <v>4.5625</v>
      </c>
      <c r="AU22" s="300">
        <v>4.625</v>
      </c>
      <c r="AV22" s="311">
        <v>4.5</v>
      </c>
      <c r="AW22" s="306">
        <v>4.875</v>
      </c>
      <c r="AX22" s="300">
        <v>5</v>
      </c>
      <c r="AY22" s="127">
        <v>4.875</v>
      </c>
      <c r="AZ22" s="127">
        <v>4.75</v>
      </c>
      <c r="BA22" s="311">
        <v>4.875</v>
      </c>
      <c r="BB22" s="302">
        <v>4.8125</v>
      </c>
      <c r="BC22" s="300">
        <v>5</v>
      </c>
      <c r="BD22" s="311">
        <v>4.625</v>
      </c>
      <c r="BE22" s="306">
        <v>4.8125</v>
      </c>
      <c r="BF22" s="313">
        <v>5</v>
      </c>
      <c r="BG22" s="318">
        <v>4.625</v>
      </c>
      <c r="BH22" s="317">
        <v>4.8375000000000004</v>
      </c>
      <c r="BI22" s="320">
        <v>4.756730769230769</v>
      </c>
      <c r="BJ22" s="480"/>
    </row>
    <row r="23" spans="1:62" x14ac:dyDescent="0.3">
      <c r="A23" s="257" t="str">
        <f t="shared" si="0"/>
        <v>19위</v>
      </c>
      <c r="B23" s="259" t="s">
        <v>1886</v>
      </c>
      <c r="C23" s="259" t="s">
        <v>1894</v>
      </c>
      <c r="D23" s="462" t="s">
        <v>2641</v>
      </c>
      <c r="E23" s="259" t="s">
        <v>770</v>
      </c>
      <c r="F23" s="455">
        <v>1</v>
      </c>
      <c r="G23" s="463" t="s">
        <v>2484</v>
      </c>
      <c r="H23" s="464" t="s">
        <v>1661</v>
      </c>
      <c r="I23" s="465" t="s">
        <v>2633</v>
      </c>
      <c r="J23" s="470" t="s">
        <v>1101</v>
      </c>
      <c r="K23" s="470" t="s">
        <v>1076</v>
      </c>
      <c r="L23" s="397">
        <v>1</v>
      </c>
      <c r="M23" s="396">
        <v>20</v>
      </c>
      <c r="N23" s="400">
        <v>20</v>
      </c>
      <c r="O23" s="280">
        <v>8</v>
      </c>
      <c r="P23" s="290">
        <v>12</v>
      </c>
      <c r="Q23" s="280">
        <v>0</v>
      </c>
      <c r="R23" s="226">
        <v>0</v>
      </c>
      <c r="S23" s="226">
        <v>0</v>
      </c>
      <c r="T23" s="226">
        <v>20</v>
      </c>
      <c r="U23" s="290">
        <v>0</v>
      </c>
      <c r="V23" s="280">
        <v>18</v>
      </c>
      <c r="W23" s="226">
        <v>2</v>
      </c>
      <c r="X23" s="226">
        <v>0</v>
      </c>
      <c r="Y23" s="402">
        <v>0</v>
      </c>
      <c r="Z23" s="290">
        <v>0</v>
      </c>
      <c r="AA23" s="280">
        <v>20</v>
      </c>
      <c r="AB23" s="226">
        <v>0</v>
      </c>
      <c r="AC23" s="226">
        <v>0</v>
      </c>
      <c r="AD23" s="226">
        <v>0</v>
      </c>
      <c r="AE23" s="290">
        <v>0</v>
      </c>
      <c r="AF23" s="280">
        <v>12</v>
      </c>
      <c r="AG23" s="226">
        <v>8</v>
      </c>
      <c r="AH23" s="226">
        <v>0</v>
      </c>
      <c r="AI23" s="402">
        <v>0</v>
      </c>
      <c r="AJ23" s="402">
        <v>0</v>
      </c>
      <c r="AK23" s="402">
        <v>0</v>
      </c>
      <c r="AL23" s="290">
        <v>0</v>
      </c>
      <c r="AM23" s="225">
        <v>3</v>
      </c>
      <c r="AN23" s="129">
        <v>10</v>
      </c>
      <c r="AO23" s="129">
        <v>6</v>
      </c>
      <c r="AP23" s="129">
        <v>1</v>
      </c>
      <c r="AQ23" s="210">
        <v>0</v>
      </c>
      <c r="AR23" s="296">
        <v>4.8</v>
      </c>
      <c r="AS23" s="296">
        <v>4.75</v>
      </c>
      <c r="AT23" s="302">
        <v>4.8</v>
      </c>
      <c r="AU23" s="300">
        <v>4.8</v>
      </c>
      <c r="AV23" s="311">
        <v>4.8</v>
      </c>
      <c r="AW23" s="306">
        <v>4.6375000000000002</v>
      </c>
      <c r="AX23" s="300">
        <v>4.7</v>
      </c>
      <c r="AY23" s="127">
        <v>4.55</v>
      </c>
      <c r="AZ23" s="127">
        <v>4.5999999999999996</v>
      </c>
      <c r="BA23" s="311">
        <v>4.7</v>
      </c>
      <c r="BB23" s="302">
        <v>4.875</v>
      </c>
      <c r="BC23" s="300">
        <v>4.8499999999999996</v>
      </c>
      <c r="BD23" s="311">
        <v>4.9000000000000004</v>
      </c>
      <c r="BE23" s="306">
        <v>4.75</v>
      </c>
      <c r="BF23" s="313">
        <v>4.8</v>
      </c>
      <c r="BG23" s="318">
        <v>4.7</v>
      </c>
      <c r="BH23" s="317">
        <v>4.7553643724696366</v>
      </c>
      <c r="BI23" s="320">
        <v>4.7465664901899718</v>
      </c>
      <c r="BJ23" s="480"/>
    </row>
    <row r="24" spans="1:62" x14ac:dyDescent="0.3">
      <c r="A24" s="257" t="str">
        <f t="shared" si="0"/>
        <v>20위</v>
      </c>
      <c r="B24" s="259" t="s">
        <v>1898</v>
      </c>
      <c r="C24" s="260" t="s">
        <v>1902</v>
      </c>
      <c r="D24" s="462" t="s">
        <v>2655</v>
      </c>
      <c r="E24" s="259" t="s">
        <v>765</v>
      </c>
      <c r="F24" s="455">
        <v>1</v>
      </c>
      <c r="G24" s="463" t="s">
        <v>2658</v>
      </c>
      <c r="H24" s="464" t="s">
        <v>1661</v>
      </c>
      <c r="I24" s="465" t="s">
        <v>1860</v>
      </c>
      <c r="J24" s="470" t="s">
        <v>1186</v>
      </c>
      <c r="K24" s="470" t="s">
        <v>1186</v>
      </c>
      <c r="L24" s="397">
        <v>0.96666666666666667</v>
      </c>
      <c r="M24" s="396">
        <v>29</v>
      </c>
      <c r="N24" s="400">
        <v>30</v>
      </c>
      <c r="O24" s="280">
        <v>20</v>
      </c>
      <c r="P24" s="290">
        <v>9</v>
      </c>
      <c r="Q24" s="280">
        <v>0</v>
      </c>
      <c r="R24" s="226">
        <v>1</v>
      </c>
      <c r="S24" s="226">
        <v>17</v>
      </c>
      <c r="T24" s="226">
        <v>11</v>
      </c>
      <c r="U24" s="290">
        <v>0</v>
      </c>
      <c r="V24" s="280">
        <v>3</v>
      </c>
      <c r="W24" s="226">
        <v>4</v>
      </c>
      <c r="X24" s="226">
        <v>22</v>
      </c>
      <c r="Y24" s="402">
        <v>0</v>
      </c>
      <c r="Z24" s="290">
        <v>0</v>
      </c>
      <c r="AA24" s="280">
        <v>4</v>
      </c>
      <c r="AB24" s="226">
        <v>17</v>
      </c>
      <c r="AC24" s="226">
        <v>6</v>
      </c>
      <c r="AD24" s="226">
        <v>1</v>
      </c>
      <c r="AE24" s="290">
        <v>1</v>
      </c>
      <c r="AF24" s="280">
        <v>16</v>
      </c>
      <c r="AG24" s="226">
        <v>11</v>
      </c>
      <c r="AH24" s="226">
        <v>2</v>
      </c>
      <c r="AI24" s="402">
        <v>0</v>
      </c>
      <c r="AJ24" s="402">
        <v>0</v>
      </c>
      <c r="AK24" s="402">
        <v>0</v>
      </c>
      <c r="AL24" s="290">
        <v>0</v>
      </c>
      <c r="AM24" s="225">
        <v>4</v>
      </c>
      <c r="AN24" s="129">
        <v>10</v>
      </c>
      <c r="AO24" s="129">
        <v>14</v>
      </c>
      <c r="AP24" s="129">
        <v>0</v>
      </c>
      <c r="AQ24" s="210">
        <v>1</v>
      </c>
      <c r="AR24" s="296">
        <v>4.8965517241379306</v>
      </c>
      <c r="AS24" s="296">
        <v>4.8275862068965516</v>
      </c>
      <c r="AT24" s="302">
        <v>4.8620689655172411</v>
      </c>
      <c r="AU24" s="300">
        <v>4.8965517241379306</v>
      </c>
      <c r="AV24" s="311">
        <v>4.8275862068965516</v>
      </c>
      <c r="AW24" s="306">
        <v>4.6982758620689662</v>
      </c>
      <c r="AX24" s="300">
        <v>4.7241379310344831</v>
      </c>
      <c r="AY24" s="127">
        <v>4.8275862068965516</v>
      </c>
      <c r="AZ24" s="127">
        <v>4.4827586206896548</v>
      </c>
      <c r="BA24" s="311">
        <v>4.7586206896551726</v>
      </c>
      <c r="BB24" s="302">
        <v>4.7758620689655178</v>
      </c>
      <c r="BC24" s="300">
        <v>4.7586206896551726</v>
      </c>
      <c r="BD24" s="311">
        <v>4.7931034482758621</v>
      </c>
      <c r="BE24" s="306">
        <v>4.5</v>
      </c>
      <c r="BF24" s="313">
        <v>4.7241379310344831</v>
      </c>
      <c r="BG24" s="318">
        <v>4.2758620689655169</v>
      </c>
      <c r="BH24" s="317">
        <v>4.8895287254961586</v>
      </c>
      <c r="BI24" s="320">
        <v>4.7448178595209249</v>
      </c>
      <c r="BJ24" s="479"/>
    </row>
    <row r="25" spans="1:62" x14ac:dyDescent="0.3">
      <c r="A25" s="257" t="str">
        <f t="shared" si="0"/>
        <v>21위</v>
      </c>
      <c r="B25" s="259" t="s">
        <v>1833</v>
      </c>
      <c r="C25" s="260" t="s">
        <v>2440</v>
      </c>
      <c r="D25" s="462" t="s">
        <v>2450</v>
      </c>
      <c r="E25" s="259" t="s">
        <v>766</v>
      </c>
      <c r="F25" s="455">
        <v>2</v>
      </c>
      <c r="G25" s="463" t="s">
        <v>4110</v>
      </c>
      <c r="H25" s="464" t="s">
        <v>1661</v>
      </c>
      <c r="I25" s="465" t="s">
        <v>1840</v>
      </c>
      <c r="J25" s="470" t="s">
        <v>1101</v>
      </c>
      <c r="K25" s="470" t="s">
        <v>1101</v>
      </c>
      <c r="L25" s="397">
        <v>1</v>
      </c>
      <c r="M25" s="396">
        <v>26</v>
      </c>
      <c r="N25" s="400">
        <v>26</v>
      </c>
      <c r="O25" s="280">
        <v>18</v>
      </c>
      <c r="P25" s="290">
        <v>8</v>
      </c>
      <c r="Q25" s="280">
        <v>0</v>
      </c>
      <c r="R25" s="226">
        <v>0</v>
      </c>
      <c r="S25" s="226">
        <v>0</v>
      </c>
      <c r="T25" s="226">
        <v>9</v>
      </c>
      <c r="U25" s="290">
        <v>17</v>
      </c>
      <c r="V25" s="280">
        <v>2</v>
      </c>
      <c r="W25" s="226">
        <v>1</v>
      </c>
      <c r="X25" s="226">
        <v>23</v>
      </c>
      <c r="Y25" s="402">
        <v>0</v>
      </c>
      <c r="Z25" s="290">
        <v>0</v>
      </c>
      <c r="AA25" s="280">
        <v>13</v>
      </c>
      <c r="AB25" s="226">
        <v>13</v>
      </c>
      <c r="AC25" s="226">
        <v>0</v>
      </c>
      <c r="AD25" s="226">
        <v>0</v>
      </c>
      <c r="AE25" s="290">
        <v>0</v>
      </c>
      <c r="AF25" s="280">
        <v>15</v>
      </c>
      <c r="AG25" s="226">
        <v>6</v>
      </c>
      <c r="AH25" s="226">
        <v>2</v>
      </c>
      <c r="AI25" s="402">
        <v>0</v>
      </c>
      <c r="AJ25" s="402">
        <v>0</v>
      </c>
      <c r="AK25" s="402">
        <v>0</v>
      </c>
      <c r="AL25" s="290">
        <v>3</v>
      </c>
      <c r="AM25" s="225">
        <v>5</v>
      </c>
      <c r="AN25" s="129">
        <v>0</v>
      </c>
      <c r="AO25" s="129">
        <v>6</v>
      </c>
      <c r="AP25" s="129">
        <v>15</v>
      </c>
      <c r="AQ25" s="210">
        <v>0</v>
      </c>
      <c r="AR25" s="296">
        <v>4.8653846923076927</v>
      </c>
      <c r="AS25" s="296">
        <v>4.7307691153846152</v>
      </c>
      <c r="AT25" s="302">
        <v>4.634615384615385</v>
      </c>
      <c r="AU25" s="300">
        <v>4.7884615384615383</v>
      </c>
      <c r="AV25" s="311">
        <v>4.4807692307692308</v>
      </c>
      <c r="AW25" s="306">
        <v>4.75</v>
      </c>
      <c r="AX25" s="300">
        <v>4.7692307692307692</v>
      </c>
      <c r="AY25" s="127">
        <v>4.7307692307692308</v>
      </c>
      <c r="AZ25" s="127">
        <v>4.75</v>
      </c>
      <c r="BA25" s="311">
        <v>4.75</v>
      </c>
      <c r="BB25" s="302">
        <v>4.8173076923076916</v>
      </c>
      <c r="BC25" s="300">
        <v>4.8076923076923075</v>
      </c>
      <c r="BD25" s="311">
        <v>4.8269230769230766</v>
      </c>
      <c r="BE25" s="306">
        <v>4.7019230769230766</v>
      </c>
      <c r="BF25" s="313">
        <v>4.634615384615385</v>
      </c>
      <c r="BG25" s="318">
        <v>4.7692307692307692</v>
      </c>
      <c r="BH25" s="317">
        <v>4.6856090157790922</v>
      </c>
      <c r="BI25" s="320">
        <v>4.7376503947049011</v>
      </c>
      <c r="BJ25" s="479" t="s">
        <v>2476</v>
      </c>
    </row>
    <row r="26" spans="1:62" x14ac:dyDescent="0.3">
      <c r="A26" s="257" t="str">
        <f t="shared" si="0"/>
        <v>22위</v>
      </c>
      <c r="B26" s="259" t="s">
        <v>1833</v>
      </c>
      <c r="C26" s="259" t="s">
        <v>2706</v>
      </c>
      <c r="D26" s="462" t="s">
        <v>2713</v>
      </c>
      <c r="E26" s="259" t="s">
        <v>763</v>
      </c>
      <c r="F26" s="455">
        <v>2</v>
      </c>
      <c r="G26" s="463" t="s">
        <v>2663</v>
      </c>
      <c r="H26" s="464" t="s">
        <v>1562</v>
      </c>
      <c r="I26" s="465" t="s">
        <v>2715</v>
      </c>
      <c r="J26" s="470" t="s">
        <v>1273</v>
      </c>
      <c r="K26" s="470" t="s">
        <v>1273</v>
      </c>
      <c r="L26" s="397">
        <v>0.92307692307692313</v>
      </c>
      <c r="M26" s="396">
        <v>12</v>
      </c>
      <c r="N26" s="400">
        <v>13</v>
      </c>
      <c r="O26" s="280">
        <v>5</v>
      </c>
      <c r="P26" s="290">
        <v>7</v>
      </c>
      <c r="Q26" s="280">
        <v>0</v>
      </c>
      <c r="R26" s="226">
        <v>5</v>
      </c>
      <c r="S26" s="226">
        <v>4</v>
      </c>
      <c r="T26" s="226">
        <v>3</v>
      </c>
      <c r="U26" s="290">
        <v>0</v>
      </c>
      <c r="V26" s="280">
        <v>0</v>
      </c>
      <c r="W26" s="226">
        <v>1</v>
      </c>
      <c r="X26" s="226">
        <v>11</v>
      </c>
      <c r="Y26" s="402">
        <v>0</v>
      </c>
      <c r="Z26" s="290">
        <v>0</v>
      </c>
      <c r="AA26" s="280">
        <v>1</v>
      </c>
      <c r="AB26" s="226">
        <v>3</v>
      </c>
      <c r="AC26" s="226">
        <v>2</v>
      </c>
      <c r="AD26" s="226">
        <v>5</v>
      </c>
      <c r="AE26" s="290">
        <v>1</v>
      </c>
      <c r="AF26" s="280">
        <v>7</v>
      </c>
      <c r="AG26" s="226">
        <v>2</v>
      </c>
      <c r="AH26" s="226">
        <v>1</v>
      </c>
      <c r="AI26" s="402">
        <v>1</v>
      </c>
      <c r="AJ26" s="402">
        <v>0</v>
      </c>
      <c r="AK26" s="402">
        <v>1</v>
      </c>
      <c r="AL26" s="290">
        <v>0</v>
      </c>
      <c r="AM26" s="225">
        <v>4</v>
      </c>
      <c r="AN26" s="129">
        <v>2</v>
      </c>
      <c r="AO26" s="129">
        <v>2</v>
      </c>
      <c r="AP26" s="129">
        <v>3</v>
      </c>
      <c r="AQ26" s="210">
        <v>1</v>
      </c>
      <c r="AR26" s="296">
        <v>4.75</v>
      </c>
      <c r="AS26" s="296">
        <v>4.75</v>
      </c>
      <c r="AT26" s="302">
        <v>4.666666666666667</v>
      </c>
      <c r="AU26" s="300">
        <v>4.666666666666667</v>
      </c>
      <c r="AV26" s="311">
        <v>4.666666666666667</v>
      </c>
      <c r="AW26" s="306">
        <v>4.729166666666667</v>
      </c>
      <c r="AX26" s="300">
        <v>4.666666666666667</v>
      </c>
      <c r="AY26" s="127">
        <v>4.75</v>
      </c>
      <c r="AZ26" s="127">
        <v>4.75</v>
      </c>
      <c r="BA26" s="311">
        <v>4.75</v>
      </c>
      <c r="BB26" s="302">
        <v>4.7083333333333339</v>
      </c>
      <c r="BC26" s="300">
        <v>4.75</v>
      </c>
      <c r="BD26" s="311">
        <v>4.666666666666667</v>
      </c>
      <c r="BE26" s="306">
        <v>4.75</v>
      </c>
      <c r="BF26" s="313">
        <v>4.75</v>
      </c>
      <c r="BG26" s="318" t="s">
        <v>1562</v>
      </c>
      <c r="BH26" s="317">
        <v>4.7433712121212119</v>
      </c>
      <c r="BI26" s="320">
        <v>4.7216698232323226</v>
      </c>
      <c r="BJ26" s="480"/>
    </row>
    <row r="27" spans="1:62" x14ac:dyDescent="0.3">
      <c r="A27" s="257" t="str">
        <f t="shared" si="0"/>
        <v>23위</v>
      </c>
      <c r="B27" s="259" t="s">
        <v>1833</v>
      </c>
      <c r="C27" s="259" t="s">
        <v>2456</v>
      </c>
      <c r="D27" s="462" t="s">
        <v>2726</v>
      </c>
      <c r="E27" s="259" t="s">
        <v>370</v>
      </c>
      <c r="F27" s="455">
        <v>1</v>
      </c>
      <c r="G27" s="463" t="s">
        <v>2727</v>
      </c>
      <c r="H27" s="464" t="s">
        <v>1661</v>
      </c>
      <c r="I27" s="465" t="s">
        <v>2633</v>
      </c>
      <c r="J27" s="470" t="s">
        <v>1159</v>
      </c>
      <c r="K27" s="470" t="s">
        <v>1159</v>
      </c>
      <c r="L27" s="397">
        <v>0.91666666666666663</v>
      </c>
      <c r="M27" s="396">
        <v>11</v>
      </c>
      <c r="N27" s="400">
        <v>12</v>
      </c>
      <c r="O27" s="280">
        <v>6</v>
      </c>
      <c r="P27" s="290">
        <v>5</v>
      </c>
      <c r="Q27" s="280">
        <v>0</v>
      </c>
      <c r="R27" s="226">
        <v>3</v>
      </c>
      <c r="S27" s="226">
        <v>5</v>
      </c>
      <c r="T27" s="226">
        <v>3</v>
      </c>
      <c r="U27" s="290">
        <v>0</v>
      </c>
      <c r="V27" s="280">
        <v>2</v>
      </c>
      <c r="W27" s="226">
        <v>2</v>
      </c>
      <c r="X27" s="226">
        <v>5</v>
      </c>
      <c r="Y27" s="402">
        <v>2</v>
      </c>
      <c r="Z27" s="290">
        <v>0</v>
      </c>
      <c r="AA27" s="280">
        <v>0</v>
      </c>
      <c r="AB27" s="226">
        <v>5</v>
      </c>
      <c r="AC27" s="226">
        <v>6</v>
      </c>
      <c r="AD27" s="226">
        <v>0</v>
      </c>
      <c r="AE27" s="290">
        <v>0</v>
      </c>
      <c r="AF27" s="280">
        <v>5</v>
      </c>
      <c r="AG27" s="226">
        <v>6</v>
      </c>
      <c r="AH27" s="226">
        <v>0</v>
      </c>
      <c r="AI27" s="402">
        <v>0</v>
      </c>
      <c r="AJ27" s="402">
        <v>0</v>
      </c>
      <c r="AK27" s="402">
        <v>0</v>
      </c>
      <c r="AL27" s="290">
        <v>0</v>
      </c>
      <c r="AM27" s="225">
        <v>4</v>
      </c>
      <c r="AN27" s="129">
        <v>4</v>
      </c>
      <c r="AO27" s="129">
        <v>3</v>
      </c>
      <c r="AP27" s="129">
        <v>0</v>
      </c>
      <c r="AQ27" s="210">
        <v>0</v>
      </c>
      <c r="AR27" s="296">
        <v>4.9090909090909092</v>
      </c>
      <c r="AS27" s="296">
        <v>4.4545454545454541</v>
      </c>
      <c r="AT27" s="302">
        <v>4.7727272727272734</v>
      </c>
      <c r="AU27" s="300">
        <v>4.8181818181818183</v>
      </c>
      <c r="AV27" s="311">
        <v>4.7272727272727275</v>
      </c>
      <c r="AW27" s="306">
        <v>4.75</v>
      </c>
      <c r="AX27" s="300">
        <v>4.7272727272727275</v>
      </c>
      <c r="AY27" s="127">
        <v>4.8181818181818183</v>
      </c>
      <c r="AZ27" s="127">
        <v>4.7272727272727275</v>
      </c>
      <c r="BA27" s="311">
        <v>4.7272727272727275</v>
      </c>
      <c r="BB27" s="302">
        <v>4.7272727272727275</v>
      </c>
      <c r="BC27" s="300">
        <v>4.7272727272727275</v>
      </c>
      <c r="BD27" s="311">
        <v>4.7272727272727275</v>
      </c>
      <c r="BE27" s="306">
        <v>4.6363636363636367</v>
      </c>
      <c r="BF27" s="313">
        <v>4.6363636363636367</v>
      </c>
      <c r="BG27" s="318">
        <v>4.6363636363636367</v>
      </c>
      <c r="BH27" s="317">
        <v>4.6772727272727277</v>
      </c>
      <c r="BI27" s="320">
        <v>4.716433566433567</v>
      </c>
      <c r="BJ27" s="480"/>
    </row>
    <row r="28" spans="1:62" x14ac:dyDescent="0.3">
      <c r="A28" s="257" t="str">
        <f t="shared" si="0"/>
        <v>24위</v>
      </c>
      <c r="B28" s="259" t="s">
        <v>1173</v>
      </c>
      <c r="C28" s="259" t="s">
        <v>1914</v>
      </c>
      <c r="D28" s="462" t="s">
        <v>2686</v>
      </c>
      <c r="E28" s="259" t="s">
        <v>765</v>
      </c>
      <c r="F28" s="455">
        <v>1</v>
      </c>
      <c r="G28" s="463" t="s">
        <v>2687</v>
      </c>
      <c r="H28" s="464" t="s">
        <v>1661</v>
      </c>
      <c r="I28" s="465" t="s">
        <v>1860</v>
      </c>
      <c r="J28" s="470" t="s">
        <v>1186</v>
      </c>
      <c r="K28" s="470" t="s">
        <v>1186</v>
      </c>
      <c r="L28" s="397">
        <v>1</v>
      </c>
      <c r="M28" s="396">
        <v>26</v>
      </c>
      <c r="N28" s="400">
        <v>26</v>
      </c>
      <c r="O28" s="280">
        <v>18</v>
      </c>
      <c r="P28" s="290">
        <v>8</v>
      </c>
      <c r="Q28" s="280">
        <v>1</v>
      </c>
      <c r="R28" s="226">
        <v>9</v>
      </c>
      <c r="S28" s="226">
        <v>10</v>
      </c>
      <c r="T28" s="226">
        <v>4</v>
      </c>
      <c r="U28" s="290">
        <v>2</v>
      </c>
      <c r="V28" s="280">
        <v>4</v>
      </c>
      <c r="W28" s="226">
        <v>6</v>
      </c>
      <c r="X28" s="226">
        <v>15</v>
      </c>
      <c r="Y28" s="402">
        <v>1</v>
      </c>
      <c r="Z28" s="290">
        <v>0</v>
      </c>
      <c r="AA28" s="280">
        <v>2</v>
      </c>
      <c r="AB28" s="226">
        <v>8</v>
      </c>
      <c r="AC28" s="226">
        <v>7</v>
      </c>
      <c r="AD28" s="226">
        <v>8</v>
      </c>
      <c r="AE28" s="290">
        <v>1</v>
      </c>
      <c r="AF28" s="280">
        <v>13</v>
      </c>
      <c r="AG28" s="226">
        <v>7</v>
      </c>
      <c r="AH28" s="226">
        <v>1</v>
      </c>
      <c r="AI28" s="402">
        <v>0</v>
      </c>
      <c r="AJ28" s="402">
        <v>0</v>
      </c>
      <c r="AK28" s="402">
        <v>0</v>
      </c>
      <c r="AL28" s="290">
        <v>5</v>
      </c>
      <c r="AM28" s="225">
        <v>6</v>
      </c>
      <c r="AN28" s="129">
        <v>8</v>
      </c>
      <c r="AO28" s="129">
        <v>9</v>
      </c>
      <c r="AP28" s="129">
        <v>3</v>
      </c>
      <c r="AQ28" s="210">
        <v>0</v>
      </c>
      <c r="AR28" s="296">
        <v>4.7692307692307692</v>
      </c>
      <c r="AS28" s="296">
        <v>4.6923076923076925</v>
      </c>
      <c r="AT28" s="302">
        <v>4.6730769230769234</v>
      </c>
      <c r="AU28" s="300">
        <v>4.615384615384615</v>
      </c>
      <c r="AV28" s="311">
        <v>4.7307692307692308</v>
      </c>
      <c r="AW28" s="306">
        <v>4.7019230769230766</v>
      </c>
      <c r="AX28" s="300">
        <v>4.7307692307692308</v>
      </c>
      <c r="AY28" s="127">
        <v>4.8076923076923075</v>
      </c>
      <c r="AZ28" s="127">
        <v>4.6538461538461542</v>
      </c>
      <c r="BA28" s="311">
        <v>4.615384615384615</v>
      </c>
      <c r="BB28" s="302">
        <v>4.8076923076923075</v>
      </c>
      <c r="BC28" s="300">
        <v>4.8076923076923075</v>
      </c>
      <c r="BD28" s="311">
        <v>4.8076923076923075</v>
      </c>
      <c r="BE28" s="306">
        <v>4.5769230769230766</v>
      </c>
      <c r="BF28" s="313">
        <v>4.7307692307692308</v>
      </c>
      <c r="BG28" s="318">
        <v>4.4230769230769234</v>
      </c>
      <c r="BH28" s="317">
        <v>4.8021474358974352</v>
      </c>
      <c r="BI28" s="320">
        <v>4.7066740631163713</v>
      </c>
      <c r="BJ28" s="480"/>
    </row>
    <row r="29" spans="1:62" x14ac:dyDescent="0.3">
      <c r="A29" s="257" t="str">
        <f t="shared" si="0"/>
        <v>25위</v>
      </c>
      <c r="B29" s="259" t="s">
        <v>1833</v>
      </c>
      <c r="C29" s="259" t="s">
        <v>2456</v>
      </c>
      <c r="D29" s="462" t="s">
        <v>2720</v>
      </c>
      <c r="E29" s="259" t="s">
        <v>65</v>
      </c>
      <c r="F29" s="455">
        <v>1</v>
      </c>
      <c r="G29" s="463" t="s">
        <v>2723</v>
      </c>
      <c r="H29" s="464" t="s">
        <v>1661</v>
      </c>
      <c r="I29" s="465" t="s">
        <v>2724</v>
      </c>
      <c r="J29" s="470" t="s">
        <v>203</v>
      </c>
      <c r="K29" s="470" t="s">
        <v>203</v>
      </c>
      <c r="L29" s="397">
        <v>1</v>
      </c>
      <c r="M29" s="396">
        <v>8</v>
      </c>
      <c r="N29" s="400">
        <v>8</v>
      </c>
      <c r="O29" s="280">
        <v>7</v>
      </c>
      <c r="P29" s="290">
        <v>1</v>
      </c>
      <c r="Q29" s="280">
        <v>0</v>
      </c>
      <c r="R29" s="226">
        <v>2</v>
      </c>
      <c r="S29" s="226">
        <v>4</v>
      </c>
      <c r="T29" s="226">
        <v>2</v>
      </c>
      <c r="U29" s="290">
        <v>0</v>
      </c>
      <c r="V29" s="280">
        <v>2</v>
      </c>
      <c r="W29" s="226">
        <v>1</v>
      </c>
      <c r="X29" s="226">
        <v>5</v>
      </c>
      <c r="Y29" s="402">
        <v>0</v>
      </c>
      <c r="Z29" s="290">
        <v>0</v>
      </c>
      <c r="AA29" s="280">
        <v>1</v>
      </c>
      <c r="AB29" s="226">
        <v>4</v>
      </c>
      <c r="AC29" s="226">
        <v>1</v>
      </c>
      <c r="AD29" s="226">
        <v>2</v>
      </c>
      <c r="AE29" s="290">
        <v>0</v>
      </c>
      <c r="AF29" s="280">
        <v>4</v>
      </c>
      <c r="AG29" s="226">
        <v>3</v>
      </c>
      <c r="AH29" s="226">
        <v>1</v>
      </c>
      <c r="AI29" s="402">
        <v>0</v>
      </c>
      <c r="AJ29" s="402">
        <v>0</v>
      </c>
      <c r="AK29" s="402">
        <v>0</v>
      </c>
      <c r="AL29" s="290">
        <v>0</v>
      </c>
      <c r="AM29" s="225">
        <v>3</v>
      </c>
      <c r="AN29" s="129">
        <v>4</v>
      </c>
      <c r="AO29" s="129">
        <v>0</v>
      </c>
      <c r="AP29" s="129">
        <v>1</v>
      </c>
      <c r="AQ29" s="210">
        <v>0</v>
      </c>
      <c r="AR29" s="296">
        <v>4.75</v>
      </c>
      <c r="AS29" s="296">
        <v>4.625</v>
      </c>
      <c r="AT29" s="302">
        <v>4.6875</v>
      </c>
      <c r="AU29" s="300">
        <v>4.625</v>
      </c>
      <c r="AV29" s="311">
        <v>4.75</v>
      </c>
      <c r="AW29" s="306">
        <v>4.625</v>
      </c>
      <c r="AX29" s="300">
        <v>4.625</v>
      </c>
      <c r="AY29" s="127">
        <v>4.875</v>
      </c>
      <c r="AZ29" s="127">
        <v>4.5</v>
      </c>
      <c r="BA29" s="311">
        <v>4.5</v>
      </c>
      <c r="BB29" s="302">
        <v>4.875</v>
      </c>
      <c r="BC29" s="300">
        <v>4.875</v>
      </c>
      <c r="BD29" s="311">
        <v>4.875</v>
      </c>
      <c r="BE29" s="306">
        <v>4.6875</v>
      </c>
      <c r="BF29" s="313">
        <v>4.75</v>
      </c>
      <c r="BG29" s="318">
        <v>4.625</v>
      </c>
      <c r="BH29" s="317">
        <v>4.78125</v>
      </c>
      <c r="BI29" s="320">
        <v>4.7043269230769234</v>
      </c>
      <c r="BJ29" s="480"/>
    </row>
    <row r="30" spans="1:62" x14ac:dyDescent="0.3">
      <c r="A30" s="257" t="str">
        <f t="shared" si="0"/>
        <v>26위</v>
      </c>
      <c r="B30" s="259" t="s">
        <v>1173</v>
      </c>
      <c r="C30" s="259" t="s">
        <v>1911</v>
      </c>
      <c r="D30" s="462" t="s">
        <v>2682</v>
      </c>
      <c r="E30" s="259" t="s">
        <v>766</v>
      </c>
      <c r="F30" s="455">
        <v>1</v>
      </c>
      <c r="G30" s="463" t="s">
        <v>2683</v>
      </c>
      <c r="H30" s="464" t="s">
        <v>1562</v>
      </c>
      <c r="I30" s="465" t="s">
        <v>2601</v>
      </c>
      <c r="J30" s="470" t="s">
        <v>1159</v>
      </c>
      <c r="K30" s="470" t="s">
        <v>1159</v>
      </c>
      <c r="L30" s="397">
        <v>0.91666666666666663</v>
      </c>
      <c r="M30" s="396">
        <v>11</v>
      </c>
      <c r="N30" s="400">
        <v>12</v>
      </c>
      <c r="O30" s="280">
        <v>10</v>
      </c>
      <c r="P30" s="290">
        <v>1</v>
      </c>
      <c r="Q30" s="280">
        <v>0</v>
      </c>
      <c r="R30" s="226">
        <v>1</v>
      </c>
      <c r="S30" s="226">
        <v>4</v>
      </c>
      <c r="T30" s="226">
        <v>6</v>
      </c>
      <c r="U30" s="290">
        <v>0</v>
      </c>
      <c r="V30" s="280">
        <v>2</v>
      </c>
      <c r="W30" s="226">
        <v>4</v>
      </c>
      <c r="X30" s="226">
        <v>4</v>
      </c>
      <c r="Y30" s="402">
        <v>0</v>
      </c>
      <c r="Z30" s="290">
        <v>1</v>
      </c>
      <c r="AA30" s="280">
        <v>3</v>
      </c>
      <c r="AB30" s="226">
        <v>4</v>
      </c>
      <c r="AC30" s="226">
        <v>1</v>
      </c>
      <c r="AD30" s="226">
        <v>3</v>
      </c>
      <c r="AE30" s="290">
        <v>0</v>
      </c>
      <c r="AF30" s="280">
        <v>2</v>
      </c>
      <c r="AG30" s="226">
        <v>7</v>
      </c>
      <c r="AH30" s="226">
        <v>1</v>
      </c>
      <c r="AI30" s="402">
        <v>0</v>
      </c>
      <c r="AJ30" s="402">
        <v>0</v>
      </c>
      <c r="AK30" s="402">
        <v>0</v>
      </c>
      <c r="AL30" s="290">
        <v>1</v>
      </c>
      <c r="AM30" s="225">
        <v>1</v>
      </c>
      <c r="AN30" s="129">
        <v>1</v>
      </c>
      <c r="AO30" s="129">
        <v>6</v>
      </c>
      <c r="AP30" s="129">
        <v>3</v>
      </c>
      <c r="AQ30" s="210">
        <v>0</v>
      </c>
      <c r="AR30" s="296">
        <v>4.8181818181818183</v>
      </c>
      <c r="AS30" s="296">
        <v>4.6363636363636367</v>
      </c>
      <c r="AT30" s="302">
        <v>4.454545454545455</v>
      </c>
      <c r="AU30" s="300">
        <v>4.8181818181818183</v>
      </c>
      <c r="AV30" s="311">
        <v>4.0909090909090908</v>
      </c>
      <c r="AW30" s="306">
        <v>4.795454545454545</v>
      </c>
      <c r="AX30" s="300">
        <v>4.8181818181818183</v>
      </c>
      <c r="AY30" s="127">
        <v>4.9090909090909092</v>
      </c>
      <c r="AZ30" s="127">
        <v>4.7272727272727275</v>
      </c>
      <c r="BA30" s="311">
        <v>4.7272727272727275</v>
      </c>
      <c r="BB30" s="302">
        <v>4.7272727272727275</v>
      </c>
      <c r="BC30" s="300">
        <v>4.7272727272727275</v>
      </c>
      <c r="BD30" s="311">
        <v>4.7272727272727275</v>
      </c>
      <c r="BE30" s="306">
        <v>4.7272727272727275</v>
      </c>
      <c r="BF30" s="313">
        <v>4.7272727272727275</v>
      </c>
      <c r="BG30" s="318" t="s">
        <v>1562</v>
      </c>
      <c r="BH30" s="317">
        <v>4.6590909090909092</v>
      </c>
      <c r="BI30" s="320">
        <v>4.6988636363636358</v>
      </c>
      <c r="BJ30" s="480"/>
    </row>
    <row r="31" spans="1:62" x14ac:dyDescent="0.3">
      <c r="A31" s="257" t="str">
        <f t="shared" si="0"/>
        <v>27위</v>
      </c>
      <c r="B31" s="259" t="s">
        <v>3792</v>
      </c>
      <c r="C31" s="259" t="s">
        <v>3801</v>
      </c>
      <c r="D31" s="462" t="s">
        <v>3821</v>
      </c>
      <c r="E31" s="259" t="s">
        <v>765</v>
      </c>
      <c r="F31" s="455">
        <v>2</v>
      </c>
      <c r="G31" s="463" t="s">
        <v>2687</v>
      </c>
      <c r="H31" s="464" t="s">
        <v>1661</v>
      </c>
      <c r="I31" s="465" t="s">
        <v>1860</v>
      </c>
      <c r="J31" s="470" t="s">
        <v>1186</v>
      </c>
      <c r="K31" s="470" t="s">
        <v>1186</v>
      </c>
      <c r="L31" s="397">
        <v>0.92307692307692313</v>
      </c>
      <c r="M31" s="396">
        <v>24</v>
      </c>
      <c r="N31" s="400">
        <v>26</v>
      </c>
      <c r="O31" s="280">
        <v>8</v>
      </c>
      <c r="P31" s="290">
        <v>16</v>
      </c>
      <c r="Q31" s="280">
        <v>0</v>
      </c>
      <c r="R31" s="226">
        <v>4</v>
      </c>
      <c r="S31" s="226">
        <v>12</v>
      </c>
      <c r="T31" s="226">
        <v>8</v>
      </c>
      <c r="U31" s="290">
        <v>0</v>
      </c>
      <c r="V31" s="280">
        <v>2</v>
      </c>
      <c r="W31" s="226">
        <v>2</v>
      </c>
      <c r="X31" s="226">
        <v>18</v>
      </c>
      <c r="Y31" s="402">
        <v>1</v>
      </c>
      <c r="Z31" s="290">
        <v>1</v>
      </c>
      <c r="AA31" s="280">
        <v>0</v>
      </c>
      <c r="AB31" s="226">
        <v>18</v>
      </c>
      <c r="AC31" s="226">
        <v>6</v>
      </c>
      <c r="AD31" s="226">
        <v>0</v>
      </c>
      <c r="AE31" s="290">
        <v>0</v>
      </c>
      <c r="AF31" s="280">
        <v>8</v>
      </c>
      <c r="AG31" s="226">
        <v>13</v>
      </c>
      <c r="AH31" s="226">
        <v>2</v>
      </c>
      <c r="AI31" s="402">
        <v>0</v>
      </c>
      <c r="AJ31" s="402">
        <v>0</v>
      </c>
      <c r="AK31" s="402">
        <v>0</v>
      </c>
      <c r="AL31" s="290">
        <v>1</v>
      </c>
      <c r="AM31" s="225">
        <v>3</v>
      </c>
      <c r="AN31" s="129">
        <v>12</v>
      </c>
      <c r="AO31" s="129">
        <v>7</v>
      </c>
      <c r="AP31" s="129">
        <v>2</v>
      </c>
      <c r="AQ31" s="210">
        <v>0</v>
      </c>
      <c r="AR31" s="296">
        <v>4.6956521739130439</v>
      </c>
      <c r="AS31" s="296">
        <v>4.75</v>
      </c>
      <c r="AT31" s="302">
        <v>4.520833333333333</v>
      </c>
      <c r="AU31" s="300">
        <v>4.583333333333333</v>
      </c>
      <c r="AV31" s="311">
        <v>4.458333333333333</v>
      </c>
      <c r="AW31" s="306">
        <v>4.6875</v>
      </c>
      <c r="AX31" s="300">
        <v>4.666666666666667</v>
      </c>
      <c r="AY31" s="127">
        <v>4.791666666666667</v>
      </c>
      <c r="AZ31" s="127">
        <v>4.708333333333333</v>
      </c>
      <c r="BA31" s="311">
        <v>4.583333333333333</v>
      </c>
      <c r="BB31" s="302">
        <v>4.7708333333333339</v>
      </c>
      <c r="BC31" s="300">
        <v>4.791666666666667</v>
      </c>
      <c r="BD31" s="311">
        <v>4.75</v>
      </c>
      <c r="BE31" s="306">
        <v>4.6458333333333339</v>
      </c>
      <c r="BF31" s="313">
        <v>4.791666666666667</v>
      </c>
      <c r="BG31" s="318">
        <v>4.5</v>
      </c>
      <c r="BH31" s="317">
        <v>4.8421442687747032</v>
      </c>
      <c r="BI31" s="320">
        <v>4.6855997263605955</v>
      </c>
      <c r="BJ31" s="480"/>
    </row>
    <row r="32" spans="1:62" x14ac:dyDescent="0.3">
      <c r="A32" s="257" t="str">
        <f t="shared" si="0"/>
        <v>28위</v>
      </c>
      <c r="B32" s="259" t="s">
        <v>1833</v>
      </c>
      <c r="C32" s="259" t="s">
        <v>2440</v>
      </c>
      <c r="D32" s="462" t="s">
        <v>2480</v>
      </c>
      <c r="E32" s="259" t="s">
        <v>770</v>
      </c>
      <c r="F32" s="455">
        <v>2</v>
      </c>
      <c r="G32" s="463" t="s">
        <v>2484</v>
      </c>
      <c r="H32" s="464" t="s">
        <v>1661</v>
      </c>
      <c r="I32" s="465" t="s">
        <v>1858</v>
      </c>
      <c r="J32" s="470" t="s">
        <v>1076</v>
      </c>
      <c r="K32" s="470" t="s">
        <v>1076</v>
      </c>
      <c r="L32" s="397">
        <v>1</v>
      </c>
      <c r="M32" s="396">
        <v>18</v>
      </c>
      <c r="N32" s="400">
        <v>18</v>
      </c>
      <c r="O32" s="280">
        <v>12</v>
      </c>
      <c r="P32" s="290">
        <v>6</v>
      </c>
      <c r="Q32" s="280">
        <v>0</v>
      </c>
      <c r="R32" s="226">
        <v>0</v>
      </c>
      <c r="S32" s="226">
        <v>0</v>
      </c>
      <c r="T32" s="226">
        <v>18</v>
      </c>
      <c r="U32" s="290">
        <v>0</v>
      </c>
      <c r="V32" s="280">
        <v>14</v>
      </c>
      <c r="W32" s="226">
        <v>4</v>
      </c>
      <c r="X32" s="226">
        <v>0</v>
      </c>
      <c r="Y32" s="402">
        <v>0</v>
      </c>
      <c r="Z32" s="290">
        <v>0</v>
      </c>
      <c r="AA32" s="280">
        <v>18</v>
      </c>
      <c r="AB32" s="226">
        <v>0</v>
      </c>
      <c r="AC32" s="226">
        <v>0</v>
      </c>
      <c r="AD32" s="226">
        <v>0</v>
      </c>
      <c r="AE32" s="290">
        <v>0</v>
      </c>
      <c r="AF32" s="280">
        <v>11</v>
      </c>
      <c r="AG32" s="226">
        <v>6</v>
      </c>
      <c r="AH32" s="226">
        <v>1</v>
      </c>
      <c r="AI32" s="402">
        <v>0</v>
      </c>
      <c r="AJ32" s="402">
        <v>0</v>
      </c>
      <c r="AK32" s="402">
        <v>0</v>
      </c>
      <c r="AL32" s="290">
        <v>0</v>
      </c>
      <c r="AM32" s="225">
        <v>2</v>
      </c>
      <c r="AN32" s="129">
        <v>7</v>
      </c>
      <c r="AO32" s="129">
        <v>7</v>
      </c>
      <c r="AP32" s="129">
        <v>0</v>
      </c>
      <c r="AQ32" s="210">
        <v>2</v>
      </c>
      <c r="AR32" s="296">
        <v>4.8888888888888893</v>
      </c>
      <c r="AS32" s="296">
        <v>4.666666666666667</v>
      </c>
      <c r="AT32" s="302">
        <v>4.6944444444444446</v>
      </c>
      <c r="AU32" s="300">
        <v>4.7777777777777777</v>
      </c>
      <c r="AV32" s="311">
        <v>4.6111111111111107</v>
      </c>
      <c r="AW32" s="306">
        <v>4.6388888888888893</v>
      </c>
      <c r="AX32" s="300">
        <v>4.666666666666667</v>
      </c>
      <c r="AY32" s="127">
        <v>4.6111111111111107</v>
      </c>
      <c r="AZ32" s="127">
        <v>4.5555555555555554</v>
      </c>
      <c r="BA32" s="311">
        <v>4.7222222222222223</v>
      </c>
      <c r="BB32" s="302">
        <v>4.75</v>
      </c>
      <c r="BC32" s="300">
        <v>4.7777777777777777</v>
      </c>
      <c r="BD32" s="311">
        <v>4.7222222222222223</v>
      </c>
      <c r="BE32" s="306">
        <v>4.5555555555555554</v>
      </c>
      <c r="BF32" s="313">
        <v>4.5</v>
      </c>
      <c r="BG32" s="318">
        <v>4.6111111111111107</v>
      </c>
      <c r="BH32" s="317">
        <v>4.7110073953823957</v>
      </c>
      <c r="BI32" s="320">
        <v>4.6786245004995006</v>
      </c>
      <c r="BJ32" s="480"/>
    </row>
    <row r="33" spans="1:62" x14ac:dyDescent="0.3">
      <c r="A33" s="257" t="str">
        <f t="shared" si="0"/>
        <v>29위</v>
      </c>
      <c r="B33" s="259" t="s">
        <v>1886</v>
      </c>
      <c r="C33" s="259" t="s">
        <v>1894</v>
      </c>
      <c r="D33" s="462" t="s">
        <v>2641</v>
      </c>
      <c r="E33" s="259" t="s">
        <v>763</v>
      </c>
      <c r="F33" s="455">
        <v>1</v>
      </c>
      <c r="G33" s="463" t="s">
        <v>1843</v>
      </c>
      <c r="H33" s="464" t="s">
        <v>1661</v>
      </c>
      <c r="I33" s="465" t="s">
        <v>2642</v>
      </c>
      <c r="J33" s="470" t="s">
        <v>1273</v>
      </c>
      <c r="K33" s="470" t="s">
        <v>1273</v>
      </c>
      <c r="L33" s="397">
        <v>0.92</v>
      </c>
      <c r="M33" s="396">
        <v>23</v>
      </c>
      <c r="N33" s="400">
        <v>25</v>
      </c>
      <c r="O33" s="280">
        <v>13</v>
      </c>
      <c r="P33" s="290">
        <v>10</v>
      </c>
      <c r="Q33" s="280">
        <v>5</v>
      </c>
      <c r="R33" s="226">
        <v>11</v>
      </c>
      <c r="S33" s="226">
        <v>6</v>
      </c>
      <c r="T33" s="226">
        <v>1</v>
      </c>
      <c r="U33" s="290">
        <v>0</v>
      </c>
      <c r="V33" s="280">
        <v>12</v>
      </c>
      <c r="W33" s="226">
        <v>11</v>
      </c>
      <c r="X33" s="226">
        <v>0</v>
      </c>
      <c r="Y33" s="402">
        <v>0</v>
      </c>
      <c r="Z33" s="290">
        <v>0</v>
      </c>
      <c r="AA33" s="280">
        <v>0</v>
      </c>
      <c r="AB33" s="226">
        <v>0</v>
      </c>
      <c r="AC33" s="226">
        <v>15</v>
      </c>
      <c r="AD33" s="226">
        <v>8</v>
      </c>
      <c r="AE33" s="290">
        <v>0</v>
      </c>
      <c r="AF33" s="280">
        <v>11</v>
      </c>
      <c r="AG33" s="226">
        <v>11</v>
      </c>
      <c r="AH33" s="226">
        <v>0</v>
      </c>
      <c r="AI33" s="402">
        <v>0</v>
      </c>
      <c r="AJ33" s="402">
        <v>0</v>
      </c>
      <c r="AK33" s="402">
        <v>0</v>
      </c>
      <c r="AL33" s="290">
        <v>1</v>
      </c>
      <c r="AM33" s="225">
        <v>7</v>
      </c>
      <c r="AN33" s="129">
        <v>10</v>
      </c>
      <c r="AO33" s="129">
        <v>2</v>
      </c>
      <c r="AP33" s="129">
        <v>4</v>
      </c>
      <c r="AQ33" s="210">
        <v>0</v>
      </c>
      <c r="AR33" s="296">
        <v>4.7391304347826084</v>
      </c>
      <c r="AS33" s="296">
        <v>4.6521739130434785</v>
      </c>
      <c r="AT33" s="302">
        <v>4.5652173913043477</v>
      </c>
      <c r="AU33" s="300">
        <v>4.6086956521739131</v>
      </c>
      <c r="AV33" s="311">
        <v>4.5217391304347823</v>
      </c>
      <c r="AW33" s="306">
        <v>4.6521739130434785</v>
      </c>
      <c r="AX33" s="300">
        <v>4.6086956521739131</v>
      </c>
      <c r="AY33" s="127">
        <v>4.5652173913043477</v>
      </c>
      <c r="AZ33" s="127">
        <v>4.7391304347826084</v>
      </c>
      <c r="BA33" s="311">
        <v>4.6956521739130439</v>
      </c>
      <c r="BB33" s="302">
        <v>4.804347826086957</v>
      </c>
      <c r="BC33" s="300">
        <v>4.7826086956521738</v>
      </c>
      <c r="BD33" s="311">
        <v>4.8260869565217392</v>
      </c>
      <c r="BE33" s="306">
        <v>4.7391304347826084</v>
      </c>
      <c r="BF33" s="313">
        <v>4.7391304347826084</v>
      </c>
      <c r="BG33" s="318">
        <v>4.7391304347826084</v>
      </c>
      <c r="BH33" s="317">
        <v>4.6030138339920947</v>
      </c>
      <c r="BI33" s="320">
        <v>4.6784927029492245</v>
      </c>
      <c r="BJ33" s="480"/>
    </row>
    <row r="34" spans="1:62" x14ac:dyDescent="0.3">
      <c r="A34" s="257" t="str">
        <f t="shared" si="0"/>
        <v>30위</v>
      </c>
      <c r="B34" s="259" t="s">
        <v>1898</v>
      </c>
      <c r="C34" s="259" t="s">
        <v>1908</v>
      </c>
      <c r="D34" s="462" t="s">
        <v>2670</v>
      </c>
      <c r="E34" s="259" t="s">
        <v>763</v>
      </c>
      <c r="F34" s="455">
        <v>1</v>
      </c>
      <c r="G34" s="463" t="s">
        <v>2671</v>
      </c>
      <c r="H34" s="464" t="s">
        <v>1661</v>
      </c>
      <c r="I34" s="465" t="s">
        <v>2672</v>
      </c>
      <c r="J34" s="470" t="s">
        <v>1076</v>
      </c>
      <c r="K34" s="470" t="s">
        <v>1076</v>
      </c>
      <c r="L34" s="397">
        <v>1</v>
      </c>
      <c r="M34" s="396">
        <v>21</v>
      </c>
      <c r="N34" s="400">
        <v>21</v>
      </c>
      <c r="O34" s="280">
        <v>16</v>
      </c>
      <c r="P34" s="290">
        <v>5</v>
      </c>
      <c r="Q34" s="280">
        <v>0</v>
      </c>
      <c r="R34" s="226">
        <v>6</v>
      </c>
      <c r="S34" s="226">
        <v>13</v>
      </c>
      <c r="T34" s="226">
        <v>2</v>
      </c>
      <c r="U34" s="290">
        <v>0</v>
      </c>
      <c r="V34" s="280">
        <v>11</v>
      </c>
      <c r="W34" s="226">
        <v>10</v>
      </c>
      <c r="X34" s="226">
        <v>0</v>
      </c>
      <c r="Y34" s="402">
        <v>0</v>
      </c>
      <c r="Z34" s="290">
        <v>0</v>
      </c>
      <c r="AA34" s="280">
        <v>0</v>
      </c>
      <c r="AB34" s="226">
        <v>21</v>
      </c>
      <c r="AC34" s="226">
        <v>0</v>
      </c>
      <c r="AD34" s="226">
        <v>0</v>
      </c>
      <c r="AE34" s="290">
        <v>0</v>
      </c>
      <c r="AF34" s="280">
        <v>11</v>
      </c>
      <c r="AG34" s="226">
        <v>10</v>
      </c>
      <c r="AH34" s="226">
        <v>0</v>
      </c>
      <c r="AI34" s="402">
        <v>0</v>
      </c>
      <c r="AJ34" s="402">
        <v>0</v>
      </c>
      <c r="AK34" s="402">
        <v>0</v>
      </c>
      <c r="AL34" s="290">
        <v>0</v>
      </c>
      <c r="AM34" s="225">
        <v>5</v>
      </c>
      <c r="AN34" s="129">
        <v>8</v>
      </c>
      <c r="AO34" s="129">
        <v>4</v>
      </c>
      <c r="AP34" s="129">
        <v>4</v>
      </c>
      <c r="AQ34" s="210">
        <v>0</v>
      </c>
      <c r="AR34" s="296">
        <v>4.9047619047619051</v>
      </c>
      <c r="AS34" s="296">
        <v>4.7142857142857144</v>
      </c>
      <c r="AT34" s="302">
        <v>4.6904761904761898</v>
      </c>
      <c r="AU34" s="300">
        <v>4.7619047619047619</v>
      </c>
      <c r="AV34" s="311">
        <v>4.6190476190476186</v>
      </c>
      <c r="AW34" s="306">
        <v>4.6428571428571423</v>
      </c>
      <c r="AX34" s="300">
        <v>4.6190476190476186</v>
      </c>
      <c r="AY34" s="127">
        <v>4.7619047619047619</v>
      </c>
      <c r="AZ34" s="127">
        <v>4.5714285714285712</v>
      </c>
      <c r="BA34" s="311">
        <v>4.6190476190476186</v>
      </c>
      <c r="BB34" s="302">
        <v>4.7142857142857144</v>
      </c>
      <c r="BC34" s="300">
        <v>4.7142857142857144</v>
      </c>
      <c r="BD34" s="311">
        <v>4.7142857142857144</v>
      </c>
      <c r="BE34" s="306">
        <v>4.5476190476190474</v>
      </c>
      <c r="BF34" s="313">
        <v>4.4761904761904763</v>
      </c>
      <c r="BG34" s="318">
        <v>4.6190476190476186</v>
      </c>
      <c r="BH34" s="317">
        <v>4.7129251700680266</v>
      </c>
      <c r="BI34" s="320">
        <v>4.6775510204081634</v>
      </c>
      <c r="BJ34" s="480"/>
    </row>
    <row r="35" spans="1:62" x14ac:dyDescent="0.3">
      <c r="A35" s="257" t="str">
        <f t="shared" si="0"/>
        <v>31위</v>
      </c>
      <c r="B35" s="259" t="s">
        <v>3792</v>
      </c>
      <c r="C35" s="259" t="s">
        <v>4052</v>
      </c>
      <c r="D35" s="462" t="s">
        <v>4065</v>
      </c>
      <c r="E35" s="259" t="s">
        <v>763</v>
      </c>
      <c r="F35" s="455">
        <v>4</v>
      </c>
      <c r="G35" s="463" t="s">
        <v>1843</v>
      </c>
      <c r="H35" s="464" t="s">
        <v>1661</v>
      </c>
      <c r="I35" s="465" t="s">
        <v>3819</v>
      </c>
      <c r="J35" s="470" t="s">
        <v>1273</v>
      </c>
      <c r="K35" s="470" t="s">
        <v>1273</v>
      </c>
      <c r="L35" s="397">
        <v>1</v>
      </c>
      <c r="M35" s="396">
        <v>24</v>
      </c>
      <c r="N35" s="400">
        <v>24</v>
      </c>
      <c r="O35" s="280">
        <v>13</v>
      </c>
      <c r="P35" s="290">
        <v>11</v>
      </c>
      <c r="Q35" s="280">
        <v>1</v>
      </c>
      <c r="R35" s="226">
        <v>19</v>
      </c>
      <c r="S35" s="226">
        <v>4</v>
      </c>
      <c r="T35" s="226">
        <v>0</v>
      </c>
      <c r="U35" s="290">
        <v>0</v>
      </c>
      <c r="V35" s="280">
        <v>17</v>
      </c>
      <c r="W35" s="226">
        <v>7</v>
      </c>
      <c r="X35" s="226">
        <v>0</v>
      </c>
      <c r="Y35" s="402">
        <v>0</v>
      </c>
      <c r="Z35" s="290">
        <v>0</v>
      </c>
      <c r="AA35" s="280">
        <v>0</v>
      </c>
      <c r="AB35" s="226">
        <v>0</v>
      </c>
      <c r="AC35" s="226">
        <v>18</v>
      </c>
      <c r="AD35" s="226">
        <v>6</v>
      </c>
      <c r="AE35" s="290">
        <v>0</v>
      </c>
      <c r="AF35" s="280">
        <v>13</v>
      </c>
      <c r="AG35" s="226">
        <v>10</v>
      </c>
      <c r="AH35" s="226">
        <v>0</v>
      </c>
      <c r="AI35" s="402">
        <v>0</v>
      </c>
      <c r="AJ35" s="402">
        <v>0</v>
      </c>
      <c r="AK35" s="402">
        <v>0</v>
      </c>
      <c r="AL35" s="290">
        <v>1</v>
      </c>
      <c r="AM35" s="225">
        <v>11</v>
      </c>
      <c r="AN35" s="129">
        <v>7</v>
      </c>
      <c r="AO35" s="129">
        <v>1</v>
      </c>
      <c r="AP35" s="129">
        <v>3</v>
      </c>
      <c r="AQ35" s="210">
        <v>2</v>
      </c>
      <c r="AR35" s="296">
        <v>4.791666666666667</v>
      </c>
      <c r="AS35" s="296">
        <v>4.583333333333333</v>
      </c>
      <c r="AT35" s="302">
        <v>4.6041666666666661</v>
      </c>
      <c r="AU35" s="300">
        <v>4.625</v>
      </c>
      <c r="AV35" s="311">
        <v>4.583333333333333</v>
      </c>
      <c r="AW35" s="306">
        <v>4.666666666666667</v>
      </c>
      <c r="AX35" s="300">
        <v>4.625</v>
      </c>
      <c r="AY35" s="127">
        <v>4.666666666666667</v>
      </c>
      <c r="AZ35" s="127">
        <v>4.708333333333333</v>
      </c>
      <c r="BA35" s="311">
        <v>4.666666666666667</v>
      </c>
      <c r="BB35" s="302">
        <v>4.75</v>
      </c>
      <c r="BC35" s="300">
        <v>4.791666666666667</v>
      </c>
      <c r="BD35" s="311">
        <v>4.708333333333333</v>
      </c>
      <c r="BE35" s="306">
        <v>4.604166666666667</v>
      </c>
      <c r="BF35" s="313">
        <v>4.666666666666667</v>
      </c>
      <c r="BG35" s="318">
        <v>4.541666666666667</v>
      </c>
      <c r="BH35" s="317">
        <v>4.6761775362318847</v>
      </c>
      <c r="BI35" s="320">
        <v>4.6641931438127084</v>
      </c>
      <c r="BJ35" s="480"/>
    </row>
    <row r="36" spans="1:62" x14ac:dyDescent="0.3">
      <c r="A36" s="257" t="str">
        <f t="shared" si="0"/>
        <v>32위</v>
      </c>
      <c r="B36" s="259" t="s">
        <v>1898</v>
      </c>
      <c r="C36" s="259" t="s">
        <v>1908</v>
      </c>
      <c r="D36" s="462" t="s">
        <v>2673</v>
      </c>
      <c r="E36" s="259" t="s">
        <v>65</v>
      </c>
      <c r="F36" s="455">
        <v>1</v>
      </c>
      <c r="G36" s="463" t="s">
        <v>2679</v>
      </c>
      <c r="H36" s="464" t="s">
        <v>1661</v>
      </c>
      <c r="I36" s="465" t="s">
        <v>1850</v>
      </c>
      <c r="J36" s="470" t="s">
        <v>203</v>
      </c>
      <c r="K36" s="470" t="s">
        <v>203</v>
      </c>
      <c r="L36" s="397">
        <v>1</v>
      </c>
      <c r="M36" s="395">
        <v>12</v>
      </c>
      <c r="N36" s="400">
        <v>12</v>
      </c>
      <c r="O36" s="280">
        <v>3</v>
      </c>
      <c r="P36" s="290">
        <v>9</v>
      </c>
      <c r="Q36" s="280">
        <v>2</v>
      </c>
      <c r="R36" s="226">
        <v>2</v>
      </c>
      <c r="S36" s="226">
        <v>6</v>
      </c>
      <c r="T36" s="226">
        <v>2</v>
      </c>
      <c r="U36" s="290">
        <v>0</v>
      </c>
      <c r="V36" s="280">
        <v>0</v>
      </c>
      <c r="W36" s="226">
        <v>0</v>
      </c>
      <c r="X36" s="226">
        <v>10</v>
      </c>
      <c r="Y36" s="402">
        <v>2</v>
      </c>
      <c r="Z36" s="290">
        <v>0</v>
      </c>
      <c r="AA36" s="280">
        <v>0</v>
      </c>
      <c r="AB36" s="226">
        <v>4</v>
      </c>
      <c r="AC36" s="226">
        <v>4</v>
      </c>
      <c r="AD36" s="226">
        <v>4</v>
      </c>
      <c r="AE36" s="290">
        <v>0</v>
      </c>
      <c r="AF36" s="280">
        <v>11</v>
      </c>
      <c r="AG36" s="226">
        <v>1</v>
      </c>
      <c r="AH36" s="226">
        <v>0</v>
      </c>
      <c r="AI36" s="402">
        <v>0</v>
      </c>
      <c r="AJ36" s="402">
        <v>0</v>
      </c>
      <c r="AK36" s="402">
        <v>0</v>
      </c>
      <c r="AL36" s="290">
        <v>0</v>
      </c>
      <c r="AM36" s="225">
        <v>0</v>
      </c>
      <c r="AN36" s="129">
        <v>10</v>
      </c>
      <c r="AO36" s="129">
        <v>2</v>
      </c>
      <c r="AP36" s="129">
        <v>0</v>
      </c>
      <c r="AQ36" s="210">
        <v>0</v>
      </c>
      <c r="AR36" s="296">
        <v>4.666666666666667</v>
      </c>
      <c r="AS36" s="296">
        <v>4.833333333333333</v>
      </c>
      <c r="AT36" s="302">
        <v>4.7916666666666661</v>
      </c>
      <c r="AU36" s="300">
        <v>4.833333333333333</v>
      </c>
      <c r="AV36" s="311">
        <v>4.75</v>
      </c>
      <c r="AW36" s="306">
        <v>4.604166666666667</v>
      </c>
      <c r="AX36" s="300">
        <v>4.75</v>
      </c>
      <c r="AY36" s="127">
        <v>4.416666666666667</v>
      </c>
      <c r="AZ36" s="127">
        <v>4.583333333333333</v>
      </c>
      <c r="BA36" s="311">
        <v>4.666666666666667</v>
      </c>
      <c r="BB36" s="302">
        <v>4.666666666666667</v>
      </c>
      <c r="BC36" s="300">
        <v>4.666666666666667</v>
      </c>
      <c r="BD36" s="311">
        <v>4.666666666666667</v>
      </c>
      <c r="BE36" s="306">
        <v>4.5416666666666661</v>
      </c>
      <c r="BF36" s="313">
        <v>4.5</v>
      </c>
      <c r="BG36" s="318">
        <v>4.583333333333333</v>
      </c>
      <c r="BH36" s="317">
        <v>4.6701388888888893</v>
      </c>
      <c r="BI36" s="320">
        <v>4.6605235042735043</v>
      </c>
      <c r="BJ36" s="480"/>
    </row>
    <row r="37" spans="1:62" x14ac:dyDescent="0.3">
      <c r="A37" s="257" t="str">
        <f t="shared" ref="A37:A68" si="1">_xlfn.RANK.EQ(BI37, $BI$5:$BI$174, 0)&amp;"위"</f>
        <v>33위</v>
      </c>
      <c r="B37" s="259" t="s">
        <v>1898</v>
      </c>
      <c r="C37" s="259" t="s">
        <v>1902</v>
      </c>
      <c r="D37" s="462" t="s">
        <v>2661</v>
      </c>
      <c r="E37" s="259" t="s">
        <v>370</v>
      </c>
      <c r="F37" s="455">
        <v>1</v>
      </c>
      <c r="G37" s="463" t="s">
        <v>2662</v>
      </c>
      <c r="H37" s="464" t="s">
        <v>1661</v>
      </c>
      <c r="I37" s="465" t="s">
        <v>2507</v>
      </c>
      <c r="J37" s="470" t="s">
        <v>203</v>
      </c>
      <c r="K37" s="470" t="s">
        <v>203</v>
      </c>
      <c r="L37" s="397">
        <v>1</v>
      </c>
      <c r="M37" s="396">
        <v>19</v>
      </c>
      <c r="N37" s="400">
        <v>19</v>
      </c>
      <c r="O37" s="280">
        <v>9</v>
      </c>
      <c r="P37" s="290">
        <v>10</v>
      </c>
      <c r="Q37" s="280">
        <v>1</v>
      </c>
      <c r="R37" s="226">
        <v>7</v>
      </c>
      <c r="S37" s="226">
        <v>9</v>
      </c>
      <c r="T37" s="226">
        <v>2</v>
      </c>
      <c r="U37" s="290">
        <v>0</v>
      </c>
      <c r="V37" s="280">
        <v>2</v>
      </c>
      <c r="W37" s="226">
        <v>3</v>
      </c>
      <c r="X37" s="226">
        <v>14</v>
      </c>
      <c r="Y37" s="402">
        <v>0</v>
      </c>
      <c r="Z37" s="290">
        <v>0</v>
      </c>
      <c r="AA37" s="280">
        <v>0</v>
      </c>
      <c r="AB37" s="226">
        <v>4</v>
      </c>
      <c r="AC37" s="226">
        <v>7</v>
      </c>
      <c r="AD37" s="226">
        <v>7</v>
      </c>
      <c r="AE37" s="290">
        <v>1</v>
      </c>
      <c r="AF37" s="280">
        <v>10</v>
      </c>
      <c r="AG37" s="226">
        <v>5</v>
      </c>
      <c r="AH37" s="226">
        <v>2</v>
      </c>
      <c r="AI37" s="402">
        <v>0</v>
      </c>
      <c r="AJ37" s="402">
        <v>0</v>
      </c>
      <c r="AK37" s="402">
        <v>0</v>
      </c>
      <c r="AL37" s="290">
        <v>2</v>
      </c>
      <c r="AM37" s="225">
        <v>3</v>
      </c>
      <c r="AN37" s="129">
        <v>15</v>
      </c>
      <c r="AO37" s="129">
        <v>1</v>
      </c>
      <c r="AP37" s="129">
        <v>0</v>
      </c>
      <c r="AQ37" s="210">
        <v>0</v>
      </c>
      <c r="AR37" s="296">
        <v>4.6842105263157894</v>
      </c>
      <c r="AS37" s="296">
        <v>4.7368421052631575</v>
      </c>
      <c r="AT37" s="302">
        <v>4.7894736842105257</v>
      </c>
      <c r="AU37" s="300">
        <v>4.7368421052631575</v>
      </c>
      <c r="AV37" s="311">
        <v>4.8421052631578947</v>
      </c>
      <c r="AW37" s="306">
        <v>4.6710526315789478</v>
      </c>
      <c r="AX37" s="300">
        <v>4.6842105263157894</v>
      </c>
      <c r="AY37" s="127">
        <v>4.6842105263157894</v>
      </c>
      <c r="AZ37" s="127">
        <v>4.7894736842105265</v>
      </c>
      <c r="BA37" s="311">
        <v>4.5263157894736841</v>
      </c>
      <c r="BB37" s="302">
        <v>4.5789473684210531</v>
      </c>
      <c r="BC37" s="300">
        <v>4.6842105263157894</v>
      </c>
      <c r="BD37" s="311">
        <v>4.4736842105263159</v>
      </c>
      <c r="BE37" s="306">
        <v>4.4736842105263159</v>
      </c>
      <c r="BF37" s="313">
        <v>4.4736842105263159</v>
      </c>
      <c r="BG37" s="318">
        <v>4.4736842105263159</v>
      </c>
      <c r="BH37" s="317">
        <v>4.7841739766081872</v>
      </c>
      <c r="BI37" s="320">
        <v>4.659511358524516</v>
      </c>
      <c r="BJ37" s="480"/>
    </row>
    <row r="38" spans="1:62" x14ac:dyDescent="0.3">
      <c r="A38" s="257" t="str">
        <f t="shared" si="1"/>
        <v>34위</v>
      </c>
      <c r="B38" s="259" t="s">
        <v>3792</v>
      </c>
      <c r="C38" s="259" t="s">
        <v>3833</v>
      </c>
      <c r="D38" s="462" t="s">
        <v>3837</v>
      </c>
      <c r="E38" s="259" t="s">
        <v>766</v>
      </c>
      <c r="F38" s="455">
        <v>3</v>
      </c>
      <c r="G38" s="463" t="s">
        <v>4110</v>
      </c>
      <c r="H38" s="464" t="s">
        <v>1661</v>
      </c>
      <c r="I38" s="465" t="s">
        <v>2724</v>
      </c>
      <c r="J38" s="470" t="s">
        <v>1101</v>
      </c>
      <c r="K38" s="470" t="s">
        <v>1101</v>
      </c>
      <c r="L38" s="397">
        <v>0.9</v>
      </c>
      <c r="M38" s="396">
        <v>18</v>
      </c>
      <c r="N38" s="400">
        <v>20</v>
      </c>
      <c r="O38" s="280">
        <v>14</v>
      </c>
      <c r="P38" s="290">
        <v>4</v>
      </c>
      <c r="Q38" s="280">
        <v>0</v>
      </c>
      <c r="R38" s="226">
        <v>0</v>
      </c>
      <c r="S38" s="226">
        <v>0</v>
      </c>
      <c r="T38" s="226">
        <v>10</v>
      </c>
      <c r="U38" s="290">
        <v>8</v>
      </c>
      <c r="V38" s="280">
        <v>4</v>
      </c>
      <c r="W38" s="226">
        <v>1</v>
      </c>
      <c r="X38" s="226">
        <v>13</v>
      </c>
      <c r="Y38" s="402">
        <v>0</v>
      </c>
      <c r="Z38" s="290">
        <v>0</v>
      </c>
      <c r="AA38" s="280">
        <v>16</v>
      </c>
      <c r="AB38" s="226">
        <v>2</v>
      </c>
      <c r="AC38" s="226">
        <v>0</v>
      </c>
      <c r="AD38" s="226">
        <v>0</v>
      </c>
      <c r="AE38" s="290">
        <v>0</v>
      </c>
      <c r="AF38" s="280">
        <v>10</v>
      </c>
      <c r="AG38" s="226">
        <v>7</v>
      </c>
      <c r="AH38" s="226">
        <v>1</v>
      </c>
      <c r="AI38" s="402">
        <v>0</v>
      </c>
      <c r="AJ38" s="402">
        <v>0</v>
      </c>
      <c r="AK38" s="402">
        <v>0</v>
      </c>
      <c r="AL38" s="290">
        <v>0</v>
      </c>
      <c r="AM38" s="225">
        <v>0</v>
      </c>
      <c r="AN38" s="129">
        <v>0</v>
      </c>
      <c r="AO38" s="129">
        <v>2</v>
      </c>
      <c r="AP38" s="129">
        <v>14</v>
      </c>
      <c r="AQ38" s="210">
        <v>2</v>
      </c>
      <c r="AR38" s="296">
        <v>4.833333333333333</v>
      </c>
      <c r="AS38" s="296">
        <v>4.6111111111111107</v>
      </c>
      <c r="AT38" s="302">
        <v>4.7222222222222223</v>
      </c>
      <c r="AU38" s="300">
        <v>4.7222222222222223</v>
      </c>
      <c r="AV38" s="311" t="s">
        <v>1885</v>
      </c>
      <c r="AW38" s="306">
        <v>4.6388888888888893</v>
      </c>
      <c r="AX38" s="300">
        <v>4.666666666666667</v>
      </c>
      <c r="AY38" s="127">
        <v>4.7777777777777777</v>
      </c>
      <c r="AZ38" s="127">
        <v>4.3888888888888893</v>
      </c>
      <c r="BA38" s="311">
        <v>4.7222222222222223</v>
      </c>
      <c r="BB38" s="302">
        <v>4.75</v>
      </c>
      <c r="BC38" s="300">
        <v>4.7777777777777777</v>
      </c>
      <c r="BD38" s="311">
        <v>4.7222222222222223</v>
      </c>
      <c r="BE38" s="306">
        <v>4.4444444444444446</v>
      </c>
      <c r="BF38" s="313">
        <v>4.3888888888888893</v>
      </c>
      <c r="BG38" s="318">
        <v>4.5</v>
      </c>
      <c r="BH38" s="317">
        <v>4.7460317460317469</v>
      </c>
      <c r="BI38" s="320">
        <v>4.6547619047619051</v>
      </c>
      <c r="BJ38" s="480" t="s">
        <v>2476</v>
      </c>
    </row>
    <row r="39" spans="1:62" x14ac:dyDescent="0.3">
      <c r="A39" s="257" t="str">
        <f t="shared" si="1"/>
        <v>35위</v>
      </c>
      <c r="B39" s="259" t="s">
        <v>3792</v>
      </c>
      <c r="C39" s="259" t="s">
        <v>3833</v>
      </c>
      <c r="D39" s="462" t="s">
        <v>3844</v>
      </c>
      <c r="E39" s="259" t="s">
        <v>370</v>
      </c>
      <c r="F39" s="455">
        <v>2</v>
      </c>
      <c r="G39" s="463" t="s">
        <v>1848</v>
      </c>
      <c r="H39" s="464" t="s">
        <v>1661</v>
      </c>
      <c r="I39" s="465" t="s">
        <v>1850</v>
      </c>
      <c r="J39" s="470" t="s">
        <v>3851</v>
      </c>
      <c r="K39" s="470" t="s">
        <v>1159</v>
      </c>
      <c r="L39" s="397">
        <v>0.83333333333333337</v>
      </c>
      <c r="M39" s="396">
        <v>15</v>
      </c>
      <c r="N39" s="400">
        <v>18</v>
      </c>
      <c r="O39" s="280">
        <v>5</v>
      </c>
      <c r="P39" s="290">
        <v>10</v>
      </c>
      <c r="Q39" s="280">
        <v>0</v>
      </c>
      <c r="R39" s="226">
        <v>2</v>
      </c>
      <c r="S39" s="226">
        <v>6</v>
      </c>
      <c r="T39" s="226">
        <v>7</v>
      </c>
      <c r="U39" s="290">
        <v>0</v>
      </c>
      <c r="V39" s="280">
        <v>1</v>
      </c>
      <c r="W39" s="226">
        <v>1</v>
      </c>
      <c r="X39" s="226">
        <v>11</v>
      </c>
      <c r="Y39" s="402">
        <v>1</v>
      </c>
      <c r="Z39" s="290">
        <v>1</v>
      </c>
      <c r="AA39" s="280">
        <v>0</v>
      </c>
      <c r="AB39" s="226">
        <v>11</v>
      </c>
      <c r="AC39" s="226">
        <v>3</v>
      </c>
      <c r="AD39" s="226">
        <v>1</v>
      </c>
      <c r="AE39" s="290">
        <v>0</v>
      </c>
      <c r="AF39" s="280">
        <v>12</v>
      </c>
      <c r="AG39" s="226">
        <v>2</v>
      </c>
      <c r="AH39" s="226">
        <v>1</v>
      </c>
      <c r="AI39" s="402">
        <v>0</v>
      </c>
      <c r="AJ39" s="402">
        <v>0</v>
      </c>
      <c r="AK39" s="402">
        <v>0</v>
      </c>
      <c r="AL39" s="290">
        <v>0</v>
      </c>
      <c r="AM39" s="225">
        <v>3</v>
      </c>
      <c r="AN39" s="129">
        <v>2</v>
      </c>
      <c r="AO39" s="129">
        <v>10</v>
      </c>
      <c r="AP39" s="129">
        <v>0</v>
      </c>
      <c r="AQ39" s="210">
        <v>0</v>
      </c>
      <c r="AR39" s="296">
        <v>4.7333333333333334</v>
      </c>
      <c r="AS39" s="296">
        <v>4.8</v>
      </c>
      <c r="AT39" s="302">
        <v>4.833333333333333</v>
      </c>
      <c r="AU39" s="300">
        <v>4.8</v>
      </c>
      <c r="AV39" s="311">
        <v>4.8666666666666663</v>
      </c>
      <c r="AW39" s="306">
        <v>4.5999999999999996</v>
      </c>
      <c r="AX39" s="300">
        <v>4.5999999999999996</v>
      </c>
      <c r="AY39" s="127">
        <v>4.666666666666667</v>
      </c>
      <c r="AZ39" s="127">
        <v>4.4666666666666668</v>
      </c>
      <c r="BA39" s="311">
        <v>4.666666666666667</v>
      </c>
      <c r="BB39" s="302">
        <v>4.5999999999999996</v>
      </c>
      <c r="BC39" s="300">
        <v>4.5999999999999996</v>
      </c>
      <c r="BD39" s="311">
        <v>4.5999999999999996</v>
      </c>
      <c r="BE39" s="306">
        <v>4.4666666666666668</v>
      </c>
      <c r="BF39" s="313">
        <v>4.4000000000000004</v>
      </c>
      <c r="BG39" s="318">
        <v>4.5333333333333332</v>
      </c>
      <c r="BH39" s="317">
        <v>4.7148809523809536</v>
      </c>
      <c r="BI39" s="320">
        <v>4.6498626373626371</v>
      </c>
      <c r="BJ39" s="480"/>
    </row>
    <row r="40" spans="1:62" x14ac:dyDescent="0.3">
      <c r="A40" s="257" t="str">
        <f t="shared" si="1"/>
        <v>36위</v>
      </c>
      <c r="B40" s="259" t="s">
        <v>1898</v>
      </c>
      <c r="C40" s="259" t="s">
        <v>1905</v>
      </c>
      <c r="D40" s="462" t="s">
        <v>2665</v>
      </c>
      <c r="E40" s="259" t="s">
        <v>765</v>
      </c>
      <c r="F40" s="455">
        <v>1</v>
      </c>
      <c r="G40" s="463" t="s">
        <v>2261</v>
      </c>
      <c r="H40" s="464" t="s">
        <v>1661</v>
      </c>
      <c r="I40" s="465" t="s">
        <v>1860</v>
      </c>
      <c r="J40" s="470" t="s">
        <v>1186</v>
      </c>
      <c r="K40" s="470" t="s">
        <v>1186</v>
      </c>
      <c r="L40" s="397">
        <v>0.96551724137931039</v>
      </c>
      <c r="M40" s="396">
        <v>28</v>
      </c>
      <c r="N40" s="400">
        <v>29</v>
      </c>
      <c r="O40" s="280">
        <v>11</v>
      </c>
      <c r="P40" s="290">
        <v>17</v>
      </c>
      <c r="Q40" s="280">
        <v>0</v>
      </c>
      <c r="R40" s="226">
        <v>11</v>
      </c>
      <c r="S40" s="226">
        <v>8</v>
      </c>
      <c r="T40" s="226">
        <v>9</v>
      </c>
      <c r="U40" s="290">
        <v>0</v>
      </c>
      <c r="V40" s="280">
        <v>4</v>
      </c>
      <c r="W40" s="226">
        <v>2</v>
      </c>
      <c r="X40" s="226">
        <v>20</v>
      </c>
      <c r="Y40" s="402">
        <v>2</v>
      </c>
      <c r="Z40" s="290">
        <v>0</v>
      </c>
      <c r="AA40" s="280">
        <v>1</v>
      </c>
      <c r="AB40" s="226">
        <v>5</v>
      </c>
      <c r="AC40" s="226">
        <v>14</v>
      </c>
      <c r="AD40" s="226">
        <v>8</v>
      </c>
      <c r="AE40" s="290">
        <v>0</v>
      </c>
      <c r="AF40" s="280">
        <v>18</v>
      </c>
      <c r="AG40" s="226">
        <v>6</v>
      </c>
      <c r="AH40" s="226">
        <v>0</v>
      </c>
      <c r="AI40" s="402">
        <v>0</v>
      </c>
      <c r="AJ40" s="402">
        <v>0</v>
      </c>
      <c r="AK40" s="402">
        <v>0</v>
      </c>
      <c r="AL40" s="290">
        <v>4</v>
      </c>
      <c r="AM40" s="225">
        <v>10</v>
      </c>
      <c r="AN40" s="129">
        <v>9</v>
      </c>
      <c r="AO40" s="129">
        <v>9</v>
      </c>
      <c r="AP40" s="129">
        <v>0</v>
      </c>
      <c r="AQ40" s="210">
        <v>0</v>
      </c>
      <c r="AR40" s="296">
        <v>4.75</v>
      </c>
      <c r="AS40" s="296">
        <v>4.75</v>
      </c>
      <c r="AT40" s="302">
        <v>4.7142857142857144</v>
      </c>
      <c r="AU40" s="300">
        <v>4.7142857142857144</v>
      </c>
      <c r="AV40" s="311">
        <v>4.7142857142857144</v>
      </c>
      <c r="AW40" s="306">
        <v>4.6785714285714288</v>
      </c>
      <c r="AX40" s="300">
        <v>4.7857142857142856</v>
      </c>
      <c r="AY40" s="127">
        <v>4.7142857142857144</v>
      </c>
      <c r="AZ40" s="127">
        <v>4.5357142857142856</v>
      </c>
      <c r="BA40" s="311">
        <v>4.6785714285714288</v>
      </c>
      <c r="BB40" s="302">
        <v>4.625</v>
      </c>
      <c r="BC40" s="300">
        <v>4.7142857142857144</v>
      </c>
      <c r="BD40" s="311">
        <v>4.5357142857142856</v>
      </c>
      <c r="BE40" s="306">
        <v>4.4107142857142865</v>
      </c>
      <c r="BF40" s="313">
        <v>4.4285714285714288</v>
      </c>
      <c r="BG40" s="318">
        <v>4.3928571428571432</v>
      </c>
      <c r="BH40" s="317">
        <v>4.673499468638358</v>
      </c>
      <c r="BI40" s="320">
        <v>4.6452142448403135</v>
      </c>
      <c r="BJ40" s="480"/>
    </row>
    <row r="41" spans="1:62" x14ac:dyDescent="0.3">
      <c r="A41" s="257" t="str">
        <f t="shared" si="1"/>
        <v>37위</v>
      </c>
      <c r="B41" s="259" t="s">
        <v>1898</v>
      </c>
      <c r="C41" s="259" t="s">
        <v>1899</v>
      </c>
      <c r="D41" s="462" t="s">
        <v>2648</v>
      </c>
      <c r="E41" s="259" t="s">
        <v>763</v>
      </c>
      <c r="F41" s="455">
        <v>1</v>
      </c>
      <c r="G41" s="463" t="s">
        <v>2649</v>
      </c>
      <c r="H41" s="464" t="s">
        <v>1661</v>
      </c>
      <c r="I41" s="465" t="s">
        <v>2650</v>
      </c>
      <c r="J41" s="470" t="s">
        <v>1076</v>
      </c>
      <c r="K41" s="470" t="s">
        <v>1273</v>
      </c>
      <c r="L41" s="397">
        <v>1</v>
      </c>
      <c r="M41" s="396">
        <v>30</v>
      </c>
      <c r="N41" s="400">
        <v>30</v>
      </c>
      <c r="O41" s="280">
        <v>12</v>
      </c>
      <c r="P41" s="290">
        <v>18</v>
      </c>
      <c r="Q41" s="280">
        <v>5</v>
      </c>
      <c r="R41" s="226">
        <v>22</v>
      </c>
      <c r="S41" s="226">
        <v>3</v>
      </c>
      <c r="T41" s="226">
        <v>0</v>
      </c>
      <c r="U41" s="290">
        <v>0</v>
      </c>
      <c r="V41" s="280">
        <v>7</v>
      </c>
      <c r="W41" s="226">
        <v>23</v>
      </c>
      <c r="X41" s="226">
        <v>0</v>
      </c>
      <c r="Y41" s="402">
        <v>0</v>
      </c>
      <c r="Z41" s="290">
        <v>0</v>
      </c>
      <c r="AA41" s="280">
        <v>0</v>
      </c>
      <c r="AB41" s="226">
        <v>0</v>
      </c>
      <c r="AC41" s="226">
        <v>4</v>
      </c>
      <c r="AD41" s="226">
        <v>25</v>
      </c>
      <c r="AE41" s="290">
        <v>1</v>
      </c>
      <c r="AF41" s="280">
        <v>16</v>
      </c>
      <c r="AG41" s="226">
        <v>13</v>
      </c>
      <c r="AH41" s="226">
        <v>1</v>
      </c>
      <c r="AI41" s="402">
        <v>0</v>
      </c>
      <c r="AJ41" s="402">
        <v>0</v>
      </c>
      <c r="AK41" s="402">
        <v>0</v>
      </c>
      <c r="AL41" s="290">
        <v>0</v>
      </c>
      <c r="AM41" s="225">
        <v>5</v>
      </c>
      <c r="AN41" s="129">
        <v>18</v>
      </c>
      <c r="AO41" s="129">
        <v>4</v>
      </c>
      <c r="AP41" s="129">
        <v>2</v>
      </c>
      <c r="AQ41" s="210">
        <v>1</v>
      </c>
      <c r="AR41" s="296">
        <v>4.666666666666667</v>
      </c>
      <c r="AS41" s="296">
        <v>4.5666666666666664</v>
      </c>
      <c r="AT41" s="302">
        <v>4.6333333333333337</v>
      </c>
      <c r="AU41" s="300">
        <v>4.6333333333333337</v>
      </c>
      <c r="AV41" s="311">
        <v>4.6333333333333337</v>
      </c>
      <c r="AW41" s="306">
        <v>4.6083333333333334</v>
      </c>
      <c r="AX41" s="300">
        <v>4.666666666666667</v>
      </c>
      <c r="AY41" s="127">
        <v>4.5666666666666664</v>
      </c>
      <c r="AZ41" s="127">
        <v>4.5666666666666664</v>
      </c>
      <c r="BA41" s="311">
        <v>4.6333333333333337</v>
      </c>
      <c r="BB41" s="302">
        <v>4.7</v>
      </c>
      <c r="BC41" s="300">
        <v>4.666666666666667</v>
      </c>
      <c r="BD41" s="311">
        <v>4.7333333333333334</v>
      </c>
      <c r="BE41" s="306">
        <v>4.6833333333333336</v>
      </c>
      <c r="BF41" s="313">
        <v>4.7333333333333334</v>
      </c>
      <c r="BG41" s="318">
        <v>4.6333333333333337</v>
      </c>
      <c r="BH41" s="317">
        <v>4.6728995621237006</v>
      </c>
      <c r="BI41" s="320">
        <v>4.6440691970864387</v>
      </c>
      <c r="BJ41" s="480"/>
    </row>
    <row r="42" spans="1:62" x14ac:dyDescent="0.3">
      <c r="A42" s="257" t="str">
        <f t="shared" si="1"/>
        <v>38위</v>
      </c>
      <c r="B42" s="259" t="s">
        <v>1898</v>
      </c>
      <c r="C42" s="260" t="s">
        <v>1899</v>
      </c>
      <c r="D42" s="462" t="s">
        <v>2653</v>
      </c>
      <c r="E42" s="259" t="s">
        <v>765</v>
      </c>
      <c r="F42" s="455">
        <v>1</v>
      </c>
      <c r="G42" s="463" t="s">
        <v>2493</v>
      </c>
      <c r="H42" s="464" t="s">
        <v>1661</v>
      </c>
      <c r="I42" s="465" t="s">
        <v>1860</v>
      </c>
      <c r="J42" s="470" t="s">
        <v>1541</v>
      </c>
      <c r="K42" s="470" t="s">
        <v>1541</v>
      </c>
      <c r="L42" s="397">
        <v>0.90322580645161288</v>
      </c>
      <c r="M42" s="395">
        <v>28</v>
      </c>
      <c r="N42" s="400">
        <v>31</v>
      </c>
      <c r="O42" s="280">
        <v>13</v>
      </c>
      <c r="P42" s="290">
        <v>15</v>
      </c>
      <c r="Q42" s="280">
        <v>1</v>
      </c>
      <c r="R42" s="226">
        <v>14</v>
      </c>
      <c r="S42" s="226">
        <v>10</v>
      </c>
      <c r="T42" s="226">
        <v>3</v>
      </c>
      <c r="U42" s="290">
        <v>0</v>
      </c>
      <c r="V42" s="280">
        <v>1</v>
      </c>
      <c r="W42" s="226">
        <v>1</v>
      </c>
      <c r="X42" s="226">
        <v>26</v>
      </c>
      <c r="Y42" s="402">
        <v>0</v>
      </c>
      <c r="Z42" s="290">
        <v>0</v>
      </c>
      <c r="AA42" s="280">
        <v>0</v>
      </c>
      <c r="AB42" s="226">
        <v>5</v>
      </c>
      <c r="AC42" s="226">
        <v>4</v>
      </c>
      <c r="AD42" s="226">
        <v>19</v>
      </c>
      <c r="AE42" s="290">
        <v>0</v>
      </c>
      <c r="AF42" s="280">
        <v>18</v>
      </c>
      <c r="AG42" s="226">
        <v>7</v>
      </c>
      <c r="AH42" s="226">
        <v>0</v>
      </c>
      <c r="AI42" s="402">
        <v>0</v>
      </c>
      <c r="AJ42" s="402">
        <v>0</v>
      </c>
      <c r="AK42" s="402">
        <v>0</v>
      </c>
      <c r="AL42" s="290">
        <v>3</v>
      </c>
      <c r="AM42" s="225">
        <v>14</v>
      </c>
      <c r="AN42" s="129">
        <v>10</v>
      </c>
      <c r="AO42" s="129">
        <v>4</v>
      </c>
      <c r="AP42" s="129">
        <v>0</v>
      </c>
      <c r="AQ42" s="210">
        <v>0</v>
      </c>
      <c r="AR42" s="296">
        <v>4.6785714285714288</v>
      </c>
      <c r="AS42" s="296">
        <v>4.5357142857142856</v>
      </c>
      <c r="AT42" s="302">
        <v>4.7321428571428577</v>
      </c>
      <c r="AU42" s="300">
        <v>4.7142857142857144</v>
      </c>
      <c r="AV42" s="311">
        <v>4.75</v>
      </c>
      <c r="AW42" s="306">
        <v>4.6160714285714288</v>
      </c>
      <c r="AX42" s="300">
        <v>4.6428571428571432</v>
      </c>
      <c r="AY42" s="127">
        <v>4.6785714285714288</v>
      </c>
      <c r="AZ42" s="127">
        <v>4.5357142857142856</v>
      </c>
      <c r="BA42" s="311">
        <v>4.6071428571428568</v>
      </c>
      <c r="BB42" s="302">
        <v>4.625</v>
      </c>
      <c r="BC42" s="300">
        <v>4.6071428571428568</v>
      </c>
      <c r="BD42" s="311">
        <v>4.6428571428571432</v>
      </c>
      <c r="BE42" s="306">
        <v>4.5892857142857144</v>
      </c>
      <c r="BF42" s="313">
        <v>4.5357142857142856</v>
      </c>
      <c r="BG42" s="318">
        <v>4.6428571428571432</v>
      </c>
      <c r="BH42" s="317">
        <v>4.696975478225478</v>
      </c>
      <c r="BI42" s="320">
        <v>4.6360310807426188</v>
      </c>
      <c r="BJ42" s="479"/>
    </row>
    <row r="43" spans="1:62" x14ac:dyDescent="0.3">
      <c r="A43" s="257" t="str">
        <f t="shared" si="1"/>
        <v>39위</v>
      </c>
      <c r="B43" s="259" t="s">
        <v>1886</v>
      </c>
      <c r="C43" s="259" t="s">
        <v>1894</v>
      </c>
      <c r="D43" s="462" t="s">
        <v>2643</v>
      </c>
      <c r="E43" s="259" t="s">
        <v>65</v>
      </c>
      <c r="F43" s="455">
        <v>1</v>
      </c>
      <c r="G43" s="463" t="s">
        <v>2646</v>
      </c>
      <c r="H43" s="464" t="s">
        <v>1661</v>
      </c>
      <c r="I43" s="465" t="s">
        <v>2507</v>
      </c>
      <c r="J43" s="470" t="s">
        <v>1159</v>
      </c>
      <c r="K43" s="470" t="s">
        <v>1159</v>
      </c>
      <c r="L43" s="397">
        <v>1</v>
      </c>
      <c r="M43" s="396">
        <v>9</v>
      </c>
      <c r="N43" s="400">
        <v>9</v>
      </c>
      <c r="O43" s="280">
        <v>4</v>
      </c>
      <c r="P43" s="290">
        <v>5</v>
      </c>
      <c r="Q43" s="280">
        <v>0</v>
      </c>
      <c r="R43" s="226">
        <v>6</v>
      </c>
      <c r="S43" s="226">
        <v>2</v>
      </c>
      <c r="T43" s="226">
        <v>1</v>
      </c>
      <c r="U43" s="290">
        <v>0</v>
      </c>
      <c r="V43" s="280">
        <v>1</v>
      </c>
      <c r="W43" s="226">
        <v>0</v>
      </c>
      <c r="X43" s="226">
        <v>7</v>
      </c>
      <c r="Y43" s="402">
        <v>1</v>
      </c>
      <c r="Z43" s="290">
        <v>0</v>
      </c>
      <c r="AA43" s="280">
        <v>0</v>
      </c>
      <c r="AB43" s="226">
        <v>2</v>
      </c>
      <c r="AC43" s="226">
        <v>1</v>
      </c>
      <c r="AD43" s="226">
        <v>6</v>
      </c>
      <c r="AE43" s="290">
        <v>0</v>
      </c>
      <c r="AF43" s="280">
        <v>6</v>
      </c>
      <c r="AG43" s="226">
        <v>0</v>
      </c>
      <c r="AH43" s="226">
        <v>0</v>
      </c>
      <c r="AI43" s="402">
        <v>0</v>
      </c>
      <c r="AJ43" s="402">
        <v>0</v>
      </c>
      <c r="AK43" s="402">
        <v>0</v>
      </c>
      <c r="AL43" s="290">
        <v>3</v>
      </c>
      <c r="AM43" s="225">
        <v>1</v>
      </c>
      <c r="AN43" s="129">
        <v>7</v>
      </c>
      <c r="AO43" s="129">
        <v>1</v>
      </c>
      <c r="AP43" s="129">
        <v>0</v>
      </c>
      <c r="AQ43" s="210">
        <v>0</v>
      </c>
      <c r="AR43" s="296">
        <v>4.8888888888888893</v>
      </c>
      <c r="AS43" s="296">
        <v>4.5555555555555554</v>
      </c>
      <c r="AT43" s="302">
        <v>4.5</v>
      </c>
      <c r="AU43" s="300">
        <v>4.5555555555555554</v>
      </c>
      <c r="AV43" s="311">
        <v>4.4444444444444446</v>
      </c>
      <c r="AW43" s="306">
        <v>4.6111111111111107</v>
      </c>
      <c r="AX43" s="300">
        <v>4.5555555555555554</v>
      </c>
      <c r="AY43" s="127">
        <v>4.7777777777777777</v>
      </c>
      <c r="AZ43" s="127">
        <v>4.5555555555555554</v>
      </c>
      <c r="BA43" s="311">
        <v>4.5555555555555554</v>
      </c>
      <c r="BB43" s="302">
        <v>4.666666666666667</v>
      </c>
      <c r="BC43" s="300">
        <v>4.666666666666667</v>
      </c>
      <c r="BD43" s="311">
        <v>4.666666666666667</v>
      </c>
      <c r="BE43" s="306">
        <v>4.5555555555555554</v>
      </c>
      <c r="BF43" s="313">
        <v>4.666666666666667</v>
      </c>
      <c r="BG43" s="318">
        <v>4.4444444444444446</v>
      </c>
      <c r="BH43" s="317">
        <v>4.8888888888888893</v>
      </c>
      <c r="BI43" s="320">
        <v>4.632478632478632</v>
      </c>
      <c r="BJ43" s="480"/>
    </row>
    <row r="44" spans="1:62" x14ac:dyDescent="0.3">
      <c r="A44" s="257" t="str">
        <f t="shared" si="1"/>
        <v>40위</v>
      </c>
      <c r="B44" s="259" t="s">
        <v>1898</v>
      </c>
      <c r="C44" s="259" t="s">
        <v>1908</v>
      </c>
      <c r="D44" s="462" t="s">
        <v>2673</v>
      </c>
      <c r="E44" s="259" t="s">
        <v>770</v>
      </c>
      <c r="F44" s="455">
        <v>1</v>
      </c>
      <c r="G44" s="463" t="s">
        <v>1855</v>
      </c>
      <c r="H44" s="464" t="s">
        <v>1661</v>
      </c>
      <c r="I44" s="465" t="s">
        <v>1858</v>
      </c>
      <c r="J44" s="470" t="s">
        <v>1101</v>
      </c>
      <c r="K44" s="470" t="s">
        <v>1076</v>
      </c>
      <c r="L44" s="397">
        <v>1</v>
      </c>
      <c r="M44" s="396">
        <v>20</v>
      </c>
      <c r="N44" s="400">
        <v>20</v>
      </c>
      <c r="O44" s="280">
        <v>14</v>
      </c>
      <c r="P44" s="290">
        <v>6</v>
      </c>
      <c r="Q44" s="280">
        <v>0</v>
      </c>
      <c r="R44" s="226">
        <v>0</v>
      </c>
      <c r="S44" s="226">
        <v>6</v>
      </c>
      <c r="T44" s="226">
        <v>14</v>
      </c>
      <c r="U44" s="290">
        <v>0</v>
      </c>
      <c r="V44" s="280">
        <v>14</v>
      </c>
      <c r="W44" s="226">
        <v>6</v>
      </c>
      <c r="X44" s="226">
        <v>0</v>
      </c>
      <c r="Y44" s="402">
        <v>0</v>
      </c>
      <c r="Z44" s="290">
        <v>0</v>
      </c>
      <c r="AA44" s="280">
        <v>20</v>
      </c>
      <c r="AB44" s="226">
        <v>0</v>
      </c>
      <c r="AC44" s="226">
        <v>0</v>
      </c>
      <c r="AD44" s="226">
        <v>0</v>
      </c>
      <c r="AE44" s="290">
        <v>0</v>
      </c>
      <c r="AF44" s="280">
        <v>5</v>
      </c>
      <c r="AG44" s="226">
        <v>11</v>
      </c>
      <c r="AH44" s="226">
        <v>4</v>
      </c>
      <c r="AI44" s="402">
        <v>0</v>
      </c>
      <c r="AJ44" s="402">
        <v>0</v>
      </c>
      <c r="AK44" s="402">
        <v>0</v>
      </c>
      <c r="AL44" s="290">
        <v>0</v>
      </c>
      <c r="AM44" s="225">
        <v>1</v>
      </c>
      <c r="AN44" s="129">
        <v>7</v>
      </c>
      <c r="AO44" s="129">
        <v>5</v>
      </c>
      <c r="AP44" s="129">
        <v>2</v>
      </c>
      <c r="AQ44" s="210">
        <v>5</v>
      </c>
      <c r="AR44" s="296">
        <v>4.75</v>
      </c>
      <c r="AS44" s="296">
        <v>4.6500000000000004</v>
      </c>
      <c r="AT44" s="302">
        <v>4.6500000000000004</v>
      </c>
      <c r="AU44" s="300">
        <v>4.6500000000000004</v>
      </c>
      <c r="AV44" s="311">
        <v>4.6500000000000004</v>
      </c>
      <c r="AW44" s="307">
        <v>4.6124999999999998</v>
      </c>
      <c r="AX44" s="300">
        <v>4.45</v>
      </c>
      <c r="AY44" s="127">
        <v>4.75</v>
      </c>
      <c r="AZ44" s="127">
        <v>4.6500000000000004</v>
      </c>
      <c r="BA44" s="311">
        <v>4.5999999999999996</v>
      </c>
      <c r="BB44" s="302">
        <v>4.5250000000000004</v>
      </c>
      <c r="BC44" s="300">
        <v>4.45</v>
      </c>
      <c r="BD44" s="311">
        <v>4.5999999999999996</v>
      </c>
      <c r="BE44" s="306">
        <v>4.5250000000000004</v>
      </c>
      <c r="BF44" s="313">
        <v>4.5</v>
      </c>
      <c r="BG44" s="318">
        <v>4.55</v>
      </c>
      <c r="BH44" s="317">
        <v>4.8588815789473685</v>
      </c>
      <c r="BI44" s="320">
        <v>4.6237601214574902</v>
      </c>
      <c r="BJ44" s="480"/>
    </row>
    <row r="45" spans="1:62" x14ac:dyDescent="0.3">
      <c r="A45" s="257" t="str">
        <f t="shared" si="1"/>
        <v>41위</v>
      </c>
      <c r="B45" s="259" t="s">
        <v>3792</v>
      </c>
      <c r="C45" s="259" t="s">
        <v>3833</v>
      </c>
      <c r="D45" s="462" t="s">
        <v>3844</v>
      </c>
      <c r="E45" s="259" t="s">
        <v>65</v>
      </c>
      <c r="F45" s="455">
        <v>1</v>
      </c>
      <c r="G45" s="463" t="s">
        <v>3846</v>
      </c>
      <c r="H45" s="464" t="s">
        <v>1661</v>
      </c>
      <c r="I45" s="465" t="s">
        <v>2724</v>
      </c>
      <c r="J45" s="470" t="s">
        <v>3831</v>
      </c>
      <c r="K45" s="470" t="s">
        <v>3831</v>
      </c>
      <c r="L45" s="397">
        <v>0.94117647058823528</v>
      </c>
      <c r="M45" s="396">
        <v>16</v>
      </c>
      <c r="N45" s="400">
        <v>17</v>
      </c>
      <c r="O45" s="280">
        <v>8</v>
      </c>
      <c r="P45" s="290">
        <v>8</v>
      </c>
      <c r="Q45" s="280">
        <v>5</v>
      </c>
      <c r="R45" s="226">
        <v>8</v>
      </c>
      <c r="S45" s="226">
        <v>1</v>
      </c>
      <c r="T45" s="226">
        <v>2</v>
      </c>
      <c r="U45" s="290">
        <v>0</v>
      </c>
      <c r="V45" s="280">
        <v>0</v>
      </c>
      <c r="W45" s="226">
        <v>2</v>
      </c>
      <c r="X45" s="226">
        <v>14</v>
      </c>
      <c r="Y45" s="402">
        <v>0</v>
      </c>
      <c r="Z45" s="290">
        <v>0</v>
      </c>
      <c r="AA45" s="280">
        <v>0</v>
      </c>
      <c r="AB45" s="226">
        <v>3</v>
      </c>
      <c r="AC45" s="226">
        <v>2</v>
      </c>
      <c r="AD45" s="226">
        <v>11</v>
      </c>
      <c r="AE45" s="290">
        <v>0</v>
      </c>
      <c r="AF45" s="280">
        <v>1</v>
      </c>
      <c r="AG45" s="226">
        <v>14</v>
      </c>
      <c r="AH45" s="226">
        <v>0</v>
      </c>
      <c r="AI45" s="402">
        <v>0</v>
      </c>
      <c r="AJ45" s="402">
        <v>0</v>
      </c>
      <c r="AK45" s="402">
        <v>0</v>
      </c>
      <c r="AL45" s="290">
        <v>1</v>
      </c>
      <c r="AM45" s="225">
        <v>2</v>
      </c>
      <c r="AN45" s="129">
        <v>13</v>
      </c>
      <c r="AO45" s="129">
        <v>1</v>
      </c>
      <c r="AP45" s="129">
        <v>0</v>
      </c>
      <c r="AQ45" s="210">
        <v>0</v>
      </c>
      <c r="AR45" s="296">
        <v>4.8125</v>
      </c>
      <c r="AS45" s="296">
        <v>4.4375</v>
      </c>
      <c r="AT45" s="302">
        <v>4.625</v>
      </c>
      <c r="AU45" s="300">
        <v>4.625</v>
      </c>
      <c r="AV45" s="311">
        <v>4.625</v>
      </c>
      <c r="AW45" s="306">
        <v>4.625</v>
      </c>
      <c r="AX45" s="300">
        <v>4.6875</v>
      </c>
      <c r="AY45" s="127">
        <v>4.5625</v>
      </c>
      <c r="AZ45" s="127">
        <v>4.625</v>
      </c>
      <c r="BA45" s="311">
        <v>4.625</v>
      </c>
      <c r="BB45" s="302">
        <v>4.625</v>
      </c>
      <c r="BC45" s="300">
        <v>4.625</v>
      </c>
      <c r="BD45" s="311">
        <v>4.625</v>
      </c>
      <c r="BE45" s="306">
        <v>4.59375</v>
      </c>
      <c r="BF45" s="313">
        <v>4.625</v>
      </c>
      <c r="BG45" s="318">
        <v>4.5625</v>
      </c>
      <c r="BH45" s="317">
        <v>4.6640625</v>
      </c>
      <c r="BI45" s="320">
        <v>4.623197115384615</v>
      </c>
      <c r="BJ45" s="480"/>
    </row>
    <row r="46" spans="1:62" x14ac:dyDescent="0.3">
      <c r="A46" s="257" t="str">
        <f t="shared" si="1"/>
        <v>42위</v>
      </c>
      <c r="B46" s="259" t="s">
        <v>3792</v>
      </c>
      <c r="C46" s="259" t="s">
        <v>3902</v>
      </c>
      <c r="D46" s="462" t="s">
        <v>3794</v>
      </c>
      <c r="E46" s="259" t="s">
        <v>765</v>
      </c>
      <c r="F46" s="455">
        <v>4</v>
      </c>
      <c r="G46" s="463" t="s">
        <v>2261</v>
      </c>
      <c r="H46" s="464" t="s">
        <v>1661</v>
      </c>
      <c r="I46" s="465" t="s">
        <v>1860</v>
      </c>
      <c r="J46" s="470" t="s">
        <v>1186</v>
      </c>
      <c r="K46" s="470" t="s">
        <v>1186</v>
      </c>
      <c r="L46" s="397">
        <v>0.90909090909090906</v>
      </c>
      <c r="M46" s="396">
        <v>20</v>
      </c>
      <c r="N46" s="400">
        <v>22</v>
      </c>
      <c r="O46" s="280">
        <v>10</v>
      </c>
      <c r="P46" s="290">
        <v>10</v>
      </c>
      <c r="Q46" s="280">
        <v>1</v>
      </c>
      <c r="R46" s="226">
        <v>8</v>
      </c>
      <c r="S46" s="226">
        <v>7</v>
      </c>
      <c r="T46" s="226">
        <v>4</v>
      </c>
      <c r="U46" s="290">
        <v>0</v>
      </c>
      <c r="V46" s="280">
        <v>2</v>
      </c>
      <c r="W46" s="226">
        <v>0</v>
      </c>
      <c r="X46" s="226">
        <v>16</v>
      </c>
      <c r="Y46" s="402">
        <v>2</v>
      </c>
      <c r="Z46" s="290">
        <v>0</v>
      </c>
      <c r="AA46" s="280">
        <v>1</v>
      </c>
      <c r="AB46" s="226">
        <v>5</v>
      </c>
      <c r="AC46" s="226">
        <v>6</v>
      </c>
      <c r="AD46" s="226">
        <v>7</v>
      </c>
      <c r="AE46" s="290">
        <v>1</v>
      </c>
      <c r="AF46" s="280">
        <v>8</v>
      </c>
      <c r="AG46" s="226">
        <v>10</v>
      </c>
      <c r="AH46" s="226">
        <v>1</v>
      </c>
      <c r="AI46" s="402">
        <v>0</v>
      </c>
      <c r="AJ46" s="402">
        <v>0</v>
      </c>
      <c r="AK46" s="402">
        <v>0</v>
      </c>
      <c r="AL46" s="290">
        <v>1</v>
      </c>
      <c r="AM46" s="225">
        <v>8</v>
      </c>
      <c r="AN46" s="129">
        <v>7</v>
      </c>
      <c r="AO46" s="129">
        <v>5</v>
      </c>
      <c r="AP46" s="129">
        <v>0</v>
      </c>
      <c r="AQ46" s="210">
        <v>0</v>
      </c>
      <c r="AR46" s="296">
        <v>4.75</v>
      </c>
      <c r="AS46" s="296">
        <v>4.7</v>
      </c>
      <c r="AT46" s="302">
        <v>4.7249999999999996</v>
      </c>
      <c r="AU46" s="300">
        <v>4.75</v>
      </c>
      <c r="AV46" s="311">
        <v>4.7</v>
      </c>
      <c r="AW46" s="306">
        <v>4.5749999999999993</v>
      </c>
      <c r="AX46" s="300">
        <v>4.5999999999999996</v>
      </c>
      <c r="AY46" s="127">
        <v>4.75</v>
      </c>
      <c r="AZ46" s="127">
        <v>4.3</v>
      </c>
      <c r="BA46" s="311">
        <v>4.6500000000000004</v>
      </c>
      <c r="BB46" s="302">
        <v>4.625</v>
      </c>
      <c r="BC46" s="300">
        <v>4.5999999999999996</v>
      </c>
      <c r="BD46" s="311">
        <v>4.6500000000000004</v>
      </c>
      <c r="BE46" s="306">
        <v>4.5</v>
      </c>
      <c r="BF46" s="313">
        <v>4.6500000000000004</v>
      </c>
      <c r="BG46" s="318">
        <v>4.3499999999999996</v>
      </c>
      <c r="BH46" s="317">
        <v>4.6460160818713456</v>
      </c>
      <c r="BI46" s="320">
        <v>4.6227704678362569</v>
      </c>
      <c r="BJ46" s="480"/>
    </row>
    <row r="47" spans="1:62" x14ac:dyDescent="0.3">
      <c r="A47" s="257" t="str">
        <f t="shared" si="1"/>
        <v>43위</v>
      </c>
      <c r="B47" s="259" t="s">
        <v>1173</v>
      </c>
      <c r="C47" s="259" t="s">
        <v>1911</v>
      </c>
      <c r="D47" s="462" t="s">
        <v>2680</v>
      </c>
      <c r="E47" s="259" t="s">
        <v>765</v>
      </c>
      <c r="F47" s="455">
        <v>1</v>
      </c>
      <c r="G47" s="463" t="s">
        <v>1856</v>
      </c>
      <c r="H47" s="464" t="s">
        <v>1661</v>
      </c>
      <c r="I47" s="465" t="s">
        <v>2681</v>
      </c>
      <c r="J47" s="470" t="s">
        <v>1186</v>
      </c>
      <c r="K47" s="470" t="s">
        <v>1186</v>
      </c>
      <c r="L47" s="397">
        <v>0.96296296296296291</v>
      </c>
      <c r="M47" s="396">
        <v>26</v>
      </c>
      <c r="N47" s="400">
        <v>27</v>
      </c>
      <c r="O47" s="280">
        <v>8</v>
      </c>
      <c r="P47" s="290">
        <v>18</v>
      </c>
      <c r="Q47" s="280">
        <v>4</v>
      </c>
      <c r="R47" s="226">
        <v>12</v>
      </c>
      <c r="S47" s="226">
        <v>4</v>
      </c>
      <c r="T47" s="226">
        <v>6</v>
      </c>
      <c r="U47" s="290">
        <v>0</v>
      </c>
      <c r="V47" s="280">
        <v>1</v>
      </c>
      <c r="W47" s="226">
        <v>2</v>
      </c>
      <c r="X47" s="226">
        <v>22</v>
      </c>
      <c r="Y47" s="402">
        <v>1</v>
      </c>
      <c r="Z47" s="290">
        <v>0</v>
      </c>
      <c r="AA47" s="280">
        <v>0</v>
      </c>
      <c r="AB47" s="226">
        <v>5</v>
      </c>
      <c r="AC47" s="226">
        <v>7</v>
      </c>
      <c r="AD47" s="226">
        <v>14</v>
      </c>
      <c r="AE47" s="290">
        <v>0</v>
      </c>
      <c r="AF47" s="280">
        <v>16</v>
      </c>
      <c r="AG47" s="226">
        <v>8</v>
      </c>
      <c r="AH47" s="226">
        <v>0</v>
      </c>
      <c r="AI47" s="402">
        <v>0</v>
      </c>
      <c r="AJ47" s="402">
        <v>0</v>
      </c>
      <c r="AK47" s="402">
        <v>0</v>
      </c>
      <c r="AL47" s="290">
        <v>2</v>
      </c>
      <c r="AM47" s="225">
        <v>9</v>
      </c>
      <c r="AN47" s="129">
        <v>10</v>
      </c>
      <c r="AO47" s="129">
        <v>7</v>
      </c>
      <c r="AP47" s="129">
        <v>0</v>
      </c>
      <c r="AQ47" s="210">
        <v>0</v>
      </c>
      <c r="AR47" s="296">
        <v>4.5384615384615383</v>
      </c>
      <c r="AS47" s="296">
        <v>4.6923076923076925</v>
      </c>
      <c r="AT47" s="302">
        <v>4.7115384615384617</v>
      </c>
      <c r="AU47" s="300">
        <v>4.7307692307692308</v>
      </c>
      <c r="AV47" s="311">
        <v>4.6923076923076925</v>
      </c>
      <c r="AW47" s="306">
        <v>4.5769230769230766</v>
      </c>
      <c r="AX47" s="300">
        <v>4.6538461538461542</v>
      </c>
      <c r="AY47" s="127">
        <v>4.6538461538461542</v>
      </c>
      <c r="AZ47" s="127">
        <v>4.2692307692307692</v>
      </c>
      <c r="BA47" s="311">
        <v>4.7307692307692308</v>
      </c>
      <c r="BB47" s="302">
        <v>4.6923076923076925</v>
      </c>
      <c r="BC47" s="300">
        <v>4.6923076923076925</v>
      </c>
      <c r="BD47" s="311">
        <v>4.6923076923076925</v>
      </c>
      <c r="BE47" s="306">
        <v>4.4423076923076925</v>
      </c>
      <c r="BF47" s="313">
        <v>4.6538461538461542</v>
      </c>
      <c r="BG47" s="318">
        <v>4.2307692307692308</v>
      </c>
      <c r="BH47" s="317">
        <v>4.7548076923076916</v>
      </c>
      <c r="BI47" s="320">
        <v>4.6142751479289945</v>
      </c>
      <c r="BJ47" s="480"/>
    </row>
    <row r="48" spans="1:62" x14ac:dyDescent="0.3">
      <c r="A48" s="257" t="str">
        <f t="shared" si="1"/>
        <v>44위</v>
      </c>
      <c r="B48" s="259" t="s">
        <v>3393</v>
      </c>
      <c r="C48" s="259" t="s">
        <v>3621</v>
      </c>
      <c r="D48" s="462" t="s">
        <v>3638</v>
      </c>
      <c r="E48" s="259" t="s">
        <v>570</v>
      </c>
      <c r="F48" s="455">
        <v>2</v>
      </c>
      <c r="G48" s="463" t="s">
        <v>2313</v>
      </c>
      <c r="H48" s="464" t="s">
        <v>479</v>
      </c>
      <c r="I48" s="465" t="s">
        <v>2421</v>
      </c>
      <c r="J48" s="470" t="s">
        <v>594</v>
      </c>
      <c r="K48" s="470" t="s">
        <v>594</v>
      </c>
      <c r="L48" s="397">
        <v>0.89473684210526316</v>
      </c>
      <c r="M48" s="396">
        <v>17</v>
      </c>
      <c r="N48" s="400">
        <v>19</v>
      </c>
      <c r="O48" s="280">
        <v>8</v>
      </c>
      <c r="P48" s="290">
        <v>9</v>
      </c>
      <c r="Q48" s="280">
        <v>0</v>
      </c>
      <c r="R48" s="226">
        <v>6</v>
      </c>
      <c r="S48" s="226">
        <v>4</v>
      </c>
      <c r="T48" s="226">
        <v>7</v>
      </c>
      <c r="U48" s="290">
        <v>0</v>
      </c>
      <c r="V48" s="280">
        <v>2</v>
      </c>
      <c r="W48" s="226">
        <v>2</v>
      </c>
      <c r="X48" s="226">
        <v>13</v>
      </c>
      <c r="Y48" s="402">
        <v>0</v>
      </c>
      <c r="Z48" s="290">
        <v>0</v>
      </c>
      <c r="AA48" s="280">
        <v>0</v>
      </c>
      <c r="AB48" s="226">
        <v>9</v>
      </c>
      <c r="AC48" s="226">
        <v>5</v>
      </c>
      <c r="AD48" s="226">
        <v>3</v>
      </c>
      <c r="AE48" s="290">
        <v>0</v>
      </c>
      <c r="AF48" s="280">
        <v>8</v>
      </c>
      <c r="AG48" s="226">
        <v>6</v>
      </c>
      <c r="AH48" s="226">
        <v>1</v>
      </c>
      <c r="AI48" s="402">
        <v>0</v>
      </c>
      <c r="AJ48" s="402">
        <v>0</v>
      </c>
      <c r="AK48" s="402">
        <v>0</v>
      </c>
      <c r="AL48" s="290">
        <v>2</v>
      </c>
      <c r="AM48" s="225">
        <v>3</v>
      </c>
      <c r="AN48" s="129">
        <v>4</v>
      </c>
      <c r="AO48" s="129">
        <v>9</v>
      </c>
      <c r="AP48" s="129">
        <v>1</v>
      </c>
      <c r="AQ48" s="210">
        <v>0</v>
      </c>
      <c r="AR48" s="296">
        <v>4.82</v>
      </c>
      <c r="AS48" s="296">
        <v>4.6500000000000004</v>
      </c>
      <c r="AT48" s="302">
        <v>4.47</v>
      </c>
      <c r="AU48" s="300">
        <v>4.47</v>
      </c>
      <c r="AV48" s="311">
        <v>4.47</v>
      </c>
      <c r="AW48" s="306">
        <v>4.5875000000000004</v>
      </c>
      <c r="AX48" s="300">
        <v>4.47</v>
      </c>
      <c r="AY48" s="127">
        <v>4.59</v>
      </c>
      <c r="AZ48" s="127">
        <v>4.53</v>
      </c>
      <c r="BA48" s="311">
        <v>4.76</v>
      </c>
      <c r="BB48" s="302">
        <v>4.7050000000000001</v>
      </c>
      <c r="BC48" s="300">
        <v>4.6500000000000004</v>
      </c>
      <c r="BD48" s="311">
        <v>4.76</v>
      </c>
      <c r="BE48" s="306">
        <v>4.3499999999999996</v>
      </c>
      <c r="BF48" s="313">
        <v>4.3499999999999996</v>
      </c>
      <c r="BG48" s="318" t="s">
        <v>479</v>
      </c>
      <c r="BH48" s="317">
        <v>4.8042857142857143</v>
      </c>
      <c r="BI48" s="320">
        <v>4.6103571428571426</v>
      </c>
      <c r="BJ48" s="480"/>
    </row>
    <row r="49" spans="1:62" x14ac:dyDescent="0.3">
      <c r="A49" s="257" t="str">
        <f t="shared" si="1"/>
        <v>45위</v>
      </c>
      <c r="B49" s="259" t="s">
        <v>1898</v>
      </c>
      <c r="C49" s="259" t="s">
        <v>1908</v>
      </c>
      <c r="D49" s="462" t="s">
        <v>2673</v>
      </c>
      <c r="E49" s="259" t="s">
        <v>766</v>
      </c>
      <c r="F49" s="455">
        <v>1</v>
      </c>
      <c r="G49" s="463" t="s">
        <v>2674</v>
      </c>
      <c r="H49" s="464" t="s">
        <v>1562</v>
      </c>
      <c r="I49" s="465" t="s">
        <v>2675</v>
      </c>
      <c r="J49" s="470" t="s">
        <v>1131</v>
      </c>
      <c r="K49" s="470" t="s">
        <v>1131</v>
      </c>
      <c r="L49" s="397">
        <v>1</v>
      </c>
      <c r="M49" s="396">
        <v>27</v>
      </c>
      <c r="N49" s="400">
        <v>27</v>
      </c>
      <c r="O49" s="280">
        <v>20</v>
      </c>
      <c r="P49" s="290">
        <v>7</v>
      </c>
      <c r="Q49" s="280">
        <v>0</v>
      </c>
      <c r="R49" s="226">
        <v>2</v>
      </c>
      <c r="S49" s="226">
        <v>6</v>
      </c>
      <c r="T49" s="226">
        <v>18</v>
      </c>
      <c r="U49" s="290">
        <v>1</v>
      </c>
      <c r="V49" s="280">
        <v>4</v>
      </c>
      <c r="W49" s="226">
        <v>1</v>
      </c>
      <c r="X49" s="226">
        <v>22</v>
      </c>
      <c r="Y49" s="402">
        <v>0</v>
      </c>
      <c r="Z49" s="290">
        <v>0</v>
      </c>
      <c r="AA49" s="280">
        <v>4</v>
      </c>
      <c r="AB49" s="226">
        <v>16</v>
      </c>
      <c r="AC49" s="226">
        <v>7</v>
      </c>
      <c r="AD49" s="226">
        <v>0</v>
      </c>
      <c r="AE49" s="290">
        <v>0</v>
      </c>
      <c r="AF49" s="280">
        <v>15</v>
      </c>
      <c r="AG49" s="226">
        <v>9</v>
      </c>
      <c r="AH49" s="226">
        <v>1</v>
      </c>
      <c r="AI49" s="402">
        <v>0</v>
      </c>
      <c r="AJ49" s="402">
        <v>0</v>
      </c>
      <c r="AK49" s="402">
        <v>0</v>
      </c>
      <c r="AL49" s="290">
        <v>2</v>
      </c>
      <c r="AM49" s="225">
        <v>12</v>
      </c>
      <c r="AN49" s="129">
        <v>0</v>
      </c>
      <c r="AO49" s="129">
        <v>7</v>
      </c>
      <c r="AP49" s="129">
        <v>8</v>
      </c>
      <c r="AQ49" s="210">
        <v>0</v>
      </c>
      <c r="AR49" s="296">
        <v>4.615384615384615</v>
      </c>
      <c r="AS49" s="296">
        <v>4.6296296296296298</v>
      </c>
      <c r="AT49" s="302">
        <v>4.5555555555555554</v>
      </c>
      <c r="AU49" s="300">
        <v>4.6296296296296298</v>
      </c>
      <c r="AV49" s="311">
        <v>4.4814814814814818</v>
      </c>
      <c r="AW49" s="306">
        <v>4.6203703703703702</v>
      </c>
      <c r="AX49" s="300">
        <v>4.6296296296296298</v>
      </c>
      <c r="AY49" s="127">
        <v>4.666666666666667</v>
      </c>
      <c r="AZ49" s="127">
        <v>4.5555555555555554</v>
      </c>
      <c r="BA49" s="311">
        <v>4.6296296296296298</v>
      </c>
      <c r="BB49" s="302">
        <v>4.6296296296296298</v>
      </c>
      <c r="BC49" s="300">
        <v>4.666666666666667</v>
      </c>
      <c r="BD49" s="311">
        <v>4.5925925925925926</v>
      </c>
      <c r="BE49" s="306">
        <v>4.5925925925925926</v>
      </c>
      <c r="BF49" s="313">
        <v>4.5925925925925926</v>
      </c>
      <c r="BG49" s="318" t="s">
        <v>1562</v>
      </c>
      <c r="BH49" s="317">
        <v>4.601656099033816</v>
      </c>
      <c r="BI49" s="320">
        <v>4.6075928990410429</v>
      </c>
      <c r="BJ49" s="480" t="s">
        <v>2676</v>
      </c>
    </row>
    <row r="50" spans="1:62" x14ac:dyDescent="0.3">
      <c r="A50" s="257" t="str">
        <f t="shared" si="1"/>
        <v>46위</v>
      </c>
      <c r="B50" s="259" t="s">
        <v>1833</v>
      </c>
      <c r="C50" s="259" t="s">
        <v>2208</v>
      </c>
      <c r="D50" s="462" t="s">
        <v>2235</v>
      </c>
      <c r="E50" s="259" t="s">
        <v>763</v>
      </c>
      <c r="F50" s="455">
        <v>2</v>
      </c>
      <c r="G50" s="463" t="s">
        <v>2261</v>
      </c>
      <c r="H50" s="464" t="s">
        <v>1661</v>
      </c>
      <c r="I50" s="465" t="s">
        <v>1860</v>
      </c>
      <c r="J50" s="470" t="s">
        <v>1186</v>
      </c>
      <c r="K50" s="470" t="s">
        <v>1186</v>
      </c>
      <c r="L50" s="397">
        <v>0.96551724137931039</v>
      </c>
      <c r="M50" s="396">
        <v>28</v>
      </c>
      <c r="N50" s="400">
        <v>29</v>
      </c>
      <c r="O50" s="280">
        <v>10</v>
      </c>
      <c r="P50" s="290">
        <v>18</v>
      </c>
      <c r="Q50" s="280">
        <v>0</v>
      </c>
      <c r="R50" s="226">
        <v>13</v>
      </c>
      <c r="S50" s="226">
        <v>8</v>
      </c>
      <c r="T50" s="226">
        <v>7</v>
      </c>
      <c r="U50" s="290">
        <v>0</v>
      </c>
      <c r="V50" s="280">
        <v>3</v>
      </c>
      <c r="W50" s="226">
        <v>2</v>
      </c>
      <c r="X50" s="226">
        <v>21</v>
      </c>
      <c r="Y50" s="402">
        <v>2</v>
      </c>
      <c r="Z50" s="290">
        <v>0</v>
      </c>
      <c r="AA50" s="280">
        <v>2</v>
      </c>
      <c r="AB50" s="226">
        <v>4</v>
      </c>
      <c r="AC50" s="226">
        <v>12</v>
      </c>
      <c r="AD50" s="226">
        <v>9</v>
      </c>
      <c r="AE50" s="290">
        <v>1</v>
      </c>
      <c r="AF50" s="280">
        <v>14</v>
      </c>
      <c r="AG50" s="226">
        <v>12</v>
      </c>
      <c r="AH50" s="226">
        <v>1</v>
      </c>
      <c r="AI50" s="402">
        <v>0</v>
      </c>
      <c r="AJ50" s="402">
        <v>0</v>
      </c>
      <c r="AK50" s="402">
        <v>0</v>
      </c>
      <c r="AL50" s="290">
        <v>1</v>
      </c>
      <c r="AM50" s="225">
        <v>7</v>
      </c>
      <c r="AN50" s="129">
        <v>12</v>
      </c>
      <c r="AO50" s="129">
        <v>7</v>
      </c>
      <c r="AP50" s="129">
        <v>2</v>
      </c>
      <c r="AQ50" s="210">
        <v>0</v>
      </c>
      <c r="AR50" s="296">
        <v>4.7142857142857144</v>
      </c>
      <c r="AS50" s="296">
        <v>4.5714285714285712</v>
      </c>
      <c r="AT50" s="302">
        <v>4.5892857142857135</v>
      </c>
      <c r="AU50" s="300">
        <v>4.5714285714285712</v>
      </c>
      <c r="AV50" s="311">
        <v>4.6071428571428568</v>
      </c>
      <c r="AW50" s="306">
        <v>4.5714285714285712</v>
      </c>
      <c r="AX50" s="300">
        <v>4.6428571428571432</v>
      </c>
      <c r="AY50" s="127">
        <v>4.5357142857142856</v>
      </c>
      <c r="AZ50" s="127">
        <v>4.5</v>
      </c>
      <c r="BA50" s="311">
        <v>4.6071428571428568</v>
      </c>
      <c r="BB50" s="302">
        <v>4.6607142857142865</v>
      </c>
      <c r="BC50" s="300">
        <v>4.6785714285714288</v>
      </c>
      <c r="BD50" s="311">
        <v>4.6428571428571432</v>
      </c>
      <c r="BE50" s="306">
        <v>4.5535714285714288</v>
      </c>
      <c r="BF50" s="313">
        <v>4.5714285714285712</v>
      </c>
      <c r="BG50" s="318">
        <v>4.5357142857142856</v>
      </c>
      <c r="BH50" s="317">
        <v>4.6935468631897219</v>
      </c>
      <c r="BI50" s="320">
        <v>4.6055475609047036</v>
      </c>
      <c r="BJ50" s="480"/>
    </row>
    <row r="51" spans="1:62" x14ac:dyDescent="0.3">
      <c r="A51" s="257" t="str">
        <f t="shared" si="1"/>
        <v>47위</v>
      </c>
      <c r="B51" s="259" t="s">
        <v>3792</v>
      </c>
      <c r="C51" s="259" t="s">
        <v>4052</v>
      </c>
      <c r="D51" s="462" t="s">
        <v>4089</v>
      </c>
      <c r="E51" s="259" t="s">
        <v>370</v>
      </c>
      <c r="F51" s="455">
        <v>3</v>
      </c>
      <c r="G51" s="463" t="s">
        <v>2652</v>
      </c>
      <c r="H51" s="464" t="s">
        <v>1661</v>
      </c>
      <c r="I51" s="465" t="s">
        <v>1858</v>
      </c>
      <c r="J51" s="470" t="s">
        <v>3831</v>
      </c>
      <c r="K51" s="470" t="s">
        <v>3831</v>
      </c>
      <c r="L51" s="397">
        <v>1</v>
      </c>
      <c r="M51" s="396">
        <v>10</v>
      </c>
      <c r="N51" s="400">
        <v>10</v>
      </c>
      <c r="O51" s="280">
        <v>0</v>
      </c>
      <c r="P51" s="290">
        <v>10</v>
      </c>
      <c r="Q51" s="280">
        <v>1</v>
      </c>
      <c r="R51" s="226">
        <v>3</v>
      </c>
      <c r="S51" s="226">
        <v>3</v>
      </c>
      <c r="T51" s="226">
        <v>3</v>
      </c>
      <c r="U51" s="290">
        <v>0</v>
      </c>
      <c r="V51" s="280">
        <v>1</v>
      </c>
      <c r="W51" s="226">
        <v>0</v>
      </c>
      <c r="X51" s="226">
        <v>5</v>
      </c>
      <c r="Y51" s="402">
        <v>4</v>
      </c>
      <c r="Z51" s="290">
        <v>0</v>
      </c>
      <c r="AA51" s="280">
        <v>0</v>
      </c>
      <c r="AB51" s="226">
        <v>2</v>
      </c>
      <c r="AC51" s="226">
        <v>3</v>
      </c>
      <c r="AD51" s="226">
        <v>4</v>
      </c>
      <c r="AE51" s="290">
        <v>1</v>
      </c>
      <c r="AF51" s="280">
        <v>8</v>
      </c>
      <c r="AG51" s="226">
        <v>1</v>
      </c>
      <c r="AH51" s="226">
        <v>0</v>
      </c>
      <c r="AI51" s="402">
        <v>0</v>
      </c>
      <c r="AJ51" s="402">
        <v>0</v>
      </c>
      <c r="AK51" s="402">
        <v>0</v>
      </c>
      <c r="AL51" s="290">
        <v>1</v>
      </c>
      <c r="AM51" s="225">
        <v>2</v>
      </c>
      <c r="AN51" s="129">
        <v>7</v>
      </c>
      <c r="AO51" s="129">
        <v>1</v>
      </c>
      <c r="AP51" s="129">
        <v>0</v>
      </c>
      <c r="AQ51" s="210">
        <v>0</v>
      </c>
      <c r="AR51" s="296">
        <v>4.7</v>
      </c>
      <c r="AS51" s="296">
        <v>4.7</v>
      </c>
      <c r="AT51" s="302">
        <v>4.5999999999999996</v>
      </c>
      <c r="AU51" s="300">
        <v>4.5999999999999996</v>
      </c>
      <c r="AV51" s="311">
        <v>4.5999999999999996</v>
      </c>
      <c r="AW51" s="306">
        <v>4.5750000000000002</v>
      </c>
      <c r="AX51" s="300">
        <v>4.5</v>
      </c>
      <c r="AY51" s="127">
        <v>4.8</v>
      </c>
      <c r="AZ51" s="127">
        <v>4.3</v>
      </c>
      <c r="BA51" s="311">
        <v>4.7</v>
      </c>
      <c r="BB51" s="302">
        <v>4.5999999999999996</v>
      </c>
      <c r="BC51" s="300">
        <v>4.5</v>
      </c>
      <c r="BD51" s="311">
        <v>4.7</v>
      </c>
      <c r="BE51" s="306">
        <v>4.5</v>
      </c>
      <c r="BF51" s="313">
        <v>4.4000000000000004</v>
      </c>
      <c r="BG51" s="318">
        <v>4.5999999999999996</v>
      </c>
      <c r="BH51" s="317">
        <v>4.7583333333333346</v>
      </c>
      <c r="BI51" s="320">
        <v>4.6044871794871804</v>
      </c>
      <c r="BJ51" s="480"/>
    </row>
    <row r="52" spans="1:62" x14ac:dyDescent="0.3">
      <c r="A52" s="257" t="str">
        <f t="shared" si="1"/>
        <v>48위</v>
      </c>
      <c r="B52" s="259" t="s">
        <v>3393</v>
      </c>
      <c r="C52" s="259" t="s">
        <v>3527</v>
      </c>
      <c r="D52" s="462" t="s">
        <v>3554</v>
      </c>
      <c r="E52" s="259" t="s">
        <v>564</v>
      </c>
      <c r="F52" s="455">
        <v>2</v>
      </c>
      <c r="G52" s="463" t="s">
        <v>723</v>
      </c>
      <c r="H52" s="464" t="s">
        <v>106</v>
      </c>
      <c r="I52" s="465" t="s">
        <v>3571</v>
      </c>
      <c r="J52" s="470" t="s">
        <v>253</v>
      </c>
      <c r="K52" s="470" t="s">
        <v>253</v>
      </c>
      <c r="L52" s="397">
        <v>0.90909090909090906</v>
      </c>
      <c r="M52" s="396">
        <v>20</v>
      </c>
      <c r="N52" s="400">
        <v>22</v>
      </c>
      <c r="O52" s="280">
        <v>9</v>
      </c>
      <c r="P52" s="290">
        <v>11</v>
      </c>
      <c r="Q52" s="280">
        <v>1</v>
      </c>
      <c r="R52" s="226">
        <v>2</v>
      </c>
      <c r="S52" s="226">
        <v>13</v>
      </c>
      <c r="T52" s="226">
        <v>4</v>
      </c>
      <c r="U52" s="290">
        <v>0</v>
      </c>
      <c r="V52" s="280">
        <v>1</v>
      </c>
      <c r="W52" s="226">
        <v>1</v>
      </c>
      <c r="X52" s="226">
        <v>14</v>
      </c>
      <c r="Y52" s="402">
        <v>4</v>
      </c>
      <c r="Z52" s="290">
        <v>0</v>
      </c>
      <c r="AA52" s="280">
        <v>1</v>
      </c>
      <c r="AB52" s="226">
        <v>8</v>
      </c>
      <c r="AC52" s="226">
        <v>9</v>
      </c>
      <c r="AD52" s="226">
        <v>2</v>
      </c>
      <c r="AE52" s="290">
        <v>0</v>
      </c>
      <c r="AF52" s="280">
        <v>12</v>
      </c>
      <c r="AG52" s="226">
        <v>5</v>
      </c>
      <c r="AH52" s="226">
        <v>0</v>
      </c>
      <c r="AI52" s="402">
        <v>0</v>
      </c>
      <c r="AJ52" s="402">
        <v>0</v>
      </c>
      <c r="AK52" s="402">
        <v>0</v>
      </c>
      <c r="AL52" s="290">
        <v>3</v>
      </c>
      <c r="AM52" s="225">
        <v>9</v>
      </c>
      <c r="AN52" s="129">
        <v>6</v>
      </c>
      <c r="AO52" s="129">
        <v>4</v>
      </c>
      <c r="AP52" s="129">
        <v>1</v>
      </c>
      <c r="AQ52" s="210">
        <v>0</v>
      </c>
      <c r="AR52" s="296">
        <v>4.7</v>
      </c>
      <c r="AS52" s="296">
        <v>4.5999999999999996</v>
      </c>
      <c r="AT52" s="302">
        <v>4.625</v>
      </c>
      <c r="AU52" s="300">
        <v>4.5999999999999996</v>
      </c>
      <c r="AV52" s="311">
        <v>4.6500000000000004</v>
      </c>
      <c r="AW52" s="306">
        <v>4.6624999999999996</v>
      </c>
      <c r="AX52" s="300">
        <v>4.7</v>
      </c>
      <c r="AY52" s="127">
        <v>4.8</v>
      </c>
      <c r="AZ52" s="127">
        <v>4.55</v>
      </c>
      <c r="BA52" s="311">
        <v>4.5999999999999996</v>
      </c>
      <c r="BB52" s="302">
        <v>4.6500000000000004</v>
      </c>
      <c r="BC52" s="300">
        <v>4.6500000000000004</v>
      </c>
      <c r="BD52" s="311">
        <v>4.6500000000000004</v>
      </c>
      <c r="BE52" s="306">
        <v>4.2249999999999996</v>
      </c>
      <c r="BF52" s="313">
        <v>4.0999999999999996</v>
      </c>
      <c r="BG52" s="318">
        <v>4.3499999999999996</v>
      </c>
      <c r="BH52" s="317">
        <v>4.8471491228070169</v>
      </c>
      <c r="BI52" s="320">
        <v>4.5997807017543861</v>
      </c>
      <c r="BJ52" s="480"/>
    </row>
    <row r="53" spans="1:62" x14ac:dyDescent="0.3">
      <c r="A53" s="257" t="str">
        <f t="shared" si="1"/>
        <v>49위</v>
      </c>
      <c r="B53" s="259" t="s">
        <v>1833</v>
      </c>
      <c r="C53" s="259" t="s">
        <v>1835</v>
      </c>
      <c r="D53" s="462" t="s">
        <v>1846</v>
      </c>
      <c r="E53" s="259" t="s">
        <v>770</v>
      </c>
      <c r="F53" s="455">
        <v>2</v>
      </c>
      <c r="G53" s="463" t="s">
        <v>1855</v>
      </c>
      <c r="H53" s="464" t="s">
        <v>1661</v>
      </c>
      <c r="I53" s="465" t="s">
        <v>1858</v>
      </c>
      <c r="J53" s="470" t="s">
        <v>1076</v>
      </c>
      <c r="K53" s="470" t="s">
        <v>1076</v>
      </c>
      <c r="L53" s="397">
        <v>1</v>
      </c>
      <c r="M53" s="396">
        <v>19</v>
      </c>
      <c r="N53" s="400">
        <v>19</v>
      </c>
      <c r="O53" s="280">
        <v>14</v>
      </c>
      <c r="P53" s="290">
        <v>5</v>
      </c>
      <c r="Q53" s="280">
        <v>0</v>
      </c>
      <c r="R53" s="226">
        <v>0</v>
      </c>
      <c r="S53" s="226">
        <v>7</v>
      </c>
      <c r="T53" s="226">
        <v>12</v>
      </c>
      <c r="U53" s="290">
        <v>0</v>
      </c>
      <c r="V53" s="280">
        <v>13</v>
      </c>
      <c r="W53" s="226">
        <v>6</v>
      </c>
      <c r="X53" s="226">
        <v>0</v>
      </c>
      <c r="Y53" s="402">
        <v>0</v>
      </c>
      <c r="Z53" s="290">
        <v>0</v>
      </c>
      <c r="AA53" s="280">
        <v>19</v>
      </c>
      <c r="AB53" s="226">
        <v>0</v>
      </c>
      <c r="AC53" s="226">
        <v>0</v>
      </c>
      <c r="AD53" s="226">
        <v>0</v>
      </c>
      <c r="AE53" s="290">
        <v>0</v>
      </c>
      <c r="AF53" s="280">
        <v>7</v>
      </c>
      <c r="AG53" s="226">
        <v>7</v>
      </c>
      <c r="AH53" s="226">
        <v>5</v>
      </c>
      <c r="AI53" s="402">
        <v>0</v>
      </c>
      <c r="AJ53" s="402">
        <v>0</v>
      </c>
      <c r="AK53" s="402">
        <v>0</v>
      </c>
      <c r="AL53" s="290">
        <v>0</v>
      </c>
      <c r="AM53" s="225">
        <v>3</v>
      </c>
      <c r="AN53" s="129">
        <v>6</v>
      </c>
      <c r="AO53" s="129">
        <v>2</v>
      </c>
      <c r="AP53" s="129">
        <v>2</v>
      </c>
      <c r="AQ53" s="210">
        <v>6</v>
      </c>
      <c r="AR53" s="296">
        <v>4.8947368421052628</v>
      </c>
      <c r="AS53" s="296">
        <v>4.5789473684210522</v>
      </c>
      <c r="AT53" s="302">
        <v>4.6052631578947363</v>
      </c>
      <c r="AU53" s="300">
        <v>4.6842105263157894</v>
      </c>
      <c r="AV53" s="311">
        <v>4.5263157894736841</v>
      </c>
      <c r="AW53" s="306">
        <v>4.6447368421052628</v>
      </c>
      <c r="AX53" s="300">
        <v>4.5789473684210522</v>
      </c>
      <c r="AY53" s="127">
        <v>4.7894736842105265</v>
      </c>
      <c r="AZ53" s="127">
        <v>4.6315789473684212</v>
      </c>
      <c r="BA53" s="311">
        <v>4.5789473684210522</v>
      </c>
      <c r="BB53" s="302">
        <v>4.4736842105263159</v>
      </c>
      <c r="BC53" s="300">
        <v>4.4736842105263159</v>
      </c>
      <c r="BD53" s="311">
        <v>4.4736842105263159</v>
      </c>
      <c r="BE53" s="306">
        <v>4.3421052631578947</v>
      </c>
      <c r="BF53" s="313">
        <v>4.2105263157894735</v>
      </c>
      <c r="BG53" s="318">
        <v>4.4736842105263159</v>
      </c>
      <c r="BH53" s="317">
        <v>4.8097695218438252</v>
      </c>
      <c r="BI53" s="320">
        <v>4.5926543356883913</v>
      </c>
      <c r="BJ53" s="480"/>
    </row>
    <row r="54" spans="1:62" x14ac:dyDescent="0.3">
      <c r="A54" s="257" t="str">
        <f t="shared" si="1"/>
        <v>50위</v>
      </c>
      <c r="B54" s="259" t="s">
        <v>3393</v>
      </c>
      <c r="C54" s="259" t="s">
        <v>3621</v>
      </c>
      <c r="D54" s="462" t="s">
        <v>3637</v>
      </c>
      <c r="E54" s="259" t="s">
        <v>765</v>
      </c>
      <c r="F54" s="455">
        <v>3</v>
      </c>
      <c r="G54" s="463" t="s">
        <v>712</v>
      </c>
      <c r="H54" s="464" t="s">
        <v>106</v>
      </c>
      <c r="I54" s="465" t="s">
        <v>753</v>
      </c>
      <c r="J54" s="470" t="s">
        <v>716</v>
      </c>
      <c r="K54" s="470" t="s">
        <v>716</v>
      </c>
      <c r="L54" s="397">
        <v>0.70833333333333337</v>
      </c>
      <c r="M54" s="396">
        <v>17</v>
      </c>
      <c r="N54" s="400">
        <v>24</v>
      </c>
      <c r="O54" s="280">
        <v>10</v>
      </c>
      <c r="P54" s="290">
        <v>7</v>
      </c>
      <c r="Q54" s="280">
        <v>1</v>
      </c>
      <c r="R54" s="226">
        <v>7</v>
      </c>
      <c r="S54" s="226">
        <v>7</v>
      </c>
      <c r="T54" s="226">
        <v>2</v>
      </c>
      <c r="U54" s="290">
        <v>0</v>
      </c>
      <c r="V54" s="280">
        <v>1</v>
      </c>
      <c r="W54" s="226">
        <v>3</v>
      </c>
      <c r="X54" s="226">
        <v>12</v>
      </c>
      <c r="Y54" s="402">
        <v>1</v>
      </c>
      <c r="Z54" s="290">
        <v>0</v>
      </c>
      <c r="AA54" s="280">
        <v>1</v>
      </c>
      <c r="AB54" s="226">
        <v>4</v>
      </c>
      <c r="AC54" s="226">
        <v>5</v>
      </c>
      <c r="AD54" s="226">
        <v>7</v>
      </c>
      <c r="AE54" s="290">
        <v>0</v>
      </c>
      <c r="AF54" s="280">
        <v>8</v>
      </c>
      <c r="AG54" s="226">
        <v>4</v>
      </c>
      <c r="AH54" s="226">
        <v>3</v>
      </c>
      <c r="AI54" s="402">
        <v>0</v>
      </c>
      <c r="AJ54" s="402">
        <v>1</v>
      </c>
      <c r="AK54" s="402">
        <v>0</v>
      </c>
      <c r="AL54" s="290">
        <v>1</v>
      </c>
      <c r="AM54" s="225">
        <v>6</v>
      </c>
      <c r="AN54" s="129">
        <v>10</v>
      </c>
      <c r="AO54" s="129">
        <v>1</v>
      </c>
      <c r="AP54" s="129">
        <v>0</v>
      </c>
      <c r="AQ54" s="210">
        <v>0</v>
      </c>
      <c r="AR54" s="296">
        <v>4.5294117647058822</v>
      </c>
      <c r="AS54" s="296">
        <v>4.7058823529411766</v>
      </c>
      <c r="AT54" s="302">
        <v>4.5</v>
      </c>
      <c r="AU54" s="300">
        <v>4.5294117647058822</v>
      </c>
      <c r="AV54" s="311">
        <v>4.4705882352941178</v>
      </c>
      <c r="AW54" s="306">
        <v>4.5294117647058822</v>
      </c>
      <c r="AX54" s="300">
        <v>4.5882352941176467</v>
      </c>
      <c r="AY54" s="127">
        <v>4.5294117647058822</v>
      </c>
      <c r="AZ54" s="127">
        <v>4.4705882352941178</v>
      </c>
      <c r="BA54" s="311">
        <v>4.5294117647058822</v>
      </c>
      <c r="BB54" s="302">
        <v>4.7058823529411766</v>
      </c>
      <c r="BC54" s="300">
        <v>4.7058823529411766</v>
      </c>
      <c r="BD54" s="311">
        <v>4.7058823529411766</v>
      </c>
      <c r="BE54" s="306">
        <v>4.5882352941176467</v>
      </c>
      <c r="BF54" s="313">
        <v>4.5882352941176467</v>
      </c>
      <c r="BG54" s="318">
        <v>4.5882352941176467</v>
      </c>
      <c r="BH54" s="317">
        <v>4.7468487394957979</v>
      </c>
      <c r="BI54" s="320">
        <v>4.591386554621848</v>
      </c>
      <c r="BJ54" s="480"/>
    </row>
    <row r="55" spans="1:62" x14ac:dyDescent="0.3">
      <c r="A55" s="257" t="str">
        <f t="shared" si="1"/>
        <v>51위</v>
      </c>
      <c r="B55" s="259" t="s">
        <v>1833</v>
      </c>
      <c r="C55" s="259" t="s">
        <v>1835</v>
      </c>
      <c r="D55" s="462" t="s">
        <v>1846</v>
      </c>
      <c r="E55" s="259" t="s">
        <v>370</v>
      </c>
      <c r="F55" s="466">
        <v>1</v>
      </c>
      <c r="G55" s="469" t="s">
        <v>1848</v>
      </c>
      <c r="H55" s="464" t="s">
        <v>1661</v>
      </c>
      <c r="I55" s="465" t="s">
        <v>1850</v>
      </c>
      <c r="J55" s="470" t="s">
        <v>1159</v>
      </c>
      <c r="K55" s="470" t="s">
        <v>1159</v>
      </c>
      <c r="L55" s="397">
        <v>0.9</v>
      </c>
      <c r="M55" s="395">
        <v>18</v>
      </c>
      <c r="N55" s="399">
        <v>20</v>
      </c>
      <c r="O55" s="280">
        <v>8</v>
      </c>
      <c r="P55" s="290">
        <v>10</v>
      </c>
      <c r="Q55" s="280">
        <v>1</v>
      </c>
      <c r="R55" s="226">
        <v>3</v>
      </c>
      <c r="S55" s="226">
        <v>6</v>
      </c>
      <c r="T55" s="226">
        <v>8</v>
      </c>
      <c r="U55" s="290">
        <v>0</v>
      </c>
      <c r="V55" s="280">
        <v>2</v>
      </c>
      <c r="W55" s="226">
        <v>2</v>
      </c>
      <c r="X55" s="226">
        <v>14</v>
      </c>
      <c r="Y55" s="402">
        <v>0</v>
      </c>
      <c r="Z55" s="290">
        <v>0</v>
      </c>
      <c r="AA55" s="280">
        <v>1</v>
      </c>
      <c r="AB55" s="226">
        <v>7</v>
      </c>
      <c r="AC55" s="226">
        <v>5</v>
      </c>
      <c r="AD55" s="226">
        <v>4</v>
      </c>
      <c r="AE55" s="290">
        <v>1</v>
      </c>
      <c r="AF55" s="280">
        <v>9</v>
      </c>
      <c r="AG55" s="226">
        <v>5</v>
      </c>
      <c r="AH55" s="226">
        <v>2</v>
      </c>
      <c r="AI55" s="402">
        <v>0</v>
      </c>
      <c r="AJ55" s="402">
        <v>0</v>
      </c>
      <c r="AK55" s="402">
        <v>0</v>
      </c>
      <c r="AL55" s="290">
        <v>2</v>
      </c>
      <c r="AM55" s="225">
        <v>3</v>
      </c>
      <c r="AN55" s="129">
        <v>1</v>
      </c>
      <c r="AO55" s="129">
        <v>11</v>
      </c>
      <c r="AP55" s="129">
        <v>3</v>
      </c>
      <c r="AQ55" s="210">
        <v>0</v>
      </c>
      <c r="AR55" s="296">
        <v>4.7222222222222223</v>
      </c>
      <c r="AS55" s="296">
        <v>4.6111111111111107</v>
      </c>
      <c r="AT55" s="302">
        <v>4.5</v>
      </c>
      <c r="AU55" s="300">
        <v>4.5</v>
      </c>
      <c r="AV55" s="311">
        <v>4.5</v>
      </c>
      <c r="AW55" s="306">
        <v>4.541666666666667</v>
      </c>
      <c r="AX55" s="300">
        <v>4.5</v>
      </c>
      <c r="AY55" s="127">
        <v>4.666666666666667</v>
      </c>
      <c r="AZ55" s="127">
        <v>4.4444444444444446</v>
      </c>
      <c r="BA55" s="311">
        <v>4.5555555555555554</v>
      </c>
      <c r="BB55" s="302">
        <v>4.6944444444444446</v>
      </c>
      <c r="BC55" s="300">
        <v>4.7222222222222223</v>
      </c>
      <c r="BD55" s="311">
        <v>4.666666666666667</v>
      </c>
      <c r="BE55" s="306">
        <v>4.5555555555555554</v>
      </c>
      <c r="BF55" s="313">
        <v>4.5555555555555554</v>
      </c>
      <c r="BG55" s="318">
        <v>4.5555555555555554</v>
      </c>
      <c r="BH55" s="317">
        <v>4.6818831699346406</v>
      </c>
      <c r="BI55" s="320">
        <v>4.590914089994973</v>
      </c>
      <c r="BJ55" s="480"/>
    </row>
    <row r="56" spans="1:62" x14ac:dyDescent="0.3">
      <c r="A56" s="257" t="str">
        <f t="shared" si="1"/>
        <v>52위</v>
      </c>
      <c r="B56" s="259" t="s">
        <v>3792</v>
      </c>
      <c r="C56" s="259" t="s">
        <v>4052</v>
      </c>
      <c r="D56" s="462" t="s">
        <v>4082</v>
      </c>
      <c r="E56" s="259" t="s">
        <v>370</v>
      </c>
      <c r="F56" s="455">
        <v>1</v>
      </c>
      <c r="G56" s="463" t="s">
        <v>4073</v>
      </c>
      <c r="H56" s="464" t="s">
        <v>1661</v>
      </c>
      <c r="I56" s="465" t="s">
        <v>2633</v>
      </c>
      <c r="J56" s="470" t="s">
        <v>1159</v>
      </c>
      <c r="K56" s="470" t="s">
        <v>1159</v>
      </c>
      <c r="L56" s="397">
        <v>1</v>
      </c>
      <c r="M56" s="396">
        <v>13</v>
      </c>
      <c r="N56" s="400">
        <v>13</v>
      </c>
      <c r="O56" s="280">
        <v>5</v>
      </c>
      <c r="P56" s="290">
        <v>8</v>
      </c>
      <c r="Q56" s="280">
        <v>0</v>
      </c>
      <c r="R56" s="226">
        <v>2</v>
      </c>
      <c r="S56" s="226">
        <v>7</v>
      </c>
      <c r="T56" s="226">
        <v>4</v>
      </c>
      <c r="U56" s="290">
        <v>0</v>
      </c>
      <c r="V56" s="280">
        <v>2</v>
      </c>
      <c r="W56" s="226">
        <v>0</v>
      </c>
      <c r="X56" s="226">
        <v>9</v>
      </c>
      <c r="Y56" s="402">
        <v>2</v>
      </c>
      <c r="Z56" s="290">
        <v>0</v>
      </c>
      <c r="AA56" s="280">
        <v>1</v>
      </c>
      <c r="AB56" s="226">
        <v>7</v>
      </c>
      <c r="AC56" s="226">
        <v>3</v>
      </c>
      <c r="AD56" s="226">
        <v>2</v>
      </c>
      <c r="AE56" s="290">
        <v>0</v>
      </c>
      <c r="AF56" s="280">
        <v>8</v>
      </c>
      <c r="AG56" s="226">
        <v>5</v>
      </c>
      <c r="AH56" s="226">
        <v>0</v>
      </c>
      <c r="AI56" s="402">
        <v>0</v>
      </c>
      <c r="AJ56" s="402">
        <v>0</v>
      </c>
      <c r="AK56" s="402">
        <v>0</v>
      </c>
      <c r="AL56" s="290">
        <v>0</v>
      </c>
      <c r="AM56" s="225">
        <v>7</v>
      </c>
      <c r="AN56" s="129">
        <v>3</v>
      </c>
      <c r="AO56" s="129">
        <v>2</v>
      </c>
      <c r="AP56" s="129">
        <v>1</v>
      </c>
      <c r="AQ56" s="210">
        <v>0</v>
      </c>
      <c r="AR56" s="296">
        <v>4.615384615384615</v>
      </c>
      <c r="AS56" s="296">
        <v>4.384615384615385</v>
      </c>
      <c r="AT56" s="302">
        <v>4.5769230769230766</v>
      </c>
      <c r="AU56" s="300">
        <v>4.5384615384615383</v>
      </c>
      <c r="AV56" s="311">
        <v>4.615384615384615</v>
      </c>
      <c r="AW56" s="306">
        <v>4.615384615384615</v>
      </c>
      <c r="AX56" s="300">
        <v>4.5384615384615383</v>
      </c>
      <c r="AY56" s="127">
        <v>4.7692307692307692</v>
      </c>
      <c r="AZ56" s="127">
        <v>4.5384615384615383</v>
      </c>
      <c r="BA56" s="311">
        <v>4.615384615384615</v>
      </c>
      <c r="BB56" s="302">
        <v>4.6538461538461533</v>
      </c>
      <c r="BC56" s="300">
        <v>4.615384615384615</v>
      </c>
      <c r="BD56" s="311">
        <v>4.6923076923076925</v>
      </c>
      <c r="BE56" s="306">
        <v>4.4615384615384617</v>
      </c>
      <c r="BF56" s="313">
        <v>4.4615384615384617</v>
      </c>
      <c r="BG56" s="318">
        <v>4.4615384615384617</v>
      </c>
      <c r="BH56" s="317">
        <v>4.7636217948717947</v>
      </c>
      <c r="BI56" s="320">
        <v>4.5853673570019717</v>
      </c>
      <c r="BJ56" s="480"/>
    </row>
    <row r="57" spans="1:62" x14ac:dyDescent="0.3">
      <c r="A57" s="257" t="str">
        <f t="shared" si="1"/>
        <v>53위</v>
      </c>
      <c r="B57" s="259" t="s">
        <v>1898</v>
      </c>
      <c r="C57" s="259" t="s">
        <v>1902</v>
      </c>
      <c r="D57" s="462" t="s">
        <v>2654</v>
      </c>
      <c r="E57" s="259" t="s">
        <v>370</v>
      </c>
      <c r="F57" s="455">
        <v>2</v>
      </c>
      <c r="G57" s="463" t="s">
        <v>2652</v>
      </c>
      <c r="H57" s="464" t="s">
        <v>1661</v>
      </c>
      <c r="I57" s="465" t="s">
        <v>1858</v>
      </c>
      <c r="J57" s="470" t="s">
        <v>203</v>
      </c>
      <c r="K57" s="470" t="s">
        <v>203</v>
      </c>
      <c r="L57" s="397">
        <v>1</v>
      </c>
      <c r="M57" s="396">
        <v>20</v>
      </c>
      <c r="N57" s="400">
        <v>20</v>
      </c>
      <c r="O57" s="280">
        <v>4</v>
      </c>
      <c r="P57" s="290">
        <v>16</v>
      </c>
      <c r="Q57" s="280">
        <v>0</v>
      </c>
      <c r="R57" s="226">
        <v>8</v>
      </c>
      <c r="S57" s="226">
        <v>9</v>
      </c>
      <c r="T57" s="226">
        <v>3</v>
      </c>
      <c r="U57" s="290">
        <v>0</v>
      </c>
      <c r="V57" s="280">
        <v>0</v>
      </c>
      <c r="W57" s="226">
        <v>5</v>
      </c>
      <c r="X57" s="226">
        <v>10</v>
      </c>
      <c r="Y57" s="402">
        <v>5</v>
      </c>
      <c r="Z57" s="290">
        <v>0</v>
      </c>
      <c r="AA57" s="280">
        <v>2</v>
      </c>
      <c r="AB57" s="226">
        <v>5</v>
      </c>
      <c r="AC57" s="226">
        <v>10</v>
      </c>
      <c r="AD57" s="226">
        <v>3</v>
      </c>
      <c r="AE57" s="290">
        <v>0</v>
      </c>
      <c r="AF57" s="280">
        <v>13</v>
      </c>
      <c r="AG57" s="226">
        <v>4</v>
      </c>
      <c r="AH57" s="226">
        <v>0</v>
      </c>
      <c r="AI57" s="402">
        <v>0</v>
      </c>
      <c r="AJ57" s="402">
        <v>0</v>
      </c>
      <c r="AK57" s="402">
        <v>0</v>
      </c>
      <c r="AL57" s="290">
        <v>3</v>
      </c>
      <c r="AM57" s="225">
        <v>0</v>
      </c>
      <c r="AN57" s="129">
        <v>17</v>
      </c>
      <c r="AO57" s="129">
        <v>3</v>
      </c>
      <c r="AP57" s="129">
        <v>0</v>
      </c>
      <c r="AQ57" s="210">
        <v>0</v>
      </c>
      <c r="AR57" s="296">
        <v>4.55</v>
      </c>
      <c r="AS57" s="296">
        <v>4.55</v>
      </c>
      <c r="AT57" s="302">
        <v>4.6750000000000007</v>
      </c>
      <c r="AU57" s="300">
        <v>4.7</v>
      </c>
      <c r="AV57" s="311">
        <v>4.6500000000000004</v>
      </c>
      <c r="AW57" s="306">
        <v>4.55</v>
      </c>
      <c r="AX57" s="300">
        <v>4.55</v>
      </c>
      <c r="AY57" s="127">
        <v>4.6500000000000004</v>
      </c>
      <c r="AZ57" s="127">
        <v>4.4000000000000004</v>
      </c>
      <c r="BA57" s="311">
        <v>4.5999999999999996</v>
      </c>
      <c r="BB57" s="302">
        <v>4.6750000000000007</v>
      </c>
      <c r="BC57" s="300">
        <v>4.6500000000000004</v>
      </c>
      <c r="BD57" s="311">
        <v>4.7</v>
      </c>
      <c r="BE57" s="306">
        <v>4.45</v>
      </c>
      <c r="BF57" s="313">
        <v>4.45</v>
      </c>
      <c r="BG57" s="318">
        <v>4.45</v>
      </c>
      <c r="BH57" s="317">
        <v>4.6949999999999994</v>
      </c>
      <c r="BI57" s="320">
        <v>4.5842307692307704</v>
      </c>
      <c r="BJ57" s="480"/>
    </row>
    <row r="58" spans="1:62" x14ac:dyDescent="0.3">
      <c r="A58" s="257" t="str">
        <f t="shared" si="1"/>
        <v>54위</v>
      </c>
      <c r="B58" s="259" t="s">
        <v>1173</v>
      </c>
      <c r="C58" s="259" t="s">
        <v>1914</v>
      </c>
      <c r="D58" s="462" t="s">
        <v>2686</v>
      </c>
      <c r="E58" s="259" t="s">
        <v>766</v>
      </c>
      <c r="F58" s="455">
        <v>1</v>
      </c>
      <c r="G58" s="463" t="s">
        <v>2688</v>
      </c>
      <c r="H58" s="464" t="s">
        <v>1661</v>
      </c>
      <c r="I58" s="465" t="s">
        <v>2689</v>
      </c>
      <c r="J58" s="470" t="s">
        <v>1076</v>
      </c>
      <c r="K58" s="470" t="s">
        <v>1076</v>
      </c>
      <c r="L58" s="397">
        <v>0.9285714285714286</v>
      </c>
      <c r="M58" s="396">
        <v>26</v>
      </c>
      <c r="N58" s="400">
        <v>28</v>
      </c>
      <c r="O58" s="280">
        <v>11</v>
      </c>
      <c r="P58" s="290">
        <v>15</v>
      </c>
      <c r="Q58" s="280">
        <v>0</v>
      </c>
      <c r="R58" s="226">
        <v>1</v>
      </c>
      <c r="S58" s="226">
        <v>8</v>
      </c>
      <c r="T58" s="226">
        <v>15</v>
      </c>
      <c r="U58" s="290">
        <v>2</v>
      </c>
      <c r="V58" s="280">
        <v>3</v>
      </c>
      <c r="W58" s="226">
        <v>2</v>
      </c>
      <c r="X58" s="226">
        <v>21</v>
      </c>
      <c r="Y58" s="402">
        <v>0</v>
      </c>
      <c r="Z58" s="290">
        <v>0</v>
      </c>
      <c r="AA58" s="280">
        <v>4</v>
      </c>
      <c r="AB58" s="226">
        <v>19</v>
      </c>
      <c r="AC58" s="226">
        <v>3</v>
      </c>
      <c r="AD58" s="226">
        <v>0</v>
      </c>
      <c r="AE58" s="290">
        <v>0</v>
      </c>
      <c r="AF58" s="280">
        <v>14</v>
      </c>
      <c r="AG58" s="226">
        <v>11</v>
      </c>
      <c r="AH58" s="226">
        <v>0</v>
      </c>
      <c r="AI58" s="402">
        <v>0</v>
      </c>
      <c r="AJ58" s="402">
        <v>0</v>
      </c>
      <c r="AK58" s="402">
        <v>0</v>
      </c>
      <c r="AL58" s="290">
        <v>1</v>
      </c>
      <c r="AM58" s="225">
        <v>5</v>
      </c>
      <c r="AN58" s="129">
        <v>0</v>
      </c>
      <c r="AO58" s="129">
        <v>3</v>
      </c>
      <c r="AP58" s="129">
        <v>18</v>
      </c>
      <c r="AQ58" s="210">
        <v>0</v>
      </c>
      <c r="AR58" s="296">
        <v>4.7307692307692308</v>
      </c>
      <c r="AS58" s="296">
        <v>4.615384615384615</v>
      </c>
      <c r="AT58" s="302">
        <v>4.4615384615384617</v>
      </c>
      <c r="AU58" s="300">
        <v>4.5384615384615383</v>
      </c>
      <c r="AV58" s="311">
        <v>4.384615384615385</v>
      </c>
      <c r="AW58" s="306">
        <v>4.5192307692307692</v>
      </c>
      <c r="AX58" s="300">
        <v>4.5769230769230766</v>
      </c>
      <c r="AY58" s="127">
        <v>4.5384615384615383</v>
      </c>
      <c r="AZ58" s="127">
        <v>4.5769230769230766</v>
      </c>
      <c r="BA58" s="311">
        <v>4.384615384615385</v>
      </c>
      <c r="BB58" s="302">
        <v>4.6730769230769234</v>
      </c>
      <c r="BC58" s="300">
        <v>4.6923076923076925</v>
      </c>
      <c r="BD58" s="311">
        <v>4.6538461538461542</v>
      </c>
      <c r="BE58" s="306">
        <v>4.5769230769230766</v>
      </c>
      <c r="BF58" s="313">
        <v>4.5769230769230766</v>
      </c>
      <c r="BG58" s="318">
        <v>4.5769230769230766</v>
      </c>
      <c r="BH58" s="317">
        <v>4.7211538461538467</v>
      </c>
      <c r="BI58" s="320">
        <v>4.5821005917159772</v>
      </c>
      <c r="BJ58" s="480"/>
    </row>
    <row r="59" spans="1:62" x14ac:dyDescent="0.3">
      <c r="A59" s="257" t="str">
        <f t="shared" si="1"/>
        <v>55위</v>
      </c>
      <c r="B59" s="259" t="s">
        <v>3792</v>
      </c>
      <c r="C59" s="259" t="s">
        <v>3833</v>
      </c>
      <c r="D59" s="462" t="s">
        <v>3856</v>
      </c>
      <c r="E59" s="259" t="s">
        <v>765</v>
      </c>
      <c r="F59" s="455">
        <v>3</v>
      </c>
      <c r="G59" s="463" t="s">
        <v>2493</v>
      </c>
      <c r="H59" s="464" t="s">
        <v>1661</v>
      </c>
      <c r="I59" s="465" t="s">
        <v>1860</v>
      </c>
      <c r="J59" s="470" t="s">
        <v>3859</v>
      </c>
      <c r="K59" s="470" t="s">
        <v>3859</v>
      </c>
      <c r="L59" s="397">
        <v>0.88</v>
      </c>
      <c r="M59" s="396">
        <v>22</v>
      </c>
      <c r="N59" s="400">
        <v>25</v>
      </c>
      <c r="O59" s="280">
        <v>8</v>
      </c>
      <c r="P59" s="290">
        <v>14</v>
      </c>
      <c r="Q59" s="280">
        <v>6</v>
      </c>
      <c r="R59" s="226">
        <v>9</v>
      </c>
      <c r="S59" s="226">
        <v>5</v>
      </c>
      <c r="T59" s="226">
        <v>2</v>
      </c>
      <c r="U59" s="290">
        <v>0</v>
      </c>
      <c r="V59" s="280">
        <v>1</v>
      </c>
      <c r="W59" s="226">
        <v>3</v>
      </c>
      <c r="X59" s="226">
        <v>18</v>
      </c>
      <c r="Y59" s="402">
        <v>0</v>
      </c>
      <c r="Z59" s="290">
        <v>0</v>
      </c>
      <c r="AA59" s="280">
        <v>0</v>
      </c>
      <c r="AB59" s="226">
        <v>5</v>
      </c>
      <c r="AC59" s="226">
        <v>9</v>
      </c>
      <c r="AD59" s="226">
        <v>7</v>
      </c>
      <c r="AE59" s="290">
        <v>1</v>
      </c>
      <c r="AF59" s="280">
        <v>14</v>
      </c>
      <c r="AG59" s="226">
        <v>5</v>
      </c>
      <c r="AH59" s="226">
        <v>1</v>
      </c>
      <c r="AI59" s="402">
        <v>0</v>
      </c>
      <c r="AJ59" s="402">
        <v>0</v>
      </c>
      <c r="AK59" s="402">
        <v>0</v>
      </c>
      <c r="AL59" s="290">
        <v>2</v>
      </c>
      <c r="AM59" s="225">
        <v>3</v>
      </c>
      <c r="AN59" s="129">
        <v>12</v>
      </c>
      <c r="AO59" s="129">
        <v>5</v>
      </c>
      <c r="AP59" s="129">
        <v>2</v>
      </c>
      <c r="AQ59" s="210">
        <v>0</v>
      </c>
      <c r="AR59" s="296">
        <v>4.7727272727272725</v>
      </c>
      <c r="AS59" s="296">
        <v>4.5909090909090908</v>
      </c>
      <c r="AT59" s="302">
        <v>4.5909090909090908</v>
      </c>
      <c r="AU59" s="300">
        <v>4.5909090909090908</v>
      </c>
      <c r="AV59" s="311">
        <v>4.5909090909090908</v>
      </c>
      <c r="AW59" s="306">
        <v>4.625</v>
      </c>
      <c r="AX59" s="300">
        <v>4.5909090909090908</v>
      </c>
      <c r="AY59" s="127">
        <v>4.6818181818181817</v>
      </c>
      <c r="AZ59" s="127">
        <v>4.6363636363636367</v>
      </c>
      <c r="BA59" s="311">
        <v>4.5909090909090908</v>
      </c>
      <c r="BB59" s="302">
        <v>4.3863636363636367</v>
      </c>
      <c r="BC59" s="300">
        <v>4.4090909090909092</v>
      </c>
      <c r="BD59" s="311">
        <v>4.3636363636363633</v>
      </c>
      <c r="BE59" s="306">
        <v>4.4772727272727266</v>
      </c>
      <c r="BF59" s="313">
        <v>4.4545454545454541</v>
      </c>
      <c r="BG59" s="318">
        <v>4.5</v>
      </c>
      <c r="BH59" s="317">
        <v>4.7418546365914791</v>
      </c>
      <c r="BI59" s="320">
        <v>4.5780447622552876</v>
      </c>
      <c r="BJ59" s="480"/>
    </row>
    <row r="60" spans="1:62" x14ac:dyDescent="0.3">
      <c r="A60" s="257" t="str">
        <f t="shared" si="1"/>
        <v>56위</v>
      </c>
      <c r="B60" s="259" t="s">
        <v>1173</v>
      </c>
      <c r="C60" s="259" t="s">
        <v>1548</v>
      </c>
      <c r="D60" s="462" t="s">
        <v>2699</v>
      </c>
      <c r="E60" s="259" t="s">
        <v>765</v>
      </c>
      <c r="F60" s="455">
        <v>1</v>
      </c>
      <c r="G60" s="463" t="s">
        <v>2700</v>
      </c>
      <c r="H60" s="464" t="s">
        <v>1661</v>
      </c>
      <c r="I60" s="465" t="s">
        <v>1860</v>
      </c>
      <c r="J60" s="470" t="s">
        <v>1541</v>
      </c>
      <c r="K60" s="470" t="s">
        <v>1541</v>
      </c>
      <c r="L60" s="397">
        <v>1</v>
      </c>
      <c r="M60" s="396">
        <v>25</v>
      </c>
      <c r="N60" s="400">
        <v>25</v>
      </c>
      <c r="O60" s="280">
        <v>8</v>
      </c>
      <c r="P60" s="290">
        <v>17</v>
      </c>
      <c r="Q60" s="280">
        <v>0</v>
      </c>
      <c r="R60" s="226">
        <v>7</v>
      </c>
      <c r="S60" s="226">
        <v>14</v>
      </c>
      <c r="T60" s="226">
        <v>4</v>
      </c>
      <c r="U60" s="290">
        <v>0</v>
      </c>
      <c r="V60" s="280">
        <v>1</v>
      </c>
      <c r="W60" s="226">
        <v>4</v>
      </c>
      <c r="X60" s="226">
        <v>17</v>
      </c>
      <c r="Y60" s="402">
        <v>3</v>
      </c>
      <c r="Z60" s="290">
        <v>0</v>
      </c>
      <c r="AA60" s="280">
        <v>0</v>
      </c>
      <c r="AB60" s="226">
        <v>8</v>
      </c>
      <c r="AC60" s="226">
        <v>10</v>
      </c>
      <c r="AD60" s="226">
        <v>4</v>
      </c>
      <c r="AE60" s="290">
        <v>3</v>
      </c>
      <c r="AF60" s="280">
        <v>16</v>
      </c>
      <c r="AG60" s="226">
        <v>5</v>
      </c>
      <c r="AH60" s="226">
        <v>0</v>
      </c>
      <c r="AI60" s="402">
        <v>0</v>
      </c>
      <c r="AJ60" s="402">
        <v>1</v>
      </c>
      <c r="AK60" s="402">
        <v>0</v>
      </c>
      <c r="AL60" s="290">
        <v>3</v>
      </c>
      <c r="AM60" s="225">
        <v>7</v>
      </c>
      <c r="AN60" s="129">
        <v>11</v>
      </c>
      <c r="AO60" s="129">
        <v>7</v>
      </c>
      <c r="AP60" s="129">
        <v>0</v>
      </c>
      <c r="AQ60" s="210">
        <v>0</v>
      </c>
      <c r="AR60" s="296">
        <v>4.5599999999999996</v>
      </c>
      <c r="AS60" s="296">
        <v>4.5599999999999996</v>
      </c>
      <c r="AT60" s="302">
        <v>4.58</v>
      </c>
      <c r="AU60" s="300">
        <v>4.5999999999999996</v>
      </c>
      <c r="AV60" s="311">
        <v>4.5599999999999996</v>
      </c>
      <c r="AW60" s="306">
        <v>4.5</v>
      </c>
      <c r="AX60" s="300">
        <v>4.5199999999999996</v>
      </c>
      <c r="AY60" s="127">
        <v>4.68</v>
      </c>
      <c r="AZ60" s="127">
        <v>4.32</v>
      </c>
      <c r="BA60" s="311">
        <v>4.4800000000000004</v>
      </c>
      <c r="BB60" s="302">
        <v>4.66</v>
      </c>
      <c r="BC60" s="300">
        <v>4.68</v>
      </c>
      <c r="BD60" s="311">
        <v>4.6399999999999997</v>
      </c>
      <c r="BE60" s="306">
        <v>4.54</v>
      </c>
      <c r="BF60" s="313">
        <v>4.5999999999999996</v>
      </c>
      <c r="BG60" s="318">
        <v>4.4800000000000004</v>
      </c>
      <c r="BH60" s="317">
        <v>4.7799456521739128</v>
      </c>
      <c r="BI60" s="320">
        <v>4.5738419732441482</v>
      </c>
      <c r="BJ60" s="480"/>
    </row>
    <row r="61" spans="1:62" x14ac:dyDescent="0.3">
      <c r="A61" s="257" t="str">
        <f t="shared" si="1"/>
        <v>57위</v>
      </c>
      <c r="B61" s="259" t="s">
        <v>3792</v>
      </c>
      <c r="C61" s="259" t="s">
        <v>3801</v>
      </c>
      <c r="D61" s="462" t="s">
        <v>3821</v>
      </c>
      <c r="E61" s="259" t="s">
        <v>769</v>
      </c>
      <c r="F61" s="455">
        <v>1</v>
      </c>
      <c r="G61" s="463" t="s">
        <v>3823</v>
      </c>
      <c r="H61" s="464" t="s">
        <v>1661</v>
      </c>
      <c r="I61" s="465" t="s">
        <v>2718</v>
      </c>
      <c r="J61" s="470" t="s">
        <v>1159</v>
      </c>
      <c r="K61" s="470" t="s">
        <v>1159</v>
      </c>
      <c r="L61" s="397">
        <v>0.8571428571428571</v>
      </c>
      <c r="M61" s="396">
        <v>6</v>
      </c>
      <c r="N61" s="400">
        <v>7</v>
      </c>
      <c r="O61" s="280">
        <v>3</v>
      </c>
      <c r="P61" s="290">
        <v>3</v>
      </c>
      <c r="Q61" s="280">
        <v>0</v>
      </c>
      <c r="R61" s="226">
        <v>3</v>
      </c>
      <c r="S61" s="226">
        <v>0</v>
      </c>
      <c r="T61" s="226">
        <v>3</v>
      </c>
      <c r="U61" s="290">
        <v>0</v>
      </c>
      <c r="V61" s="280">
        <v>4</v>
      </c>
      <c r="W61" s="226">
        <v>1</v>
      </c>
      <c r="X61" s="226">
        <v>1</v>
      </c>
      <c r="Y61" s="402">
        <v>0</v>
      </c>
      <c r="Z61" s="290">
        <v>0</v>
      </c>
      <c r="AA61" s="280">
        <v>1</v>
      </c>
      <c r="AB61" s="226">
        <v>2</v>
      </c>
      <c r="AC61" s="226">
        <v>2</v>
      </c>
      <c r="AD61" s="226">
        <v>1</v>
      </c>
      <c r="AE61" s="290">
        <v>0</v>
      </c>
      <c r="AF61" s="280">
        <v>4</v>
      </c>
      <c r="AG61" s="226">
        <v>1</v>
      </c>
      <c r="AH61" s="226">
        <v>0</v>
      </c>
      <c r="AI61" s="402">
        <v>0</v>
      </c>
      <c r="AJ61" s="402">
        <v>0</v>
      </c>
      <c r="AK61" s="402">
        <v>0</v>
      </c>
      <c r="AL61" s="290">
        <v>1</v>
      </c>
      <c r="AM61" s="225">
        <v>0</v>
      </c>
      <c r="AN61" s="129">
        <v>3</v>
      </c>
      <c r="AO61" s="129">
        <v>2</v>
      </c>
      <c r="AP61" s="129">
        <v>1</v>
      </c>
      <c r="AQ61" s="210">
        <v>0</v>
      </c>
      <c r="AR61" s="296">
        <v>4.5</v>
      </c>
      <c r="AS61" s="296">
        <v>4.5</v>
      </c>
      <c r="AT61" s="302">
        <v>4.5</v>
      </c>
      <c r="AU61" s="300">
        <v>4.5</v>
      </c>
      <c r="AV61" s="311">
        <v>4.5</v>
      </c>
      <c r="AW61" s="306">
        <v>4.6250000000000009</v>
      </c>
      <c r="AX61" s="300">
        <v>4.666666666666667</v>
      </c>
      <c r="AY61" s="127">
        <v>4.5</v>
      </c>
      <c r="AZ61" s="127">
        <v>4.666666666666667</v>
      </c>
      <c r="BA61" s="311">
        <v>4.666666666666667</v>
      </c>
      <c r="BB61" s="302">
        <v>4.666666666666667</v>
      </c>
      <c r="BC61" s="300">
        <v>4.666666666666667</v>
      </c>
      <c r="BD61" s="311">
        <v>4.666666666666667</v>
      </c>
      <c r="BE61" s="306">
        <v>4.5</v>
      </c>
      <c r="BF61" s="313">
        <v>4.5</v>
      </c>
      <c r="BG61" s="318">
        <v>4.5</v>
      </c>
      <c r="BH61" s="317">
        <v>4.5666666666666664</v>
      </c>
      <c r="BI61" s="320">
        <v>4.569230769230769</v>
      </c>
      <c r="BJ61" s="480"/>
    </row>
    <row r="62" spans="1:62" x14ac:dyDescent="0.3">
      <c r="A62" s="257" t="str">
        <f t="shared" si="1"/>
        <v>58위</v>
      </c>
      <c r="B62" s="259" t="s">
        <v>1833</v>
      </c>
      <c r="C62" s="259" t="s">
        <v>2440</v>
      </c>
      <c r="D62" s="462" t="s">
        <v>2491</v>
      </c>
      <c r="E62" s="259" t="s">
        <v>765</v>
      </c>
      <c r="F62" s="455">
        <v>2</v>
      </c>
      <c r="G62" s="463" t="s">
        <v>2493</v>
      </c>
      <c r="H62" s="464" t="s">
        <v>1661</v>
      </c>
      <c r="I62" s="465" t="s">
        <v>1860</v>
      </c>
      <c r="J62" s="470" t="s">
        <v>1541</v>
      </c>
      <c r="K62" s="470" t="s">
        <v>1541</v>
      </c>
      <c r="L62" s="397">
        <v>0.91304347826086951</v>
      </c>
      <c r="M62" s="396">
        <v>21</v>
      </c>
      <c r="N62" s="400">
        <v>23</v>
      </c>
      <c r="O62" s="280">
        <v>9</v>
      </c>
      <c r="P62" s="290">
        <v>12</v>
      </c>
      <c r="Q62" s="280">
        <v>1</v>
      </c>
      <c r="R62" s="226">
        <v>9</v>
      </c>
      <c r="S62" s="226">
        <v>8</v>
      </c>
      <c r="T62" s="226">
        <v>3</v>
      </c>
      <c r="U62" s="290">
        <v>0</v>
      </c>
      <c r="V62" s="280">
        <v>2</v>
      </c>
      <c r="W62" s="226">
        <v>1</v>
      </c>
      <c r="X62" s="226">
        <v>16</v>
      </c>
      <c r="Y62" s="402">
        <v>1</v>
      </c>
      <c r="Z62" s="290">
        <v>1</v>
      </c>
      <c r="AA62" s="280">
        <v>1</v>
      </c>
      <c r="AB62" s="226">
        <v>4</v>
      </c>
      <c r="AC62" s="226">
        <v>5</v>
      </c>
      <c r="AD62" s="226">
        <v>11</v>
      </c>
      <c r="AE62" s="290">
        <v>0</v>
      </c>
      <c r="AF62" s="280">
        <v>11</v>
      </c>
      <c r="AG62" s="226">
        <v>8</v>
      </c>
      <c r="AH62" s="226">
        <v>0</v>
      </c>
      <c r="AI62" s="402">
        <v>0</v>
      </c>
      <c r="AJ62" s="402">
        <v>0</v>
      </c>
      <c r="AK62" s="402">
        <v>0</v>
      </c>
      <c r="AL62" s="290">
        <v>2</v>
      </c>
      <c r="AM62" s="225">
        <v>7</v>
      </c>
      <c r="AN62" s="129">
        <v>7</v>
      </c>
      <c r="AO62" s="129">
        <v>7</v>
      </c>
      <c r="AP62" s="129">
        <v>0</v>
      </c>
      <c r="AQ62" s="210">
        <v>0</v>
      </c>
      <c r="AR62" s="296">
        <v>4.6190476190476186</v>
      </c>
      <c r="AS62" s="296">
        <v>4.5714285714285712</v>
      </c>
      <c r="AT62" s="302">
        <v>4.5952380952380949</v>
      </c>
      <c r="AU62" s="300">
        <v>4.6190476190476186</v>
      </c>
      <c r="AV62" s="311">
        <v>4.5714285714285712</v>
      </c>
      <c r="AW62" s="306">
        <v>4.5714285714285712</v>
      </c>
      <c r="AX62" s="300">
        <v>4.5238095238095237</v>
      </c>
      <c r="AY62" s="127">
        <v>4.5714285714285712</v>
      </c>
      <c r="AZ62" s="127">
        <v>4.5238095238095237</v>
      </c>
      <c r="BA62" s="311">
        <v>4.666666666666667</v>
      </c>
      <c r="BB62" s="302">
        <v>4.666666666666667</v>
      </c>
      <c r="BC62" s="300">
        <v>4.666666666666667</v>
      </c>
      <c r="BD62" s="311">
        <v>4.666666666666667</v>
      </c>
      <c r="BE62" s="306">
        <v>4.3095238095238093</v>
      </c>
      <c r="BF62" s="313">
        <v>4.333333333333333</v>
      </c>
      <c r="BG62" s="318">
        <v>4.2857142857142856</v>
      </c>
      <c r="BH62" s="317">
        <v>4.6578947368421044</v>
      </c>
      <c r="BI62" s="320">
        <v>4.5597647966069008</v>
      </c>
      <c r="BJ62" s="480"/>
    </row>
    <row r="63" spans="1:62" x14ac:dyDescent="0.3">
      <c r="A63" s="257" t="str">
        <f t="shared" si="1"/>
        <v>59위</v>
      </c>
      <c r="B63" s="259" t="s">
        <v>3792</v>
      </c>
      <c r="C63" s="259" t="s">
        <v>3833</v>
      </c>
      <c r="D63" s="462" t="s">
        <v>3844</v>
      </c>
      <c r="E63" s="259" t="s">
        <v>763</v>
      </c>
      <c r="F63" s="455">
        <v>2</v>
      </c>
      <c r="G63" s="463" t="s">
        <v>2649</v>
      </c>
      <c r="H63" s="464" t="s">
        <v>1661</v>
      </c>
      <c r="I63" s="465" t="s">
        <v>2601</v>
      </c>
      <c r="J63" s="470" t="s">
        <v>1273</v>
      </c>
      <c r="K63" s="470" t="s">
        <v>1273</v>
      </c>
      <c r="L63" s="397">
        <v>0.93103448275862066</v>
      </c>
      <c r="M63" s="396">
        <v>27</v>
      </c>
      <c r="N63" s="400">
        <v>29</v>
      </c>
      <c r="O63" s="280">
        <v>17</v>
      </c>
      <c r="P63" s="290">
        <v>10</v>
      </c>
      <c r="Q63" s="280">
        <v>1</v>
      </c>
      <c r="R63" s="226">
        <v>21</v>
      </c>
      <c r="S63" s="226">
        <v>5</v>
      </c>
      <c r="T63" s="226">
        <v>0</v>
      </c>
      <c r="U63" s="290">
        <v>0</v>
      </c>
      <c r="V63" s="280">
        <v>7</v>
      </c>
      <c r="W63" s="226">
        <v>20</v>
      </c>
      <c r="X63" s="226">
        <v>0</v>
      </c>
      <c r="Y63" s="402">
        <v>0</v>
      </c>
      <c r="Z63" s="290">
        <v>0</v>
      </c>
      <c r="AA63" s="280">
        <v>0</v>
      </c>
      <c r="AB63" s="226">
        <v>0</v>
      </c>
      <c r="AC63" s="226">
        <v>6</v>
      </c>
      <c r="AD63" s="226">
        <v>21</v>
      </c>
      <c r="AE63" s="290">
        <v>0</v>
      </c>
      <c r="AF63" s="280">
        <v>14</v>
      </c>
      <c r="AG63" s="226">
        <v>13</v>
      </c>
      <c r="AH63" s="226">
        <v>0</v>
      </c>
      <c r="AI63" s="402">
        <v>0</v>
      </c>
      <c r="AJ63" s="402">
        <v>0</v>
      </c>
      <c r="AK63" s="402">
        <v>0</v>
      </c>
      <c r="AL63" s="290">
        <v>0</v>
      </c>
      <c r="AM63" s="225">
        <v>4</v>
      </c>
      <c r="AN63" s="129">
        <v>13</v>
      </c>
      <c r="AO63" s="129">
        <v>1</v>
      </c>
      <c r="AP63" s="129">
        <v>4</v>
      </c>
      <c r="AQ63" s="210">
        <v>5</v>
      </c>
      <c r="AR63" s="296">
        <v>4.6296296296296298</v>
      </c>
      <c r="AS63" s="296">
        <v>4.5555555555555554</v>
      </c>
      <c r="AT63" s="302">
        <v>4.5925925925925926</v>
      </c>
      <c r="AU63" s="300">
        <v>4.6296296296296298</v>
      </c>
      <c r="AV63" s="311">
        <v>4.5555555555555554</v>
      </c>
      <c r="AW63" s="306">
        <v>4.4814814814814818</v>
      </c>
      <c r="AX63" s="300">
        <v>4.5925925925925926</v>
      </c>
      <c r="AY63" s="127">
        <v>4.4074074074074074</v>
      </c>
      <c r="AZ63" s="127">
        <v>4.4074074074074074</v>
      </c>
      <c r="BA63" s="311">
        <v>4.5185185185185182</v>
      </c>
      <c r="BB63" s="302">
        <v>4.6296296296296298</v>
      </c>
      <c r="BC63" s="300">
        <v>4.6296296296296298</v>
      </c>
      <c r="BD63" s="311">
        <v>4.6296296296296298</v>
      </c>
      <c r="BE63" s="306">
        <v>4.5185185185185182</v>
      </c>
      <c r="BF63" s="313">
        <v>4.5185185185185182</v>
      </c>
      <c r="BG63" s="318">
        <v>4.5185185185185182</v>
      </c>
      <c r="BH63" s="317">
        <v>4.6092592592592592</v>
      </c>
      <c r="BI63" s="320">
        <v>4.5539886039886044</v>
      </c>
      <c r="BJ63" s="480"/>
    </row>
    <row r="64" spans="1:62" x14ac:dyDescent="0.3">
      <c r="A64" s="257" t="str">
        <f t="shared" si="1"/>
        <v>60위</v>
      </c>
      <c r="B64" s="259" t="s">
        <v>1173</v>
      </c>
      <c r="C64" s="259" t="s">
        <v>1658</v>
      </c>
      <c r="D64" s="462" t="s">
        <v>1669</v>
      </c>
      <c r="E64" s="259" t="s">
        <v>770</v>
      </c>
      <c r="F64" s="455">
        <v>3</v>
      </c>
      <c r="G64" s="463" t="s">
        <v>1568</v>
      </c>
      <c r="H64" s="464" t="s">
        <v>1562</v>
      </c>
      <c r="I64" s="465" t="s">
        <v>2703</v>
      </c>
      <c r="J64" s="470" t="s">
        <v>1273</v>
      </c>
      <c r="K64" s="470" t="s">
        <v>1273</v>
      </c>
      <c r="L64" s="397">
        <v>1</v>
      </c>
      <c r="M64" s="396">
        <v>20</v>
      </c>
      <c r="N64" s="400">
        <v>20</v>
      </c>
      <c r="O64" s="280">
        <v>14</v>
      </c>
      <c r="P64" s="290">
        <v>6</v>
      </c>
      <c r="Q64" s="280">
        <v>0</v>
      </c>
      <c r="R64" s="226">
        <v>0</v>
      </c>
      <c r="S64" s="226">
        <v>15</v>
      </c>
      <c r="T64" s="226">
        <v>5</v>
      </c>
      <c r="U64" s="290">
        <v>0</v>
      </c>
      <c r="V64" s="280">
        <v>0</v>
      </c>
      <c r="W64" s="226">
        <v>1</v>
      </c>
      <c r="X64" s="226">
        <v>19</v>
      </c>
      <c r="Y64" s="402">
        <v>0</v>
      </c>
      <c r="Z64" s="290">
        <v>0</v>
      </c>
      <c r="AA64" s="280">
        <v>0</v>
      </c>
      <c r="AB64" s="226">
        <v>20</v>
      </c>
      <c r="AC64" s="226">
        <v>0</v>
      </c>
      <c r="AD64" s="226">
        <v>0</v>
      </c>
      <c r="AE64" s="290">
        <v>0</v>
      </c>
      <c r="AF64" s="280">
        <v>7</v>
      </c>
      <c r="AG64" s="226">
        <v>13</v>
      </c>
      <c r="AH64" s="226">
        <v>0</v>
      </c>
      <c r="AI64" s="402">
        <v>0</v>
      </c>
      <c r="AJ64" s="402">
        <v>0</v>
      </c>
      <c r="AK64" s="402">
        <v>0</v>
      </c>
      <c r="AL64" s="290">
        <v>0</v>
      </c>
      <c r="AM64" s="225">
        <v>4</v>
      </c>
      <c r="AN64" s="129">
        <v>9</v>
      </c>
      <c r="AO64" s="129">
        <v>6</v>
      </c>
      <c r="AP64" s="129">
        <v>0</v>
      </c>
      <c r="AQ64" s="210">
        <v>1</v>
      </c>
      <c r="AR64" s="296">
        <v>4.6500000000000004</v>
      </c>
      <c r="AS64" s="296">
        <v>4.3499999999999996</v>
      </c>
      <c r="AT64" s="302">
        <v>4.5749999999999993</v>
      </c>
      <c r="AU64" s="300">
        <v>4.5999999999999996</v>
      </c>
      <c r="AV64" s="311">
        <v>4.55</v>
      </c>
      <c r="AW64" s="306">
        <v>4.5625</v>
      </c>
      <c r="AX64" s="300">
        <v>4.5999999999999996</v>
      </c>
      <c r="AY64" s="127">
        <v>4.5999999999999996</v>
      </c>
      <c r="AZ64" s="127">
        <v>4.5999999999999996</v>
      </c>
      <c r="BA64" s="311">
        <v>4.45</v>
      </c>
      <c r="BB64" s="302">
        <v>4.5999999999999996</v>
      </c>
      <c r="BC64" s="300">
        <v>4.5999999999999996</v>
      </c>
      <c r="BD64" s="311">
        <v>4.5999999999999996</v>
      </c>
      <c r="BE64" s="306">
        <v>4.45</v>
      </c>
      <c r="BF64" s="313">
        <v>4.45</v>
      </c>
      <c r="BG64" s="318" t="s">
        <v>1562</v>
      </c>
      <c r="BH64" s="317">
        <v>4.5726334064327485</v>
      </c>
      <c r="BI64" s="320">
        <v>4.5518861172027298</v>
      </c>
      <c r="BJ64" s="480"/>
    </row>
    <row r="65" spans="1:62" x14ac:dyDescent="0.3">
      <c r="A65" s="257" t="str">
        <f t="shared" si="1"/>
        <v>61위</v>
      </c>
      <c r="B65" s="259" t="s">
        <v>1898</v>
      </c>
      <c r="C65" s="259" t="s">
        <v>1905</v>
      </c>
      <c r="D65" s="462" t="s">
        <v>2664</v>
      </c>
      <c r="E65" s="259" t="s">
        <v>763</v>
      </c>
      <c r="F65" s="455">
        <v>1</v>
      </c>
      <c r="G65" s="463" t="s">
        <v>4109</v>
      </c>
      <c r="H65" s="464" t="s">
        <v>1661</v>
      </c>
      <c r="I65" s="465" t="s">
        <v>1932</v>
      </c>
      <c r="J65" s="470" t="s">
        <v>1930</v>
      </c>
      <c r="K65" s="470" t="s">
        <v>1131</v>
      </c>
      <c r="L65" s="397">
        <v>0.92222222222222228</v>
      </c>
      <c r="M65" s="396">
        <v>83</v>
      </c>
      <c r="N65" s="400">
        <v>90</v>
      </c>
      <c r="O65" s="280">
        <v>43</v>
      </c>
      <c r="P65" s="290">
        <v>40</v>
      </c>
      <c r="Q65" s="280">
        <v>53</v>
      </c>
      <c r="R65" s="226">
        <v>25</v>
      </c>
      <c r="S65" s="226">
        <v>5</v>
      </c>
      <c r="T65" s="226">
        <v>0</v>
      </c>
      <c r="U65" s="290">
        <v>0</v>
      </c>
      <c r="V65" s="280">
        <v>7</v>
      </c>
      <c r="W65" s="226">
        <v>5</v>
      </c>
      <c r="X65" s="226">
        <v>70</v>
      </c>
      <c r="Y65" s="402">
        <v>1</v>
      </c>
      <c r="Z65" s="290">
        <v>0</v>
      </c>
      <c r="AA65" s="280">
        <v>0</v>
      </c>
      <c r="AB65" s="226">
        <v>2</v>
      </c>
      <c r="AC65" s="226">
        <v>3</v>
      </c>
      <c r="AD65" s="226">
        <v>62</v>
      </c>
      <c r="AE65" s="290">
        <v>16</v>
      </c>
      <c r="AF65" s="280">
        <v>25</v>
      </c>
      <c r="AG65" s="226">
        <v>40</v>
      </c>
      <c r="AH65" s="226">
        <v>15</v>
      </c>
      <c r="AI65" s="402">
        <v>0</v>
      </c>
      <c r="AJ65" s="402">
        <v>0</v>
      </c>
      <c r="AK65" s="402">
        <v>0</v>
      </c>
      <c r="AL65" s="290">
        <v>3</v>
      </c>
      <c r="AM65" s="225">
        <v>16</v>
      </c>
      <c r="AN65" s="129">
        <v>55</v>
      </c>
      <c r="AO65" s="129">
        <v>3</v>
      </c>
      <c r="AP65" s="129">
        <v>2</v>
      </c>
      <c r="AQ65" s="210">
        <v>7</v>
      </c>
      <c r="AR65" s="296">
        <v>4.5308641975308639</v>
      </c>
      <c r="AS65" s="296">
        <v>4.5</v>
      </c>
      <c r="AT65" s="302">
        <v>4.5421686746987948</v>
      </c>
      <c r="AU65" s="300">
        <v>4.5662650602409638</v>
      </c>
      <c r="AV65" s="311">
        <v>4.5180722891566267</v>
      </c>
      <c r="AW65" s="306">
        <v>4.524096385542169</v>
      </c>
      <c r="AX65" s="300">
        <v>4.5301204819277112</v>
      </c>
      <c r="AY65" s="127">
        <v>4.5783132530120483</v>
      </c>
      <c r="AZ65" s="127">
        <v>4.4216867469879517</v>
      </c>
      <c r="BA65" s="311">
        <v>4.5662650602409638</v>
      </c>
      <c r="BB65" s="302">
        <v>4.5963855421686741</v>
      </c>
      <c r="BC65" s="300">
        <v>4.5783132530120483</v>
      </c>
      <c r="BD65" s="311">
        <v>4.6144578313253009</v>
      </c>
      <c r="BE65" s="306">
        <v>4.572289156626506</v>
      </c>
      <c r="BF65" s="313">
        <v>4.5662650602409638</v>
      </c>
      <c r="BG65" s="318">
        <v>4.5783132530120483</v>
      </c>
      <c r="BH65" s="317">
        <v>4.615535112052199</v>
      </c>
      <c r="BI65" s="320">
        <v>4.5511131999030532</v>
      </c>
      <c r="BJ65" s="480" t="s">
        <v>2476</v>
      </c>
    </row>
    <row r="66" spans="1:62" x14ac:dyDescent="0.3">
      <c r="A66" s="257" t="str">
        <f t="shared" si="1"/>
        <v>62위</v>
      </c>
      <c r="B66" s="259" t="s">
        <v>1173</v>
      </c>
      <c r="C66" s="260" t="s">
        <v>1911</v>
      </c>
      <c r="D66" s="462" t="s">
        <v>2680</v>
      </c>
      <c r="E66" s="259" t="s">
        <v>101</v>
      </c>
      <c r="F66" s="260">
        <v>3</v>
      </c>
      <c r="G66" s="471" t="s">
        <v>2635</v>
      </c>
      <c r="H66" s="464" t="s">
        <v>1661</v>
      </c>
      <c r="I66" s="465" t="s">
        <v>1860</v>
      </c>
      <c r="J66" s="470" t="s">
        <v>1273</v>
      </c>
      <c r="K66" s="470" t="s">
        <v>1273</v>
      </c>
      <c r="L66" s="397">
        <v>0.86363636363636365</v>
      </c>
      <c r="M66" s="396">
        <v>19</v>
      </c>
      <c r="N66" s="400">
        <v>22</v>
      </c>
      <c r="O66" s="280">
        <v>1</v>
      </c>
      <c r="P66" s="290">
        <v>18</v>
      </c>
      <c r="Q66" s="280">
        <v>1</v>
      </c>
      <c r="R66" s="226">
        <v>2</v>
      </c>
      <c r="S66" s="226">
        <v>9</v>
      </c>
      <c r="T66" s="226">
        <v>5</v>
      </c>
      <c r="U66" s="290">
        <v>2</v>
      </c>
      <c r="V66" s="280">
        <v>1</v>
      </c>
      <c r="W66" s="226">
        <v>0</v>
      </c>
      <c r="X66" s="226">
        <v>6</v>
      </c>
      <c r="Y66" s="402">
        <v>12</v>
      </c>
      <c r="Z66" s="290">
        <v>0</v>
      </c>
      <c r="AA66" s="280">
        <v>0</v>
      </c>
      <c r="AB66" s="226">
        <v>0</v>
      </c>
      <c r="AC66" s="226">
        <v>1</v>
      </c>
      <c r="AD66" s="226">
        <v>1</v>
      </c>
      <c r="AE66" s="290">
        <v>17</v>
      </c>
      <c r="AF66" s="280">
        <v>4</v>
      </c>
      <c r="AG66" s="226">
        <v>0</v>
      </c>
      <c r="AH66" s="226">
        <v>0</v>
      </c>
      <c r="AI66" s="402">
        <v>0</v>
      </c>
      <c r="AJ66" s="402">
        <v>0</v>
      </c>
      <c r="AK66" s="402">
        <v>0</v>
      </c>
      <c r="AL66" s="290">
        <v>15</v>
      </c>
      <c r="AM66" s="225">
        <v>1</v>
      </c>
      <c r="AN66" s="129">
        <v>18</v>
      </c>
      <c r="AO66" s="129">
        <v>0</v>
      </c>
      <c r="AP66" s="129">
        <v>0</v>
      </c>
      <c r="AQ66" s="210">
        <v>0</v>
      </c>
      <c r="AR66" s="296">
        <v>4.5263157894736841</v>
      </c>
      <c r="AS66" s="296">
        <v>4.6842105263157894</v>
      </c>
      <c r="AT66" s="302">
        <v>4.4736842105263159</v>
      </c>
      <c r="AU66" s="300">
        <v>4.4736842105263159</v>
      </c>
      <c r="AV66" s="311">
        <v>4.4736842105263159</v>
      </c>
      <c r="AW66" s="306">
        <v>4.5526315789473681</v>
      </c>
      <c r="AX66" s="300">
        <v>4.6315789473684212</v>
      </c>
      <c r="AY66" s="127">
        <v>4.6842105263157894</v>
      </c>
      <c r="AZ66" s="127">
        <v>4.3684210526315788</v>
      </c>
      <c r="BA66" s="311">
        <v>4.5263157894736841</v>
      </c>
      <c r="BB66" s="302">
        <v>4.6315789473684212</v>
      </c>
      <c r="BC66" s="300">
        <v>4.6315789473684212</v>
      </c>
      <c r="BD66" s="311">
        <v>4.6315789473684212</v>
      </c>
      <c r="BE66" s="306">
        <v>4.4210526315789469</v>
      </c>
      <c r="BF66" s="313">
        <v>4.4736842105263159</v>
      </c>
      <c r="BG66" s="318">
        <v>4.3684210526315788</v>
      </c>
      <c r="BH66" s="317">
        <v>4.5660331384015604</v>
      </c>
      <c r="BI66" s="320">
        <v>4.5415167191482979</v>
      </c>
      <c r="BJ66" s="479"/>
    </row>
    <row r="67" spans="1:62" x14ac:dyDescent="0.3">
      <c r="A67" s="257" t="str">
        <f t="shared" si="1"/>
        <v>63위</v>
      </c>
      <c r="B67" s="259" t="s">
        <v>1173</v>
      </c>
      <c r="C67" s="259" t="s">
        <v>1548</v>
      </c>
      <c r="D67" s="462" t="s">
        <v>2695</v>
      </c>
      <c r="E67" s="259" t="s">
        <v>763</v>
      </c>
      <c r="F67" s="455">
        <v>2</v>
      </c>
      <c r="G67" s="463" t="s">
        <v>4109</v>
      </c>
      <c r="H67" s="464" t="s">
        <v>1661</v>
      </c>
      <c r="I67" s="465" t="s">
        <v>1932</v>
      </c>
      <c r="J67" s="470" t="s">
        <v>1930</v>
      </c>
      <c r="K67" s="470" t="s">
        <v>1131</v>
      </c>
      <c r="L67" s="397">
        <v>0.93333333333333335</v>
      </c>
      <c r="M67" s="396">
        <v>42</v>
      </c>
      <c r="N67" s="400">
        <v>45</v>
      </c>
      <c r="O67" s="280">
        <v>16</v>
      </c>
      <c r="P67" s="290">
        <v>26</v>
      </c>
      <c r="Q67" s="280">
        <v>24</v>
      </c>
      <c r="R67" s="226">
        <v>17</v>
      </c>
      <c r="S67" s="226">
        <v>1</v>
      </c>
      <c r="T67" s="226">
        <v>0</v>
      </c>
      <c r="U67" s="290">
        <v>0</v>
      </c>
      <c r="V67" s="280">
        <v>0</v>
      </c>
      <c r="W67" s="226">
        <v>3</v>
      </c>
      <c r="X67" s="226">
        <v>38</v>
      </c>
      <c r="Y67" s="402">
        <v>0</v>
      </c>
      <c r="Z67" s="290">
        <v>1</v>
      </c>
      <c r="AA67" s="280">
        <v>0</v>
      </c>
      <c r="AB67" s="226">
        <v>0</v>
      </c>
      <c r="AC67" s="226">
        <v>0</v>
      </c>
      <c r="AD67" s="226">
        <v>41</v>
      </c>
      <c r="AE67" s="290">
        <v>1</v>
      </c>
      <c r="AF67" s="280">
        <v>21</v>
      </c>
      <c r="AG67" s="226">
        <v>16</v>
      </c>
      <c r="AH67" s="226">
        <v>1</v>
      </c>
      <c r="AI67" s="402">
        <v>0</v>
      </c>
      <c r="AJ67" s="402">
        <v>2</v>
      </c>
      <c r="AK67" s="402">
        <v>0</v>
      </c>
      <c r="AL67" s="290">
        <v>2</v>
      </c>
      <c r="AM67" s="225">
        <v>20</v>
      </c>
      <c r="AN67" s="129">
        <v>18</v>
      </c>
      <c r="AO67" s="129">
        <v>1</v>
      </c>
      <c r="AP67" s="129">
        <v>1</v>
      </c>
      <c r="AQ67" s="210">
        <v>2</v>
      </c>
      <c r="AR67" s="296">
        <v>4.5714285714285712</v>
      </c>
      <c r="AS67" s="296">
        <v>4.5476190476190474</v>
      </c>
      <c r="AT67" s="302">
        <v>4.4642857142857144</v>
      </c>
      <c r="AU67" s="300">
        <v>4.5</v>
      </c>
      <c r="AV67" s="311">
        <v>4.4285714285714288</v>
      </c>
      <c r="AW67" s="306">
        <v>4.4821428571428577</v>
      </c>
      <c r="AX67" s="300">
        <v>4.4285714285714288</v>
      </c>
      <c r="AY67" s="127">
        <v>4.4523809523809526</v>
      </c>
      <c r="AZ67" s="127">
        <v>4.5</v>
      </c>
      <c r="BA67" s="311">
        <v>4.5476190476190474</v>
      </c>
      <c r="BB67" s="302">
        <v>4.7108013937282234</v>
      </c>
      <c r="BC67" s="300">
        <v>4.7073170731707314</v>
      </c>
      <c r="BD67" s="311">
        <v>4.7142857142857144</v>
      </c>
      <c r="BE67" s="306">
        <v>4.5119047619047619</v>
      </c>
      <c r="BF67" s="313">
        <v>4.4761904761904763</v>
      </c>
      <c r="BG67" s="318">
        <v>4.5476190476190474</v>
      </c>
      <c r="BH67" s="317">
        <v>4.5107309048538475</v>
      </c>
      <c r="BI67" s="320">
        <v>4.5332564378700226</v>
      </c>
      <c r="BJ67" s="480" t="s">
        <v>2476</v>
      </c>
    </row>
    <row r="68" spans="1:62" x14ac:dyDescent="0.3">
      <c r="A68" s="257" t="str">
        <f t="shared" si="1"/>
        <v>64위</v>
      </c>
      <c r="B68" s="259" t="s">
        <v>1898</v>
      </c>
      <c r="C68" s="259" t="s">
        <v>1905</v>
      </c>
      <c r="D68" s="462" t="s">
        <v>2665</v>
      </c>
      <c r="E68" s="259" t="s">
        <v>766</v>
      </c>
      <c r="F68" s="455">
        <v>1</v>
      </c>
      <c r="G68" s="463" t="s">
        <v>2666</v>
      </c>
      <c r="H68" s="464" t="s">
        <v>1661</v>
      </c>
      <c r="I68" s="465" t="s">
        <v>2633</v>
      </c>
      <c r="J68" s="470" t="s">
        <v>1076</v>
      </c>
      <c r="K68" s="470" t="s">
        <v>1076</v>
      </c>
      <c r="L68" s="397">
        <v>0.93333333333333335</v>
      </c>
      <c r="M68" s="396">
        <v>28</v>
      </c>
      <c r="N68" s="400">
        <v>30</v>
      </c>
      <c r="O68" s="280">
        <v>12</v>
      </c>
      <c r="P68" s="290">
        <v>16</v>
      </c>
      <c r="Q68" s="280">
        <v>0</v>
      </c>
      <c r="R68" s="226">
        <v>0</v>
      </c>
      <c r="S68" s="226">
        <v>0</v>
      </c>
      <c r="T68" s="226">
        <v>26</v>
      </c>
      <c r="U68" s="290">
        <v>2</v>
      </c>
      <c r="V68" s="280">
        <v>3</v>
      </c>
      <c r="W68" s="226">
        <v>4</v>
      </c>
      <c r="X68" s="226">
        <v>21</v>
      </c>
      <c r="Y68" s="402">
        <v>0</v>
      </c>
      <c r="Z68" s="290">
        <v>0</v>
      </c>
      <c r="AA68" s="280">
        <v>11</v>
      </c>
      <c r="AB68" s="226">
        <v>15</v>
      </c>
      <c r="AC68" s="226">
        <v>1</v>
      </c>
      <c r="AD68" s="226">
        <v>0</v>
      </c>
      <c r="AE68" s="290">
        <v>1</v>
      </c>
      <c r="AF68" s="280">
        <v>17</v>
      </c>
      <c r="AG68" s="226">
        <v>2</v>
      </c>
      <c r="AH68" s="226">
        <v>5</v>
      </c>
      <c r="AI68" s="402">
        <v>0</v>
      </c>
      <c r="AJ68" s="402">
        <v>0</v>
      </c>
      <c r="AK68" s="402">
        <v>0</v>
      </c>
      <c r="AL68" s="290">
        <v>4</v>
      </c>
      <c r="AM68" s="225">
        <v>0</v>
      </c>
      <c r="AN68" s="129">
        <v>0</v>
      </c>
      <c r="AO68" s="129">
        <v>14</v>
      </c>
      <c r="AP68" s="129">
        <v>11</v>
      </c>
      <c r="AQ68" s="210">
        <v>3</v>
      </c>
      <c r="AR68" s="296">
        <v>4.6785714285714288</v>
      </c>
      <c r="AS68" s="296">
        <v>4.6428571428571432</v>
      </c>
      <c r="AT68" s="302">
        <v>4.5</v>
      </c>
      <c r="AU68" s="300">
        <v>4.5714285714285712</v>
      </c>
      <c r="AV68" s="311">
        <v>4.4285714285714288</v>
      </c>
      <c r="AW68" s="306">
        <v>4.5625</v>
      </c>
      <c r="AX68" s="300">
        <v>4.5357142857142856</v>
      </c>
      <c r="AY68" s="127">
        <v>4.6428571428571432</v>
      </c>
      <c r="AZ68" s="127">
        <v>4.5</v>
      </c>
      <c r="BA68" s="311">
        <v>4.5714285714285712</v>
      </c>
      <c r="BB68" s="302">
        <v>4.5535714285714288</v>
      </c>
      <c r="BC68" s="300">
        <v>4.5714285714285712</v>
      </c>
      <c r="BD68" s="311">
        <v>4.5357142857142856</v>
      </c>
      <c r="BE68" s="306">
        <v>4.2678571428571423</v>
      </c>
      <c r="BF68" s="313">
        <v>4.2857142857142856</v>
      </c>
      <c r="BG68" s="318">
        <v>4.25</v>
      </c>
      <c r="BH68" s="317">
        <v>4.7128306878306869</v>
      </c>
      <c r="BI68" s="320">
        <v>4.5328551078551076</v>
      </c>
      <c r="BJ68" s="480"/>
    </row>
    <row r="69" spans="1:62" x14ac:dyDescent="0.3">
      <c r="A69" s="257" t="str">
        <f t="shared" ref="A69:A100" si="2">_xlfn.RANK.EQ(BI69, $BI$5:$BI$174, 0)&amp;"위"</f>
        <v>65위</v>
      </c>
      <c r="B69" s="259" t="s">
        <v>1898</v>
      </c>
      <c r="C69" s="259" t="s">
        <v>1902</v>
      </c>
      <c r="D69" s="462" t="s">
        <v>2655</v>
      </c>
      <c r="E69" s="259" t="s">
        <v>65</v>
      </c>
      <c r="F69" s="455">
        <v>1</v>
      </c>
      <c r="G69" s="463" t="s">
        <v>2656</v>
      </c>
      <c r="H69" s="464" t="s">
        <v>1661</v>
      </c>
      <c r="I69" s="465" t="s">
        <v>2657</v>
      </c>
      <c r="J69" s="470" t="s">
        <v>203</v>
      </c>
      <c r="K69" s="470" t="s">
        <v>203</v>
      </c>
      <c r="L69" s="397">
        <v>1</v>
      </c>
      <c r="M69" s="396">
        <v>15</v>
      </c>
      <c r="N69" s="400">
        <v>15</v>
      </c>
      <c r="O69" s="280">
        <v>8</v>
      </c>
      <c r="P69" s="290">
        <v>7</v>
      </c>
      <c r="Q69" s="280">
        <v>0</v>
      </c>
      <c r="R69" s="226">
        <v>7</v>
      </c>
      <c r="S69" s="226">
        <v>2</v>
      </c>
      <c r="T69" s="226">
        <v>6</v>
      </c>
      <c r="U69" s="290">
        <v>0</v>
      </c>
      <c r="V69" s="280">
        <v>0</v>
      </c>
      <c r="W69" s="226">
        <v>2</v>
      </c>
      <c r="X69" s="226">
        <v>13</v>
      </c>
      <c r="Y69" s="402">
        <v>0</v>
      </c>
      <c r="Z69" s="290">
        <v>0</v>
      </c>
      <c r="AA69" s="280">
        <v>0</v>
      </c>
      <c r="AB69" s="226">
        <v>6</v>
      </c>
      <c r="AC69" s="226">
        <v>4</v>
      </c>
      <c r="AD69" s="226">
        <v>4</v>
      </c>
      <c r="AE69" s="290">
        <v>1</v>
      </c>
      <c r="AF69" s="280">
        <v>5</v>
      </c>
      <c r="AG69" s="226">
        <v>9</v>
      </c>
      <c r="AH69" s="226">
        <v>1</v>
      </c>
      <c r="AI69" s="402">
        <v>0</v>
      </c>
      <c r="AJ69" s="402">
        <v>0</v>
      </c>
      <c r="AK69" s="402">
        <v>0</v>
      </c>
      <c r="AL69" s="290">
        <v>0</v>
      </c>
      <c r="AM69" s="225">
        <v>4</v>
      </c>
      <c r="AN69" s="129">
        <v>11</v>
      </c>
      <c r="AO69" s="129">
        <v>0</v>
      </c>
      <c r="AP69" s="129">
        <v>0</v>
      </c>
      <c r="AQ69" s="210">
        <v>0</v>
      </c>
      <c r="AR69" s="296">
        <v>4.5333333333333332</v>
      </c>
      <c r="AS69" s="296">
        <v>4.2666666666666666</v>
      </c>
      <c r="AT69" s="302">
        <v>4.4666666666666668</v>
      </c>
      <c r="AU69" s="300">
        <v>4.4000000000000004</v>
      </c>
      <c r="AV69" s="311">
        <v>4.5333333333333332</v>
      </c>
      <c r="AW69" s="306">
        <v>4.6333333333333329</v>
      </c>
      <c r="AX69" s="300">
        <v>4.5333333333333332</v>
      </c>
      <c r="AY69" s="127">
        <v>4.7333333333333334</v>
      </c>
      <c r="AZ69" s="127">
        <v>4.5999999999999996</v>
      </c>
      <c r="BA69" s="311">
        <v>4.666666666666667</v>
      </c>
      <c r="BB69" s="302">
        <v>4.666666666666667</v>
      </c>
      <c r="BC69" s="300">
        <v>4.666666666666667</v>
      </c>
      <c r="BD69" s="311">
        <v>4.666666666666667</v>
      </c>
      <c r="BE69" s="306">
        <v>4.3</v>
      </c>
      <c r="BF69" s="313">
        <v>4.5333333333333332</v>
      </c>
      <c r="BG69" s="318">
        <v>4.0666666666666664</v>
      </c>
      <c r="BH69" s="317">
        <v>4.631845238095238</v>
      </c>
      <c r="BI69" s="320">
        <v>4.5255265567765557</v>
      </c>
      <c r="BJ69" s="480"/>
    </row>
    <row r="70" spans="1:62" x14ac:dyDescent="0.3">
      <c r="A70" s="257" t="str">
        <f t="shared" si="2"/>
        <v>66위</v>
      </c>
      <c r="B70" s="259" t="s">
        <v>1173</v>
      </c>
      <c r="C70" s="259" t="s">
        <v>1914</v>
      </c>
      <c r="D70" s="462" t="s">
        <v>2693</v>
      </c>
      <c r="E70" s="259" t="s">
        <v>65</v>
      </c>
      <c r="F70" s="455">
        <v>1</v>
      </c>
      <c r="G70" s="463" t="s">
        <v>2694</v>
      </c>
      <c r="H70" s="464" t="s">
        <v>1661</v>
      </c>
      <c r="I70" s="465" t="s">
        <v>2681</v>
      </c>
      <c r="J70" s="470" t="s">
        <v>1159</v>
      </c>
      <c r="K70" s="470" t="s">
        <v>1159</v>
      </c>
      <c r="L70" s="397">
        <v>0.94444444444444442</v>
      </c>
      <c r="M70" s="396">
        <v>17</v>
      </c>
      <c r="N70" s="400">
        <v>18</v>
      </c>
      <c r="O70" s="280">
        <v>7</v>
      </c>
      <c r="P70" s="290">
        <v>10</v>
      </c>
      <c r="Q70" s="280">
        <v>1</v>
      </c>
      <c r="R70" s="226">
        <v>7</v>
      </c>
      <c r="S70" s="226">
        <v>3</v>
      </c>
      <c r="T70" s="226">
        <v>6</v>
      </c>
      <c r="U70" s="290">
        <v>0</v>
      </c>
      <c r="V70" s="280">
        <v>1</v>
      </c>
      <c r="W70" s="226">
        <v>0</v>
      </c>
      <c r="X70" s="226">
        <v>15</v>
      </c>
      <c r="Y70" s="402">
        <v>0</v>
      </c>
      <c r="Z70" s="290">
        <v>1</v>
      </c>
      <c r="AA70" s="280">
        <v>0</v>
      </c>
      <c r="AB70" s="226">
        <v>5</v>
      </c>
      <c r="AC70" s="226">
        <v>6</v>
      </c>
      <c r="AD70" s="226">
        <v>6</v>
      </c>
      <c r="AE70" s="290">
        <v>0</v>
      </c>
      <c r="AF70" s="280">
        <v>7</v>
      </c>
      <c r="AG70" s="226">
        <v>5</v>
      </c>
      <c r="AH70" s="226">
        <v>0</v>
      </c>
      <c r="AI70" s="402">
        <v>0</v>
      </c>
      <c r="AJ70" s="402">
        <v>0</v>
      </c>
      <c r="AK70" s="402">
        <v>0</v>
      </c>
      <c r="AL70" s="290">
        <v>5</v>
      </c>
      <c r="AM70" s="225">
        <v>4</v>
      </c>
      <c r="AN70" s="129">
        <v>5</v>
      </c>
      <c r="AO70" s="129">
        <v>7</v>
      </c>
      <c r="AP70" s="129">
        <v>1</v>
      </c>
      <c r="AQ70" s="210">
        <v>0</v>
      </c>
      <c r="AR70" s="296">
        <v>4.625</v>
      </c>
      <c r="AS70" s="296">
        <v>4.3529411764705879</v>
      </c>
      <c r="AT70" s="302">
        <v>4.5294117647058822</v>
      </c>
      <c r="AU70" s="300">
        <v>4.4705882352941178</v>
      </c>
      <c r="AV70" s="311">
        <v>4.5882352941176467</v>
      </c>
      <c r="AW70" s="306">
        <v>4.4852941176470589</v>
      </c>
      <c r="AX70" s="300">
        <v>4.1764705882352944</v>
      </c>
      <c r="AY70" s="127">
        <v>4.5882352941176467</v>
      </c>
      <c r="AZ70" s="127">
        <v>4.5882352941176467</v>
      </c>
      <c r="BA70" s="311">
        <v>4.5882352941176467</v>
      </c>
      <c r="BB70" s="302">
        <v>4.5588235294117645</v>
      </c>
      <c r="BC70" s="300">
        <v>4.6470588235294121</v>
      </c>
      <c r="BD70" s="311">
        <v>4.4705882352941178</v>
      </c>
      <c r="BE70" s="306">
        <v>4.4705882352941178</v>
      </c>
      <c r="BF70" s="313">
        <v>4.5882352941176467</v>
      </c>
      <c r="BG70" s="318">
        <v>4.3529411764705879</v>
      </c>
      <c r="BH70" s="317">
        <v>4.7254901960784315</v>
      </c>
      <c r="BI70" s="320">
        <v>4.5201734539969829</v>
      </c>
      <c r="BJ70" s="480"/>
    </row>
    <row r="71" spans="1:62" x14ac:dyDescent="0.3">
      <c r="A71" s="257" t="str">
        <f t="shared" si="2"/>
        <v>67위</v>
      </c>
      <c r="B71" s="259" t="s">
        <v>1833</v>
      </c>
      <c r="C71" s="259" t="s">
        <v>2706</v>
      </c>
      <c r="D71" s="462" t="s">
        <v>2710</v>
      </c>
      <c r="E71" s="259" t="s">
        <v>65</v>
      </c>
      <c r="F71" s="455">
        <v>1</v>
      </c>
      <c r="G71" s="463" t="s">
        <v>2711</v>
      </c>
      <c r="H71" s="464" t="s">
        <v>12</v>
      </c>
      <c r="I71" s="465" t="s">
        <v>2712</v>
      </c>
      <c r="J71" s="470" t="s">
        <v>1159</v>
      </c>
      <c r="K71" s="470" t="s">
        <v>1159</v>
      </c>
      <c r="L71" s="397">
        <v>0.91428571428571426</v>
      </c>
      <c r="M71" s="396">
        <v>32</v>
      </c>
      <c r="N71" s="400">
        <v>35</v>
      </c>
      <c r="O71" s="280">
        <v>30</v>
      </c>
      <c r="P71" s="290">
        <v>2</v>
      </c>
      <c r="Q71" s="280">
        <v>0</v>
      </c>
      <c r="R71" s="226">
        <v>0</v>
      </c>
      <c r="S71" s="226">
        <v>3</v>
      </c>
      <c r="T71" s="226">
        <v>28</v>
      </c>
      <c r="U71" s="290">
        <v>1</v>
      </c>
      <c r="V71" s="280">
        <v>6</v>
      </c>
      <c r="W71" s="226">
        <v>1</v>
      </c>
      <c r="X71" s="226">
        <v>22</v>
      </c>
      <c r="Y71" s="402">
        <v>2</v>
      </c>
      <c r="Z71" s="290">
        <v>1</v>
      </c>
      <c r="AA71" s="280">
        <v>32</v>
      </c>
      <c r="AB71" s="226">
        <v>0</v>
      </c>
      <c r="AC71" s="226">
        <v>0</v>
      </c>
      <c r="AD71" s="226">
        <v>0</v>
      </c>
      <c r="AE71" s="290">
        <v>0</v>
      </c>
      <c r="AF71" s="280">
        <v>12</v>
      </c>
      <c r="AG71" s="226">
        <v>19</v>
      </c>
      <c r="AH71" s="226">
        <v>0</v>
      </c>
      <c r="AI71" s="402">
        <v>0</v>
      </c>
      <c r="AJ71" s="402">
        <v>1</v>
      </c>
      <c r="AK71" s="402">
        <v>0</v>
      </c>
      <c r="AL71" s="290">
        <v>0</v>
      </c>
      <c r="AM71" s="225">
        <v>7</v>
      </c>
      <c r="AN71" s="129">
        <v>25</v>
      </c>
      <c r="AO71" s="129">
        <v>0</v>
      </c>
      <c r="AP71" s="129">
        <v>0</v>
      </c>
      <c r="AQ71" s="210">
        <v>0</v>
      </c>
      <c r="AR71" s="296">
        <v>4.5625</v>
      </c>
      <c r="AS71" s="296">
        <v>4.4375</v>
      </c>
      <c r="AT71" s="302">
        <v>4.515625</v>
      </c>
      <c r="AU71" s="300">
        <v>4.53125</v>
      </c>
      <c r="AV71" s="311">
        <v>4.5</v>
      </c>
      <c r="AW71" s="306">
        <v>4.4921875</v>
      </c>
      <c r="AX71" s="300">
        <v>4.53125</v>
      </c>
      <c r="AY71" s="127">
        <v>4.46875</v>
      </c>
      <c r="AZ71" s="127">
        <v>4.59375</v>
      </c>
      <c r="BA71" s="311">
        <v>4.375</v>
      </c>
      <c r="BB71" s="302">
        <v>4.625</v>
      </c>
      <c r="BC71" s="300">
        <v>4.625</v>
      </c>
      <c r="BD71" s="311">
        <v>4.625</v>
      </c>
      <c r="BE71" s="306">
        <v>4.375</v>
      </c>
      <c r="BF71" s="313">
        <v>4.375</v>
      </c>
      <c r="BG71" s="318" t="s">
        <v>12</v>
      </c>
      <c r="BH71" s="317">
        <v>4.5859375</v>
      </c>
      <c r="BI71" s="320">
        <v>4.517578125</v>
      </c>
      <c r="BJ71" s="480"/>
    </row>
    <row r="72" spans="1:62" x14ac:dyDescent="0.3">
      <c r="A72" s="257" t="str">
        <f t="shared" si="2"/>
        <v>68위</v>
      </c>
      <c r="B72" s="259" t="s">
        <v>1833</v>
      </c>
      <c r="C72" s="259" t="s">
        <v>2440</v>
      </c>
      <c r="D72" s="462" t="s">
        <v>2487</v>
      </c>
      <c r="E72" s="259" t="s">
        <v>769</v>
      </c>
      <c r="F72" s="455">
        <v>1</v>
      </c>
      <c r="G72" s="463" t="s">
        <v>2489</v>
      </c>
      <c r="H72" s="464" t="s">
        <v>1661</v>
      </c>
      <c r="I72" s="465" t="s">
        <v>2601</v>
      </c>
      <c r="J72" s="470" t="s">
        <v>203</v>
      </c>
      <c r="K72" s="470" t="s">
        <v>203</v>
      </c>
      <c r="L72" s="397">
        <v>1</v>
      </c>
      <c r="M72" s="396">
        <v>18</v>
      </c>
      <c r="N72" s="400">
        <v>18</v>
      </c>
      <c r="O72" s="280">
        <v>12</v>
      </c>
      <c r="P72" s="290">
        <v>6</v>
      </c>
      <c r="Q72" s="280">
        <v>0</v>
      </c>
      <c r="R72" s="226">
        <v>4</v>
      </c>
      <c r="S72" s="226">
        <v>10</v>
      </c>
      <c r="T72" s="226">
        <v>4</v>
      </c>
      <c r="U72" s="290">
        <v>0</v>
      </c>
      <c r="V72" s="280">
        <v>1</v>
      </c>
      <c r="W72" s="226">
        <v>1</v>
      </c>
      <c r="X72" s="226">
        <v>13</v>
      </c>
      <c r="Y72" s="402">
        <v>2</v>
      </c>
      <c r="Z72" s="290">
        <v>1</v>
      </c>
      <c r="AA72" s="280">
        <v>1</v>
      </c>
      <c r="AB72" s="226">
        <v>7</v>
      </c>
      <c r="AC72" s="226">
        <v>5</v>
      </c>
      <c r="AD72" s="226">
        <v>0</v>
      </c>
      <c r="AE72" s="290">
        <v>5</v>
      </c>
      <c r="AF72" s="280">
        <v>6</v>
      </c>
      <c r="AG72" s="226">
        <v>7</v>
      </c>
      <c r="AH72" s="226">
        <v>2</v>
      </c>
      <c r="AI72" s="402">
        <v>0</v>
      </c>
      <c r="AJ72" s="402">
        <v>0</v>
      </c>
      <c r="AK72" s="402">
        <v>0</v>
      </c>
      <c r="AL72" s="290">
        <v>3</v>
      </c>
      <c r="AM72" s="225">
        <v>7</v>
      </c>
      <c r="AN72" s="129">
        <v>7</v>
      </c>
      <c r="AO72" s="129">
        <v>4</v>
      </c>
      <c r="AP72" s="129">
        <v>0</v>
      </c>
      <c r="AQ72" s="210">
        <v>0</v>
      </c>
      <c r="AR72" s="296">
        <v>4.5555555555555554</v>
      </c>
      <c r="AS72" s="296">
        <v>4.3888888888888893</v>
      </c>
      <c r="AT72" s="302">
        <v>4.5277777777777777</v>
      </c>
      <c r="AU72" s="300">
        <v>4.5555555555555554</v>
      </c>
      <c r="AV72" s="311">
        <v>4.5</v>
      </c>
      <c r="AW72" s="306">
        <v>4.5138888888888893</v>
      </c>
      <c r="AX72" s="300">
        <v>4.5555555555555554</v>
      </c>
      <c r="AY72" s="127">
        <v>4.5</v>
      </c>
      <c r="AZ72" s="127">
        <v>4.4444444444444446</v>
      </c>
      <c r="BA72" s="311">
        <v>4.5555555555555554</v>
      </c>
      <c r="BB72" s="302">
        <v>4.6111111111111107</v>
      </c>
      <c r="BC72" s="300">
        <v>4.6111111111111107</v>
      </c>
      <c r="BD72" s="311">
        <v>4.6111111111111107</v>
      </c>
      <c r="BE72" s="306">
        <v>4.416666666666667</v>
      </c>
      <c r="BF72" s="313">
        <v>4.4444444444444446</v>
      </c>
      <c r="BG72" s="318">
        <v>4.3888888888888893</v>
      </c>
      <c r="BH72" s="317">
        <v>4.541666666666667</v>
      </c>
      <c r="BI72" s="320">
        <v>4.5117521367521372</v>
      </c>
      <c r="BJ72" s="480"/>
    </row>
    <row r="73" spans="1:62" x14ac:dyDescent="0.3">
      <c r="A73" s="257" t="str">
        <f t="shared" si="2"/>
        <v>69위</v>
      </c>
      <c r="B73" s="259" t="s">
        <v>1173</v>
      </c>
      <c r="C73" s="259" t="s">
        <v>1911</v>
      </c>
      <c r="D73" s="462" t="s">
        <v>2682</v>
      </c>
      <c r="E73" s="259" t="s">
        <v>763</v>
      </c>
      <c r="F73" s="455">
        <v>2</v>
      </c>
      <c r="G73" s="463" t="s">
        <v>1674</v>
      </c>
      <c r="H73" s="464" t="s">
        <v>1661</v>
      </c>
      <c r="I73" s="465" t="s">
        <v>1680</v>
      </c>
      <c r="J73" s="470" t="s">
        <v>1076</v>
      </c>
      <c r="K73" s="470" t="s">
        <v>1076</v>
      </c>
      <c r="L73" s="397">
        <v>1</v>
      </c>
      <c r="M73" s="396">
        <v>30</v>
      </c>
      <c r="N73" s="400">
        <v>30</v>
      </c>
      <c r="O73" s="280">
        <v>15</v>
      </c>
      <c r="P73" s="290">
        <v>15</v>
      </c>
      <c r="Q73" s="280">
        <v>12</v>
      </c>
      <c r="R73" s="226">
        <v>16</v>
      </c>
      <c r="S73" s="226">
        <v>2</v>
      </c>
      <c r="T73" s="226">
        <v>0</v>
      </c>
      <c r="U73" s="290">
        <v>0</v>
      </c>
      <c r="V73" s="280">
        <v>0</v>
      </c>
      <c r="W73" s="226">
        <v>1</v>
      </c>
      <c r="X73" s="226">
        <v>29</v>
      </c>
      <c r="Y73" s="402">
        <v>0</v>
      </c>
      <c r="Z73" s="290">
        <v>0</v>
      </c>
      <c r="AA73" s="280">
        <v>0</v>
      </c>
      <c r="AB73" s="226">
        <v>0</v>
      </c>
      <c r="AC73" s="226">
        <v>0</v>
      </c>
      <c r="AD73" s="226">
        <v>30</v>
      </c>
      <c r="AE73" s="290">
        <v>0</v>
      </c>
      <c r="AF73" s="280">
        <v>13</v>
      </c>
      <c r="AG73" s="226">
        <v>17</v>
      </c>
      <c r="AH73" s="226">
        <v>0</v>
      </c>
      <c r="AI73" s="402">
        <v>0</v>
      </c>
      <c r="AJ73" s="402">
        <v>0</v>
      </c>
      <c r="AK73" s="402">
        <v>0</v>
      </c>
      <c r="AL73" s="290">
        <v>0</v>
      </c>
      <c r="AM73" s="225">
        <v>1</v>
      </c>
      <c r="AN73" s="129">
        <v>26</v>
      </c>
      <c r="AO73" s="129">
        <v>2</v>
      </c>
      <c r="AP73" s="129">
        <v>1</v>
      </c>
      <c r="AQ73" s="210">
        <v>0</v>
      </c>
      <c r="AR73" s="296">
        <v>4.4666666666666668</v>
      </c>
      <c r="AS73" s="296">
        <v>4.3666666666666663</v>
      </c>
      <c r="AT73" s="302">
        <v>4.45</v>
      </c>
      <c r="AU73" s="300">
        <v>4.4333333333333336</v>
      </c>
      <c r="AV73" s="311">
        <v>4.4666666666666668</v>
      </c>
      <c r="AW73" s="306">
        <v>4.4749999999999996</v>
      </c>
      <c r="AX73" s="300">
        <v>4.4666666666666668</v>
      </c>
      <c r="AY73" s="127">
        <v>4.3</v>
      </c>
      <c r="AZ73" s="127">
        <v>4.5666666666666664</v>
      </c>
      <c r="BA73" s="311">
        <v>4.5666666666666664</v>
      </c>
      <c r="BB73" s="302">
        <v>4.666666666666667</v>
      </c>
      <c r="BC73" s="300">
        <v>4.7</v>
      </c>
      <c r="BD73" s="311">
        <v>4.6333333333333337</v>
      </c>
      <c r="BE73" s="306">
        <v>4.5</v>
      </c>
      <c r="BF73" s="313">
        <v>4.4666666666666668</v>
      </c>
      <c r="BG73" s="318">
        <v>4.5333333333333332</v>
      </c>
      <c r="BH73" s="317">
        <v>4.6178660884030043</v>
      </c>
      <c r="BI73" s="320">
        <v>4.5065025196207449</v>
      </c>
      <c r="BJ73" s="480"/>
    </row>
    <row r="74" spans="1:62" x14ac:dyDescent="0.3">
      <c r="A74" s="257" t="str">
        <f t="shared" si="2"/>
        <v>70위</v>
      </c>
      <c r="B74" s="259" t="s">
        <v>3393</v>
      </c>
      <c r="C74" s="259" t="s">
        <v>3527</v>
      </c>
      <c r="D74" s="462" t="s">
        <v>3554</v>
      </c>
      <c r="E74" s="259" t="s">
        <v>564</v>
      </c>
      <c r="F74" s="455">
        <v>3</v>
      </c>
      <c r="G74" s="463" t="s">
        <v>721</v>
      </c>
      <c r="H74" s="464" t="s">
        <v>106</v>
      </c>
      <c r="I74" s="465" t="s">
        <v>1500</v>
      </c>
      <c r="J74" s="470" t="s">
        <v>204</v>
      </c>
      <c r="K74" s="470" t="s">
        <v>204</v>
      </c>
      <c r="L74" s="397">
        <v>0.90243902439024393</v>
      </c>
      <c r="M74" s="396">
        <v>37</v>
      </c>
      <c r="N74" s="400">
        <v>41</v>
      </c>
      <c r="O74" s="280">
        <v>25</v>
      </c>
      <c r="P74" s="290">
        <v>12</v>
      </c>
      <c r="Q74" s="280">
        <v>2</v>
      </c>
      <c r="R74" s="226">
        <v>9</v>
      </c>
      <c r="S74" s="226">
        <v>13</v>
      </c>
      <c r="T74" s="226">
        <v>13</v>
      </c>
      <c r="U74" s="290">
        <v>0</v>
      </c>
      <c r="V74" s="280">
        <v>8</v>
      </c>
      <c r="W74" s="226">
        <v>0</v>
      </c>
      <c r="X74" s="226">
        <v>29</v>
      </c>
      <c r="Y74" s="402">
        <v>0</v>
      </c>
      <c r="Z74" s="290">
        <v>0</v>
      </c>
      <c r="AA74" s="280">
        <v>2</v>
      </c>
      <c r="AB74" s="226">
        <v>18</v>
      </c>
      <c r="AC74" s="226">
        <v>12</v>
      </c>
      <c r="AD74" s="226">
        <v>5</v>
      </c>
      <c r="AE74" s="290">
        <v>0</v>
      </c>
      <c r="AF74" s="280">
        <v>11</v>
      </c>
      <c r="AG74" s="226">
        <v>25</v>
      </c>
      <c r="AH74" s="226">
        <v>0</v>
      </c>
      <c r="AI74" s="402">
        <v>0</v>
      </c>
      <c r="AJ74" s="402">
        <v>0</v>
      </c>
      <c r="AK74" s="402">
        <v>0</v>
      </c>
      <c r="AL74" s="290">
        <v>1</v>
      </c>
      <c r="AM74" s="225">
        <v>4</v>
      </c>
      <c r="AN74" s="129">
        <v>27</v>
      </c>
      <c r="AO74" s="129">
        <v>0</v>
      </c>
      <c r="AP74" s="129">
        <v>0</v>
      </c>
      <c r="AQ74" s="210">
        <v>6</v>
      </c>
      <c r="AR74" s="296">
        <v>4.4864864864864868</v>
      </c>
      <c r="AS74" s="296">
        <v>4.5945945945945947</v>
      </c>
      <c r="AT74" s="302">
        <v>4.4729729729729728</v>
      </c>
      <c r="AU74" s="300">
        <v>4.5135135135135132</v>
      </c>
      <c r="AV74" s="311">
        <v>4.4324324324324325</v>
      </c>
      <c r="AW74" s="306">
        <v>4.4459459459459456</v>
      </c>
      <c r="AX74" s="300">
        <v>4.3243243243243246</v>
      </c>
      <c r="AY74" s="127">
        <v>4.4594594594594597</v>
      </c>
      <c r="AZ74" s="127">
        <v>4.4864864864864868</v>
      </c>
      <c r="BA74" s="311">
        <v>4.5135135135135132</v>
      </c>
      <c r="BB74" s="302">
        <v>4.5810810810810807</v>
      </c>
      <c r="BC74" s="300">
        <v>4.6486486486486482</v>
      </c>
      <c r="BD74" s="311">
        <v>4.5135135135135132</v>
      </c>
      <c r="BE74" s="306">
        <v>4.5405405405405403</v>
      </c>
      <c r="BF74" s="313">
        <v>4.5135135135135132</v>
      </c>
      <c r="BG74" s="318">
        <v>4.5675675675675675</v>
      </c>
      <c r="BH74" s="317">
        <v>4.5252752752752752</v>
      </c>
      <c r="BI74" s="320">
        <v>4.5061022561022561</v>
      </c>
      <c r="BJ74" s="480"/>
    </row>
    <row r="75" spans="1:62" x14ac:dyDescent="0.3">
      <c r="A75" s="257" t="str">
        <f t="shared" si="2"/>
        <v>71위</v>
      </c>
      <c r="B75" s="259" t="s">
        <v>3393</v>
      </c>
      <c r="C75" s="259" t="s">
        <v>3527</v>
      </c>
      <c r="D75" s="462" t="s">
        <v>3554</v>
      </c>
      <c r="E75" s="259" t="s">
        <v>564</v>
      </c>
      <c r="F75" s="455">
        <v>5</v>
      </c>
      <c r="G75" s="463" t="s">
        <v>703</v>
      </c>
      <c r="H75" s="464" t="s">
        <v>106</v>
      </c>
      <c r="I75" s="465" t="s">
        <v>1279</v>
      </c>
      <c r="J75" s="470" t="s">
        <v>363</v>
      </c>
      <c r="K75" s="470" t="s">
        <v>363</v>
      </c>
      <c r="L75" s="397">
        <v>0.94594594594594594</v>
      </c>
      <c r="M75" s="396">
        <v>35</v>
      </c>
      <c r="N75" s="400">
        <v>37</v>
      </c>
      <c r="O75" s="280">
        <v>16</v>
      </c>
      <c r="P75" s="290">
        <v>19</v>
      </c>
      <c r="Q75" s="280">
        <v>21</v>
      </c>
      <c r="R75" s="226">
        <v>13</v>
      </c>
      <c r="S75" s="226">
        <v>1</v>
      </c>
      <c r="T75" s="226">
        <v>0</v>
      </c>
      <c r="U75" s="290">
        <v>0</v>
      </c>
      <c r="V75" s="280">
        <v>0</v>
      </c>
      <c r="W75" s="226">
        <v>4</v>
      </c>
      <c r="X75" s="226">
        <v>31</v>
      </c>
      <c r="Y75" s="402">
        <v>0</v>
      </c>
      <c r="Z75" s="290">
        <v>0</v>
      </c>
      <c r="AA75" s="280">
        <v>0</v>
      </c>
      <c r="AB75" s="226">
        <v>0</v>
      </c>
      <c r="AC75" s="226">
        <v>0</v>
      </c>
      <c r="AD75" s="226">
        <v>35</v>
      </c>
      <c r="AE75" s="290">
        <v>0</v>
      </c>
      <c r="AF75" s="280">
        <v>12</v>
      </c>
      <c r="AG75" s="226">
        <v>21</v>
      </c>
      <c r="AH75" s="226">
        <v>0</v>
      </c>
      <c r="AI75" s="402">
        <v>1</v>
      </c>
      <c r="AJ75" s="402">
        <v>0</v>
      </c>
      <c r="AK75" s="402">
        <v>0</v>
      </c>
      <c r="AL75" s="290">
        <v>1</v>
      </c>
      <c r="AM75" s="225">
        <v>1</v>
      </c>
      <c r="AN75" s="129">
        <v>24</v>
      </c>
      <c r="AO75" s="129">
        <v>4</v>
      </c>
      <c r="AP75" s="129">
        <v>6</v>
      </c>
      <c r="AQ75" s="210">
        <v>0</v>
      </c>
      <c r="AR75" s="296">
        <v>4.5428571428571427</v>
      </c>
      <c r="AS75" s="296">
        <v>4.5428571428571427</v>
      </c>
      <c r="AT75" s="302">
        <v>4.5571428571428569</v>
      </c>
      <c r="AU75" s="300">
        <v>4.5714285714285712</v>
      </c>
      <c r="AV75" s="311">
        <v>4.5428571428571427</v>
      </c>
      <c r="AW75" s="306">
        <v>4.4000000000000004</v>
      </c>
      <c r="AX75" s="300">
        <v>4.4285714285714288</v>
      </c>
      <c r="AY75" s="127">
        <v>4.4285714285714288</v>
      </c>
      <c r="AZ75" s="127">
        <v>4.3428571428571425</v>
      </c>
      <c r="BA75" s="311">
        <v>4.4000000000000004</v>
      </c>
      <c r="BB75" s="302">
        <v>4.5571428571428569</v>
      </c>
      <c r="BC75" s="300">
        <v>4.628571428571429</v>
      </c>
      <c r="BD75" s="311">
        <v>4.4857142857142858</v>
      </c>
      <c r="BE75" s="306">
        <v>4.5</v>
      </c>
      <c r="BF75" s="313">
        <v>4.5428571428571427</v>
      </c>
      <c r="BG75" s="318">
        <v>4.4571428571428573</v>
      </c>
      <c r="BH75" s="317">
        <v>4.5892704071737294</v>
      </c>
      <c r="BI75" s="320">
        <v>4.5002735478045723</v>
      </c>
      <c r="BJ75" s="480"/>
    </row>
    <row r="76" spans="1:62" x14ac:dyDescent="0.3">
      <c r="A76" s="257" t="str">
        <f t="shared" si="2"/>
        <v>72위</v>
      </c>
      <c r="B76" s="259" t="s">
        <v>1833</v>
      </c>
      <c r="C76" s="259" t="s">
        <v>1835</v>
      </c>
      <c r="D76" s="462" t="s">
        <v>1853</v>
      </c>
      <c r="E76" s="259" t="s">
        <v>765</v>
      </c>
      <c r="F76" s="455">
        <v>2</v>
      </c>
      <c r="G76" s="463" t="s">
        <v>1856</v>
      </c>
      <c r="H76" s="464" t="s">
        <v>1661</v>
      </c>
      <c r="I76" s="465" t="s">
        <v>1860</v>
      </c>
      <c r="J76" s="470" t="s">
        <v>1186</v>
      </c>
      <c r="K76" s="470" t="s">
        <v>1186</v>
      </c>
      <c r="L76" s="397">
        <v>0.96666666666666667</v>
      </c>
      <c r="M76" s="396">
        <v>29</v>
      </c>
      <c r="N76" s="400">
        <v>30</v>
      </c>
      <c r="O76" s="280">
        <v>13</v>
      </c>
      <c r="P76" s="290">
        <v>16</v>
      </c>
      <c r="Q76" s="280">
        <v>1</v>
      </c>
      <c r="R76" s="226">
        <v>14</v>
      </c>
      <c r="S76" s="226">
        <v>13</v>
      </c>
      <c r="T76" s="226">
        <v>1</v>
      </c>
      <c r="U76" s="290">
        <v>0</v>
      </c>
      <c r="V76" s="280">
        <v>1</v>
      </c>
      <c r="W76" s="226">
        <v>4</v>
      </c>
      <c r="X76" s="226">
        <v>24</v>
      </c>
      <c r="Y76" s="402">
        <v>0</v>
      </c>
      <c r="Z76" s="290">
        <v>0</v>
      </c>
      <c r="AA76" s="280">
        <v>1</v>
      </c>
      <c r="AB76" s="226">
        <v>3</v>
      </c>
      <c r="AC76" s="226">
        <v>14</v>
      </c>
      <c r="AD76" s="226">
        <v>11</v>
      </c>
      <c r="AE76" s="290">
        <v>0</v>
      </c>
      <c r="AF76" s="280">
        <v>21</v>
      </c>
      <c r="AG76" s="226">
        <v>7</v>
      </c>
      <c r="AH76" s="226">
        <v>1</v>
      </c>
      <c r="AI76" s="402">
        <v>0</v>
      </c>
      <c r="AJ76" s="402">
        <v>0</v>
      </c>
      <c r="AK76" s="402">
        <v>0</v>
      </c>
      <c r="AL76" s="290">
        <v>0</v>
      </c>
      <c r="AM76" s="225">
        <v>12</v>
      </c>
      <c r="AN76" s="129">
        <v>14</v>
      </c>
      <c r="AO76" s="129">
        <v>3</v>
      </c>
      <c r="AP76" s="129">
        <v>0</v>
      </c>
      <c r="AQ76" s="210">
        <v>0</v>
      </c>
      <c r="AR76" s="296">
        <v>4.5172413793103452</v>
      </c>
      <c r="AS76" s="296">
        <v>4.4827586206896548</v>
      </c>
      <c r="AT76" s="302">
        <v>4.4827586206896548</v>
      </c>
      <c r="AU76" s="300">
        <v>4.4827586206896548</v>
      </c>
      <c r="AV76" s="311">
        <v>4.4827586206896548</v>
      </c>
      <c r="AW76" s="306">
        <v>4.4568965517241379</v>
      </c>
      <c r="AX76" s="300">
        <v>4.5517241379310347</v>
      </c>
      <c r="AY76" s="127">
        <v>4.5517241379310347</v>
      </c>
      <c r="AZ76" s="127">
        <v>4.2758620689655169</v>
      </c>
      <c r="BA76" s="311">
        <v>4.4482758620689653</v>
      </c>
      <c r="BB76" s="302">
        <v>4.568965517241379</v>
      </c>
      <c r="BC76" s="300">
        <v>4.5862068965517242</v>
      </c>
      <c r="BD76" s="311">
        <v>4.5517241379310347</v>
      </c>
      <c r="BE76" s="306">
        <v>4.3448275862068968</v>
      </c>
      <c r="BF76" s="313">
        <v>4.2758620689655169</v>
      </c>
      <c r="BG76" s="318">
        <v>4.4137931034482758</v>
      </c>
      <c r="BH76" s="317">
        <v>4.6431650246305418</v>
      </c>
      <c r="BI76" s="320">
        <v>4.4818349753694582</v>
      </c>
      <c r="BJ76" s="480"/>
    </row>
    <row r="77" spans="1:62" x14ac:dyDescent="0.3">
      <c r="A77" s="257" t="str">
        <f t="shared" si="2"/>
        <v>73위</v>
      </c>
      <c r="B77" s="259" t="s">
        <v>1898</v>
      </c>
      <c r="C77" s="259" t="s">
        <v>1899</v>
      </c>
      <c r="D77" s="462" t="s">
        <v>2651</v>
      </c>
      <c r="E77" s="259" t="s">
        <v>370</v>
      </c>
      <c r="F77" s="455">
        <v>1</v>
      </c>
      <c r="G77" s="463" t="s">
        <v>2652</v>
      </c>
      <c r="H77" s="464" t="s">
        <v>1661</v>
      </c>
      <c r="I77" s="465" t="s">
        <v>1850</v>
      </c>
      <c r="J77" s="470" t="s">
        <v>203</v>
      </c>
      <c r="K77" s="470" t="s">
        <v>203</v>
      </c>
      <c r="L77" s="397">
        <v>0.94444444444444442</v>
      </c>
      <c r="M77" s="396">
        <v>17</v>
      </c>
      <c r="N77" s="400">
        <v>18</v>
      </c>
      <c r="O77" s="280">
        <v>8</v>
      </c>
      <c r="P77" s="290">
        <v>9</v>
      </c>
      <c r="Q77" s="280">
        <v>0</v>
      </c>
      <c r="R77" s="226">
        <v>10</v>
      </c>
      <c r="S77" s="226">
        <v>4</v>
      </c>
      <c r="T77" s="226">
        <v>3</v>
      </c>
      <c r="U77" s="290">
        <v>0</v>
      </c>
      <c r="V77" s="280">
        <v>2</v>
      </c>
      <c r="W77" s="226">
        <v>5</v>
      </c>
      <c r="X77" s="226">
        <v>8</v>
      </c>
      <c r="Y77" s="402">
        <v>2</v>
      </c>
      <c r="Z77" s="290">
        <v>0</v>
      </c>
      <c r="AA77" s="280">
        <v>1</v>
      </c>
      <c r="AB77" s="226">
        <v>3</v>
      </c>
      <c r="AC77" s="226">
        <v>8</v>
      </c>
      <c r="AD77" s="226">
        <v>5</v>
      </c>
      <c r="AE77" s="290">
        <v>0</v>
      </c>
      <c r="AF77" s="280">
        <v>10</v>
      </c>
      <c r="AG77" s="226">
        <v>6</v>
      </c>
      <c r="AH77" s="226">
        <v>0</v>
      </c>
      <c r="AI77" s="402">
        <v>0</v>
      </c>
      <c r="AJ77" s="402">
        <v>0</v>
      </c>
      <c r="AK77" s="402">
        <v>0</v>
      </c>
      <c r="AL77" s="290">
        <v>1</v>
      </c>
      <c r="AM77" s="225">
        <v>2</v>
      </c>
      <c r="AN77" s="129">
        <v>15</v>
      </c>
      <c r="AO77" s="129">
        <v>0</v>
      </c>
      <c r="AP77" s="129">
        <v>0</v>
      </c>
      <c r="AQ77" s="210">
        <v>0</v>
      </c>
      <c r="AR77" s="296">
        <v>4.6470588235294121</v>
      </c>
      <c r="AS77" s="296">
        <v>4.4705882352941178</v>
      </c>
      <c r="AT77" s="302">
        <v>4.5</v>
      </c>
      <c r="AU77" s="300">
        <v>4.4705882352941178</v>
      </c>
      <c r="AV77" s="311">
        <v>4.5294117647058822</v>
      </c>
      <c r="AW77" s="306">
        <v>4.3823529411764701</v>
      </c>
      <c r="AX77" s="300">
        <v>4.3529411764705879</v>
      </c>
      <c r="AY77" s="127">
        <v>4.5294117647058822</v>
      </c>
      <c r="AZ77" s="127">
        <v>4.2941176470588234</v>
      </c>
      <c r="BA77" s="311">
        <v>4.3529411764705879</v>
      </c>
      <c r="BB77" s="302">
        <v>4.5588235294117645</v>
      </c>
      <c r="BC77" s="300">
        <v>4.5882352941176467</v>
      </c>
      <c r="BD77" s="311">
        <v>4.5294117647058822</v>
      </c>
      <c r="BE77" s="306">
        <v>4.3529411764705888</v>
      </c>
      <c r="BF77" s="313">
        <v>4.2941176470588234</v>
      </c>
      <c r="BG77" s="318">
        <v>4.4117647058823533</v>
      </c>
      <c r="BH77" s="317">
        <v>4.7213235294117641</v>
      </c>
      <c r="BI77" s="320">
        <v>4.4763009049773759</v>
      </c>
      <c r="BJ77" s="480"/>
    </row>
    <row r="78" spans="1:62" x14ac:dyDescent="0.3">
      <c r="A78" s="257" t="str">
        <f t="shared" si="2"/>
        <v>74위</v>
      </c>
      <c r="B78" s="259" t="s">
        <v>3792</v>
      </c>
      <c r="C78" s="259" t="s">
        <v>3902</v>
      </c>
      <c r="D78" s="462" t="s">
        <v>3794</v>
      </c>
      <c r="E78" s="259" t="s">
        <v>763</v>
      </c>
      <c r="F78" s="455">
        <v>6</v>
      </c>
      <c r="G78" s="463" t="s">
        <v>1674</v>
      </c>
      <c r="H78" s="464" t="s">
        <v>1661</v>
      </c>
      <c r="I78" s="465" t="s">
        <v>1680</v>
      </c>
      <c r="J78" s="470" t="s">
        <v>1076</v>
      </c>
      <c r="K78" s="470" t="s">
        <v>1076</v>
      </c>
      <c r="L78" s="397">
        <v>0.94736842105263153</v>
      </c>
      <c r="M78" s="396">
        <v>36</v>
      </c>
      <c r="N78" s="400">
        <v>38</v>
      </c>
      <c r="O78" s="280">
        <v>11</v>
      </c>
      <c r="P78" s="290">
        <v>25</v>
      </c>
      <c r="Q78" s="280">
        <v>17</v>
      </c>
      <c r="R78" s="226">
        <v>18</v>
      </c>
      <c r="S78" s="226">
        <v>1</v>
      </c>
      <c r="T78" s="226">
        <v>0</v>
      </c>
      <c r="U78" s="290">
        <v>0</v>
      </c>
      <c r="V78" s="280">
        <v>0</v>
      </c>
      <c r="W78" s="226">
        <v>3</v>
      </c>
      <c r="X78" s="226">
        <v>33</v>
      </c>
      <c r="Y78" s="402">
        <v>0</v>
      </c>
      <c r="Z78" s="290">
        <v>0</v>
      </c>
      <c r="AA78" s="280">
        <v>0</v>
      </c>
      <c r="AB78" s="226">
        <v>0</v>
      </c>
      <c r="AC78" s="226">
        <v>0</v>
      </c>
      <c r="AD78" s="226">
        <v>36</v>
      </c>
      <c r="AE78" s="290">
        <v>0</v>
      </c>
      <c r="AF78" s="280">
        <v>14</v>
      </c>
      <c r="AG78" s="226">
        <v>19</v>
      </c>
      <c r="AH78" s="226">
        <v>0</v>
      </c>
      <c r="AI78" s="402">
        <v>0</v>
      </c>
      <c r="AJ78" s="402">
        <v>0</v>
      </c>
      <c r="AK78" s="402">
        <v>0</v>
      </c>
      <c r="AL78" s="290">
        <v>3</v>
      </c>
      <c r="AM78" s="225">
        <v>0</v>
      </c>
      <c r="AN78" s="129">
        <v>29</v>
      </c>
      <c r="AO78" s="129">
        <v>5</v>
      </c>
      <c r="AP78" s="129">
        <v>2</v>
      </c>
      <c r="AQ78" s="210">
        <v>0</v>
      </c>
      <c r="AR78" s="296">
        <v>4.5</v>
      </c>
      <c r="AS78" s="296">
        <v>4.5555555555555554</v>
      </c>
      <c r="AT78" s="302">
        <v>4.5</v>
      </c>
      <c r="AU78" s="300">
        <v>4.5277777777777777</v>
      </c>
      <c r="AV78" s="311">
        <v>4.4722222222222223</v>
      </c>
      <c r="AW78" s="306">
        <v>4.4305555555555554</v>
      </c>
      <c r="AX78" s="300">
        <v>4.4722222222222223</v>
      </c>
      <c r="AY78" s="127">
        <v>4.3888888888888893</v>
      </c>
      <c r="AZ78" s="127">
        <v>4.416666666666667</v>
      </c>
      <c r="BA78" s="311">
        <v>4.4444444444444446</v>
      </c>
      <c r="BB78" s="302">
        <v>4.5555555555555554</v>
      </c>
      <c r="BC78" s="300">
        <v>4.5555555555555554</v>
      </c>
      <c r="BD78" s="311">
        <v>4.5555555555555554</v>
      </c>
      <c r="BE78" s="306">
        <v>4.4861111111111107</v>
      </c>
      <c r="BF78" s="313">
        <v>4.5555555555555554</v>
      </c>
      <c r="BG78" s="318">
        <v>4.416666666666667</v>
      </c>
      <c r="BH78" s="317">
        <v>4.3061224489795915</v>
      </c>
      <c r="BI78" s="320">
        <v>4.4744025815454389</v>
      </c>
      <c r="BJ78" s="480"/>
    </row>
    <row r="79" spans="1:62" x14ac:dyDescent="0.3">
      <c r="A79" s="257" t="str">
        <f t="shared" si="2"/>
        <v>75위</v>
      </c>
      <c r="B79" s="259" t="s">
        <v>1833</v>
      </c>
      <c r="C79" s="259" t="s">
        <v>1835</v>
      </c>
      <c r="D79" s="462" t="s">
        <v>1841</v>
      </c>
      <c r="E79" s="259" t="s">
        <v>763</v>
      </c>
      <c r="F79" s="455">
        <v>2</v>
      </c>
      <c r="G79" s="463" t="s">
        <v>1843</v>
      </c>
      <c r="H79" s="464" t="s">
        <v>1661</v>
      </c>
      <c r="I79" s="465" t="s">
        <v>1949</v>
      </c>
      <c r="J79" s="470" t="s">
        <v>1273</v>
      </c>
      <c r="K79" s="470" t="s">
        <v>1273</v>
      </c>
      <c r="L79" s="397">
        <v>1</v>
      </c>
      <c r="M79" s="396">
        <v>29</v>
      </c>
      <c r="N79" s="400">
        <v>29</v>
      </c>
      <c r="O79" s="280">
        <v>11</v>
      </c>
      <c r="P79" s="290">
        <v>18</v>
      </c>
      <c r="Q79" s="280">
        <v>7</v>
      </c>
      <c r="R79" s="226">
        <v>20</v>
      </c>
      <c r="S79" s="226">
        <v>2</v>
      </c>
      <c r="T79" s="226">
        <v>0</v>
      </c>
      <c r="U79" s="290">
        <v>0</v>
      </c>
      <c r="V79" s="280">
        <v>17</v>
      </c>
      <c r="W79" s="226">
        <v>12</v>
      </c>
      <c r="X79" s="226">
        <v>0</v>
      </c>
      <c r="Y79" s="402">
        <v>0</v>
      </c>
      <c r="Z79" s="290">
        <v>0</v>
      </c>
      <c r="AA79" s="280">
        <v>0</v>
      </c>
      <c r="AB79" s="226">
        <v>0</v>
      </c>
      <c r="AC79" s="226">
        <v>8</v>
      </c>
      <c r="AD79" s="226">
        <v>21</v>
      </c>
      <c r="AE79" s="290">
        <v>0</v>
      </c>
      <c r="AF79" s="280">
        <v>14</v>
      </c>
      <c r="AG79" s="226">
        <v>13</v>
      </c>
      <c r="AH79" s="226">
        <v>0</v>
      </c>
      <c r="AI79" s="402">
        <v>0</v>
      </c>
      <c r="AJ79" s="402">
        <v>0</v>
      </c>
      <c r="AK79" s="402">
        <v>0</v>
      </c>
      <c r="AL79" s="290">
        <v>2</v>
      </c>
      <c r="AM79" s="225">
        <v>13</v>
      </c>
      <c r="AN79" s="129">
        <v>8</v>
      </c>
      <c r="AO79" s="129">
        <v>2</v>
      </c>
      <c r="AP79" s="129">
        <v>5</v>
      </c>
      <c r="AQ79" s="210">
        <v>1</v>
      </c>
      <c r="AR79" s="296">
        <v>4.5172413793103452</v>
      </c>
      <c r="AS79" s="296">
        <v>4.2068965517241379</v>
      </c>
      <c r="AT79" s="302">
        <v>4.4137931034482758</v>
      </c>
      <c r="AU79" s="300">
        <v>4.4137931034482758</v>
      </c>
      <c r="AV79" s="311">
        <v>4.4137931034482758</v>
      </c>
      <c r="AW79" s="306">
        <v>4.4568965517241379</v>
      </c>
      <c r="AX79" s="300">
        <v>4.3793103448275863</v>
      </c>
      <c r="AY79" s="127">
        <v>4.3793103448275863</v>
      </c>
      <c r="AZ79" s="127">
        <v>4.5517241379310347</v>
      </c>
      <c r="BA79" s="311">
        <v>4.5172413793103452</v>
      </c>
      <c r="BB79" s="302">
        <v>4.5517241379310347</v>
      </c>
      <c r="BC79" s="300">
        <v>4.5862068965517242</v>
      </c>
      <c r="BD79" s="311">
        <v>4.5172413793103452</v>
      </c>
      <c r="BE79" s="306">
        <v>4.4827586206896548</v>
      </c>
      <c r="BF79" s="313">
        <v>4.5172413793103452</v>
      </c>
      <c r="BG79" s="318">
        <v>4.4482758620689653</v>
      </c>
      <c r="BH79" s="317">
        <v>4.6235224932885028</v>
      </c>
      <c r="BI79" s="320">
        <v>4.4670614119505752</v>
      </c>
      <c r="BJ79" s="480"/>
    </row>
    <row r="80" spans="1:62" x14ac:dyDescent="0.3">
      <c r="A80" s="257" t="str">
        <f t="shared" si="2"/>
        <v>76위</v>
      </c>
      <c r="B80" s="259" t="s">
        <v>1173</v>
      </c>
      <c r="C80" s="259" t="s">
        <v>1658</v>
      </c>
      <c r="D80" s="462" t="s">
        <v>1669</v>
      </c>
      <c r="E80" s="259" t="s">
        <v>769</v>
      </c>
      <c r="F80" s="455">
        <v>1</v>
      </c>
      <c r="G80" s="463" t="s">
        <v>2704</v>
      </c>
      <c r="H80" s="464" t="s">
        <v>1661</v>
      </c>
      <c r="I80" s="465" t="s">
        <v>2507</v>
      </c>
      <c r="J80" s="470" t="s">
        <v>1159</v>
      </c>
      <c r="K80" s="470" t="s">
        <v>1159</v>
      </c>
      <c r="L80" s="397">
        <v>1</v>
      </c>
      <c r="M80" s="396">
        <v>10</v>
      </c>
      <c r="N80" s="400">
        <v>10</v>
      </c>
      <c r="O80" s="280">
        <v>8</v>
      </c>
      <c r="P80" s="290">
        <v>2</v>
      </c>
      <c r="Q80" s="280">
        <v>0</v>
      </c>
      <c r="R80" s="226">
        <v>1</v>
      </c>
      <c r="S80" s="226">
        <v>2</v>
      </c>
      <c r="T80" s="226">
        <v>7</v>
      </c>
      <c r="U80" s="290">
        <v>0</v>
      </c>
      <c r="V80" s="280">
        <v>3</v>
      </c>
      <c r="W80" s="226">
        <v>1</v>
      </c>
      <c r="X80" s="226">
        <v>5</v>
      </c>
      <c r="Y80" s="402">
        <v>1</v>
      </c>
      <c r="Z80" s="290">
        <v>0</v>
      </c>
      <c r="AA80" s="280">
        <v>3</v>
      </c>
      <c r="AB80" s="226">
        <v>5</v>
      </c>
      <c r="AC80" s="226">
        <v>1</v>
      </c>
      <c r="AD80" s="226">
        <v>1</v>
      </c>
      <c r="AE80" s="290">
        <v>0</v>
      </c>
      <c r="AF80" s="280">
        <v>6</v>
      </c>
      <c r="AG80" s="226">
        <v>4</v>
      </c>
      <c r="AH80" s="226">
        <v>0</v>
      </c>
      <c r="AI80" s="402">
        <v>0</v>
      </c>
      <c r="AJ80" s="402">
        <v>0</v>
      </c>
      <c r="AK80" s="402">
        <v>0</v>
      </c>
      <c r="AL80" s="290">
        <v>0</v>
      </c>
      <c r="AM80" s="225">
        <v>5</v>
      </c>
      <c r="AN80" s="129">
        <v>4</v>
      </c>
      <c r="AO80" s="129">
        <v>0</v>
      </c>
      <c r="AP80" s="129">
        <v>1</v>
      </c>
      <c r="AQ80" s="210">
        <v>0</v>
      </c>
      <c r="AR80" s="296">
        <v>4.4000000000000004</v>
      </c>
      <c r="AS80" s="296">
        <v>4.5</v>
      </c>
      <c r="AT80" s="302">
        <v>4.3</v>
      </c>
      <c r="AU80" s="300">
        <v>4.3</v>
      </c>
      <c r="AV80" s="311">
        <v>4.3</v>
      </c>
      <c r="AW80" s="306">
        <v>4.4749999999999996</v>
      </c>
      <c r="AX80" s="300">
        <v>4.4000000000000004</v>
      </c>
      <c r="AY80" s="127">
        <v>4.5</v>
      </c>
      <c r="AZ80" s="127">
        <v>4.4000000000000004</v>
      </c>
      <c r="BA80" s="311">
        <v>4.5999999999999996</v>
      </c>
      <c r="BB80" s="302">
        <v>4.6500000000000004</v>
      </c>
      <c r="BC80" s="300">
        <v>4.5999999999999996</v>
      </c>
      <c r="BD80" s="311">
        <v>4.7</v>
      </c>
      <c r="BE80" s="306">
        <v>4.5</v>
      </c>
      <c r="BF80" s="313">
        <v>4.5</v>
      </c>
      <c r="BG80" s="318">
        <v>4.5</v>
      </c>
      <c r="BH80" s="317">
        <v>4.3678571428571429</v>
      </c>
      <c r="BI80" s="320">
        <v>4.4667582417582414</v>
      </c>
      <c r="BJ80" s="480"/>
    </row>
    <row r="81" spans="1:62" x14ac:dyDescent="0.3">
      <c r="A81" s="257" t="str">
        <f t="shared" si="2"/>
        <v>77위</v>
      </c>
      <c r="B81" s="259" t="s">
        <v>1833</v>
      </c>
      <c r="C81" s="259" t="s">
        <v>2208</v>
      </c>
      <c r="D81" s="462" t="s">
        <v>2235</v>
      </c>
      <c r="E81" s="259" t="s">
        <v>763</v>
      </c>
      <c r="F81" s="455">
        <v>2</v>
      </c>
      <c r="G81" s="463" t="s">
        <v>2678</v>
      </c>
      <c r="H81" s="464" t="s">
        <v>1661</v>
      </c>
      <c r="I81" s="465" t="s">
        <v>1840</v>
      </c>
      <c r="J81" s="470" t="s">
        <v>2719</v>
      </c>
      <c r="K81" s="470" t="s">
        <v>203</v>
      </c>
      <c r="L81" s="397">
        <v>0.92500000000000004</v>
      </c>
      <c r="M81" s="396">
        <v>37</v>
      </c>
      <c r="N81" s="400">
        <v>40</v>
      </c>
      <c r="O81" s="280">
        <v>22</v>
      </c>
      <c r="P81" s="290">
        <v>15</v>
      </c>
      <c r="Q81" s="280">
        <v>0</v>
      </c>
      <c r="R81" s="226">
        <v>10</v>
      </c>
      <c r="S81" s="226">
        <v>6</v>
      </c>
      <c r="T81" s="226">
        <v>21</v>
      </c>
      <c r="U81" s="290">
        <v>0</v>
      </c>
      <c r="V81" s="280">
        <v>5</v>
      </c>
      <c r="W81" s="226">
        <v>2</v>
      </c>
      <c r="X81" s="226">
        <v>30</v>
      </c>
      <c r="Y81" s="402">
        <v>0</v>
      </c>
      <c r="Z81" s="290">
        <v>0</v>
      </c>
      <c r="AA81" s="280">
        <v>4</v>
      </c>
      <c r="AB81" s="226">
        <v>18</v>
      </c>
      <c r="AC81" s="226">
        <v>9</v>
      </c>
      <c r="AD81" s="226">
        <v>6</v>
      </c>
      <c r="AE81" s="290">
        <v>0</v>
      </c>
      <c r="AF81" s="280">
        <v>11</v>
      </c>
      <c r="AG81" s="226">
        <v>23</v>
      </c>
      <c r="AH81" s="226">
        <v>0</v>
      </c>
      <c r="AI81" s="402">
        <v>0</v>
      </c>
      <c r="AJ81" s="402">
        <v>1</v>
      </c>
      <c r="AK81" s="402">
        <v>0</v>
      </c>
      <c r="AL81" s="290">
        <v>2</v>
      </c>
      <c r="AM81" s="225">
        <v>9</v>
      </c>
      <c r="AN81" s="129">
        <v>20</v>
      </c>
      <c r="AO81" s="129">
        <v>0</v>
      </c>
      <c r="AP81" s="129">
        <v>0</v>
      </c>
      <c r="AQ81" s="210">
        <v>8</v>
      </c>
      <c r="AR81" s="296">
        <v>4.5675675675675675</v>
      </c>
      <c r="AS81" s="296">
        <v>4.3783783783783781</v>
      </c>
      <c r="AT81" s="302">
        <v>4.4189189189189193</v>
      </c>
      <c r="AU81" s="300">
        <v>4.4054054054054053</v>
      </c>
      <c r="AV81" s="311">
        <v>4.4324324324324325</v>
      </c>
      <c r="AW81" s="306">
        <v>4.4459459459459456</v>
      </c>
      <c r="AX81" s="300">
        <v>4.4324324324324325</v>
      </c>
      <c r="AY81" s="127">
        <v>4.3513513513513518</v>
      </c>
      <c r="AZ81" s="127">
        <v>4.4594594594594597</v>
      </c>
      <c r="BA81" s="311">
        <v>4.5405405405405403</v>
      </c>
      <c r="BB81" s="302">
        <v>4.621621621621621</v>
      </c>
      <c r="BC81" s="300">
        <v>4.6486486486486482</v>
      </c>
      <c r="BD81" s="311">
        <v>4.5945945945945947</v>
      </c>
      <c r="BE81" s="306">
        <v>4.3783783783783781</v>
      </c>
      <c r="BF81" s="313">
        <v>4.3783783783783781</v>
      </c>
      <c r="BG81" s="318">
        <v>4.3783783783783781</v>
      </c>
      <c r="BH81" s="317">
        <v>4.4894894894894897</v>
      </c>
      <c r="BI81" s="320">
        <v>4.4659274659274653</v>
      </c>
      <c r="BJ81" s="480"/>
    </row>
    <row r="82" spans="1:62" x14ac:dyDescent="0.3">
      <c r="A82" s="257" t="str">
        <f t="shared" si="2"/>
        <v>78위</v>
      </c>
      <c r="B82" s="259" t="s">
        <v>1898</v>
      </c>
      <c r="C82" s="259" t="s">
        <v>1908</v>
      </c>
      <c r="D82" s="462" t="s">
        <v>2673</v>
      </c>
      <c r="E82" s="259" t="s">
        <v>65</v>
      </c>
      <c r="F82" s="455">
        <v>1</v>
      </c>
      <c r="G82" s="463" t="s">
        <v>2678</v>
      </c>
      <c r="H82" s="464" t="s">
        <v>1661</v>
      </c>
      <c r="I82" s="465" t="s">
        <v>2633</v>
      </c>
      <c r="J82" s="470" t="s">
        <v>203</v>
      </c>
      <c r="K82" s="470" t="s">
        <v>203</v>
      </c>
      <c r="L82" s="397">
        <v>0.93939393939393945</v>
      </c>
      <c r="M82" s="396">
        <v>31</v>
      </c>
      <c r="N82" s="400">
        <v>33</v>
      </c>
      <c r="O82" s="280">
        <v>19</v>
      </c>
      <c r="P82" s="290">
        <v>12</v>
      </c>
      <c r="Q82" s="280">
        <v>0</v>
      </c>
      <c r="R82" s="226">
        <v>6</v>
      </c>
      <c r="S82" s="226">
        <v>8</v>
      </c>
      <c r="T82" s="226">
        <v>16</v>
      </c>
      <c r="U82" s="290">
        <v>1</v>
      </c>
      <c r="V82" s="280">
        <v>7</v>
      </c>
      <c r="W82" s="226">
        <v>3</v>
      </c>
      <c r="X82" s="226">
        <v>21</v>
      </c>
      <c r="Y82" s="402">
        <v>0</v>
      </c>
      <c r="Z82" s="290">
        <v>0</v>
      </c>
      <c r="AA82" s="280">
        <v>9</v>
      </c>
      <c r="AB82" s="226">
        <v>13</v>
      </c>
      <c r="AC82" s="226">
        <v>4</v>
      </c>
      <c r="AD82" s="226">
        <v>5</v>
      </c>
      <c r="AE82" s="290">
        <v>0</v>
      </c>
      <c r="AF82" s="280">
        <v>14</v>
      </c>
      <c r="AG82" s="226">
        <v>17</v>
      </c>
      <c r="AH82" s="226">
        <v>0</v>
      </c>
      <c r="AI82" s="402">
        <v>0</v>
      </c>
      <c r="AJ82" s="402">
        <v>0</v>
      </c>
      <c r="AK82" s="402">
        <v>0</v>
      </c>
      <c r="AL82" s="290">
        <v>0</v>
      </c>
      <c r="AM82" s="225">
        <v>7</v>
      </c>
      <c r="AN82" s="129">
        <v>19</v>
      </c>
      <c r="AO82" s="129">
        <v>0</v>
      </c>
      <c r="AP82" s="129">
        <v>1</v>
      </c>
      <c r="AQ82" s="210">
        <v>4</v>
      </c>
      <c r="AR82" s="296">
        <v>4.67741935483871</v>
      </c>
      <c r="AS82" s="296">
        <v>4.419354838709677</v>
      </c>
      <c r="AT82" s="302">
        <v>4.532258064516129</v>
      </c>
      <c r="AU82" s="300">
        <v>4.4838709677419351</v>
      </c>
      <c r="AV82" s="311">
        <v>4.580645161290323</v>
      </c>
      <c r="AW82" s="306">
        <v>4.443548387096774</v>
      </c>
      <c r="AX82" s="300">
        <v>4.5161290322580649</v>
      </c>
      <c r="AY82" s="127">
        <v>4.4838709677419351</v>
      </c>
      <c r="AZ82" s="127">
        <v>4.4516129032258061</v>
      </c>
      <c r="BA82" s="311">
        <v>4.32258064516129</v>
      </c>
      <c r="BB82" s="302">
        <v>4.4516129032258061</v>
      </c>
      <c r="BC82" s="300">
        <v>4.4516129032258061</v>
      </c>
      <c r="BD82" s="311">
        <v>4.4516129032258061</v>
      </c>
      <c r="BE82" s="306">
        <v>4.32258064516129</v>
      </c>
      <c r="BF82" s="313">
        <v>4.32258064516129</v>
      </c>
      <c r="BG82" s="318">
        <v>4.32258064516129</v>
      </c>
      <c r="BH82" s="317">
        <v>4.4626792114695339</v>
      </c>
      <c r="BI82" s="320">
        <v>4.4574269368624204</v>
      </c>
      <c r="BJ82" s="480"/>
    </row>
    <row r="83" spans="1:62" x14ac:dyDescent="0.3">
      <c r="A83" s="257" t="str">
        <f t="shared" si="2"/>
        <v>79위</v>
      </c>
      <c r="B83" s="259" t="s">
        <v>1833</v>
      </c>
      <c r="C83" s="259" t="s">
        <v>2208</v>
      </c>
      <c r="D83" s="259" t="s">
        <v>2235</v>
      </c>
      <c r="E83" s="259" t="s">
        <v>763</v>
      </c>
      <c r="F83" s="260">
        <v>2</v>
      </c>
      <c r="G83" s="467" t="s">
        <v>1674</v>
      </c>
      <c r="H83" s="464" t="s">
        <v>1661</v>
      </c>
      <c r="I83" s="465" t="s">
        <v>1680</v>
      </c>
      <c r="J83" s="468" t="s">
        <v>1076</v>
      </c>
      <c r="K83" s="468" t="s">
        <v>1076</v>
      </c>
      <c r="L83" s="397">
        <v>0.875</v>
      </c>
      <c r="M83" s="394">
        <v>35</v>
      </c>
      <c r="N83" s="399">
        <v>40</v>
      </c>
      <c r="O83" s="280">
        <v>11</v>
      </c>
      <c r="P83" s="290">
        <v>24</v>
      </c>
      <c r="Q83" s="280">
        <v>18</v>
      </c>
      <c r="R83" s="226">
        <v>15</v>
      </c>
      <c r="S83" s="226">
        <v>2</v>
      </c>
      <c r="T83" s="226">
        <v>0</v>
      </c>
      <c r="U83" s="290">
        <v>0</v>
      </c>
      <c r="V83" s="280">
        <v>0</v>
      </c>
      <c r="W83" s="226">
        <v>2</v>
      </c>
      <c r="X83" s="226">
        <v>33</v>
      </c>
      <c r="Y83" s="402">
        <v>0</v>
      </c>
      <c r="Z83" s="290">
        <v>0</v>
      </c>
      <c r="AA83" s="280">
        <v>0</v>
      </c>
      <c r="AB83" s="226">
        <v>0</v>
      </c>
      <c r="AC83" s="226">
        <v>0</v>
      </c>
      <c r="AD83" s="226">
        <v>34</v>
      </c>
      <c r="AE83" s="290">
        <v>1</v>
      </c>
      <c r="AF83" s="280">
        <v>19</v>
      </c>
      <c r="AG83" s="226">
        <v>13</v>
      </c>
      <c r="AH83" s="226">
        <v>1</v>
      </c>
      <c r="AI83" s="402">
        <v>0</v>
      </c>
      <c r="AJ83" s="402">
        <v>1</v>
      </c>
      <c r="AK83" s="402">
        <v>0</v>
      </c>
      <c r="AL83" s="290">
        <v>1</v>
      </c>
      <c r="AM83" s="227">
        <v>1</v>
      </c>
      <c r="AN83" s="128">
        <v>29</v>
      </c>
      <c r="AO83" s="128">
        <v>3</v>
      </c>
      <c r="AP83" s="128">
        <v>2</v>
      </c>
      <c r="AQ83" s="209">
        <v>0</v>
      </c>
      <c r="AR83" s="368">
        <v>4.3142857142857141</v>
      </c>
      <c r="AS83" s="368">
        <v>4.2571428571428571</v>
      </c>
      <c r="AT83" s="302">
        <v>4.3857142857142861</v>
      </c>
      <c r="AU83" s="298">
        <v>4.3428571428571425</v>
      </c>
      <c r="AV83" s="309">
        <v>4.4285714285714288</v>
      </c>
      <c r="AW83" s="306">
        <v>4.5071428571428571</v>
      </c>
      <c r="AX83" s="298">
        <v>4.4285714285714288</v>
      </c>
      <c r="AY83" s="224">
        <v>4.5142857142857142</v>
      </c>
      <c r="AZ83" s="224">
        <v>4.5714285714285712</v>
      </c>
      <c r="BA83" s="309">
        <v>4.5142857142857142</v>
      </c>
      <c r="BB83" s="302">
        <v>4.5571428571428569</v>
      </c>
      <c r="BC83" s="298">
        <v>4.5714285714285712</v>
      </c>
      <c r="BD83" s="309">
        <v>4.5428571428571427</v>
      </c>
      <c r="BE83" s="306">
        <v>4.3285714285714292</v>
      </c>
      <c r="BF83" s="298">
        <v>4.4285714285714288</v>
      </c>
      <c r="BG83" s="309">
        <v>4.2285714285714286</v>
      </c>
      <c r="BH83" s="316">
        <v>4.6126227391652588</v>
      </c>
      <c r="BI83" s="320">
        <v>4.4427292216940311</v>
      </c>
      <c r="BJ83" s="479"/>
    </row>
    <row r="84" spans="1:62" x14ac:dyDescent="0.3">
      <c r="A84" s="257" t="str">
        <f t="shared" si="2"/>
        <v>80위</v>
      </c>
      <c r="B84" s="259" t="s">
        <v>1173</v>
      </c>
      <c r="C84" s="259" t="s">
        <v>1548</v>
      </c>
      <c r="D84" s="462" t="s">
        <v>1564</v>
      </c>
      <c r="E84" s="259" t="s">
        <v>770</v>
      </c>
      <c r="F84" s="466">
        <v>1</v>
      </c>
      <c r="G84" s="469" t="s">
        <v>1568</v>
      </c>
      <c r="H84" s="464" t="s">
        <v>1562</v>
      </c>
      <c r="I84" s="465" t="s">
        <v>1570</v>
      </c>
      <c r="J84" s="470" t="s">
        <v>1273</v>
      </c>
      <c r="K84" s="470" t="s">
        <v>1273</v>
      </c>
      <c r="L84" s="397">
        <v>1</v>
      </c>
      <c r="M84" s="395">
        <v>11</v>
      </c>
      <c r="N84" s="399">
        <v>11</v>
      </c>
      <c r="O84" s="280">
        <v>4</v>
      </c>
      <c r="P84" s="290">
        <v>7</v>
      </c>
      <c r="Q84" s="280">
        <v>0</v>
      </c>
      <c r="R84" s="226">
        <v>0</v>
      </c>
      <c r="S84" s="226">
        <v>4</v>
      </c>
      <c r="T84" s="226">
        <v>7</v>
      </c>
      <c r="U84" s="290">
        <v>0</v>
      </c>
      <c r="V84" s="280">
        <v>0</v>
      </c>
      <c r="W84" s="226">
        <v>1</v>
      </c>
      <c r="X84" s="226">
        <v>10</v>
      </c>
      <c r="Y84" s="402">
        <v>0</v>
      </c>
      <c r="Z84" s="290">
        <v>0</v>
      </c>
      <c r="AA84" s="280">
        <v>0</v>
      </c>
      <c r="AB84" s="226">
        <v>11</v>
      </c>
      <c r="AC84" s="226">
        <v>0</v>
      </c>
      <c r="AD84" s="226">
        <v>0</v>
      </c>
      <c r="AE84" s="290">
        <v>0</v>
      </c>
      <c r="AF84" s="280">
        <v>6</v>
      </c>
      <c r="AG84" s="226">
        <v>3</v>
      </c>
      <c r="AH84" s="226">
        <v>0</v>
      </c>
      <c r="AI84" s="402">
        <v>0</v>
      </c>
      <c r="AJ84" s="402">
        <v>1</v>
      </c>
      <c r="AK84" s="402">
        <v>0</v>
      </c>
      <c r="AL84" s="290">
        <v>1</v>
      </c>
      <c r="AM84" s="225">
        <v>6</v>
      </c>
      <c r="AN84" s="129">
        <v>2</v>
      </c>
      <c r="AO84" s="129">
        <v>3</v>
      </c>
      <c r="AP84" s="129">
        <v>0</v>
      </c>
      <c r="AQ84" s="210">
        <v>0</v>
      </c>
      <c r="AR84" s="296">
        <v>4.6363636363636367</v>
      </c>
      <c r="AS84" s="296">
        <v>4.4545454545454541</v>
      </c>
      <c r="AT84" s="302">
        <v>4.3181818181818183</v>
      </c>
      <c r="AU84" s="300">
        <v>4.3636363636363633</v>
      </c>
      <c r="AV84" s="311">
        <v>4.2727272727272725</v>
      </c>
      <c r="AW84" s="306">
        <v>4.3181818181818175</v>
      </c>
      <c r="AX84" s="300">
        <v>4.3636363636363633</v>
      </c>
      <c r="AY84" s="127">
        <v>4.4545454545454541</v>
      </c>
      <c r="AZ84" s="127">
        <v>4.1818181818181817</v>
      </c>
      <c r="BA84" s="311">
        <v>4.2727272727272725</v>
      </c>
      <c r="BB84" s="302">
        <v>4.5454545454545459</v>
      </c>
      <c r="BC84" s="300">
        <v>4.5454545454545459</v>
      </c>
      <c r="BD84" s="311">
        <v>4.5454545454545459</v>
      </c>
      <c r="BE84" s="306">
        <v>4.5454545454545459</v>
      </c>
      <c r="BF84" s="313">
        <v>4.5454545454545459</v>
      </c>
      <c r="BG84" s="318" t="s">
        <v>1562</v>
      </c>
      <c r="BH84" s="317">
        <v>4.6753246753246751</v>
      </c>
      <c r="BI84" s="320">
        <v>4.4426406926406932</v>
      </c>
      <c r="BJ84" s="480"/>
    </row>
    <row r="85" spans="1:62" x14ac:dyDescent="0.3">
      <c r="A85" s="257" t="str">
        <f t="shared" si="2"/>
        <v>81위</v>
      </c>
      <c r="B85" s="259" t="s">
        <v>1173</v>
      </c>
      <c r="C85" s="259" t="s">
        <v>1658</v>
      </c>
      <c r="D85" s="462" t="s">
        <v>1669</v>
      </c>
      <c r="E85" s="259" t="s">
        <v>763</v>
      </c>
      <c r="F85" s="455">
        <v>3</v>
      </c>
      <c r="G85" s="463" t="s">
        <v>1674</v>
      </c>
      <c r="H85" s="464" t="s">
        <v>1661</v>
      </c>
      <c r="I85" s="465" t="s">
        <v>1680</v>
      </c>
      <c r="J85" s="470" t="s">
        <v>1076</v>
      </c>
      <c r="K85" s="470" t="s">
        <v>1076</v>
      </c>
      <c r="L85" s="397">
        <v>0.91891891891891897</v>
      </c>
      <c r="M85" s="396">
        <v>34</v>
      </c>
      <c r="N85" s="400">
        <v>37</v>
      </c>
      <c r="O85" s="280">
        <v>8</v>
      </c>
      <c r="P85" s="290">
        <v>26</v>
      </c>
      <c r="Q85" s="280">
        <v>13</v>
      </c>
      <c r="R85" s="226">
        <v>17</v>
      </c>
      <c r="S85" s="226">
        <v>4</v>
      </c>
      <c r="T85" s="226">
        <v>0</v>
      </c>
      <c r="U85" s="290">
        <v>0</v>
      </c>
      <c r="V85" s="280">
        <v>0</v>
      </c>
      <c r="W85" s="226">
        <v>3</v>
      </c>
      <c r="X85" s="226">
        <v>31</v>
      </c>
      <c r="Y85" s="402">
        <v>0</v>
      </c>
      <c r="Z85" s="290">
        <v>0</v>
      </c>
      <c r="AA85" s="280">
        <v>0</v>
      </c>
      <c r="AB85" s="226">
        <v>0</v>
      </c>
      <c r="AC85" s="226">
        <v>1</v>
      </c>
      <c r="AD85" s="226">
        <v>33</v>
      </c>
      <c r="AE85" s="290">
        <v>0</v>
      </c>
      <c r="AF85" s="280">
        <v>18</v>
      </c>
      <c r="AG85" s="226">
        <v>11</v>
      </c>
      <c r="AH85" s="226">
        <v>0</v>
      </c>
      <c r="AI85" s="402">
        <v>0</v>
      </c>
      <c r="AJ85" s="402">
        <v>0</v>
      </c>
      <c r="AK85" s="402">
        <v>0</v>
      </c>
      <c r="AL85" s="290">
        <v>5</v>
      </c>
      <c r="AM85" s="225">
        <v>2</v>
      </c>
      <c r="AN85" s="129">
        <v>20</v>
      </c>
      <c r="AO85" s="129">
        <v>7</v>
      </c>
      <c r="AP85" s="129">
        <v>5</v>
      </c>
      <c r="AQ85" s="210">
        <v>0</v>
      </c>
      <c r="AR85" s="296">
        <v>4.47</v>
      </c>
      <c r="AS85" s="296">
        <v>4.41</v>
      </c>
      <c r="AT85" s="302">
        <v>4.3849999999999998</v>
      </c>
      <c r="AU85" s="300">
        <v>4.38</v>
      </c>
      <c r="AV85" s="311">
        <v>4.3899999999999997</v>
      </c>
      <c r="AW85" s="306">
        <v>4.4125000000000005</v>
      </c>
      <c r="AX85" s="300">
        <v>4.3</v>
      </c>
      <c r="AY85" s="127">
        <v>4.41</v>
      </c>
      <c r="AZ85" s="127">
        <v>4.53</v>
      </c>
      <c r="BA85" s="311">
        <v>4.41</v>
      </c>
      <c r="BB85" s="302">
        <v>4.5149999999999997</v>
      </c>
      <c r="BC85" s="300">
        <v>4.5599999999999996</v>
      </c>
      <c r="BD85" s="311">
        <v>4.47</v>
      </c>
      <c r="BE85" s="306">
        <v>4.4399999999999995</v>
      </c>
      <c r="BF85" s="313">
        <v>4.5</v>
      </c>
      <c r="BG85" s="318">
        <v>4.38</v>
      </c>
      <c r="BH85" s="317">
        <v>4.5249999999999995</v>
      </c>
      <c r="BI85" s="320">
        <v>4.4411538461538465</v>
      </c>
      <c r="BJ85" s="480"/>
    </row>
    <row r="86" spans="1:62" x14ac:dyDescent="0.3">
      <c r="A86" s="257" t="str">
        <f t="shared" si="2"/>
        <v>82위</v>
      </c>
      <c r="B86" s="259" t="s">
        <v>3393</v>
      </c>
      <c r="C86" s="259" t="s">
        <v>3391</v>
      </c>
      <c r="D86" s="462" t="s">
        <v>3432</v>
      </c>
      <c r="E86" s="259" t="s">
        <v>564</v>
      </c>
      <c r="F86" s="455">
        <v>1</v>
      </c>
      <c r="G86" s="463" t="s">
        <v>3433</v>
      </c>
      <c r="H86" s="464" t="s">
        <v>12</v>
      </c>
      <c r="I86" s="465" t="s">
        <v>2035</v>
      </c>
      <c r="J86" s="470" t="s">
        <v>253</v>
      </c>
      <c r="K86" s="470" t="s">
        <v>253</v>
      </c>
      <c r="L86" s="397">
        <v>0.92391304347826086</v>
      </c>
      <c r="M86" s="396">
        <v>85</v>
      </c>
      <c r="N86" s="400">
        <v>92</v>
      </c>
      <c r="O86" s="280">
        <v>56</v>
      </c>
      <c r="P86" s="290">
        <v>29</v>
      </c>
      <c r="Q86" s="280">
        <v>2</v>
      </c>
      <c r="R86" s="226">
        <v>25</v>
      </c>
      <c r="S86" s="226">
        <v>41</v>
      </c>
      <c r="T86" s="226">
        <v>17</v>
      </c>
      <c r="U86" s="290">
        <v>0</v>
      </c>
      <c r="V86" s="280">
        <v>16</v>
      </c>
      <c r="W86" s="226">
        <v>6</v>
      </c>
      <c r="X86" s="226">
        <v>61</v>
      </c>
      <c r="Y86" s="402">
        <v>1</v>
      </c>
      <c r="Z86" s="290">
        <v>1</v>
      </c>
      <c r="AA86" s="280">
        <v>1</v>
      </c>
      <c r="AB86" s="226">
        <v>29</v>
      </c>
      <c r="AC86" s="226">
        <v>31</v>
      </c>
      <c r="AD86" s="226">
        <v>22</v>
      </c>
      <c r="AE86" s="290">
        <v>2</v>
      </c>
      <c r="AF86" s="280">
        <v>29</v>
      </c>
      <c r="AG86" s="226">
        <v>52</v>
      </c>
      <c r="AH86" s="226">
        <v>1</v>
      </c>
      <c r="AI86" s="402">
        <v>0</v>
      </c>
      <c r="AJ86" s="402">
        <v>0</v>
      </c>
      <c r="AK86" s="402">
        <v>0</v>
      </c>
      <c r="AL86" s="290">
        <v>3</v>
      </c>
      <c r="AM86" s="225">
        <v>42</v>
      </c>
      <c r="AN86" s="129">
        <v>36</v>
      </c>
      <c r="AO86" s="129">
        <v>6</v>
      </c>
      <c r="AP86" s="129">
        <v>0</v>
      </c>
      <c r="AQ86" s="210">
        <v>1</v>
      </c>
      <c r="AR86" s="296">
        <v>4.3882352941176475</v>
      </c>
      <c r="AS86" s="296">
        <v>4.4352941176470591</v>
      </c>
      <c r="AT86" s="302">
        <v>4.4647058823529413</v>
      </c>
      <c r="AU86" s="300">
        <v>4.4352941176470591</v>
      </c>
      <c r="AV86" s="311">
        <v>4.4941176470588236</v>
      </c>
      <c r="AW86" s="306">
        <v>4.4441176470588237</v>
      </c>
      <c r="AX86" s="300">
        <v>4.447058823529412</v>
      </c>
      <c r="AY86" s="127">
        <v>4.4588235294117649</v>
      </c>
      <c r="AZ86" s="127">
        <v>4.4000000000000004</v>
      </c>
      <c r="BA86" s="311">
        <v>4.4705882352941178</v>
      </c>
      <c r="BB86" s="302">
        <v>4.4058823529411768</v>
      </c>
      <c r="BC86" s="300">
        <v>4.4000000000000004</v>
      </c>
      <c r="BD86" s="311">
        <v>4.4117647058823533</v>
      </c>
      <c r="BE86" s="306">
        <v>4.4705882352941178</v>
      </c>
      <c r="BF86" s="313">
        <v>4.4705882352941178</v>
      </c>
      <c r="BG86" s="318" t="s">
        <v>3434</v>
      </c>
      <c r="BH86" s="317">
        <v>4.4455626427277739</v>
      </c>
      <c r="BI86" s="320">
        <v>4.4381106123841771</v>
      </c>
      <c r="BJ86" s="480"/>
    </row>
    <row r="87" spans="1:62" x14ac:dyDescent="0.3">
      <c r="A87" s="257" t="str">
        <f t="shared" si="2"/>
        <v>83위</v>
      </c>
      <c r="B87" s="259" t="s">
        <v>3792</v>
      </c>
      <c r="C87" s="259" t="s">
        <v>3801</v>
      </c>
      <c r="D87" s="462" t="s">
        <v>3816</v>
      </c>
      <c r="E87" s="259" t="s">
        <v>763</v>
      </c>
      <c r="F87" s="455">
        <v>2</v>
      </c>
      <c r="G87" s="463" t="s">
        <v>2671</v>
      </c>
      <c r="H87" s="464" t="s">
        <v>1661</v>
      </c>
      <c r="I87" s="465" t="s">
        <v>3819</v>
      </c>
      <c r="J87" s="470" t="s">
        <v>1076</v>
      </c>
      <c r="K87" s="470" t="s">
        <v>1076</v>
      </c>
      <c r="L87" s="397">
        <v>1</v>
      </c>
      <c r="M87" s="396">
        <v>19</v>
      </c>
      <c r="N87" s="400">
        <v>19</v>
      </c>
      <c r="O87" s="280">
        <v>10</v>
      </c>
      <c r="P87" s="290">
        <v>9</v>
      </c>
      <c r="Q87" s="280">
        <v>0</v>
      </c>
      <c r="R87" s="226">
        <v>6</v>
      </c>
      <c r="S87" s="226">
        <v>12</v>
      </c>
      <c r="T87" s="226">
        <v>1</v>
      </c>
      <c r="U87" s="290">
        <v>0</v>
      </c>
      <c r="V87" s="280">
        <v>8</v>
      </c>
      <c r="W87" s="226">
        <v>11</v>
      </c>
      <c r="X87" s="226">
        <v>0</v>
      </c>
      <c r="Y87" s="402">
        <v>0</v>
      </c>
      <c r="Z87" s="290">
        <v>0</v>
      </c>
      <c r="AA87" s="280">
        <v>0</v>
      </c>
      <c r="AB87" s="226">
        <v>19</v>
      </c>
      <c r="AC87" s="226">
        <v>0</v>
      </c>
      <c r="AD87" s="226">
        <v>0</v>
      </c>
      <c r="AE87" s="290">
        <v>0</v>
      </c>
      <c r="AF87" s="280">
        <v>6</v>
      </c>
      <c r="AG87" s="226">
        <v>10</v>
      </c>
      <c r="AH87" s="226">
        <v>0</v>
      </c>
      <c r="AI87" s="402">
        <v>0</v>
      </c>
      <c r="AJ87" s="402">
        <v>2</v>
      </c>
      <c r="AK87" s="402">
        <v>0</v>
      </c>
      <c r="AL87" s="290">
        <v>1</v>
      </c>
      <c r="AM87" s="225">
        <v>5</v>
      </c>
      <c r="AN87" s="129">
        <v>10</v>
      </c>
      <c r="AO87" s="129">
        <v>2</v>
      </c>
      <c r="AP87" s="129">
        <v>2</v>
      </c>
      <c r="AQ87" s="210">
        <v>0</v>
      </c>
      <c r="AR87" s="296">
        <v>4.5789473684210522</v>
      </c>
      <c r="AS87" s="296">
        <v>4.4736842105263159</v>
      </c>
      <c r="AT87" s="302">
        <v>4.3157894736842106</v>
      </c>
      <c r="AU87" s="300">
        <v>4.3157894736842106</v>
      </c>
      <c r="AV87" s="311">
        <v>4.3157894736842106</v>
      </c>
      <c r="AW87" s="306">
        <v>4.3947368421052637</v>
      </c>
      <c r="AX87" s="300">
        <v>4.3684210526315788</v>
      </c>
      <c r="AY87" s="127">
        <v>4.4210526315789478</v>
      </c>
      <c r="AZ87" s="127">
        <v>4.3684210526315788</v>
      </c>
      <c r="BA87" s="311">
        <v>4.4210526315789478</v>
      </c>
      <c r="BB87" s="302">
        <v>4.5526315789473681</v>
      </c>
      <c r="BC87" s="300">
        <v>4.5263157894736841</v>
      </c>
      <c r="BD87" s="311">
        <v>4.5789473684210522</v>
      </c>
      <c r="BE87" s="306">
        <v>4.4210526315789478</v>
      </c>
      <c r="BF87" s="313">
        <v>4.4210526315789478</v>
      </c>
      <c r="BG87" s="318">
        <v>4.4210526315789478</v>
      </c>
      <c r="BH87" s="317">
        <v>4.4380682097400364</v>
      </c>
      <c r="BI87" s="320">
        <v>4.4345072711945779</v>
      </c>
      <c r="BJ87" s="480"/>
    </row>
    <row r="88" spans="1:62" x14ac:dyDescent="0.3">
      <c r="A88" s="257" t="str">
        <f t="shared" si="2"/>
        <v>84위</v>
      </c>
      <c r="B88" s="259" t="s">
        <v>3792</v>
      </c>
      <c r="C88" s="259" t="s">
        <v>3801</v>
      </c>
      <c r="D88" s="462" t="s">
        <v>3835</v>
      </c>
      <c r="E88" s="259" t="s">
        <v>769</v>
      </c>
      <c r="F88" s="455">
        <v>1</v>
      </c>
      <c r="G88" s="463" t="s">
        <v>3828</v>
      </c>
      <c r="H88" s="464" t="s">
        <v>1661</v>
      </c>
      <c r="I88" s="465" t="s">
        <v>2507</v>
      </c>
      <c r="J88" s="470" t="s">
        <v>3831</v>
      </c>
      <c r="K88" s="470" t="s">
        <v>3831</v>
      </c>
      <c r="L88" s="397">
        <v>0.93333333333333335</v>
      </c>
      <c r="M88" s="396">
        <v>14</v>
      </c>
      <c r="N88" s="400">
        <v>15</v>
      </c>
      <c r="O88" s="280">
        <v>6</v>
      </c>
      <c r="P88" s="290">
        <v>8</v>
      </c>
      <c r="Q88" s="280">
        <v>0</v>
      </c>
      <c r="R88" s="226">
        <v>5</v>
      </c>
      <c r="S88" s="226">
        <v>7</v>
      </c>
      <c r="T88" s="226">
        <v>1</v>
      </c>
      <c r="U88" s="290">
        <v>1</v>
      </c>
      <c r="V88" s="280">
        <v>1</v>
      </c>
      <c r="W88" s="226">
        <v>2</v>
      </c>
      <c r="X88" s="226">
        <v>11</v>
      </c>
      <c r="Y88" s="402">
        <v>0</v>
      </c>
      <c r="Z88" s="290">
        <v>0</v>
      </c>
      <c r="AA88" s="280">
        <v>1</v>
      </c>
      <c r="AB88" s="226">
        <v>4</v>
      </c>
      <c r="AC88" s="226">
        <v>4</v>
      </c>
      <c r="AD88" s="226">
        <v>5</v>
      </c>
      <c r="AE88" s="290">
        <v>0</v>
      </c>
      <c r="AF88" s="280">
        <v>9</v>
      </c>
      <c r="AG88" s="226">
        <v>2</v>
      </c>
      <c r="AH88" s="226">
        <v>0</v>
      </c>
      <c r="AI88" s="402">
        <v>0</v>
      </c>
      <c r="AJ88" s="402">
        <v>1</v>
      </c>
      <c r="AK88" s="402">
        <v>0</v>
      </c>
      <c r="AL88" s="290">
        <v>2</v>
      </c>
      <c r="AM88" s="225">
        <v>5</v>
      </c>
      <c r="AN88" s="129">
        <v>8</v>
      </c>
      <c r="AO88" s="129">
        <v>0</v>
      </c>
      <c r="AP88" s="129">
        <v>1</v>
      </c>
      <c r="AQ88" s="210">
        <v>0</v>
      </c>
      <c r="AR88" s="296">
        <v>4.2857142857142856</v>
      </c>
      <c r="AS88" s="296">
        <v>4.2857142857142856</v>
      </c>
      <c r="AT88" s="302">
        <v>4.3928571428571423</v>
      </c>
      <c r="AU88" s="300">
        <v>4.5714285714285712</v>
      </c>
      <c r="AV88" s="311">
        <v>4.2142857142857144</v>
      </c>
      <c r="AW88" s="306">
        <v>4.4285714285714288</v>
      </c>
      <c r="AX88" s="300">
        <v>4.3571428571428568</v>
      </c>
      <c r="AY88" s="127">
        <v>4.5</v>
      </c>
      <c r="AZ88" s="127">
        <v>4.4285714285714288</v>
      </c>
      <c r="BA88" s="311">
        <v>4.4285714285714288</v>
      </c>
      <c r="BB88" s="302">
        <v>4.4642857142857144</v>
      </c>
      <c r="BC88" s="300">
        <v>4.6428571428571432</v>
      </c>
      <c r="BD88" s="311">
        <v>4.2857142857142856</v>
      </c>
      <c r="BE88" s="306">
        <v>4.5</v>
      </c>
      <c r="BF88" s="313">
        <v>4.5</v>
      </c>
      <c r="BG88" s="318">
        <v>4.5</v>
      </c>
      <c r="BH88" s="317">
        <v>4.6233516483516484</v>
      </c>
      <c r="BI88" s="320">
        <v>4.4325655114116662</v>
      </c>
      <c r="BJ88" s="480"/>
    </row>
    <row r="89" spans="1:62" x14ac:dyDescent="0.3">
      <c r="A89" s="257" t="str">
        <f t="shared" si="2"/>
        <v>85위</v>
      </c>
      <c r="B89" s="259" t="s">
        <v>1886</v>
      </c>
      <c r="C89" s="259" t="s">
        <v>1887</v>
      </c>
      <c r="D89" s="462" t="s">
        <v>2637</v>
      </c>
      <c r="E89" s="259" t="s">
        <v>65</v>
      </c>
      <c r="F89" s="455">
        <v>1</v>
      </c>
      <c r="G89" s="463" t="s">
        <v>2638</v>
      </c>
      <c r="H89" s="464" t="s">
        <v>1661</v>
      </c>
      <c r="I89" s="465" t="s">
        <v>2633</v>
      </c>
      <c r="J89" s="470" t="s">
        <v>1159</v>
      </c>
      <c r="K89" s="470" t="s">
        <v>1159</v>
      </c>
      <c r="L89" s="397">
        <v>1</v>
      </c>
      <c r="M89" s="396">
        <v>14</v>
      </c>
      <c r="N89" s="400">
        <v>14</v>
      </c>
      <c r="O89" s="280">
        <v>13</v>
      </c>
      <c r="P89" s="290">
        <v>1</v>
      </c>
      <c r="Q89" s="280">
        <v>0</v>
      </c>
      <c r="R89" s="226">
        <v>5</v>
      </c>
      <c r="S89" s="226">
        <v>3</v>
      </c>
      <c r="T89" s="226">
        <v>6</v>
      </c>
      <c r="U89" s="290">
        <v>0</v>
      </c>
      <c r="V89" s="280">
        <v>3</v>
      </c>
      <c r="W89" s="226">
        <v>0</v>
      </c>
      <c r="X89" s="226">
        <v>11</v>
      </c>
      <c r="Y89" s="402">
        <v>0</v>
      </c>
      <c r="Z89" s="290">
        <v>0</v>
      </c>
      <c r="AA89" s="280">
        <v>2</v>
      </c>
      <c r="AB89" s="226">
        <v>5</v>
      </c>
      <c r="AC89" s="226">
        <v>3</v>
      </c>
      <c r="AD89" s="226">
        <v>4</v>
      </c>
      <c r="AE89" s="290">
        <v>0</v>
      </c>
      <c r="AF89" s="280">
        <v>9</v>
      </c>
      <c r="AG89" s="226">
        <v>5</v>
      </c>
      <c r="AH89" s="226">
        <v>0</v>
      </c>
      <c r="AI89" s="402">
        <v>0</v>
      </c>
      <c r="AJ89" s="402">
        <v>0</v>
      </c>
      <c r="AK89" s="402">
        <v>0</v>
      </c>
      <c r="AL89" s="290">
        <v>0</v>
      </c>
      <c r="AM89" s="225">
        <v>1</v>
      </c>
      <c r="AN89" s="129">
        <v>13</v>
      </c>
      <c r="AO89" s="129">
        <v>0</v>
      </c>
      <c r="AP89" s="129">
        <v>0</v>
      </c>
      <c r="AQ89" s="210">
        <v>0</v>
      </c>
      <c r="AR89" s="296">
        <v>4.5</v>
      </c>
      <c r="AS89" s="296">
        <v>4.2857142857142856</v>
      </c>
      <c r="AT89" s="302">
        <v>4.4285714285714288</v>
      </c>
      <c r="AU89" s="300">
        <v>4.3571428571428568</v>
      </c>
      <c r="AV89" s="311">
        <v>4.5</v>
      </c>
      <c r="AW89" s="306">
        <v>4.4642857142857135</v>
      </c>
      <c r="AX89" s="300">
        <v>4.4285714285714288</v>
      </c>
      <c r="AY89" s="127">
        <v>4.3571428571428568</v>
      </c>
      <c r="AZ89" s="127">
        <v>4.5</v>
      </c>
      <c r="BA89" s="311">
        <v>4.5714285714285712</v>
      </c>
      <c r="BB89" s="302">
        <v>4.4642857142857144</v>
      </c>
      <c r="BC89" s="300">
        <v>4.4285714285714288</v>
      </c>
      <c r="BD89" s="311">
        <v>4.5</v>
      </c>
      <c r="BE89" s="306">
        <v>4.2857142857142865</v>
      </c>
      <c r="BF89" s="313">
        <v>4.1428571428571432</v>
      </c>
      <c r="BG89" s="318">
        <v>4.4285714285714288</v>
      </c>
      <c r="BH89" s="317">
        <v>4.5663265306122449</v>
      </c>
      <c r="BI89" s="320">
        <v>4.4281789638932505</v>
      </c>
      <c r="BJ89" s="480"/>
    </row>
    <row r="90" spans="1:62" x14ac:dyDescent="0.3">
      <c r="A90" s="257" t="str">
        <f t="shared" si="2"/>
        <v>86위</v>
      </c>
      <c r="B90" s="259" t="s">
        <v>1833</v>
      </c>
      <c r="C90" s="259" t="s">
        <v>2456</v>
      </c>
      <c r="D90" s="462" t="s">
        <v>2725</v>
      </c>
      <c r="E90" s="259" t="s">
        <v>101</v>
      </c>
      <c r="F90" s="455">
        <v>4</v>
      </c>
      <c r="G90" s="463" t="s">
        <v>2635</v>
      </c>
      <c r="H90" s="464" t="s">
        <v>1661</v>
      </c>
      <c r="I90" s="465" t="s">
        <v>1858</v>
      </c>
      <c r="J90" s="470" t="s">
        <v>1273</v>
      </c>
      <c r="K90" s="470" t="s">
        <v>1273</v>
      </c>
      <c r="L90" s="397">
        <v>0.57894736842105265</v>
      </c>
      <c r="M90" s="396">
        <v>11</v>
      </c>
      <c r="N90" s="400">
        <v>19</v>
      </c>
      <c r="O90" s="280">
        <v>3</v>
      </c>
      <c r="P90" s="290">
        <v>8</v>
      </c>
      <c r="Q90" s="280">
        <v>0</v>
      </c>
      <c r="R90" s="226">
        <v>2</v>
      </c>
      <c r="S90" s="226">
        <v>4</v>
      </c>
      <c r="T90" s="226">
        <v>3</v>
      </c>
      <c r="U90" s="290">
        <v>2</v>
      </c>
      <c r="V90" s="280">
        <v>0</v>
      </c>
      <c r="W90" s="226">
        <v>1</v>
      </c>
      <c r="X90" s="226">
        <v>1</v>
      </c>
      <c r="Y90" s="402">
        <v>1</v>
      </c>
      <c r="Z90" s="290">
        <v>8</v>
      </c>
      <c r="AA90" s="280">
        <v>0</v>
      </c>
      <c r="AB90" s="226">
        <v>1</v>
      </c>
      <c r="AC90" s="226">
        <v>2</v>
      </c>
      <c r="AD90" s="226">
        <v>0</v>
      </c>
      <c r="AE90" s="290">
        <v>8</v>
      </c>
      <c r="AF90" s="280">
        <v>1</v>
      </c>
      <c r="AG90" s="226">
        <v>2</v>
      </c>
      <c r="AH90" s="226">
        <v>0</v>
      </c>
      <c r="AI90" s="402">
        <v>0</v>
      </c>
      <c r="AJ90" s="402">
        <v>1</v>
      </c>
      <c r="AK90" s="402">
        <v>0</v>
      </c>
      <c r="AL90" s="290">
        <v>7</v>
      </c>
      <c r="AM90" s="225">
        <v>0</v>
      </c>
      <c r="AN90" s="129">
        <v>10</v>
      </c>
      <c r="AO90" s="129">
        <v>0</v>
      </c>
      <c r="AP90" s="129">
        <v>0</v>
      </c>
      <c r="AQ90" s="210">
        <v>1</v>
      </c>
      <c r="AR90" s="296">
        <v>4.5454545454545459</v>
      </c>
      <c r="AS90" s="296">
        <v>4.6363636363636367</v>
      </c>
      <c r="AT90" s="302">
        <v>4.5</v>
      </c>
      <c r="AU90" s="300">
        <v>4.4545454545454541</v>
      </c>
      <c r="AV90" s="311">
        <v>4.5454545454545459</v>
      </c>
      <c r="AW90" s="306">
        <v>4.4318181818181817</v>
      </c>
      <c r="AX90" s="300">
        <v>4.5454545454545459</v>
      </c>
      <c r="AY90" s="127">
        <v>4.5454545454545459</v>
      </c>
      <c r="AZ90" s="127">
        <v>4.2727272727272725</v>
      </c>
      <c r="BA90" s="311">
        <v>4.3636363636363633</v>
      </c>
      <c r="BB90" s="302">
        <v>4.545454545454545</v>
      </c>
      <c r="BC90" s="300">
        <v>4.6363636363636367</v>
      </c>
      <c r="BD90" s="311">
        <v>4.4545454545454541</v>
      </c>
      <c r="BE90" s="306">
        <v>3.9545454545454546</v>
      </c>
      <c r="BF90" s="313">
        <v>4.0909090909090908</v>
      </c>
      <c r="BG90" s="318">
        <v>3.8181818181818183</v>
      </c>
      <c r="BH90" s="317">
        <v>4.6136363636363642</v>
      </c>
      <c r="BI90" s="320">
        <v>4.424825174825175</v>
      </c>
      <c r="BJ90" s="480"/>
    </row>
    <row r="91" spans="1:62" x14ac:dyDescent="0.3">
      <c r="A91" s="257" t="str">
        <f t="shared" si="2"/>
        <v>87위</v>
      </c>
      <c r="B91" s="259" t="s">
        <v>1173</v>
      </c>
      <c r="C91" s="259" t="s">
        <v>1658</v>
      </c>
      <c r="D91" s="462" t="s">
        <v>1669</v>
      </c>
      <c r="E91" s="259" t="s">
        <v>65</v>
      </c>
      <c r="F91" s="455">
        <v>1</v>
      </c>
      <c r="G91" s="463" t="s">
        <v>2701</v>
      </c>
      <c r="H91" s="464" t="s">
        <v>1661</v>
      </c>
      <c r="I91" s="465" t="s">
        <v>2702</v>
      </c>
      <c r="J91" s="470" t="s">
        <v>203</v>
      </c>
      <c r="K91" s="470" t="s">
        <v>203</v>
      </c>
      <c r="L91" s="397">
        <v>1</v>
      </c>
      <c r="M91" s="396">
        <v>30</v>
      </c>
      <c r="N91" s="400">
        <v>30</v>
      </c>
      <c r="O91" s="280">
        <v>23</v>
      </c>
      <c r="P91" s="290">
        <v>6</v>
      </c>
      <c r="Q91" s="280">
        <v>3</v>
      </c>
      <c r="R91" s="226">
        <v>5</v>
      </c>
      <c r="S91" s="226">
        <v>7</v>
      </c>
      <c r="T91" s="226">
        <v>15</v>
      </c>
      <c r="U91" s="290">
        <v>0</v>
      </c>
      <c r="V91" s="280">
        <v>5</v>
      </c>
      <c r="W91" s="226">
        <v>0</v>
      </c>
      <c r="X91" s="226">
        <v>24</v>
      </c>
      <c r="Y91" s="402">
        <v>1</v>
      </c>
      <c r="Z91" s="290">
        <v>0</v>
      </c>
      <c r="AA91" s="280">
        <v>6</v>
      </c>
      <c r="AB91" s="226">
        <v>13</v>
      </c>
      <c r="AC91" s="226">
        <v>6</v>
      </c>
      <c r="AD91" s="226">
        <v>5</v>
      </c>
      <c r="AE91" s="290">
        <v>0</v>
      </c>
      <c r="AF91" s="280">
        <v>3</v>
      </c>
      <c r="AG91" s="226">
        <v>26</v>
      </c>
      <c r="AH91" s="226">
        <v>0</v>
      </c>
      <c r="AI91" s="402">
        <v>0</v>
      </c>
      <c r="AJ91" s="402">
        <v>0</v>
      </c>
      <c r="AK91" s="402">
        <v>0</v>
      </c>
      <c r="AL91" s="290">
        <v>1</v>
      </c>
      <c r="AM91" s="225">
        <v>2</v>
      </c>
      <c r="AN91" s="129">
        <v>23</v>
      </c>
      <c r="AO91" s="129">
        <v>0</v>
      </c>
      <c r="AP91" s="129">
        <v>0</v>
      </c>
      <c r="AQ91" s="210">
        <v>5</v>
      </c>
      <c r="AR91" s="296">
        <v>4.333333333333333</v>
      </c>
      <c r="AS91" s="296">
        <v>4.333333333333333</v>
      </c>
      <c r="AT91" s="302">
        <v>4.5166666666666666</v>
      </c>
      <c r="AU91" s="300">
        <v>4.5666666666666664</v>
      </c>
      <c r="AV91" s="311">
        <v>4.4666666666666668</v>
      </c>
      <c r="AW91" s="306">
        <v>4.3083333333333336</v>
      </c>
      <c r="AX91" s="300">
        <v>4.3666666666666663</v>
      </c>
      <c r="AY91" s="127">
        <v>4.2666666666666666</v>
      </c>
      <c r="AZ91" s="127">
        <v>4.3</v>
      </c>
      <c r="BA91" s="311">
        <v>4.3</v>
      </c>
      <c r="BB91" s="302">
        <v>4.5333333333333332</v>
      </c>
      <c r="BC91" s="300">
        <v>4.5333333333333332</v>
      </c>
      <c r="BD91" s="311">
        <v>4.5333333333333332</v>
      </c>
      <c r="BE91" s="306">
        <v>4.4666666666666668</v>
      </c>
      <c r="BF91" s="313">
        <v>4.4000000000000004</v>
      </c>
      <c r="BG91" s="318">
        <v>4.5333333333333332</v>
      </c>
      <c r="BH91" s="317">
        <v>4.440514960773581</v>
      </c>
      <c r="BI91" s="320">
        <v>4.4133729457005311</v>
      </c>
      <c r="BJ91" s="480"/>
    </row>
    <row r="92" spans="1:62" x14ac:dyDescent="0.3">
      <c r="A92" s="257" t="str">
        <f t="shared" si="2"/>
        <v>88위</v>
      </c>
      <c r="B92" s="259" t="s">
        <v>1886</v>
      </c>
      <c r="C92" s="259" t="s">
        <v>17</v>
      </c>
      <c r="D92" s="462" t="s">
        <v>2631</v>
      </c>
      <c r="E92" s="259" t="s">
        <v>65</v>
      </c>
      <c r="F92" s="455">
        <v>1</v>
      </c>
      <c r="G92" s="463" t="s">
        <v>2632</v>
      </c>
      <c r="H92" s="464" t="s">
        <v>1661</v>
      </c>
      <c r="I92" s="465" t="s">
        <v>2633</v>
      </c>
      <c r="J92" s="470" t="s">
        <v>203</v>
      </c>
      <c r="K92" s="470" t="s">
        <v>203</v>
      </c>
      <c r="L92" s="397">
        <v>1</v>
      </c>
      <c r="M92" s="396">
        <v>9</v>
      </c>
      <c r="N92" s="400">
        <v>9</v>
      </c>
      <c r="O92" s="280">
        <v>3</v>
      </c>
      <c r="P92" s="290">
        <v>6</v>
      </c>
      <c r="Q92" s="280">
        <v>1</v>
      </c>
      <c r="R92" s="226">
        <v>6</v>
      </c>
      <c r="S92" s="226">
        <v>1</v>
      </c>
      <c r="T92" s="226">
        <v>1</v>
      </c>
      <c r="U92" s="290">
        <v>0</v>
      </c>
      <c r="V92" s="280">
        <v>0</v>
      </c>
      <c r="W92" s="226">
        <v>4</v>
      </c>
      <c r="X92" s="226">
        <v>5</v>
      </c>
      <c r="Y92" s="402">
        <v>0</v>
      </c>
      <c r="Z92" s="290">
        <v>0</v>
      </c>
      <c r="AA92" s="280">
        <v>1</v>
      </c>
      <c r="AB92" s="226">
        <v>2</v>
      </c>
      <c r="AC92" s="226">
        <v>1</v>
      </c>
      <c r="AD92" s="226">
        <v>5</v>
      </c>
      <c r="AE92" s="290">
        <v>0</v>
      </c>
      <c r="AF92" s="280">
        <v>8</v>
      </c>
      <c r="AG92" s="226">
        <v>0</v>
      </c>
      <c r="AH92" s="226">
        <v>0</v>
      </c>
      <c r="AI92" s="402">
        <v>1</v>
      </c>
      <c r="AJ92" s="402">
        <v>0</v>
      </c>
      <c r="AK92" s="402">
        <v>0</v>
      </c>
      <c r="AL92" s="290">
        <v>0</v>
      </c>
      <c r="AM92" s="225">
        <v>9</v>
      </c>
      <c r="AN92" s="129">
        <v>0</v>
      </c>
      <c r="AO92" s="129">
        <v>0</v>
      </c>
      <c r="AP92" s="129">
        <v>0</v>
      </c>
      <c r="AQ92" s="210">
        <v>0</v>
      </c>
      <c r="AR92" s="296">
        <v>4.4444444444444446</v>
      </c>
      <c r="AS92" s="296">
        <v>4.4444444444444446</v>
      </c>
      <c r="AT92" s="302">
        <v>4.5</v>
      </c>
      <c r="AU92" s="300">
        <v>4.4444444444444446</v>
      </c>
      <c r="AV92" s="311">
        <v>4.5555555555555554</v>
      </c>
      <c r="AW92" s="306">
        <v>4.333333333333333</v>
      </c>
      <c r="AX92" s="300">
        <v>4.333333333333333</v>
      </c>
      <c r="AY92" s="127">
        <v>4.4444444444444446</v>
      </c>
      <c r="AZ92" s="127">
        <v>4.2222222222222223</v>
      </c>
      <c r="BA92" s="311">
        <v>4.333333333333333</v>
      </c>
      <c r="BB92" s="302">
        <v>4.5555555555555554</v>
      </c>
      <c r="BC92" s="300">
        <v>4.5555555555555554</v>
      </c>
      <c r="BD92" s="311">
        <v>4.5555555555555554</v>
      </c>
      <c r="BE92" s="306">
        <v>4.1111111111111107</v>
      </c>
      <c r="BF92" s="313">
        <v>4.333333333333333</v>
      </c>
      <c r="BG92" s="318">
        <v>3.8888888888888888</v>
      </c>
      <c r="BH92" s="317">
        <v>4.5856481481481479</v>
      </c>
      <c r="BI92" s="320">
        <v>4.3954772079772075</v>
      </c>
      <c r="BJ92" s="480"/>
    </row>
    <row r="93" spans="1:62" x14ac:dyDescent="0.3">
      <c r="A93" s="257" t="str">
        <f t="shared" si="2"/>
        <v>89위</v>
      </c>
      <c r="B93" s="259" t="s">
        <v>3393</v>
      </c>
      <c r="C93" s="259" t="s">
        <v>3705</v>
      </c>
      <c r="D93" s="462" t="s">
        <v>3717</v>
      </c>
      <c r="E93" s="259" t="s">
        <v>3734</v>
      </c>
      <c r="F93" s="455">
        <v>1</v>
      </c>
      <c r="G93" s="463" t="s">
        <v>3708</v>
      </c>
      <c r="H93" s="464" t="s">
        <v>106</v>
      </c>
      <c r="I93" s="465" t="s">
        <v>557</v>
      </c>
      <c r="J93" s="470" t="s">
        <v>363</v>
      </c>
      <c r="K93" s="470" t="s">
        <v>363</v>
      </c>
      <c r="L93" s="397">
        <v>0.75</v>
      </c>
      <c r="M93" s="396">
        <v>15</v>
      </c>
      <c r="N93" s="400">
        <v>20</v>
      </c>
      <c r="O93" s="280">
        <v>8</v>
      </c>
      <c r="P93" s="290">
        <v>7</v>
      </c>
      <c r="Q93" s="280">
        <v>0</v>
      </c>
      <c r="R93" s="226">
        <v>6</v>
      </c>
      <c r="S93" s="226">
        <v>3</v>
      </c>
      <c r="T93" s="226">
        <v>5</v>
      </c>
      <c r="U93" s="290">
        <v>0</v>
      </c>
      <c r="V93" s="280">
        <v>2</v>
      </c>
      <c r="W93" s="226">
        <v>0</v>
      </c>
      <c r="X93" s="226">
        <v>12</v>
      </c>
      <c r="Y93" s="402">
        <v>0</v>
      </c>
      <c r="Z93" s="290">
        <v>0</v>
      </c>
      <c r="AA93" s="280">
        <v>1</v>
      </c>
      <c r="AB93" s="226">
        <v>7</v>
      </c>
      <c r="AC93" s="226">
        <v>3</v>
      </c>
      <c r="AD93" s="226">
        <v>4</v>
      </c>
      <c r="AE93" s="290">
        <v>0</v>
      </c>
      <c r="AF93" s="280">
        <v>4</v>
      </c>
      <c r="AG93" s="226">
        <v>10</v>
      </c>
      <c r="AH93" s="226">
        <v>0</v>
      </c>
      <c r="AI93" s="402">
        <v>0</v>
      </c>
      <c r="AJ93" s="402">
        <v>0</v>
      </c>
      <c r="AK93" s="402">
        <v>0</v>
      </c>
      <c r="AL93" s="290">
        <v>1</v>
      </c>
      <c r="AM93" s="225">
        <v>3</v>
      </c>
      <c r="AN93" s="129">
        <v>11</v>
      </c>
      <c r="AO93" s="129">
        <v>1</v>
      </c>
      <c r="AP93" s="129">
        <v>0</v>
      </c>
      <c r="AQ93" s="210">
        <v>0</v>
      </c>
      <c r="AR93" s="296">
        <v>4.5333333333333332</v>
      </c>
      <c r="AS93" s="296">
        <v>4.4000000000000004</v>
      </c>
      <c r="AT93" s="302">
        <v>4.3666666666666671</v>
      </c>
      <c r="AU93" s="300">
        <v>4.4000000000000004</v>
      </c>
      <c r="AV93" s="311">
        <v>4.333333333333333</v>
      </c>
      <c r="AW93" s="306">
        <v>4.3833333333333329</v>
      </c>
      <c r="AX93" s="300">
        <v>4.4000000000000004</v>
      </c>
      <c r="AY93" s="127">
        <v>4.333333333333333</v>
      </c>
      <c r="AZ93" s="127">
        <v>4.333333333333333</v>
      </c>
      <c r="BA93" s="311">
        <v>4.4666666666666668</v>
      </c>
      <c r="BB93" s="302">
        <v>4.3666666666666671</v>
      </c>
      <c r="BC93" s="300">
        <v>4.4000000000000004</v>
      </c>
      <c r="BD93" s="311">
        <v>4.333333333333333</v>
      </c>
      <c r="BE93" s="306">
        <v>4.3</v>
      </c>
      <c r="BF93" s="313">
        <v>4.2666666666666666</v>
      </c>
      <c r="BG93" s="318">
        <v>4.333333333333333</v>
      </c>
      <c r="BH93" s="317">
        <v>4.5685714285714294</v>
      </c>
      <c r="BI93" s="320">
        <v>4.3924542124542132</v>
      </c>
      <c r="BJ93" s="480"/>
    </row>
    <row r="94" spans="1:62" x14ac:dyDescent="0.3">
      <c r="A94" s="257" t="str">
        <f t="shared" si="2"/>
        <v>90위</v>
      </c>
      <c r="B94" s="259" t="s">
        <v>1833</v>
      </c>
      <c r="C94" s="259" t="s">
        <v>2706</v>
      </c>
      <c r="D94" s="462" t="s">
        <v>2716</v>
      </c>
      <c r="E94" s="259" t="s">
        <v>763</v>
      </c>
      <c r="F94" s="455">
        <v>1</v>
      </c>
      <c r="G94" s="463" t="s">
        <v>2717</v>
      </c>
      <c r="H94" s="464" t="s">
        <v>12</v>
      </c>
      <c r="I94" s="465" t="s">
        <v>2712</v>
      </c>
      <c r="J94" s="470" t="s">
        <v>1273</v>
      </c>
      <c r="K94" s="470" t="s">
        <v>1273</v>
      </c>
      <c r="L94" s="397">
        <v>1</v>
      </c>
      <c r="M94" s="396">
        <v>24</v>
      </c>
      <c r="N94" s="400">
        <v>24</v>
      </c>
      <c r="O94" s="280">
        <v>14</v>
      </c>
      <c r="P94" s="290">
        <v>10</v>
      </c>
      <c r="Q94" s="280">
        <v>2</v>
      </c>
      <c r="R94" s="226">
        <v>6</v>
      </c>
      <c r="S94" s="226">
        <v>14</v>
      </c>
      <c r="T94" s="226">
        <v>2</v>
      </c>
      <c r="U94" s="290">
        <v>0</v>
      </c>
      <c r="V94" s="280">
        <v>3</v>
      </c>
      <c r="W94" s="226">
        <v>1</v>
      </c>
      <c r="X94" s="226">
        <v>20</v>
      </c>
      <c r="Y94" s="402">
        <v>0</v>
      </c>
      <c r="Z94" s="290">
        <v>0</v>
      </c>
      <c r="AA94" s="280">
        <v>1</v>
      </c>
      <c r="AB94" s="226">
        <v>7</v>
      </c>
      <c r="AC94" s="226">
        <v>6</v>
      </c>
      <c r="AD94" s="226">
        <v>10</v>
      </c>
      <c r="AE94" s="290">
        <v>0</v>
      </c>
      <c r="AF94" s="280">
        <v>11</v>
      </c>
      <c r="AG94" s="226">
        <v>12</v>
      </c>
      <c r="AH94" s="226">
        <v>0</v>
      </c>
      <c r="AI94" s="402">
        <v>0</v>
      </c>
      <c r="AJ94" s="402">
        <v>0</v>
      </c>
      <c r="AK94" s="402">
        <v>0</v>
      </c>
      <c r="AL94" s="290">
        <v>1</v>
      </c>
      <c r="AM94" s="225">
        <v>17</v>
      </c>
      <c r="AN94" s="129">
        <v>6</v>
      </c>
      <c r="AO94" s="129">
        <v>0</v>
      </c>
      <c r="AP94" s="129">
        <v>1</v>
      </c>
      <c r="AQ94" s="210">
        <v>0</v>
      </c>
      <c r="AR94" s="296">
        <v>4.458333333333333</v>
      </c>
      <c r="AS94" s="296">
        <v>4.083333333333333</v>
      </c>
      <c r="AT94" s="302">
        <v>4.3125</v>
      </c>
      <c r="AU94" s="300">
        <v>4.291666666666667</v>
      </c>
      <c r="AV94" s="311">
        <v>4.333333333333333</v>
      </c>
      <c r="AW94" s="306">
        <v>4.427083333333333</v>
      </c>
      <c r="AX94" s="300">
        <v>4.458333333333333</v>
      </c>
      <c r="AY94" s="127">
        <v>4.416666666666667</v>
      </c>
      <c r="AZ94" s="127">
        <v>4.375</v>
      </c>
      <c r="BA94" s="311">
        <v>4.458333333333333</v>
      </c>
      <c r="BB94" s="302">
        <v>4.4375</v>
      </c>
      <c r="BC94" s="300">
        <v>4.458333333333333</v>
      </c>
      <c r="BD94" s="311">
        <v>4.416666666666667</v>
      </c>
      <c r="BE94" s="306">
        <v>4.333333333333333</v>
      </c>
      <c r="BF94" s="313">
        <v>4.333333333333333</v>
      </c>
      <c r="BG94" s="318" t="s">
        <v>12</v>
      </c>
      <c r="BH94" s="317">
        <v>4.5769339356295875</v>
      </c>
      <c r="BI94" s="320">
        <v>4.3883556057469102</v>
      </c>
      <c r="BJ94" s="480"/>
    </row>
    <row r="95" spans="1:62" x14ac:dyDescent="0.3">
      <c r="A95" s="257" t="str">
        <f t="shared" si="2"/>
        <v>91위</v>
      </c>
      <c r="B95" s="259" t="s">
        <v>1898</v>
      </c>
      <c r="C95" s="259" t="s">
        <v>1905</v>
      </c>
      <c r="D95" s="462" t="s">
        <v>2665</v>
      </c>
      <c r="E95" s="259" t="s">
        <v>65</v>
      </c>
      <c r="F95" s="455">
        <v>1</v>
      </c>
      <c r="G95" s="463" t="s">
        <v>2667</v>
      </c>
      <c r="H95" s="464" t="s">
        <v>1661</v>
      </c>
      <c r="I95" s="465" t="s">
        <v>1850</v>
      </c>
      <c r="J95" s="470" t="s">
        <v>203</v>
      </c>
      <c r="K95" s="470" t="s">
        <v>203</v>
      </c>
      <c r="L95" s="397">
        <v>1</v>
      </c>
      <c r="M95" s="396">
        <v>22</v>
      </c>
      <c r="N95" s="400">
        <v>22</v>
      </c>
      <c r="O95" s="280">
        <v>15</v>
      </c>
      <c r="P95" s="290">
        <v>7</v>
      </c>
      <c r="Q95" s="280">
        <v>5</v>
      </c>
      <c r="R95" s="226">
        <v>9</v>
      </c>
      <c r="S95" s="226">
        <v>4</v>
      </c>
      <c r="T95" s="226">
        <v>4</v>
      </c>
      <c r="U95" s="290">
        <v>0</v>
      </c>
      <c r="V95" s="280">
        <v>1</v>
      </c>
      <c r="W95" s="226">
        <v>3</v>
      </c>
      <c r="X95" s="226">
        <v>17</v>
      </c>
      <c r="Y95" s="402">
        <v>1</v>
      </c>
      <c r="Z95" s="290">
        <v>0</v>
      </c>
      <c r="AA95" s="280">
        <v>0</v>
      </c>
      <c r="AB95" s="226">
        <v>5</v>
      </c>
      <c r="AC95" s="226">
        <v>3</v>
      </c>
      <c r="AD95" s="226">
        <v>14</v>
      </c>
      <c r="AE95" s="290">
        <v>0</v>
      </c>
      <c r="AF95" s="280">
        <v>2</v>
      </c>
      <c r="AG95" s="226">
        <v>20</v>
      </c>
      <c r="AH95" s="226">
        <v>0</v>
      </c>
      <c r="AI95" s="402">
        <v>0</v>
      </c>
      <c r="AJ95" s="402">
        <v>0</v>
      </c>
      <c r="AK95" s="402">
        <v>0</v>
      </c>
      <c r="AL95" s="290">
        <v>0</v>
      </c>
      <c r="AM95" s="225">
        <v>3</v>
      </c>
      <c r="AN95" s="129">
        <v>19</v>
      </c>
      <c r="AO95" s="129">
        <v>0</v>
      </c>
      <c r="AP95" s="129">
        <v>0</v>
      </c>
      <c r="AQ95" s="210">
        <v>0</v>
      </c>
      <c r="AR95" s="296">
        <v>4.3181818181818183</v>
      </c>
      <c r="AS95" s="296">
        <v>4.4090909090909092</v>
      </c>
      <c r="AT95" s="302">
        <v>4.3409090909090908</v>
      </c>
      <c r="AU95" s="300">
        <v>4.3181818181818183</v>
      </c>
      <c r="AV95" s="311">
        <v>4.3636363636363633</v>
      </c>
      <c r="AW95" s="306">
        <v>4.3181818181818183</v>
      </c>
      <c r="AX95" s="300">
        <v>4.1363636363636367</v>
      </c>
      <c r="AY95" s="127">
        <v>4.3636363636363633</v>
      </c>
      <c r="AZ95" s="127">
        <v>4.4545454545454541</v>
      </c>
      <c r="BA95" s="311">
        <v>4.3181818181818183</v>
      </c>
      <c r="BB95" s="302">
        <v>4.3409090909090908</v>
      </c>
      <c r="BC95" s="300">
        <v>4.4090909090909092</v>
      </c>
      <c r="BD95" s="311">
        <v>4.2727272727272725</v>
      </c>
      <c r="BE95" s="306">
        <v>4.4772727272727266</v>
      </c>
      <c r="BF95" s="313">
        <v>4.3636363636363633</v>
      </c>
      <c r="BG95" s="318">
        <v>4.5909090909090908</v>
      </c>
      <c r="BH95" s="317">
        <v>4.5302257266542982</v>
      </c>
      <c r="BI95" s="320">
        <v>4.3729544265258546</v>
      </c>
      <c r="BJ95" s="480"/>
    </row>
    <row r="96" spans="1:62" x14ac:dyDescent="0.3">
      <c r="A96" s="257" t="str">
        <f t="shared" si="2"/>
        <v>92위</v>
      </c>
      <c r="B96" s="259" t="s">
        <v>1898</v>
      </c>
      <c r="C96" s="259" t="s">
        <v>1902</v>
      </c>
      <c r="D96" s="462" t="s">
        <v>2655</v>
      </c>
      <c r="E96" s="259" t="s">
        <v>763</v>
      </c>
      <c r="F96" s="455">
        <v>1</v>
      </c>
      <c r="G96" s="463" t="s">
        <v>1674</v>
      </c>
      <c r="H96" s="464" t="s">
        <v>1661</v>
      </c>
      <c r="I96" s="465" t="s">
        <v>1680</v>
      </c>
      <c r="J96" s="470" t="s">
        <v>1076</v>
      </c>
      <c r="K96" s="470" t="s">
        <v>1076</v>
      </c>
      <c r="L96" s="397">
        <v>0.93103448275862066</v>
      </c>
      <c r="M96" s="396">
        <v>27</v>
      </c>
      <c r="N96" s="400">
        <v>29</v>
      </c>
      <c r="O96" s="280">
        <v>15</v>
      </c>
      <c r="P96" s="290">
        <v>12</v>
      </c>
      <c r="Q96" s="280">
        <v>7</v>
      </c>
      <c r="R96" s="226">
        <v>17</v>
      </c>
      <c r="S96" s="226">
        <v>3</v>
      </c>
      <c r="T96" s="226">
        <v>0</v>
      </c>
      <c r="U96" s="290">
        <v>0</v>
      </c>
      <c r="V96" s="280">
        <v>7</v>
      </c>
      <c r="W96" s="226">
        <v>20</v>
      </c>
      <c r="X96" s="226">
        <v>0</v>
      </c>
      <c r="Y96" s="402">
        <v>0</v>
      </c>
      <c r="Z96" s="290">
        <v>0</v>
      </c>
      <c r="AA96" s="280">
        <v>0</v>
      </c>
      <c r="AB96" s="226">
        <v>4</v>
      </c>
      <c r="AC96" s="226">
        <v>1</v>
      </c>
      <c r="AD96" s="226">
        <v>10</v>
      </c>
      <c r="AE96" s="290">
        <v>12</v>
      </c>
      <c r="AF96" s="280">
        <v>2</v>
      </c>
      <c r="AG96" s="226">
        <v>7</v>
      </c>
      <c r="AH96" s="226">
        <v>16</v>
      </c>
      <c r="AI96" s="402">
        <v>0</v>
      </c>
      <c r="AJ96" s="402">
        <v>0</v>
      </c>
      <c r="AK96" s="402">
        <v>0</v>
      </c>
      <c r="AL96" s="290">
        <v>2</v>
      </c>
      <c r="AM96" s="225">
        <v>4</v>
      </c>
      <c r="AN96" s="129">
        <v>20</v>
      </c>
      <c r="AO96" s="129">
        <v>1</v>
      </c>
      <c r="AP96" s="129">
        <v>1</v>
      </c>
      <c r="AQ96" s="210">
        <v>1</v>
      </c>
      <c r="AR96" s="296">
        <v>4.4814814814814818</v>
      </c>
      <c r="AS96" s="296">
        <v>4.1851851851851851</v>
      </c>
      <c r="AT96" s="302">
        <v>4.3703703703703702</v>
      </c>
      <c r="AU96" s="300">
        <v>4.333333333333333</v>
      </c>
      <c r="AV96" s="311">
        <v>4.4074074074074074</v>
      </c>
      <c r="AW96" s="306">
        <v>4.3240740740740744</v>
      </c>
      <c r="AX96" s="300">
        <v>4.2962962962962967</v>
      </c>
      <c r="AY96" s="127">
        <v>4.4444444444444446</v>
      </c>
      <c r="AZ96" s="127">
        <v>4.1851851851851851</v>
      </c>
      <c r="BA96" s="311">
        <v>4.3703703703703702</v>
      </c>
      <c r="BB96" s="302">
        <v>4.3703703703703702</v>
      </c>
      <c r="BC96" s="300">
        <v>4.3703703703703702</v>
      </c>
      <c r="BD96" s="311">
        <v>4.3703703703703702</v>
      </c>
      <c r="BE96" s="306">
        <v>4.4074074074074074</v>
      </c>
      <c r="BF96" s="313">
        <v>4.4074074074074074</v>
      </c>
      <c r="BG96" s="318">
        <v>4.4074074074074074</v>
      </c>
      <c r="BH96" s="317">
        <v>4.5687124617197075</v>
      </c>
      <c r="BI96" s="320">
        <v>4.3713824400753047</v>
      </c>
      <c r="BJ96" s="480"/>
    </row>
    <row r="97" spans="1:62" x14ac:dyDescent="0.3">
      <c r="A97" s="257" t="str">
        <f t="shared" si="2"/>
        <v>93위</v>
      </c>
      <c r="B97" s="259" t="s">
        <v>1898</v>
      </c>
      <c r="C97" s="260" t="s">
        <v>1905</v>
      </c>
      <c r="D97" s="462" t="s">
        <v>2668</v>
      </c>
      <c r="E97" s="259" t="s">
        <v>769</v>
      </c>
      <c r="F97" s="455">
        <v>1</v>
      </c>
      <c r="G97" s="463" t="s">
        <v>2669</v>
      </c>
      <c r="H97" s="464" t="s">
        <v>1661</v>
      </c>
      <c r="I97" s="465" t="s">
        <v>2507</v>
      </c>
      <c r="J97" s="470" t="s">
        <v>1159</v>
      </c>
      <c r="K97" s="470" t="s">
        <v>1159</v>
      </c>
      <c r="L97" s="397">
        <v>0.94117647058823528</v>
      </c>
      <c r="M97" s="396">
        <v>16</v>
      </c>
      <c r="N97" s="400">
        <v>17</v>
      </c>
      <c r="O97" s="280">
        <v>13</v>
      </c>
      <c r="P97" s="290">
        <v>3</v>
      </c>
      <c r="Q97" s="280">
        <v>0</v>
      </c>
      <c r="R97" s="226">
        <v>1</v>
      </c>
      <c r="S97" s="226">
        <v>8</v>
      </c>
      <c r="T97" s="226">
        <v>7</v>
      </c>
      <c r="U97" s="290">
        <v>0</v>
      </c>
      <c r="V97" s="280">
        <v>3</v>
      </c>
      <c r="W97" s="226">
        <v>0</v>
      </c>
      <c r="X97" s="226">
        <v>13</v>
      </c>
      <c r="Y97" s="402">
        <v>0</v>
      </c>
      <c r="Z97" s="290">
        <v>0</v>
      </c>
      <c r="AA97" s="280">
        <v>2</v>
      </c>
      <c r="AB97" s="226">
        <v>9</v>
      </c>
      <c r="AC97" s="226">
        <v>5</v>
      </c>
      <c r="AD97" s="226">
        <v>0</v>
      </c>
      <c r="AE97" s="290">
        <v>0</v>
      </c>
      <c r="AF97" s="280">
        <v>8</v>
      </c>
      <c r="AG97" s="226">
        <v>6</v>
      </c>
      <c r="AH97" s="226">
        <v>0</v>
      </c>
      <c r="AI97" s="402">
        <v>0</v>
      </c>
      <c r="AJ97" s="402">
        <v>0</v>
      </c>
      <c r="AK97" s="402">
        <v>0</v>
      </c>
      <c r="AL97" s="290">
        <v>2</v>
      </c>
      <c r="AM97" s="225">
        <v>5</v>
      </c>
      <c r="AN97" s="129">
        <v>4</v>
      </c>
      <c r="AO97" s="129">
        <v>6</v>
      </c>
      <c r="AP97" s="129">
        <v>1</v>
      </c>
      <c r="AQ97" s="210">
        <v>0</v>
      </c>
      <c r="AR97" s="296">
        <v>4.625</v>
      </c>
      <c r="AS97" s="296">
        <v>4.4375</v>
      </c>
      <c r="AT97" s="302">
        <v>4.4375</v>
      </c>
      <c r="AU97" s="300">
        <v>4.5</v>
      </c>
      <c r="AV97" s="311">
        <v>4.375</v>
      </c>
      <c r="AW97" s="306">
        <v>4.3125</v>
      </c>
      <c r="AX97" s="300">
        <v>4.25</v>
      </c>
      <c r="AY97" s="127">
        <v>4.375</v>
      </c>
      <c r="AZ97" s="127">
        <v>4.25</v>
      </c>
      <c r="BA97" s="311">
        <v>4.375</v>
      </c>
      <c r="BB97" s="302">
        <v>4.5625</v>
      </c>
      <c r="BC97" s="300">
        <v>4.625</v>
      </c>
      <c r="BD97" s="311">
        <v>4.5</v>
      </c>
      <c r="BE97" s="306">
        <v>4.03125</v>
      </c>
      <c r="BF97" s="313">
        <v>3.9375</v>
      </c>
      <c r="BG97" s="318">
        <v>4.125</v>
      </c>
      <c r="BH97" s="317">
        <v>4.4473958333333332</v>
      </c>
      <c r="BI97" s="320">
        <v>4.3709535256410259</v>
      </c>
      <c r="BJ97" s="479"/>
    </row>
    <row r="98" spans="1:62" x14ac:dyDescent="0.3">
      <c r="A98" s="257" t="str">
        <f t="shared" si="2"/>
        <v>94위</v>
      </c>
      <c r="B98" s="259" t="s">
        <v>1173</v>
      </c>
      <c r="C98" s="259" t="s">
        <v>1911</v>
      </c>
      <c r="D98" s="462" t="s">
        <v>1494</v>
      </c>
      <c r="E98" s="259" t="s">
        <v>370</v>
      </c>
      <c r="F98" s="455">
        <v>1</v>
      </c>
      <c r="G98" s="463" t="s">
        <v>2685</v>
      </c>
      <c r="H98" s="464" t="s">
        <v>1661</v>
      </c>
      <c r="I98" s="465" t="s">
        <v>2657</v>
      </c>
      <c r="J98" s="470" t="s">
        <v>203</v>
      </c>
      <c r="K98" s="470" t="s">
        <v>203</v>
      </c>
      <c r="L98" s="397">
        <v>0.94117647058823528</v>
      </c>
      <c r="M98" s="396">
        <v>16</v>
      </c>
      <c r="N98" s="400">
        <v>17</v>
      </c>
      <c r="O98" s="280">
        <v>9</v>
      </c>
      <c r="P98" s="290">
        <v>7</v>
      </c>
      <c r="Q98" s="280">
        <v>0</v>
      </c>
      <c r="R98" s="226">
        <v>5</v>
      </c>
      <c r="S98" s="226">
        <v>8</v>
      </c>
      <c r="T98" s="226">
        <v>3</v>
      </c>
      <c r="U98" s="290">
        <v>0</v>
      </c>
      <c r="V98" s="280">
        <v>2</v>
      </c>
      <c r="W98" s="226">
        <v>1</v>
      </c>
      <c r="X98" s="226">
        <v>12</v>
      </c>
      <c r="Y98" s="402">
        <v>1</v>
      </c>
      <c r="Z98" s="290">
        <v>0</v>
      </c>
      <c r="AA98" s="280">
        <v>2</v>
      </c>
      <c r="AB98" s="226">
        <v>7</v>
      </c>
      <c r="AC98" s="226">
        <v>5</v>
      </c>
      <c r="AD98" s="226">
        <v>1</v>
      </c>
      <c r="AE98" s="290">
        <v>1</v>
      </c>
      <c r="AF98" s="280">
        <v>12</v>
      </c>
      <c r="AG98" s="226">
        <v>3</v>
      </c>
      <c r="AH98" s="226">
        <v>1</v>
      </c>
      <c r="AI98" s="402">
        <v>0</v>
      </c>
      <c r="AJ98" s="402">
        <v>0</v>
      </c>
      <c r="AK98" s="402">
        <v>0</v>
      </c>
      <c r="AL98" s="290">
        <v>0</v>
      </c>
      <c r="AM98" s="225">
        <v>2</v>
      </c>
      <c r="AN98" s="129">
        <v>11</v>
      </c>
      <c r="AO98" s="129">
        <v>3</v>
      </c>
      <c r="AP98" s="129">
        <v>0</v>
      </c>
      <c r="AQ98" s="210">
        <v>0</v>
      </c>
      <c r="AR98" s="296">
        <v>4.4375</v>
      </c>
      <c r="AS98" s="296">
        <v>4.3125</v>
      </c>
      <c r="AT98" s="302">
        <v>4.375</v>
      </c>
      <c r="AU98" s="300">
        <v>4.375</v>
      </c>
      <c r="AV98" s="311">
        <v>4.375</v>
      </c>
      <c r="AW98" s="306">
        <v>4.328125</v>
      </c>
      <c r="AX98" s="300">
        <v>4.3125</v>
      </c>
      <c r="AY98" s="127">
        <v>4.375</v>
      </c>
      <c r="AZ98" s="127">
        <v>4.25</v>
      </c>
      <c r="BA98" s="311">
        <v>4.375</v>
      </c>
      <c r="BB98" s="302">
        <v>4.40625</v>
      </c>
      <c r="BC98" s="300">
        <v>4.375</v>
      </c>
      <c r="BD98" s="311">
        <v>4.4375</v>
      </c>
      <c r="BE98" s="306">
        <v>4.28125</v>
      </c>
      <c r="BF98" s="313">
        <v>4.375</v>
      </c>
      <c r="BG98" s="318">
        <v>4.1875</v>
      </c>
      <c r="BH98" s="317">
        <v>4.4837499999999997</v>
      </c>
      <c r="BI98" s="320">
        <v>4.3593269230769227</v>
      </c>
      <c r="BJ98" s="480"/>
    </row>
    <row r="99" spans="1:62" x14ac:dyDescent="0.3">
      <c r="A99" s="257" t="str">
        <f t="shared" si="2"/>
        <v>95위</v>
      </c>
      <c r="B99" s="259" t="s">
        <v>1898</v>
      </c>
      <c r="C99" s="259" t="s">
        <v>1908</v>
      </c>
      <c r="D99" s="462" t="s">
        <v>2673</v>
      </c>
      <c r="E99" s="259" t="s">
        <v>370</v>
      </c>
      <c r="F99" s="455">
        <v>1</v>
      </c>
      <c r="G99" s="463" t="s">
        <v>2677</v>
      </c>
      <c r="H99" s="464" t="s">
        <v>1661</v>
      </c>
      <c r="I99" s="465" t="s">
        <v>2507</v>
      </c>
      <c r="J99" s="470" t="s">
        <v>1159</v>
      </c>
      <c r="K99" s="470" t="s">
        <v>1159</v>
      </c>
      <c r="L99" s="397">
        <v>1</v>
      </c>
      <c r="M99" s="396">
        <v>8</v>
      </c>
      <c r="N99" s="400">
        <v>8</v>
      </c>
      <c r="O99" s="280">
        <v>6</v>
      </c>
      <c r="P99" s="290">
        <v>2</v>
      </c>
      <c r="Q99" s="280">
        <v>1</v>
      </c>
      <c r="R99" s="226">
        <v>3</v>
      </c>
      <c r="S99" s="226">
        <v>3</v>
      </c>
      <c r="T99" s="226">
        <v>1</v>
      </c>
      <c r="U99" s="290">
        <v>0</v>
      </c>
      <c r="V99" s="280">
        <v>2</v>
      </c>
      <c r="W99" s="226">
        <v>1</v>
      </c>
      <c r="X99" s="226">
        <v>5</v>
      </c>
      <c r="Y99" s="402">
        <v>0</v>
      </c>
      <c r="Z99" s="290">
        <v>0</v>
      </c>
      <c r="AA99" s="280">
        <v>0</v>
      </c>
      <c r="AB99" s="226">
        <v>3</v>
      </c>
      <c r="AC99" s="226">
        <v>1</v>
      </c>
      <c r="AD99" s="226">
        <v>4</v>
      </c>
      <c r="AE99" s="290">
        <v>0</v>
      </c>
      <c r="AF99" s="280">
        <v>5</v>
      </c>
      <c r="AG99" s="226">
        <v>2</v>
      </c>
      <c r="AH99" s="226">
        <v>0</v>
      </c>
      <c r="AI99" s="402">
        <v>0</v>
      </c>
      <c r="AJ99" s="402">
        <v>0</v>
      </c>
      <c r="AK99" s="402">
        <v>0</v>
      </c>
      <c r="AL99" s="290">
        <v>1</v>
      </c>
      <c r="AM99" s="225">
        <v>2</v>
      </c>
      <c r="AN99" s="129">
        <v>3</v>
      </c>
      <c r="AO99" s="129">
        <v>1</v>
      </c>
      <c r="AP99" s="129">
        <v>2</v>
      </c>
      <c r="AQ99" s="210">
        <v>0</v>
      </c>
      <c r="AR99" s="296">
        <v>4.25</v>
      </c>
      <c r="AS99" s="296">
        <v>4.375</v>
      </c>
      <c r="AT99" s="302">
        <v>4.25</v>
      </c>
      <c r="AU99" s="300">
        <v>4.25</v>
      </c>
      <c r="AV99" s="311">
        <v>4.25</v>
      </c>
      <c r="AW99" s="306">
        <v>4.3125</v>
      </c>
      <c r="AX99" s="300">
        <v>4.5</v>
      </c>
      <c r="AY99" s="127">
        <v>4.375</v>
      </c>
      <c r="AZ99" s="127">
        <v>4.25</v>
      </c>
      <c r="BA99" s="311">
        <v>4.125</v>
      </c>
      <c r="BB99" s="302">
        <v>4.625</v>
      </c>
      <c r="BC99" s="300">
        <v>4.625</v>
      </c>
      <c r="BD99" s="311">
        <v>4.625</v>
      </c>
      <c r="BE99" s="306">
        <v>4.1875</v>
      </c>
      <c r="BF99" s="313">
        <v>4.25</v>
      </c>
      <c r="BG99" s="318">
        <v>4.125</v>
      </c>
      <c r="BH99" s="317">
        <v>4.6588010204081627</v>
      </c>
      <c r="BI99" s="320">
        <v>4.3583693092621667</v>
      </c>
      <c r="BJ99" s="480"/>
    </row>
    <row r="100" spans="1:62" x14ac:dyDescent="0.3">
      <c r="A100" s="257" t="str">
        <f t="shared" si="2"/>
        <v>96위</v>
      </c>
      <c r="B100" s="259" t="s">
        <v>1886</v>
      </c>
      <c r="C100" s="259" t="s">
        <v>1887</v>
      </c>
      <c r="D100" s="462" t="s">
        <v>2634</v>
      </c>
      <c r="E100" s="259" t="s">
        <v>101</v>
      </c>
      <c r="F100" s="455">
        <v>1</v>
      </c>
      <c r="G100" s="463" t="s">
        <v>2635</v>
      </c>
      <c r="H100" s="464" t="s">
        <v>1562</v>
      </c>
      <c r="I100" s="465" t="s">
        <v>2636</v>
      </c>
      <c r="J100" s="470" t="s">
        <v>1273</v>
      </c>
      <c r="K100" s="470" t="s">
        <v>1273</v>
      </c>
      <c r="L100" s="397">
        <v>0.95833333333333337</v>
      </c>
      <c r="M100" s="396">
        <v>23</v>
      </c>
      <c r="N100" s="400">
        <v>24</v>
      </c>
      <c r="O100" s="280">
        <v>3</v>
      </c>
      <c r="P100" s="290">
        <v>20</v>
      </c>
      <c r="Q100" s="280">
        <v>1</v>
      </c>
      <c r="R100" s="226">
        <v>6</v>
      </c>
      <c r="S100" s="226">
        <v>8</v>
      </c>
      <c r="T100" s="226">
        <v>7</v>
      </c>
      <c r="U100" s="290">
        <v>1</v>
      </c>
      <c r="V100" s="280">
        <v>0</v>
      </c>
      <c r="W100" s="226">
        <v>3</v>
      </c>
      <c r="X100" s="226">
        <v>2</v>
      </c>
      <c r="Y100" s="402">
        <v>18</v>
      </c>
      <c r="Z100" s="290">
        <v>0</v>
      </c>
      <c r="AA100" s="280">
        <v>0</v>
      </c>
      <c r="AB100" s="226">
        <v>0</v>
      </c>
      <c r="AC100" s="226">
        <v>0</v>
      </c>
      <c r="AD100" s="226">
        <v>1</v>
      </c>
      <c r="AE100" s="290">
        <v>22</v>
      </c>
      <c r="AF100" s="280">
        <v>7</v>
      </c>
      <c r="AG100" s="226">
        <v>0</v>
      </c>
      <c r="AH100" s="226">
        <v>1</v>
      </c>
      <c r="AI100" s="402">
        <v>0</v>
      </c>
      <c r="AJ100" s="402">
        <v>0</v>
      </c>
      <c r="AK100" s="402">
        <v>0</v>
      </c>
      <c r="AL100" s="290">
        <v>15</v>
      </c>
      <c r="AM100" s="225">
        <v>1</v>
      </c>
      <c r="AN100" s="129">
        <v>22</v>
      </c>
      <c r="AO100" s="129">
        <v>0</v>
      </c>
      <c r="AP100" s="129">
        <v>0</v>
      </c>
      <c r="AQ100" s="210">
        <v>0</v>
      </c>
      <c r="AR100" s="296">
        <v>4.1739130434782608</v>
      </c>
      <c r="AS100" s="296">
        <v>4.4347826086956523</v>
      </c>
      <c r="AT100" s="302">
        <v>4.2826086956521738</v>
      </c>
      <c r="AU100" s="300">
        <v>4.2173913043478262</v>
      </c>
      <c r="AV100" s="311">
        <v>4.3478260869565215</v>
      </c>
      <c r="AW100" s="306">
        <v>4.2717391304347823</v>
      </c>
      <c r="AX100" s="300">
        <v>4.2608695652173916</v>
      </c>
      <c r="AY100" s="127">
        <v>4.2608695652173916</v>
      </c>
      <c r="AZ100" s="127">
        <v>4.3043478260869561</v>
      </c>
      <c r="BA100" s="311">
        <v>4.2608695652173916</v>
      </c>
      <c r="BB100" s="302">
        <v>4.5</v>
      </c>
      <c r="BC100" s="300">
        <v>4.4782608695652177</v>
      </c>
      <c r="BD100" s="311">
        <v>4.5217391304347823</v>
      </c>
      <c r="BE100" s="306">
        <v>4.3913043478260869</v>
      </c>
      <c r="BF100" s="313">
        <v>4.3913043478260869</v>
      </c>
      <c r="BG100" s="318" t="s">
        <v>1562</v>
      </c>
      <c r="BH100" s="317">
        <v>4.454545454545455</v>
      </c>
      <c r="BI100" s="320">
        <v>4.3422266139657442</v>
      </c>
      <c r="BJ100" s="480"/>
    </row>
    <row r="101" spans="1:62" x14ac:dyDescent="0.3">
      <c r="A101" s="257" t="str">
        <f t="shared" ref="A101:A109" si="3">_xlfn.RANK.EQ(BI101, $BI$5:$BI$174, 0)&amp;"위"</f>
        <v>97위</v>
      </c>
      <c r="B101" s="259" t="s">
        <v>3393</v>
      </c>
      <c r="C101" s="259" t="s">
        <v>3391</v>
      </c>
      <c r="D101" s="462" t="s">
        <v>3419</v>
      </c>
      <c r="E101" s="259" t="s">
        <v>564</v>
      </c>
      <c r="F101" s="455">
        <v>1</v>
      </c>
      <c r="G101" s="463" t="s">
        <v>3410</v>
      </c>
      <c r="H101" s="464" t="s">
        <v>106</v>
      </c>
      <c r="I101" s="465" t="s">
        <v>557</v>
      </c>
      <c r="J101" s="470" t="s">
        <v>278</v>
      </c>
      <c r="K101" s="470" t="s">
        <v>278</v>
      </c>
      <c r="L101" s="397">
        <v>1</v>
      </c>
      <c r="M101" s="396">
        <v>14</v>
      </c>
      <c r="N101" s="400">
        <v>14</v>
      </c>
      <c r="O101" s="280">
        <v>10</v>
      </c>
      <c r="P101" s="290">
        <v>4</v>
      </c>
      <c r="Q101" s="280">
        <v>0</v>
      </c>
      <c r="R101" s="226">
        <v>6</v>
      </c>
      <c r="S101" s="226">
        <v>1</v>
      </c>
      <c r="T101" s="226">
        <v>7</v>
      </c>
      <c r="U101" s="290">
        <v>0</v>
      </c>
      <c r="V101" s="280">
        <v>4</v>
      </c>
      <c r="W101" s="226">
        <v>1</v>
      </c>
      <c r="X101" s="226">
        <v>9</v>
      </c>
      <c r="Y101" s="402">
        <v>0</v>
      </c>
      <c r="Z101" s="290">
        <v>0</v>
      </c>
      <c r="AA101" s="280">
        <v>1</v>
      </c>
      <c r="AB101" s="226">
        <v>6</v>
      </c>
      <c r="AC101" s="226">
        <v>2</v>
      </c>
      <c r="AD101" s="226">
        <v>5</v>
      </c>
      <c r="AE101" s="290">
        <v>0</v>
      </c>
      <c r="AF101" s="280">
        <v>6</v>
      </c>
      <c r="AG101" s="226">
        <v>5</v>
      </c>
      <c r="AH101" s="226">
        <v>2</v>
      </c>
      <c r="AI101" s="402">
        <v>0</v>
      </c>
      <c r="AJ101" s="402">
        <v>0</v>
      </c>
      <c r="AK101" s="402">
        <v>0</v>
      </c>
      <c r="AL101" s="290">
        <v>1</v>
      </c>
      <c r="AM101" s="225">
        <v>8</v>
      </c>
      <c r="AN101" s="129">
        <v>2</v>
      </c>
      <c r="AO101" s="129">
        <v>3</v>
      </c>
      <c r="AP101" s="129">
        <v>0</v>
      </c>
      <c r="AQ101" s="210">
        <v>1</v>
      </c>
      <c r="AR101" s="296">
        <v>4.3571428571428568</v>
      </c>
      <c r="AS101" s="296">
        <v>4.4285714285714288</v>
      </c>
      <c r="AT101" s="302">
        <v>4.1071428571428577</v>
      </c>
      <c r="AU101" s="300">
        <v>4.2142857142857144</v>
      </c>
      <c r="AV101" s="311">
        <v>4</v>
      </c>
      <c r="AW101" s="306">
        <v>4.3035714285714288</v>
      </c>
      <c r="AX101" s="300">
        <v>4.3571428571428568</v>
      </c>
      <c r="AY101" s="127">
        <v>4.2857142857142856</v>
      </c>
      <c r="AZ101" s="127">
        <v>4.3571428571428568</v>
      </c>
      <c r="BA101" s="311">
        <v>4.2142857142857144</v>
      </c>
      <c r="BB101" s="302">
        <v>4.5714285714285712</v>
      </c>
      <c r="BC101" s="300">
        <v>4.6428571428571432</v>
      </c>
      <c r="BD101" s="311">
        <v>4.5</v>
      </c>
      <c r="BE101" s="306">
        <v>4.25</v>
      </c>
      <c r="BF101" s="313">
        <v>4.2857142857142856</v>
      </c>
      <c r="BG101" s="318">
        <v>4.2142857142857144</v>
      </c>
      <c r="BH101" s="317">
        <v>4.4526098901098905</v>
      </c>
      <c r="BI101" s="320">
        <v>4.3315194420963659</v>
      </c>
      <c r="BJ101" s="480"/>
    </row>
    <row r="102" spans="1:62" x14ac:dyDescent="0.3">
      <c r="A102" s="257" t="str">
        <f t="shared" si="3"/>
        <v>98위</v>
      </c>
      <c r="B102" s="259" t="s">
        <v>1886</v>
      </c>
      <c r="C102" s="259" t="s">
        <v>1894</v>
      </c>
      <c r="D102" s="462" t="s">
        <v>2643</v>
      </c>
      <c r="E102" s="259" t="s">
        <v>370</v>
      </c>
      <c r="F102" s="455">
        <v>1</v>
      </c>
      <c r="G102" s="463" t="s">
        <v>2644</v>
      </c>
      <c r="H102" s="464" t="s">
        <v>1661</v>
      </c>
      <c r="I102" s="465" t="s">
        <v>2645</v>
      </c>
      <c r="J102" s="470" t="s">
        <v>1159</v>
      </c>
      <c r="K102" s="470" t="s">
        <v>1159</v>
      </c>
      <c r="L102" s="397">
        <v>0.96551724137931039</v>
      </c>
      <c r="M102" s="396">
        <v>28</v>
      </c>
      <c r="N102" s="400">
        <v>29</v>
      </c>
      <c r="O102" s="280">
        <v>9</v>
      </c>
      <c r="P102" s="290">
        <v>19</v>
      </c>
      <c r="Q102" s="280">
        <v>0</v>
      </c>
      <c r="R102" s="226">
        <v>11</v>
      </c>
      <c r="S102" s="226">
        <v>12</v>
      </c>
      <c r="T102" s="226">
        <v>5</v>
      </c>
      <c r="U102" s="290">
        <v>0</v>
      </c>
      <c r="V102" s="280">
        <v>2</v>
      </c>
      <c r="W102" s="226">
        <v>2</v>
      </c>
      <c r="X102" s="226">
        <v>24</v>
      </c>
      <c r="Y102" s="402">
        <v>0</v>
      </c>
      <c r="Z102" s="290">
        <v>0</v>
      </c>
      <c r="AA102" s="280">
        <v>0</v>
      </c>
      <c r="AB102" s="226">
        <v>9</v>
      </c>
      <c r="AC102" s="226">
        <v>10</v>
      </c>
      <c r="AD102" s="226">
        <v>9</v>
      </c>
      <c r="AE102" s="290">
        <v>0</v>
      </c>
      <c r="AF102" s="280">
        <v>16</v>
      </c>
      <c r="AG102" s="226">
        <v>9</v>
      </c>
      <c r="AH102" s="226">
        <v>0</v>
      </c>
      <c r="AI102" s="402">
        <v>0</v>
      </c>
      <c r="AJ102" s="402">
        <v>0</v>
      </c>
      <c r="AK102" s="402">
        <v>0</v>
      </c>
      <c r="AL102" s="290">
        <v>3</v>
      </c>
      <c r="AM102" s="225">
        <v>8</v>
      </c>
      <c r="AN102" s="129">
        <v>19</v>
      </c>
      <c r="AO102" s="129">
        <v>1</v>
      </c>
      <c r="AP102" s="129">
        <v>0</v>
      </c>
      <c r="AQ102" s="210">
        <v>0</v>
      </c>
      <c r="AR102" s="296">
        <v>4.3214285714285712</v>
      </c>
      <c r="AS102" s="296">
        <v>4.3928571428571432</v>
      </c>
      <c r="AT102" s="302">
        <v>4.3392857142857135</v>
      </c>
      <c r="AU102" s="300">
        <v>4.3214285714285712</v>
      </c>
      <c r="AV102" s="311">
        <v>4.3571428571428568</v>
      </c>
      <c r="AW102" s="306">
        <v>4.2767857142857144</v>
      </c>
      <c r="AX102" s="300">
        <v>4.3571428571428568</v>
      </c>
      <c r="AY102" s="127">
        <v>4.2142857142857144</v>
      </c>
      <c r="AZ102" s="127">
        <v>4.2857142857142856</v>
      </c>
      <c r="BA102" s="311">
        <v>4.25</v>
      </c>
      <c r="BB102" s="302">
        <v>4.3214285714285712</v>
      </c>
      <c r="BC102" s="300">
        <v>4.3214285714285712</v>
      </c>
      <c r="BD102" s="311">
        <v>4.3214285714285712</v>
      </c>
      <c r="BE102" s="306">
        <v>4.2678571428571423</v>
      </c>
      <c r="BF102" s="313">
        <v>4.2142857142857144</v>
      </c>
      <c r="BG102" s="318">
        <v>4.3214285714285712</v>
      </c>
      <c r="BH102" s="317">
        <v>4.3512731481481488</v>
      </c>
      <c r="BI102" s="320">
        <v>4.3099880443630436</v>
      </c>
      <c r="BJ102" s="480"/>
    </row>
    <row r="103" spans="1:62" x14ac:dyDescent="0.3">
      <c r="A103" s="257" t="str">
        <f t="shared" si="3"/>
        <v>99위</v>
      </c>
      <c r="B103" s="259" t="s">
        <v>3792</v>
      </c>
      <c r="C103" s="259" t="s">
        <v>3833</v>
      </c>
      <c r="D103" s="462" t="s">
        <v>3844</v>
      </c>
      <c r="E103" s="259" t="s">
        <v>769</v>
      </c>
      <c r="F103" s="455">
        <v>1</v>
      </c>
      <c r="G103" s="463" t="s">
        <v>3853</v>
      </c>
      <c r="H103" s="464" t="s">
        <v>1661</v>
      </c>
      <c r="I103" s="465" t="s">
        <v>2497</v>
      </c>
      <c r="J103" s="470" t="s">
        <v>1159</v>
      </c>
      <c r="K103" s="470" t="s">
        <v>1159</v>
      </c>
      <c r="L103" s="397">
        <v>0.83333333333333337</v>
      </c>
      <c r="M103" s="396">
        <v>10</v>
      </c>
      <c r="N103" s="400">
        <v>12</v>
      </c>
      <c r="O103" s="280">
        <v>4</v>
      </c>
      <c r="P103" s="290">
        <v>6</v>
      </c>
      <c r="Q103" s="280">
        <v>0</v>
      </c>
      <c r="R103" s="226">
        <v>2</v>
      </c>
      <c r="S103" s="226">
        <v>0</v>
      </c>
      <c r="T103" s="226">
        <v>8</v>
      </c>
      <c r="U103" s="290">
        <v>0</v>
      </c>
      <c r="V103" s="280">
        <v>0</v>
      </c>
      <c r="W103" s="226">
        <v>2</v>
      </c>
      <c r="X103" s="226">
        <v>8</v>
      </c>
      <c r="Y103" s="402">
        <v>0</v>
      </c>
      <c r="Z103" s="290">
        <v>0</v>
      </c>
      <c r="AA103" s="280">
        <v>2</v>
      </c>
      <c r="AB103" s="226">
        <v>5</v>
      </c>
      <c r="AC103" s="226">
        <v>1</v>
      </c>
      <c r="AD103" s="226">
        <v>2</v>
      </c>
      <c r="AE103" s="290">
        <v>0</v>
      </c>
      <c r="AF103" s="280">
        <v>9</v>
      </c>
      <c r="AG103" s="226">
        <v>1</v>
      </c>
      <c r="AH103" s="226">
        <v>0</v>
      </c>
      <c r="AI103" s="402">
        <v>0</v>
      </c>
      <c r="AJ103" s="402">
        <v>0</v>
      </c>
      <c r="AK103" s="402">
        <v>0</v>
      </c>
      <c r="AL103" s="290">
        <v>0</v>
      </c>
      <c r="AM103" s="225">
        <v>5</v>
      </c>
      <c r="AN103" s="129">
        <v>5</v>
      </c>
      <c r="AO103" s="129">
        <v>0</v>
      </c>
      <c r="AP103" s="129">
        <v>0</v>
      </c>
      <c r="AQ103" s="210">
        <v>0</v>
      </c>
      <c r="AR103" s="296">
        <v>4.3</v>
      </c>
      <c r="AS103" s="296">
        <v>4.2</v>
      </c>
      <c r="AT103" s="302">
        <v>4.3</v>
      </c>
      <c r="AU103" s="300">
        <v>4.3</v>
      </c>
      <c r="AV103" s="311">
        <v>4.3</v>
      </c>
      <c r="AW103" s="306">
        <v>4.2750000000000004</v>
      </c>
      <c r="AX103" s="300">
        <v>4.3</v>
      </c>
      <c r="AY103" s="127">
        <v>4.2</v>
      </c>
      <c r="AZ103" s="127">
        <v>4.3</v>
      </c>
      <c r="BA103" s="311">
        <v>4.3</v>
      </c>
      <c r="BB103" s="302">
        <v>4.4000000000000004</v>
      </c>
      <c r="BC103" s="300">
        <v>4.4000000000000004</v>
      </c>
      <c r="BD103" s="311">
        <v>4.4000000000000004</v>
      </c>
      <c r="BE103" s="306">
        <v>4.3499999999999996</v>
      </c>
      <c r="BF103" s="313">
        <v>4.3</v>
      </c>
      <c r="BG103" s="318">
        <v>4.4000000000000004</v>
      </c>
      <c r="BH103" s="317">
        <v>4.2870370370370372</v>
      </c>
      <c r="BI103" s="320">
        <v>4.3066951566951568</v>
      </c>
      <c r="BJ103" s="480"/>
    </row>
    <row r="104" spans="1:62" x14ac:dyDescent="0.3">
      <c r="A104" s="257" t="str">
        <f t="shared" si="3"/>
        <v>100위</v>
      </c>
      <c r="B104" s="259" t="s">
        <v>1173</v>
      </c>
      <c r="C104" s="259" t="s">
        <v>1911</v>
      </c>
      <c r="D104" s="462" t="s">
        <v>2682</v>
      </c>
      <c r="E104" s="259" t="s">
        <v>65</v>
      </c>
      <c r="F104" s="455">
        <v>1</v>
      </c>
      <c r="G104" s="463" t="s">
        <v>2684</v>
      </c>
      <c r="H104" s="464" t="s">
        <v>1661</v>
      </c>
      <c r="I104" s="465" t="s">
        <v>1858</v>
      </c>
      <c r="J104" s="470" t="s">
        <v>203</v>
      </c>
      <c r="K104" s="470" t="s">
        <v>203</v>
      </c>
      <c r="L104" s="397">
        <v>1</v>
      </c>
      <c r="M104" s="396">
        <v>27</v>
      </c>
      <c r="N104" s="400">
        <v>27</v>
      </c>
      <c r="O104" s="280">
        <v>13</v>
      </c>
      <c r="P104" s="290">
        <v>14</v>
      </c>
      <c r="Q104" s="280">
        <v>5</v>
      </c>
      <c r="R104" s="226">
        <v>11</v>
      </c>
      <c r="S104" s="226">
        <v>8</v>
      </c>
      <c r="T104" s="226">
        <v>3</v>
      </c>
      <c r="U104" s="290">
        <v>0</v>
      </c>
      <c r="V104" s="280">
        <v>7</v>
      </c>
      <c r="W104" s="226">
        <v>1</v>
      </c>
      <c r="X104" s="226">
        <v>18</v>
      </c>
      <c r="Y104" s="402">
        <v>1</v>
      </c>
      <c r="Z104" s="290">
        <v>0</v>
      </c>
      <c r="AA104" s="280">
        <v>0</v>
      </c>
      <c r="AB104" s="226">
        <v>6</v>
      </c>
      <c r="AC104" s="226">
        <v>8</v>
      </c>
      <c r="AD104" s="226">
        <v>12</v>
      </c>
      <c r="AE104" s="290">
        <v>1</v>
      </c>
      <c r="AF104" s="280">
        <v>0</v>
      </c>
      <c r="AG104" s="226">
        <v>24</v>
      </c>
      <c r="AH104" s="226">
        <v>0</v>
      </c>
      <c r="AI104" s="402">
        <v>0</v>
      </c>
      <c r="AJ104" s="402">
        <v>1</v>
      </c>
      <c r="AK104" s="402">
        <v>1</v>
      </c>
      <c r="AL104" s="290">
        <v>1</v>
      </c>
      <c r="AM104" s="225">
        <v>1</v>
      </c>
      <c r="AN104" s="129">
        <v>25</v>
      </c>
      <c r="AO104" s="129">
        <v>0</v>
      </c>
      <c r="AP104" s="129">
        <v>1</v>
      </c>
      <c r="AQ104" s="210">
        <v>0</v>
      </c>
      <c r="AR104" s="296">
        <v>4.1851851851851851</v>
      </c>
      <c r="AS104" s="296">
        <v>4.4444444444444446</v>
      </c>
      <c r="AT104" s="302">
        <v>4.2222222222222223</v>
      </c>
      <c r="AU104" s="300">
        <v>4.2962962962962967</v>
      </c>
      <c r="AV104" s="311">
        <v>4.1481481481481479</v>
      </c>
      <c r="AW104" s="306">
        <v>4.0740740740740744</v>
      </c>
      <c r="AX104" s="300">
        <v>4</v>
      </c>
      <c r="AY104" s="127">
        <v>3.9629629629629628</v>
      </c>
      <c r="AZ104" s="127">
        <v>4.2222222222222223</v>
      </c>
      <c r="BA104" s="311">
        <v>4.1111111111111107</v>
      </c>
      <c r="BB104" s="302">
        <v>4.5</v>
      </c>
      <c r="BC104" s="300">
        <v>4.4444444444444446</v>
      </c>
      <c r="BD104" s="311">
        <v>4.5555555555555554</v>
      </c>
      <c r="BE104" s="306">
        <v>4.3333333333333339</v>
      </c>
      <c r="BF104" s="313">
        <v>4.4074074074074074</v>
      </c>
      <c r="BG104" s="318">
        <v>4.2592592592592595</v>
      </c>
      <c r="BH104" s="317">
        <v>4.4888414055080723</v>
      </c>
      <c r="BI104" s="320">
        <v>4.2712214186573156</v>
      </c>
      <c r="BJ104" s="480"/>
    </row>
    <row r="105" spans="1:62" x14ac:dyDescent="0.3">
      <c r="A105" s="257" t="str">
        <f t="shared" si="3"/>
        <v>102위</v>
      </c>
      <c r="B105" s="259" t="s">
        <v>1898</v>
      </c>
      <c r="C105" s="259" t="s">
        <v>1899</v>
      </c>
      <c r="D105" s="462" t="s">
        <v>2647</v>
      </c>
      <c r="E105" s="259" t="s">
        <v>101</v>
      </c>
      <c r="F105" s="455">
        <v>2</v>
      </c>
      <c r="G105" s="463" t="s">
        <v>2635</v>
      </c>
      <c r="H105" s="464" t="s">
        <v>1661</v>
      </c>
      <c r="I105" s="465" t="s">
        <v>1858</v>
      </c>
      <c r="J105" s="470" t="s">
        <v>1273</v>
      </c>
      <c r="K105" s="470" t="s">
        <v>1273</v>
      </c>
      <c r="L105" s="397">
        <v>0.92307692307692313</v>
      </c>
      <c r="M105" s="396">
        <v>24</v>
      </c>
      <c r="N105" s="400">
        <v>26</v>
      </c>
      <c r="O105" s="280">
        <v>5</v>
      </c>
      <c r="P105" s="290">
        <v>19</v>
      </c>
      <c r="Q105" s="280">
        <v>2</v>
      </c>
      <c r="R105" s="226">
        <v>5</v>
      </c>
      <c r="S105" s="226">
        <v>12</v>
      </c>
      <c r="T105" s="226">
        <v>5</v>
      </c>
      <c r="U105" s="290">
        <v>0</v>
      </c>
      <c r="V105" s="280">
        <v>0</v>
      </c>
      <c r="W105" s="226">
        <v>5</v>
      </c>
      <c r="X105" s="226">
        <v>3</v>
      </c>
      <c r="Y105" s="402">
        <v>16</v>
      </c>
      <c r="Z105" s="290">
        <v>0</v>
      </c>
      <c r="AA105" s="280">
        <v>1</v>
      </c>
      <c r="AB105" s="226">
        <v>0</v>
      </c>
      <c r="AC105" s="226">
        <v>0</v>
      </c>
      <c r="AD105" s="226">
        <v>2</v>
      </c>
      <c r="AE105" s="290">
        <v>21</v>
      </c>
      <c r="AF105" s="280">
        <v>6</v>
      </c>
      <c r="AG105" s="226">
        <v>0</v>
      </c>
      <c r="AH105" s="226">
        <v>0</v>
      </c>
      <c r="AI105" s="402">
        <v>0</v>
      </c>
      <c r="AJ105" s="402">
        <v>0</v>
      </c>
      <c r="AK105" s="402">
        <v>0</v>
      </c>
      <c r="AL105" s="290">
        <v>18</v>
      </c>
      <c r="AM105" s="225">
        <v>0</v>
      </c>
      <c r="AN105" s="129">
        <v>22</v>
      </c>
      <c r="AO105" s="129">
        <v>1</v>
      </c>
      <c r="AP105" s="129">
        <v>0</v>
      </c>
      <c r="AQ105" s="210">
        <v>1</v>
      </c>
      <c r="AR105" s="296">
        <v>4.208333333333333</v>
      </c>
      <c r="AS105" s="296">
        <v>4.166666666666667</v>
      </c>
      <c r="AT105" s="302">
        <v>4.125</v>
      </c>
      <c r="AU105" s="300">
        <v>4.125</v>
      </c>
      <c r="AV105" s="311">
        <v>4.125</v>
      </c>
      <c r="AW105" s="306">
        <v>4.135416666666667</v>
      </c>
      <c r="AX105" s="300">
        <v>4.041666666666667</v>
      </c>
      <c r="AY105" s="127">
        <v>4.25</v>
      </c>
      <c r="AZ105" s="127">
        <v>4.125</v>
      </c>
      <c r="BA105" s="311">
        <v>4.125</v>
      </c>
      <c r="BB105" s="302">
        <v>4.3125</v>
      </c>
      <c r="BC105" s="300">
        <v>4.375</v>
      </c>
      <c r="BD105" s="311">
        <v>4.25</v>
      </c>
      <c r="BE105" s="306">
        <v>4.3125</v>
      </c>
      <c r="BF105" s="313">
        <v>4.208333333333333</v>
      </c>
      <c r="BG105" s="318">
        <v>4.416666666666667</v>
      </c>
      <c r="BH105" s="317">
        <v>4.2881944444444438</v>
      </c>
      <c r="BI105" s="320">
        <v>4.2080662393162394</v>
      </c>
      <c r="BJ105" s="480"/>
    </row>
    <row r="106" spans="1:62" x14ac:dyDescent="0.3">
      <c r="A106" s="257" t="str">
        <f t="shared" si="3"/>
        <v>101위</v>
      </c>
      <c r="B106" s="259" t="s">
        <v>3792</v>
      </c>
      <c r="C106" s="259" t="s">
        <v>4052</v>
      </c>
      <c r="D106" s="462" t="s">
        <v>4053</v>
      </c>
      <c r="E106" s="259" t="s">
        <v>763</v>
      </c>
      <c r="F106" s="455">
        <v>3</v>
      </c>
      <c r="G106" s="463" t="s">
        <v>4109</v>
      </c>
      <c r="H106" s="464" t="s">
        <v>1661</v>
      </c>
      <c r="I106" s="465" t="s">
        <v>1932</v>
      </c>
      <c r="J106" s="470" t="s">
        <v>3813</v>
      </c>
      <c r="K106" s="470" t="s">
        <v>1131</v>
      </c>
      <c r="L106" s="397">
        <v>0.84337349397590367</v>
      </c>
      <c r="M106" s="396">
        <v>70</v>
      </c>
      <c r="N106" s="400">
        <v>83</v>
      </c>
      <c r="O106" s="280">
        <v>46</v>
      </c>
      <c r="P106" s="290">
        <v>24</v>
      </c>
      <c r="Q106" s="280">
        <v>22</v>
      </c>
      <c r="R106" s="226">
        <v>28</v>
      </c>
      <c r="S106" s="226">
        <v>14</v>
      </c>
      <c r="T106" s="226">
        <v>6</v>
      </c>
      <c r="U106" s="290">
        <v>0</v>
      </c>
      <c r="V106" s="280">
        <v>5</v>
      </c>
      <c r="W106" s="226">
        <v>4</v>
      </c>
      <c r="X106" s="226">
        <v>60</v>
      </c>
      <c r="Y106" s="402">
        <v>0</v>
      </c>
      <c r="Z106" s="290">
        <v>1</v>
      </c>
      <c r="AA106" s="280">
        <v>0</v>
      </c>
      <c r="AB106" s="226">
        <v>0</v>
      </c>
      <c r="AC106" s="226">
        <v>4</v>
      </c>
      <c r="AD106" s="226">
        <v>58</v>
      </c>
      <c r="AE106" s="290">
        <v>8</v>
      </c>
      <c r="AF106" s="280">
        <v>15</v>
      </c>
      <c r="AG106" s="226">
        <v>43</v>
      </c>
      <c r="AH106" s="226">
        <v>2</v>
      </c>
      <c r="AI106" s="402">
        <v>2</v>
      </c>
      <c r="AJ106" s="402">
        <v>0</v>
      </c>
      <c r="AK106" s="402">
        <v>0</v>
      </c>
      <c r="AL106" s="290">
        <v>8</v>
      </c>
      <c r="AM106" s="225">
        <v>19</v>
      </c>
      <c r="AN106" s="129">
        <v>39</v>
      </c>
      <c r="AO106" s="129">
        <v>0</v>
      </c>
      <c r="AP106" s="129">
        <v>2</v>
      </c>
      <c r="AQ106" s="210">
        <v>10</v>
      </c>
      <c r="AR106" s="296">
        <v>4.2094399731723682</v>
      </c>
      <c r="AS106" s="296">
        <v>4.2587776659959751</v>
      </c>
      <c r="AT106" s="302">
        <v>4.1225435949027505</v>
      </c>
      <c r="AU106" s="300">
        <v>4.1587189805499669</v>
      </c>
      <c r="AV106" s="311">
        <v>4.0863682092555331</v>
      </c>
      <c r="AW106" s="306">
        <v>4.1506308685446012</v>
      </c>
      <c r="AX106" s="300">
        <v>4.127565392354124</v>
      </c>
      <c r="AY106" s="127">
        <v>4.1984657947686124</v>
      </c>
      <c r="AZ106" s="127">
        <v>4.1257796780684108</v>
      </c>
      <c r="BA106" s="311">
        <v>4.1507126089872566</v>
      </c>
      <c r="BB106" s="302">
        <v>4.2553026492287058</v>
      </c>
      <c r="BC106" s="300">
        <v>4.2615526492287055</v>
      </c>
      <c r="BD106" s="311">
        <v>4.2490526492287053</v>
      </c>
      <c r="BE106" s="306">
        <v>4.2994802146210596</v>
      </c>
      <c r="BF106" s="313">
        <v>4.2145959087860492</v>
      </c>
      <c r="BG106" s="318">
        <v>4.3843645204560699</v>
      </c>
      <c r="BH106" s="317">
        <v>4.5107309048538475</v>
      </c>
      <c r="BI106" s="320">
        <v>4.2258557642850487</v>
      </c>
      <c r="BJ106" s="480" t="s">
        <v>2476</v>
      </c>
    </row>
    <row r="107" spans="1:62" x14ac:dyDescent="0.3">
      <c r="A107" s="257" t="str">
        <f t="shared" si="3"/>
        <v>103위</v>
      </c>
      <c r="B107" s="259" t="s">
        <v>1833</v>
      </c>
      <c r="C107" s="259" t="s">
        <v>2440</v>
      </c>
      <c r="D107" s="462" t="s">
        <v>2485</v>
      </c>
      <c r="E107" s="259" t="s">
        <v>370</v>
      </c>
      <c r="F107" s="455">
        <v>1</v>
      </c>
      <c r="G107" s="463" t="s">
        <v>2625</v>
      </c>
      <c r="H107" s="464" t="s">
        <v>1661</v>
      </c>
      <c r="I107" s="465" t="s">
        <v>2503</v>
      </c>
      <c r="J107" s="470" t="s">
        <v>1159</v>
      </c>
      <c r="K107" s="470" t="s">
        <v>1159</v>
      </c>
      <c r="L107" s="397">
        <v>0.92307692307692313</v>
      </c>
      <c r="M107" s="396">
        <v>12</v>
      </c>
      <c r="N107" s="400">
        <v>13</v>
      </c>
      <c r="O107" s="280">
        <v>6</v>
      </c>
      <c r="P107" s="290">
        <v>6</v>
      </c>
      <c r="Q107" s="280">
        <v>0</v>
      </c>
      <c r="R107" s="226">
        <v>2</v>
      </c>
      <c r="S107" s="226">
        <v>4</v>
      </c>
      <c r="T107" s="226">
        <v>6</v>
      </c>
      <c r="U107" s="290">
        <v>0</v>
      </c>
      <c r="V107" s="280">
        <v>2</v>
      </c>
      <c r="W107" s="226">
        <v>2</v>
      </c>
      <c r="X107" s="226">
        <v>7</v>
      </c>
      <c r="Y107" s="402">
        <v>1</v>
      </c>
      <c r="Z107" s="290">
        <v>0</v>
      </c>
      <c r="AA107" s="280">
        <v>1</v>
      </c>
      <c r="AB107" s="226">
        <v>8</v>
      </c>
      <c r="AC107" s="226">
        <v>2</v>
      </c>
      <c r="AD107" s="226">
        <v>0</v>
      </c>
      <c r="AE107" s="290">
        <v>1</v>
      </c>
      <c r="AF107" s="280">
        <v>6</v>
      </c>
      <c r="AG107" s="226">
        <v>4</v>
      </c>
      <c r="AH107" s="226">
        <v>0</v>
      </c>
      <c r="AI107" s="402">
        <v>0</v>
      </c>
      <c r="AJ107" s="402">
        <v>0</v>
      </c>
      <c r="AK107" s="402">
        <v>0</v>
      </c>
      <c r="AL107" s="290">
        <v>2</v>
      </c>
      <c r="AM107" s="225">
        <v>1</v>
      </c>
      <c r="AN107" s="129">
        <v>1</v>
      </c>
      <c r="AO107" s="129">
        <v>10</v>
      </c>
      <c r="AP107" s="129">
        <v>0</v>
      </c>
      <c r="AQ107" s="210">
        <v>0</v>
      </c>
      <c r="AR107" s="296">
        <v>4.166666666666667</v>
      </c>
      <c r="AS107" s="296">
        <v>4.583333333333333</v>
      </c>
      <c r="AT107" s="302">
        <v>4.25</v>
      </c>
      <c r="AU107" s="300">
        <v>4.333333333333333</v>
      </c>
      <c r="AV107" s="311">
        <v>4.166666666666667</v>
      </c>
      <c r="AW107" s="306">
        <v>3.8749999999999996</v>
      </c>
      <c r="AX107" s="300">
        <v>3.8333333333333335</v>
      </c>
      <c r="AY107" s="127">
        <v>4.083333333333333</v>
      </c>
      <c r="AZ107" s="127">
        <v>3.6666666666666665</v>
      </c>
      <c r="BA107" s="311">
        <v>3.9166666666666665</v>
      </c>
      <c r="BB107" s="302">
        <v>4.125</v>
      </c>
      <c r="BC107" s="300">
        <v>4.166666666666667</v>
      </c>
      <c r="BD107" s="311">
        <v>4.083333333333333</v>
      </c>
      <c r="BE107" s="306">
        <v>4.375</v>
      </c>
      <c r="BF107" s="313">
        <v>4.25</v>
      </c>
      <c r="BG107" s="318">
        <v>4.5</v>
      </c>
      <c r="BH107" s="317">
        <v>4.1454545454545455</v>
      </c>
      <c r="BI107" s="320">
        <v>4.145804195804196</v>
      </c>
      <c r="BJ107" s="480"/>
    </row>
    <row r="108" spans="1:62" x14ac:dyDescent="0.3">
      <c r="A108" s="257" t="str">
        <f t="shared" si="3"/>
        <v>104위</v>
      </c>
      <c r="B108" s="259" t="s">
        <v>1833</v>
      </c>
      <c r="C108" s="259" t="s">
        <v>2456</v>
      </c>
      <c r="D108" s="462" t="s">
        <v>2728</v>
      </c>
      <c r="E108" s="259" t="s">
        <v>769</v>
      </c>
      <c r="F108" s="455">
        <v>1</v>
      </c>
      <c r="G108" s="463" t="s">
        <v>2730</v>
      </c>
      <c r="H108" s="464" t="s">
        <v>1661</v>
      </c>
      <c r="I108" s="465" t="s">
        <v>1858</v>
      </c>
      <c r="J108" s="470" t="s">
        <v>203</v>
      </c>
      <c r="K108" s="470" t="s">
        <v>203</v>
      </c>
      <c r="L108" s="397">
        <v>1</v>
      </c>
      <c r="M108" s="396">
        <v>9</v>
      </c>
      <c r="N108" s="400">
        <v>9</v>
      </c>
      <c r="O108" s="280">
        <v>5</v>
      </c>
      <c r="P108" s="290">
        <v>4</v>
      </c>
      <c r="Q108" s="280">
        <v>0</v>
      </c>
      <c r="R108" s="226">
        <v>3</v>
      </c>
      <c r="S108" s="226">
        <v>3</v>
      </c>
      <c r="T108" s="226">
        <v>3</v>
      </c>
      <c r="U108" s="290">
        <v>0</v>
      </c>
      <c r="V108" s="280">
        <v>0</v>
      </c>
      <c r="W108" s="226">
        <v>1</v>
      </c>
      <c r="X108" s="226">
        <v>8</v>
      </c>
      <c r="Y108" s="402">
        <v>0</v>
      </c>
      <c r="Z108" s="290">
        <v>0</v>
      </c>
      <c r="AA108" s="280">
        <v>1</v>
      </c>
      <c r="AB108" s="226">
        <v>2</v>
      </c>
      <c r="AC108" s="226">
        <v>4</v>
      </c>
      <c r="AD108" s="226">
        <v>2</v>
      </c>
      <c r="AE108" s="290">
        <v>0</v>
      </c>
      <c r="AF108" s="280">
        <v>3</v>
      </c>
      <c r="AG108" s="226">
        <v>5</v>
      </c>
      <c r="AH108" s="226">
        <v>0</v>
      </c>
      <c r="AI108" s="402">
        <v>0</v>
      </c>
      <c r="AJ108" s="402">
        <v>0</v>
      </c>
      <c r="AK108" s="402">
        <v>0</v>
      </c>
      <c r="AL108" s="290">
        <v>1</v>
      </c>
      <c r="AM108" s="225">
        <v>7</v>
      </c>
      <c r="AN108" s="129">
        <v>0</v>
      </c>
      <c r="AO108" s="129">
        <v>1</v>
      </c>
      <c r="AP108" s="129">
        <v>1</v>
      </c>
      <c r="AQ108" s="210">
        <v>0</v>
      </c>
      <c r="AR108" s="296">
        <v>4.333333333333333</v>
      </c>
      <c r="AS108" s="296">
        <v>3.8888888888888888</v>
      </c>
      <c r="AT108" s="302">
        <v>4.0555555555555554</v>
      </c>
      <c r="AU108" s="300">
        <v>4.2222222222222223</v>
      </c>
      <c r="AV108" s="311">
        <v>3.8888888888888888</v>
      </c>
      <c r="AW108" s="307">
        <v>4.0555555555555554</v>
      </c>
      <c r="AX108" s="300">
        <v>4.1111111111111107</v>
      </c>
      <c r="AY108" s="127">
        <v>4.2222222222222223</v>
      </c>
      <c r="AZ108" s="127">
        <v>4</v>
      </c>
      <c r="BA108" s="311">
        <v>3.8888888888888888</v>
      </c>
      <c r="BB108" s="302">
        <v>4.333333333333333</v>
      </c>
      <c r="BC108" s="300">
        <v>4.333333333333333</v>
      </c>
      <c r="BD108" s="311">
        <v>4.333333333333333</v>
      </c>
      <c r="BE108" s="306">
        <v>4</v>
      </c>
      <c r="BF108" s="313">
        <v>4</v>
      </c>
      <c r="BG108" s="318">
        <v>4</v>
      </c>
      <c r="BH108" s="317">
        <v>4.2777777777777777</v>
      </c>
      <c r="BI108" s="320">
        <v>4.115384615384615</v>
      </c>
      <c r="BJ108" s="480"/>
    </row>
    <row r="109" spans="1:62" x14ac:dyDescent="0.3">
      <c r="A109" s="257" t="str">
        <f t="shared" si="3"/>
        <v>105위</v>
      </c>
      <c r="B109" s="259" t="s">
        <v>1833</v>
      </c>
      <c r="C109" s="259" t="s">
        <v>2456</v>
      </c>
      <c r="D109" s="462" t="s">
        <v>2728</v>
      </c>
      <c r="E109" s="259" t="s">
        <v>101</v>
      </c>
      <c r="F109" s="455">
        <v>5</v>
      </c>
      <c r="G109" s="463" t="s">
        <v>2635</v>
      </c>
      <c r="H109" s="464" t="s">
        <v>1562</v>
      </c>
      <c r="I109" s="465" t="s">
        <v>2729</v>
      </c>
      <c r="J109" s="470" t="s">
        <v>1273</v>
      </c>
      <c r="K109" s="470" t="s">
        <v>1273</v>
      </c>
      <c r="L109" s="397">
        <v>0.78260869565217395</v>
      </c>
      <c r="M109" s="396">
        <v>18</v>
      </c>
      <c r="N109" s="400">
        <v>23</v>
      </c>
      <c r="O109" s="280">
        <v>3</v>
      </c>
      <c r="P109" s="290">
        <v>14</v>
      </c>
      <c r="Q109" s="280">
        <v>0</v>
      </c>
      <c r="R109" s="226">
        <v>1</v>
      </c>
      <c r="S109" s="226">
        <v>7</v>
      </c>
      <c r="T109" s="226">
        <v>5</v>
      </c>
      <c r="U109" s="290">
        <v>5</v>
      </c>
      <c r="V109" s="280">
        <v>0</v>
      </c>
      <c r="W109" s="226">
        <v>0</v>
      </c>
      <c r="X109" s="226">
        <v>1</v>
      </c>
      <c r="Y109" s="402">
        <v>1</v>
      </c>
      <c r="Z109" s="290">
        <v>16</v>
      </c>
      <c r="AA109" s="280">
        <v>0</v>
      </c>
      <c r="AB109" s="226">
        <v>0</v>
      </c>
      <c r="AC109" s="226">
        <v>0</v>
      </c>
      <c r="AD109" s="226">
        <v>0</v>
      </c>
      <c r="AE109" s="290">
        <v>18</v>
      </c>
      <c r="AF109" s="280">
        <v>6</v>
      </c>
      <c r="AG109" s="226">
        <v>0</v>
      </c>
      <c r="AH109" s="226">
        <v>0</v>
      </c>
      <c r="AI109" s="402">
        <v>0</v>
      </c>
      <c r="AJ109" s="402">
        <v>0</v>
      </c>
      <c r="AK109" s="402">
        <v>1</v>
      </c>
      <c r="AL109" s="290">
        <v>11</v>
      </c>
      <c r="AM109" s="225">
        <v>3</v>
      </c>
      <c r="AN109" s="129">
        <v>12</v>
      </c>
      <c r="AO109" s="129">
        <v>1</v>
      </c>
      <c r="AP109" s="129">
        <v>1</v>
      </c>
      <c r="AQ109" s="210">
        <v>1</v>
      </c>
      <c r="AR109" s="296">
        <v>3.8333333333333335</v>
      </c>
      <c r="AS109" s="296">
        <v>4.2222222222222223</v>
      </c>
      <c r="AT109" s="302">
        <v>3.8333333333333335</v>
      </c>
      <c r="AU109" s="300">
        <v>3.8333333333333335</v>
      </c>
      <c r="AV109" s="311">
        <v>3.8333333333333335</v>
      </c>
      <c r="AW109" s="306">
        <v>3.75</v>
      </c>
      <c r="AX109" s="300">
        <v>3.5</v>
      </c>
      <c r="AY109" s="127">
        <v>4</v>
      </c>
      <c r="AZ109" s="127">
        <v>3.5555555555555554</v>
      </c>
      <c r="BA109" s="311">
        <v>3.9444444444444446</v>
      </c>
      <c r="BB109" s="302">
        <v>3.8611111111111112</v>
      </c>
      <c r="BC109" s="300">
        <v>3.7777777777777777</v>
      </c>
      <c r="BD109" s="311">
        <v>3.9444444444444446</v>
      </c>
      <c r="BE109" s="306">
        <v>3.5</v>
      </c>
      <c r="BF109" s="313">
        <v>3.5</v>
      </c>
      <c r="BG109" s="318" t="s">
        <v>1562</v>
      </c>
      <c r="BH109" s="317">
        <v>4.0708061002178653</v>
      </c>
      <c r="BI109" s="320">
        <v>3.8346042120551922</v>
      </c>
      <c r="BJ109" s="480"/>
    </row>
  </sheetData>
  <sheetProtection formatCells="0" formatColumns="0" formatRows="0" insertColumns="0" insertRows="0" insertHyperlinks="0" sort="0" autoFilter="0" pivotTables="0"/>
  <autoFilter ref="B4:BI109" xr:uid="{00000000-0009-0000-0000-000003000000}">
    <sortState ref="B5:BM10">
      <sortCondition descending="1" ref="BI4"/>
    </sortState>
  </autoFilter>
  <sortState ref="A5:BJ109">
    <sortCondition descending="1" ref="BI5:BI109"/>
    <sortCondition ref="G5:G109"/>
  </sortState>
  <phoneticPr fontId="28" type="noConversion"/>
  <dataValidations count="2">
    <dataValidation type="list" allowBlank="1" showInputMessage="1" showErrorMessage="1" sqref="E5:E109" xr:uid="{C88F81D5-1533-4B92-A8D7-51C0ECB99996}">
      <formula1>"기본(기본), 기본(기본장기), 기본(리더십), 직무(공통), 직무(전문), 직무(인문·소양), 핵심(핵심과제), 핵심(디지털), 핵심(도민역량)"</formula1>
    </dataValidation>
    <dataValidation type="list" allowBlank="1" showInputMessage="1" showErrorMessage="1" sqref="H5:H109" xr:uid="{660DE88F-2B19-49AC-B7EF-1F95D499B7F8}">
      <formula1>"인재개발원, 온라인, 현장캠퍼스, -"</formula1>
    </dataValidation>
  </dataValidations>
  <printOptions horizontalCentered="1"/>
  <pageMargins left="0.23622047244094491" right="0.23622047244094491" top="0.74803149606299213" bottom="0.74803149606299213" header="0.31496062992125984" footer="0.31496062992125984"/>
  <pageSetup paperSize="9" scale="38" fitToHeight="0" orientation="landscape" r:id="rId1"/>
  <headerFooter>
    <oddFooter>&amp;N페이지 중 &amp;P페이지</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P1202"/>
  <sheetViews>
    <sheetView view="pageBreakPreview" zoomScale="70" zoomScaleNormal="85" zoomScaleSheetLayoutView="70" workbookViewId="0">
      <pane xSplit="7" ySplit="3" topLeftCell="H4" activePane="bottomRight" state="frozen"/>
      <selection pane="topRight" activeCell="E1" sqref="E1"/>
      <selection pane="bottomLeft" activeCell="A3" sqref="A3"/>
      <selection pane="bottomRight" activeCell="K4" sqref="K4"/>
    </sheetView>
  </sheetViews>
  <sheetFormatPr defaultRowHeight="30" customHeight="1" x14ac:dyDescent="0.3"/>
  <cols>
    <col min="1" max="1" width="8.75" style="80" customWidth="1"/>
    <col min="2" max="2" width="9" style="91" customWidth="1"/>
    <col min="3" max="3" width="10.5" style="91" customWidth="1"/>
    <col min="4" max="4" width="7.5" style="91" customWidth="1"/>
    <col min="5" max="5" width="35.625" style="92" bestFit="1" customWidth="1"/>
    <col min="6" max="6" width="13" style="279" bestFit="1" customWidth="1"/>
    <col min="7" max="7" width="40.5" style="279" customWidth="1"/>
    <col min="8" max="9" width="11.25" style="84" customWidth="1"/>
    <col min="10" max="10" width="7.5" style="91" customWidth="1"/>
    <col min="11" max="11" width="14.75" style="84" customWidth="1"/>
    <col min="12" max="15" width="10.625" style="84" customWidth="1"/>
    <col min="16" max="16" width="12.5" style="91" customWidth="1"/>
    <col min="17" max="16384" width="9" style="80"/>
  </cols>
  <sheetData>
    <row r="1" spans="1:16" ht="51.75" customHeight="1" x14ac:dyDescent="0.3">
      <c r="A1" s="118" t="s">
        <v>1830</v>
      </c>
      <c r="B1" s="118"/>
      <c r="C1" s="118"/>
      <c r="D1" s="118"/>
      <c r="E1" s="119"/>
      <c r="F1" s="277"/>
      <c r="G1" s="277"/>
      <c r="H1" s="119"/>
      <c r="I1" s="119"/>
      <c r="J1" s="118"/>
      <c r="K1" s="119"/>
      <c r="L1" s="119"/>
      <c r="M1" s="119"/>
      <c r="N1" s="119"/>
      <c r="O1" s="119"/>
      <c r="P1" s="119"/>
    </row>
    <row r="2" spans="1:16" ht="22.5" customHeight="1" thickBot="1" x14ac:dyDescent="0.35">
      <c r="A2" s="451" t="s">
        <v>4100</v>
      </c>
      <c r="B2" s="85"/>
      <c r="C2" s="85"/>
      <c r="D2" s="85"/>
      <c r="E2" s="83"/>
      <c r="F2" s="278"/>
      <c r="G2" s="278"/>
      <c r="H2" s="83"/>
      <c r="I2" s="83"/>
      <c r="J2" s="85"/>
      <c r="K2" s="83"/>
      <c r="L2" s="83"/>
      <c r="M2" s="83"/>
      <c r="N2" s="83"/>
      <c r="O2" s="83"/>
      <c r="P2" s="235" t="s">
        <v>484</v>
      </c>
    </row>
    <row r="3" spans="1:16" ht="57" customHeight="1" thickTop="1" thickBot="1" x14ac:dyDescent="0.35">
      <c r="A3" s="375" t="s">
        <v>145</v>
      </c>
      <c r="B3" s="375" t="s">
        <v>149</v>
      </c>
      <c r="C3" s="376" t="s">
        <v>7</v>
      </c>
      <c r="D3" s="376" t="s">
        <v>85</v>
      </c>
      <c r="E3" s="375" t="s">
        <v>154</v>
      </c>
      <c r="F3" s="377" t="s">
        <v>155</v>
      </c>
      <c r="G3" s="378" t="s">
        <v>179</v>
      </c>
      <c r="H3" s="378" t="s">
        <v>183</v>
      </c>
      <c r="I3" s="378" t="s">
        <v>184</v>
      </c>
      <c r="J3" s="526" t="s">
        <v>2082</v>
      </c>
      <c r="K3" s="436" t="s">
        <v>1054</v>
      </c>
      <c r="L3" s="437" t="s">
        <v>146</v>
      </c>
      <c r="M3" s="438" t="s">
        <v>152</v>
      </c>
      <c r="N3" s="438" t="s">
        <v>148</v>
      </c>
      <c r="O3" s="438" t="s">
        <v>153</v>
      </c>
      <c r="P3" s="379" t="s">
        <v>123</v>
      </c>
    </row>
    <row r="4" spans="1:16" ht="30" customHeight="1" thickTop="1" x14ac:dyDescent="0.3">
      <c r="A4" s="258" t="str">
        <f t="shared" ref="A4:A67" si="0">_xlfn.RANK.EQ(K4, $K$4:$K$4324, 0)&amp;"위"</f>
        <v>1위</v>
      </c>
      <c r="B4" s="369" t="s">
        <v>1833</v>
      </c>
      <c r="C4" s="215" t="s">
        <v>2440</v>
      </c>
      <c r="D4" s="191">
        <v>3</v>
      </c>
      <c r="E4" s="356" t="s">
        <v>1843</v>
      </c>
      <c r="F4" s="103" t="s">
        <v>2524</v>
      </c>
      <c r="G4" s="181" t="s">
        <v>2526</v>
      </c>
      <c r="H4" s="214" t="s">
        <v>1273</v>
      </c>
      <c r="I4" s="229" t="s">
        <v>1273</v>
      </c>
      <c r="J4" s="579">
        <v>10</v>
      </c>
      <c r="K4" s="322">
        <v>5</v>
      </c>
      <c r="L4" s="233">
        <v>5</v>
      </c>
      <c r="M4" s="217">
        <v>5</v>
      </c>
      <c r="N4" s="217">
        <v>5</v>
      </c>
      <c r="O4" s="217">
        <v>5</v>
      </c>
      <c r="P4" s="430" t="s">
        <v>2227</v>
      </c>
    </row>
    <row r="5" spans="1:16" ht="30" customHeight="1" x14ac:dyDescent="0.3">
      <c r="A5" s="258" t="str">
        <f t="shared" si="0"/>
        <v>1위</v>
      </c>
      <c r="B5" s="369" t="s">
        <v>1833</v>
      </c>
      <c r="C5" s="215" t="s">
        <v>2440</v>
      </c>
      <c r="D5" s="191">
        <v>3</v>
      </c>
      <c r="E5" s="356" t="s">
        <v>1843</v>
      </c>
      <c r="F5" s="214" t="s">
        <v>2528</v>
      </c>
      <c r="G5" s="221" t="s">
        <v>2530</v>
      </c>
      <c r="H5" s="214" t="s">
        <v>1273</v>
      </c>
      <c r="I5" s="229" t="s">
        <v>1273</v>
      </c>
      <c r="J5" s="191">
        <v>10</v>
      </c>
      <c r="K5" s="321">
        <v>5</v>
      </c>
      <c r="L5" s="233">
        <v>5</v>
      </c>
      <c r="M5" s="217">
        <v>5</v>
      </c>
      <c r="N5" s="217">
        <v>5</v>
      </c>
      <c r="O5" s="217">
        <v>5</v>
      </c>
      <c r="P5" s="430" t="s">
        <v>2571</v>
      </c>
    </row>
    <row r="6" spans="1:16" ht="30" customHeight="1" x14ac:dyDescent="0.3">
      <c r="A6" s="258" t="str">
        <f t="shared" si="0"/>
        <v>1위</v>
      </c>
      <c r="B6" s="369" t="s">
        <v>1833</v>
      </c>
      <c r="C6" s="215" t="s">
        <v>2440</v>
      </c>
      <c r="D6" s="191">
        <v>3</v>
      </c>
      <c r="E6" s="356" t="s">
        <v>1843</v>
      </c>
      <c r="F6" s="214" t="s">
        <v>2538</v>
      </c>
      <c r="G6" s="221" t="s">
        <v>2540</v>
      </c>
      <c r="H6" s="214" t="s">
        <v>1273</v>
      </c>
      <c r="I6" s="229" t="s">
        <v>1273</v>
      </c>
      <c r="J6" s="191">
        <v>10</v>
      </c>
      <c r="K6" s="321">
        <v>5</v>
      </c>
      <c r="L6" s="233">
        <v>5</v>
      </c>
      <c r="M6" s="217">
        <v>5</v>
      </c>
      <c r="N6" s="217">
        <v>5</v>
      </c>
      <c r="O6" s="217">
        <v>5</v>
      </c>
      <c r="P6" s="430" t="s">
        <v>2571</v>
      </c>
    </row>
    <row r="7" spans="1:16" ht="30" customHeight="1" x14ac:dyDescent="0.3">
      <c r="A7" s="258" t="str">
        <f t="shared" si="0"/>
        <v>1위</v>
      </c>
      <c r="B7" s="369" t="s">
        <v>1886</v>
      </c>
      <c r="C7" s="215" t="s">
        <v>1894</v>
      </c>
      <c r="D7" s="273">
        <v>1</v>
      </c>
      <c r="E7" s="357" t="s">
        <v>2484</v>
      </c>
      <c r="F7" s="214" t="s">
        <v>2568</v>
      </c>
      <c r="G7" s="221" t="s">
        <v>2570</v>
      </c>
      <c r="H7" s="214" t="s">
        <v>1101</v>
      </c>
      <c r="I7" s="229" t="s">
        <v>1076</v>
      </c>
      <c r="J7" s="273">
        <v>23</v>
      </c>
      <c r="K7" s="321">
        <v>5</v>
      </c>
      <c r="L7" s="233">
        <v>5</v>
      </c>
      <c r="M7" s="217">
        <v>5</v>
      </c>
      <c r="N7" s="217">
        <v>5</v>
      </c>
      <c r="O7" s="217">
        <v>5</v>
      </c>
      <c r="P7" s="452" t="s">
        <v>2227</v>
      </c>
    </row>
    <row r="8" spans="1:16" ht="30" customHeight="1" x14ac:dyDescent="0.3">
      <c r="A8" s="258" t="str">
        <f t="shared" si="0"/>
        <v>1위</v>
      </c>
      <c r="B8" s="369" t="s">
        <v>1833</v>
      </c>
      <c r="C8" s="215" t="s">
        <v>1835</v>
      </c>
      <c r="D8" s="191">
        <v>1</v>
      </c>
      <c r="E8" s="356" t="s">
        <v>1848</v>
      </c>
      <c r="F8" s="214" t="s">
        <v>2575</v>
      </c>
      <c r="G8" s="221" t="s">
        <v>3276</v>
      </c>
      <c r="H8" s="214" t="s">
        <v>1159</v>
      </c>
      <c r="I8" s="229" t="s">
        <v>1159</v>
      </c>
      <c r="J8" s="191">
        <v>18</v>
      </c>
      <c r="K8" s="321">
        <v>5</v>
      </c>
      <c r="L8" s="233">
        <v>5</v>
      </c>
      <c r="M8" s="217">
        <v>5</v>
      </c>
      <c r="N8" s="217">
        <v>5</v>
      </c>
      <c r="O8" s="217">
        <v>5</v>
      </c>
      <c r="P8" s="430" t="s">
        <v>2227</v>
      </c>
    </row>
    <row r="9" spans="1:16" ht="30" customHeight="1" x14ac:dyDescent="0.3">
      <c r="A9" s="258" t="str">
        <f t="shared" si="0"/>
        <v>1위</v>
      </c>
      <c r="B9" s="369" t="s">
        <v>1173</v>
      </c>
      <c r="C9" s="215" t="s">
        <v>1658</v>
      </c>
      <c r="D9" s="191">
        <v>22</v>
      </c>
      <c r="E9" s="356" t="s">
        <v>1921</v>
      </c>
      <c r="F9" s="214" t="s">
        <v>2794</v>
      </c>
      <c r="G9" s="221" t="s">
        <v>2791</v>
      </c>
      <c r="H9" s="214" t="s">
        <v>1891</v>
      </c>
      <c r="I9" s="229" t="s">
        <v>1892</v>
      </c>
      <c r="J9" s="191">
        <v>10</v>
      </c>
      <c r="K9" s="321">
        <v>5</v>
      </c>
      <c r="L9" s="233">
        <v>5</v>
      </c>
      <c r="M9" s="217">
        <v>5</v>
      </c>
      <c r="N9" s="217">
        <v>5</v>
      </c>
      <c r="O9" s="217">
        <v>5</v>
      </c>
      <c r="P9" s="430" t="s">
        <v>2789</v>
      </c>
    </row>
    <row r="10" spans="1:16" ht="30" customHeight="1" x14ac:dyDescent="0.3">
      <c r="A10" s="258" t="str">
        <f t="shared" si="0"/>
        <v>1위</v>
      </c>
      <c r="B10" s="369" t="s">
        <v>1173</v>
      </c>
      <c r="C10" s="215" t="s">
        <v>1658</v>
      </c>
      <c r="D10" s="272">
        <v>22</v>
      </c>
      <c r="E10" s="381" t="s">
        <v>1921</v>
      </c>
      <c r="F10" s="214" t="s">
        <v>3114</v>
      </c>
      <c r="G10" s="221" t="s">
        <v>3115</v>
      </c>
      <c r="H10" s="214" t="s">
        <v>1891</v>
      </c>
      <c r="I10" s="229" t="s">
        <v>1892</v>
      </c>
      <c r="J10" s="272">
        <v>6</v>
      </c>
      <c r="K10" s="321">
        <v>5</v>
      </c>
      <c r="L10" s="233">
        <v>5</v>
      </c>
      <c r="M10" s="217">
        <v>5</v>
      </c>
      <c r="N10" s="217">
        <v>5</v>
      </c>
      <c r="O10" s="217">
        <v>5</v>
      </c>
      <c r="P10" s="430" t="s">
        <v>3113</v>
      </c>
    </row>
    <row r="11" spans="1:16" ht="30" customHeight="1" x14ac:dyDescent="0.3">
      <c r="A11" s="258" t="str">
        <f t="shared" si="0"/>
        <v>1위</v>
      </c>
      <c r="B11" s="369" t="s">
        <v>1833</v>
      </c>
      <c r="C11" s="215" t="s">
        <v>2706</v>
      </c>
      <c r="D11" s="272">
        <v>22</v>
      </c>
      <c r="E11" s="381" t="s">
        <v>3294</v>
      </c>
      <c r="F11" s="214" t="s">
        <v>2794</v>
      </c>
      <c r="G11" s="221" t="s">
        <v>2791</v>
      </c>
      <c r="H11" s="214" t="s">
        <v>1891</v>
      </c>
      <c r="I11" s="229" t="s">
        <v>1892</v>
      </c>
      <c r="J11" s="272">
        <v>13</v>
      </c>
      <c r="K11" s="321">
        <v>5</v>
      </c>
      <c r="L11" s="233">
        <v>5</v>
      </c>
      <c r="M11" s="217">
        <v>5</v>
      </c>
      <c r="N11" s="217">
        <v>5</v>
      </c>
      <c r="O11" s="217">
        <v>5</v>
      </c>
      <c r="P11" s="430" t="s">
        <v>2789</v>
      </c>
    </row>
    <row r="12" spans="1:16" ht="30" customHeight="1" x14ac:dyDescent="0.3">
      <c r="A12" s="258" t="str">
        <f t="shared" si="0"/>
        <v>1위</v>
      </c>
      <c r="B12" s="369" t="s">
        <v>1833</v>
      </c>
      <c r="C12" s="215" t="s">
        <v>2208</v>
      </c>
      <c r="D12" s="272">
        <v>22</v>
      </c>
      <c r="E12" s="381" t="s">
        <v>2178</v>
      </c>
      <c r="F12" s="214" t="s">
        <v>2794</v>
      </c>
      <c r="G12" s="221" t="s">
        <v>2791</v>
      </c>
      <c r="H12" s="214" t="s">
        <v>1891</v>
      </c>
      <c r="I12" s="229" t="s">
        <v>1892</v>
      </c>
      <c r="J12" s="272">
        <v>11</v>
      </c>
      <c r="K12" s="321">
        <v>5</v>
      </c>
      <c r="L12" s="233">
        <v>5</v>
      </c>
      <c r="M12" s="217">
        <v>5</v>
      </c>
      <c r="N12" s="217">
        <v>5</v>
      </c>
      <c r="O12" s="217">
        <v>5</v>
      </c>
      <c r="P12" s="430" t="s">
        <v>2789</v>
      </c>
    </row>
    <row r="13" spans="1:16" ht="30" customHeight="1" x14ac:dyDescent="0.3">
      <c r="A13" s="258" t="str">
        <f t="shared" si="0"/>
        <v>1위</v>
      </c>
      <c r="B13" s="369" t="s">
        <v>1833</v>
      </c>
      <c r="C13" s="215" t="s">
        <v>2208</v>
      </c>
      <c r="D13" s="272">
        <v>22</v>
      </c>
      <c r="E13" s="381" t="s">
        <v>2178</v>
      </c>
      <c r="F13" s="214" t="s">
        <v>2762</v>
      </c>
      <c r="G13" s="221" t="s">
        <v>3325</v>
      </c>
      <c r="H13" s="214" t="s">
        <v>1891</v>
      </c>
      <c r="I13" s="229" t="s">
        <v>1892</v>
      </c>
      <c r="J13" s="272">
        <v>6</v>
      </c>
      <c r="K13" s="321">
        <v>5</v>
      </c>
      <c r="L13" s="233">
        <v>5</v>
      </c>
      <c r="M13" s="217">
        <v>5</v>
      </c>
      <c r="N13" s="217">
        <v>5</v>
      </c>
      <c r="O13" s="217">
        <v>5</v>
      </c>
      <c r="P13" s="430" t="s">
        <v>3325</v>
      </c>
    </row>
    <row r="14" spans="1:16" ht="30" customHeight="1" x14ac:dyDescent="0.3">
      <c r="A14" s="258" t="str">
        <f t="shared" si="0"/>
        <v>1위</v>
      </c>
      <c r="B14" s="369" t="s">
        <v>3394</v>
      </c>
      <c r="C14" s="215" t="s">
        <v>3392</v>
      </c>
      <c r="D14" s="215">
        <v>22</v>
      </c>
      <c r="E14" s="381" t="s">
        <v>3395</v>
      </c>
      <c r="F14" s="214" t="s">
        <v>1306</v>
      </c>
      <c r="G14" s="221" t="s">
        <v>1307</v>
      </c>
      <c r="H14" s="214" t="s">
        <v>247</v>
      </c>
      <c r="I14" s="229" t="s">
        <v>248</v>
      </c>
      <c r="J14" s="272">
        <v>5</v>
      </c>
      <c r="K14" s="321">
        <v>5</v>
      </c>
      <c r="L14" s="233">
        <v>5</v>
      </c>
      <c r="M14" s="217">
        <v>5</v>
      </c>
      <c r="N14" s="217">
        <v>5</v>
      </c>
      <c r="O14" s="217">
        <v>5</v>
      </c>
      <c r="P14" s="430" t="s">
        <v>1537</v>
      </c>
    </row>
    <row r="15" spans="1:16" ht="30" customHeight="1" x14ac:dyDescent="0.3">
      <c r="A15" s="258" t="str">
        <f t="shared" si="0"/>
        <v>1위</v>
      </c>
      <c r="B15" s="369" t="s">
        <v>3394</v>
      </c>
      <c r="C15" s="215" t="s">
        <v>3621</v>
      </c>
      <c r="D15" s="215">
        <v>22</v>
      </c>
      <c r="E15" s="381" t="s">
        <v>3624</v>
      </c>
      <c r="F15" s="214" t="s">
        <v>1306</v>
      </c>
      <c r="G15" s="221" t="s">
        <v>1307</v>
      </c>
      <c r="H15" s="214" t="s">
        <v>247</v>
      </c>
      <c r="I15" s="229" t="s">
        <v>248</v>
      </c>
      <c r="J15" s="272">
        <v>7</v>
      </c>
      <c r="K15" s="321">
        <v>5</v>
      </c>
      <c r="L15" s="233">
        <v>5</v>
      </c>
      <c r="M15" s="217">
        <v>5</v>
      </c>
      <c r="N15" s="217">
        <v>5</v>
      </c>
      <c r="O15" s="217">
        <v>5</v>
      </c>
      <c r="P15" s="430" t="s">
        <v>1537</v>
      </c>
    </row>
    <row r="16" spans="1:16" ht="30" customHeight="1" x14ac:dyDescent="0.3">
      <c r="A16" s="258" t="str">
        <f t="shared" si="0"/>
        <v>1위</v>
      </c>
      <c r="B16" s="369" t="s">
        <v>3394</v>
      </c>
      <c r="C16" s="215" t="s">
        <v>3705</v>
      </c>
      <c r="D16" s="190">
        <v>22</v>
      </c>
      <c r="E16" s="381" t="s">
        <v>3719</v>
      </c>
      <c r="F16" s="103" t="s">
        <v>1304</v>
      </c>
      <c r="G16" s="181" t="s">
        <v>1305</v>
      </c>
      <c r="H16" s="103" t="s">
        <v>247</v>
      </c>
      <c r="I16" s="231" t="s">
        <v>248</v>
      </c>
      <c r="J16" s="272">
        <v>6</v>
      </c>
      <c r="K16" s="322">
        <v>5</v>
      </c>
      <c r="L16" s="275">
        <v>5</v>
      </c>
      <c r="M16" s="276">
        <v>5</v>
      </c>
      <c r="N16" s="276">
        <v>5</v>
      </c>
      <c r="O16" s="276">
        <v>5</v>
      </c>
      <c r="P16" s="430" t="s">
        <v>1537</v>
      </c>
    </row>
    <row r="17" spans="1:16" ht="30" customHeight="1" x14ac:dyDescent="0.3">
      <c r="A17" s="258" t="str">
        <f t="shared" si="0"/>
        <v>1위</v>
      </c>
      <c r="B17" s="369" t="s">
        <v>3792</v>
      </c>
      <c r="C17" s="215" t="s">
        <v>3801</v>
      </c>
      <c r="D17" s="215">
        <v>22</v>
      </c>
      <c r="E17" s="381" t="s">
        <v>4102</v>
      </c>
      <c r="F17" s="214" t="s">
        <v>3105</v>
      </c>
      <c r="G17" s="221" t="s">
        <v>3106</v>
      </c>
      <c r="H17" s="214" t="s">
        <v>3906</v>
      </c>
      <c r="I17" s="229" t="s">
        <v>1892</v>
      </c>
      <c r="J17" s="272">
        <v>5</v>
      </c>
      <c r="K17" s="321">
        <v>5</v>
      </c>
      <c r="L17" s="233">
        <v>5</v>
      </c>
      <c r="M17" s="217">
        <v>5</v>
      </c>
      <c r="N17" s="217">
        <v>5</v>
      </c>
      <c r="O17" s="217">
        <v>5</v>
      </c>
      <c r="P17" s="430" t="s">
        <v>3100</v>
      </c>
    </row>
    <row r="18" spans="1:16" ht="30" customHeight="1" x14ac:dyDescent="0.3">
      <c r="A18" s="258" t="str">
        <f t="shared" si="0"/>
        <v>1위</v>
      </c>
      <c r="B18" s="369" t="s">
        <v>3792</v>
      </c>
      <c r="C18" s="215" t="s">
        <v>3801</v>
      </c>
      <c r="D18" s="215">
        <v>22</v>
      </c>
      <c r="E18" s="381" t="s">
        <v>4102</v>
      </c>
      <c r="F18" s="214" t="s">
        <v>2794</v>
      </c>
      <c r="G18" s="221" t="s">
        <v>2791</v>
      </c>
      <c r="H18" s="214" t="s">
        <v>3906</v>
      </c>
      <c r="I18" s="229" t="s">
        <v>1892</v>
      </c>
      <c r="J18" s="272">
        <v>9</v>
      </c>
      <c r="K18" s="321">
        <v>5</v>
      </c>
      <c r="L18" s="233">
        <v>5</v>
      </c>
      <c r="M18" s="217">
        <v>5</v>
      </c>
      <c r="N18" s="217">
        <v>5</v>
      </c>
      <c r="O18" s="217">
        <v>5</v>
      </c>
      <c r="P18" s="430" t="s">
        <v>2789</v>
      </c>
    </row>
    <row r="19" spans="1:16" ht="30" customHeight="1" x14ac:dyDescent="0.3">
      <c r="A19" s="258" t="str">
        <f t="shared" si="0"/>
        <v>1위</v>
      </c>
      <c r="B19" s="369" t="s">
        <v>3792</v>
      </c>
      <c r="C19" s="215" t="s">
        <v>3833</v>
      </c>
      <c r="D19" s="215">
        <v>22</v>
      </c>
      <c r="E19" s="381" t="s">
        <v>2186</v>
      </c>
      <c r="F19" s="214" t="s">
        <v>2794</v>
      </c>
      <c r="G19" s="221" t="s">
        <v>2791</v>
      </c>
      <c r="H19" s="214" t="s">
        <v>3906</v>
      </c>
      <c r="I19" s="229" t="s">
        <v>1892</v>
      </c>
      <c r="J19" s="272">
        <v>12</v>
      </c>
      <c r="K19" s="321">
        <v>5</v>
      </c>
      <c r="L19" s="233">
        <v>5</v>
      </c>
      <c r="M19" s="217">
        <v>5</v>
      </c>
      <c r="N19" s="217">
        <v>5</v>
      </c>
      <c r="O19" s="217">
        <v>5</v>
      </c>
      <c r="P19" s="430" t="s">
        <v>2789</v>
      </c>
    </row>
    <row r="20" spans="1:16" ht="30" customHeight="1" x14ac:dyDescent="0.3">
      <c r="A20" s="258" t="str">
        <f t="shared" si="0"/>
        <v>1위</v>
      </c>
      <c r="B20" s="369" t="s">
        <v>1898</v>
      </c>
      <c r="C20" s="215" t="s">
        <v>1902</v>
      </c>
      <c r="D20" s="215">
        <v>22</v>
      </c>
      <c r="E20" s="381" t="s">
        <v>1904</v>
      </c>
      <c r="F20" s="214" t="s">
        <v>2794</v>
      </c>
      <c r="G20" s="221" t="s">
        <v>2791</v>
      </c>
      <c r="H20" s="214" t="s">
        <v>1891</v>
      </c>
      <c r="I20" s="229" t="s">
        <v>1892</v>
      </c>
      <c r="J20" s="272">
        <v>14</v>
      </c>
      <c r="K20" s="321">
        <v>5</v>
      </c>
      <c r="L20" s="233">
        <v>5</v>
      </c>
      <c r="M20" s="217">
        <v>5</v>
      </c>
      <c r="N20" s="217">
        <v>5</v>
      </c>
      <c r="O20" s="217">
        <v>5</v>
      </c>
      <c r="P20" s="430" t="s">
        <v>2789</v>
      </c>
    </row>
    <row r="21" spans="1:16" ht="30" customHeight="1" x14ac:dyDescent="0.3">
      <c r="A21" s="258" t="str">
        <f t="shared" si="0"/>
        <v>1위</v>
      </c>
      <c r="B21" s="369" t="s">
        <v>1898</v>
      </c>
      <c r="C21" s="215" t="s">
        <v>1905</v>
      </c>
      <c r="D21" s="215">
        <v>22</v>
      </c>
      <c r="E21" s="381" t="s">
        <v>1907</v>
      </c>
      <c r="F21" s="214" t="s">
        <v>2794</v>
      </c>
      <c r="G21" s="221" t="s">
        <v>2791</v>
      </c>
      <c r="H21" s="214" t="s">
        <v>1891</v>
      </c>
      <c r="I21" s="229" t="s">
        <v>1892</v>
      </c>
      <c r="J21" s="272">
        <v>15</v>
      </c>
      <c r="K21" s="321">
        <v>5</v>
      </c>
      <c r="L21" s="233">
        <v>5</v>
      </c>
      <c r="M21" s="217">
        <v>5</v>
      </c>
      <c r="N21" s="217">
        <v>5</v>
      </c>
      <c r="O21" s="217">
        <v>5</v>
      </c>
      <c r="P21" s="452" t="s">
        <v>2789</v>
      </c>
    </row>
    <row r="22" spans="1:16" ht="30" customHeight="1" x14ac:dyDescent="0.3">
      <c r="A22" s="258" t="str">
        <f t="shared" si="0"/>
        <v>1위</v>
      </c>
      <c r="B22" s="369" t="s">
        <v>1173</v>
      </c>
      <c r="C22" s="215" t="s">
        <v>1911</v>
      </c>
      <c r="D22" s="215">
        <v>22</v>
      </c>
      <c r="E22" s="381" t="s">
        <v>1913</v>
      </c>
      <c r="F22" s="214" t="s">
        <v>2794</v>
      </c>
      <c r="G22" s="221" t="s">
        <v>2791</v>
      </c>
      <c r="H22" s="214" t="s">
        <v>1891</v>
      </c>
      <c r="I22" s="229" t="s">
        <v>1892</v>
      </c>
      <c r="J22" s="272">
        <v>12</v>
      </c>
      <c r="K22" s="321">
        <v>5</v>
      </c>
      <c r="L22" s="233">
        <v>5</v>
      </c>
      <c r="M22" s="217">
        <v>5</v>
      </c>
      <c r="N22" s="217">
        <v>5</v>
      </c>
      <c r="O22" s="217">
        <v>5</v>
      </c>
      <c r="P22" s="430" t="s">
        <v>2789</v>
      </c>
    </row>
    <row r="23" spans="1:16" ht="30" customHeight="1" x14ac:dyDescent="0.3">
      <c r="A23" s="258" t="str">
        <f t="shared" si="0"/>
        <v>1위</v>
      </c>
      <c r="B23" s="369" t="s">
        <v>1173</v>
      </c>
      <c r="C23" s="215" t="s">
        <v>1911</v>
      </c>
      <c r="D23" s="215">
        <v>22</v>
      </c>
      <c r="E23" s="381" t="s">
        <v>1913</v>
      </c>
      <c r="F23" s="214" t="s">
        <v>3105</v>
      </c>
      <c r="G23" s="221" t="s">
        <v>3106</v>
      </c>
      <c r="H23" s="214" t="s">
        <v>1891</v>
      </c>
      <c r="I23" s="229" t="s">
        <v>1892</v>
      </c>
      <c r="J23" s="272">
        <v>11</v>
      </c>
      <c r="K23" s="321">
        <v>5</v>
      </c>
      <c r="L23" s="233">
        <v>5</v>
      </c>
      <c r="M23" s="217">
        <v>5</v>
      </c>
      <c r="N23" s="217">
        <v>5</v>
      </c>
      <c r="O23" s="217">
        <v>5</v>
      </c>
      <c r="P23" s="430" t="s">
        <v>3100</v>
      </c>
    </row>
    <row r="24" spans="1:16" ht="30" customHeight="1" x14ac:dyDescent="0.3">
      <c r="A24" s="258" t="str">
        <f t="shared" si="0"/>
        <v>1위</v>
      </c>
      <c r="B24" s="369" t="s">
        <v>1173</v>
      </c>
      <c r="C24" s="215" t="s">
        <v>1914</v>
      </c>
      <c r="D24" s="191">
        <v>22</v>
      </c>
      <c r="E24" s="356" t="s">
        <v>1916</v>
      </c>
      <c r="F24" s="103" t="s">
        <v>2794</v>
      </c>
      <c r="G24" s="181" t="s">
        <v>2791</v>
      </c>
      <c r="H24" s="214" t="s">
        <v>1891</v>
      </c>
      <c r="I24" s="229" t="s">
        <v>1892</v>
      </c>
      <c r="J24" s="272">
        <v>11</v>
      </c>
      <c r="K24" s="322">
        <v>5</v>
      </c>
      <c r="L24" s="233">
        <v>5</v>
      </c>
      <c r="M24" s="217">
        <v>5</v>
      </c>
      <c r="N24" s="217">
        <v>5</v>
      </c>
      <c r="O24" s="217">
        <v>5</v>
      </c>
      <c r="P24" s="430" t="s">
        <v>2789</v>
      </c>
    </row>
    <row r="25" spans="1:16" ht="30" customHeight="1" x14ac:dyDescent="0.3">
      <c r="A25" s="258" t="str">
        <f t="shared" si="0"/>
        <v>1위</v>
      </c>
      <c r="B25" s="369" t="s">
        <v>1833</v>
      </c>
      <c r="C25" s="215" t="s">
        <v>2456</v>
      </c>
      <c r="D25" s="191">
        <v>1</v>
      </c>
      <c r="E25" s="356" t="s">
        <v>2723</v>
      </c>
      <c r="F25" s="214" t="s">
        <v>3376</v>
      </c>
      <c r="G25" s="221" t="s">
        <v>3377</v>
      </c>
      <c r="H25" s="214" t="s">
        <v>203</v>
      </c>
      <c r="I25" s="229" t="s">
        <v>203</v>
      </c>
      <c r="J25" s="272">
        <v>8</v>
      </c>
      <c r="K25" s="321">
        <v>5</v>
      </c>
      <c r="L25" s="233">
        <v>5</v>
      </c>
      <c r="M25" s="217">
        <v>5</v>
      </c>
      <c r="N25" s="217">
        <v>5</v>
      </c>
      <c r="O25" s="217">
        <v>5</v>
      </c>
      <c r="P25" s="430" t="s">
        <v>2227</v>
      </c>
    </row>
    <row r="26" spans="1:16" ht="30" customHeight="1" x14ac:dyDescent="0.3">
      <c r="A26" s="258" t="str">
        <f t="shared" si="0"/>
        <v>23위</v>
      </c>
      <c r="B26" s="369" t="s">
        <v>1833</v>
      </c>
      <c r="C26" s="215" t="s">
        <v>1835</v>
      </c>
      <c r="D26" s="272">
        <v>1</v>
      </c>
      <c r="E26" s="356" t="s">
        <v>1848</v>
      </c>
      <c r="F26" s="214" t="s">
        <v>2575</v>
      </c>
      <c r="G26" s="221" t="s">
        <v>3277</v>
      </c>
      <c r="H26" s="214" t="s">
        <v>1159</v>
      </c>
      <c r="I26" s="229" t="s">
        <v>1159</v>
      </c>
      <c r="J26" s="272">
        <v>18</v>
      </c>
      <c r="K26" s="321">
        <v>4.9861111111111107</v>
      </c>
      <c r="L26" s="233">
        <v>5</v>
      </c>
      <c r="M26" s="217">
        <v>5</v>
      </c>
      <c r="N26" s="217">
        <v>4.9444444444444446</v>
      </c>
      <c r="O26" s="217">
        <v>5</v>
      </c>
      <c r="P26" s="430" t="s">
        <v>2227</v>
      </c>
    </row>
    <row r="27" spans="1:16" ht="30" customHeight="1" x14ac:dyDescent="0.3">
      <c r="A27" s="258" t="str">
        <f t="shared" si="0"/>
        <v>24위</v>
      </c>
      <c r="B27" s="369" t="s">
        <v>1833</v>
      </c>
      <c r="C27" s="215" t="s">
        <v>1835</v>
      </c>
      <c r="D27" s="272">
        <v>1</v>
      </c>
      <c r="E27" s="356" t="s">
        <v>1848</v>
      </c>
      <c r="F27" s="214" t="s">
        <v>2575</v>
      </c>
      <c r="G27" s="221" t="s">
        <v>3278</v>
      </c>
      <c r="H27" s="214" t="s">
        <v>1159</v>
      </c>
      <c r="I27" s="229" t="s">
        <v>1159</v>
      </c>
      <c r="J27" s="272">
        <v>18</v>
      </c>
      <c r="K27" s="321">
        <v>4.9722222222222223</v>
      </c>
      <c r="L27" s="233">
        <v>5</v>
      </c>
      <c r="M27" s="217">
        <v>4.9444444444444446</v>
      </c>
      <c r="N27" s="217">
        <v>5</v>
      </c>
      <c r="O27" s="217">
        <v>4.9444444444444446</v>
      </c>
      <c r="P27" s="430" t="s">
        <v>2227</v>
      </c>
    </row>
    <row r="28" spans="1:16" ht="30" customHeight="1" x14ac:dyDescent="0.3">
      <c r="A28" s="258" t="str">
        <f t="shared" si="0"/>
        <v>25위</v>
      </c>
      <c r="B28" s="369" t="s">
        <v>1173</v>
      </c>
      <c r="C28" s="215" t="s">
        <v>1548</v>
      </c>
      <c r="D28" s="272">
        <v>1</v>
      </c>
      <c r="E28" s="356" t="s">
        <v>2698</v>
      </c>
      <c r="F28" s="214" t="s">
        <v>3211</v>
      </c>
      <c r="G28" s="221" t="s">
        <v>3212</v>
      </c>
      <c r="H28" s="214" t="s">
        <v>1159</v>
      </c>
      <c r="I28" s="229" t="s">
        <v>1159</v>
      </c>
      <c r="J28" s="272">
        <v>8</v>
      </c>
      <c r="K28" s="321">
        <v>4.96875</v>
      </c>
      <c r="L28" s="232">
        <v>5</v>
      </c>
      <c r="M28" s="216">
        <v>5</v>
      </c>
      <c r="N28" s="216">
        <v>5</v>
      </c>
      <c r="O28" s="216">
        <v>4.875</v>
      </c>
      <c r="P28" s="430" t="s">
        <v>2227</v>
      </c>
    </row>
    <row r="29" spans="1:16" ht="30" customHeight="1" x14ac:dyDescent="0.3">
      <c r="A29" s="258" t="str">
        <f t="shared" si="0"/>
        <v>26위</v>
      </c>
      <c r="B29" s="369" t="s">
        <v>1173</v>
      </c>
      <c r="C29" s="215" t="s">
        <v>1658</v>
      </c>
      <c r="D29" s="272">
        <v>1</v>
      </c>
      <c r="E29" s="356" t="s">
        <v>2383</v>
      </c>
      <c r="F29" s="214" t="s">
        <v>2465</v>
      </c>
      <c r="G29" s="221" t="s">
        <v>3263</v>
      </c>
      <c r="H29" s="214" t="s">
        <v>1541</v>
      </c>
      <c r="I29" s="229" t="s">
        <v>1541</v>
      </c>
      <c r="J29" s="272">
        <v>28</v>
      </c>
      <c r="K29" s="321">
        <v>4.96</v>
      </c>
      <c r="L29" s="232">
        <v>4.96</v>
      </c>
      <c r="M29" s="216">
        <v>4.96</v>
      </c>
      <c r="N29" s="216">
        <v>4.96</v>
      </c>
      <c r="O29" s="216">
        <v>4.96</v>
      </c>
      <c r="P29" s="430" t="s">
        <v>2227</v>
      </c>
    </row>
    <row r="30" spans="1:16" ht="30" customHeight="1" x14ac:dyDescent="0.3">
      <c r="A30" s="258" t="str">
        <f t="shared" si="0"/>
        <v>26위</v>
      </c>
      <c r="B30" s="369" t="s">
        <v>1173</v>
      </c>
      <c r="C30" s="215" t="s">
        <v>1658</v>
      </c>
      <c r="D30" s="272">
        <v>1</v>
      </c>
      <c r="E30" s="356" t="s">
        <v>2383</v>
      </c>
      <c r="F30" s="214" t="s">
        <v>2465</v>
      </c>
      <c r="G30" s="221" t="s">
        <v>3264</v>
      </c>
      <c r="H30" s="214" t="s">
        <v>1541</v>
      </c>
      <c r="I30" s="229" t="s">
        <v>1541</v>
      </c>
      <c r="J30" s="272">
        <v>28</v>
      </c>
      <c r="K30" s="321">
        <v>4.96</v>
      </c>
      <c r="L30" s="233">
        <v>4.96</v>
      </c>
      <c r="M30" s="217">
        <v>4.96</v>
      </c>
      <c r="N30" s="217">
        <v>4.96</v>
      </c>
      <c r="O30" s="217">
        <v>4.96</v>
      </c>
      <c r="P30" s="430" t="s">
        <v>2227</v>
      </c>
    </row>
    <row r="31" spans="1:16" ht="30" customHeight="1" x14ac:dyDescent="0.3">
      <c r="A31" s="258" t="str">
        <f t="shared" si="0"/>
        <v>26위</v>
      </c>
      <c r="B31" s="369" t="s">
        <v>1173</v>
      </c>
      <c r="C31" s="215" t="s">
        <v>1658</v>
      </c>
      <c r="D31" s="272">
        <v>1</v>
      </c>
      <c r="E31" s="356" t="s">
        <v>2383</v>
      </c>
      <c r="F31" s="214" t="s">
        <v>2465</v>
      </c>
      <c r="G31" s="221" t="s">
        <v>3265</v>
      </c>
      <c r="H31" s="214" t="s">
        <v>1541</v>
      </c>
      <c r="I31" s="229" t="s">
        <v>1541</v>
      </c>
      <c r="J31" s="272">
        <v>28</v>
      </c>
      <c r="K31" s="321">
        <v>4.96</v>
      </c>
      <c r="L31" s="233">
        <v>4.96</v>
      </c>
      <c r="M31" s="217">
        <v>4.96</v>
      </c>
      <c r="N31" s="217">
        <v>4.96</v>
      </c>
      <c r="O31" s="217">
        <v>4.96</v>
      </c>
      <c r="P31" s="430" t="s">
        <v>2227</v>
      </c>
    </row>
    <row r="32" spans="1:16" ht="30" customHeight="1" x14ac:dyDescent="0.3">
      <c r="A32" s="258" t="str">
        <f t="shared" si="0"/>
        <v>26위</v>
      </c>
      <c r="B32" s="369" t="s">
        <v>1173</v>
      </c>
      <c r="C32" s="215" t="s">
        <v>1658</v>
      </c>
      <c r="D32" s="272">
        <v>1</v>
      </c>
      <c r="E32" s="356" t="s">
        <v>2383</v>
      </c>
      <c r="F32" s="214" t="s">
        <v>2465</v>
      </c>
      <c r="G32" s="221" t="s">
        <v>3266</v>
      </c>
      <c r="H32" s="214" t="s">
        <v>1541</v>
      </c>
      <c r="I32" s="229" t="s">
        <v>1541</v>
      </c>
      <c r="J32" s="272">
        <v>28</v>
      </c>
      <c r="K32" s="321">
        <v>4.96</v>
      </c>
      <c r="L32" s="233">
        <v>4.96</v>
      </c>
      <c r="M32" s="217">
        <v>4.96</v>
      </c>
      <c r="N32" s="217">
        <v>4.96</v>
      </c>
      <c r="O32" s="217">
        <v>4.96</v>
      </c>
      <c r="P32" s="430" t="s">
        <v>2227</v>
      </c>
    </row>
    <row r="33" spans="1:16" ht="30" customHeight="1" x14ac:dyDescent="0.3">
      <c r="A33" s="258" t="str">
        <f t="shared" si="0"/>
        <v>26위</v>
      </c>
      <c r="B33" s="369" t="s">
        <v>1173</v>
      </c>
      <c r="C33" s="215" t="s">
        <v>1658</v>
      </c>
      <c r="D33" s="272">
        <v>1</v>
      </c>
      <c r="E33" s="356" t="s">
        <v>2383</v>
      </c>
      <c r="F33" s="214" t="s">
        <v>2465</v>
      </c>
      <c r="G33" s="221" t="s">
        <v>3267</v>
      </c>
      <c r="H33" s="214" t="s">
        <v>1541</v>
      </c>
      <c r="I33" s="229" t="s">
        <v>1541</v>
      </c>
      <c r="J33" s="272">
        <v>28</v>
      </c>
      <c r="K33" s="321">
        <v>4.96</v>
      </c>
      <c r="L33" s="233">
        <v>4.96</v>
      </c>
      <c r="M33" s="217">
        <v>4.96</v>
      </c>
      <c r="N33" s="217">
        <v>4.96</v>
      </c>
      <c r="O33" s="217">
        <v>4.96</v>
      </c>
      <c r="P33" s="430" t="s">
        <v>2227</v>
      </c>
    </row>
    <row r="34" spans="1:16" ht="30" customHeight="1" x14ac:dyDescent="0.3">
      <c r="A34" s="258" t="str">
        <f t="shared" si="0"/>
        <v>26위</v>
      </c>
      <c r="B34" s="369" t="s">
        <v>1173</v>
      </c>
      <c r="C34" s="215" t="s">
        <v>1658</v>
      </c>
      <c r="D34" s="272">
        <v>1</v>
      </c>
      <c r="E34" s="356" t="s">
        <v>2383</v>
      </c>
      <c r="F34" s="214" t="s">
        <v>2465</v>
      </c>
      <c r="G34" s="221" t="s">
        <v>3268</v>
      </c>
      <c r="H34" s="214" t="s">
        <v>1541</v>
      </c>
      <c r="I34" s="229" t="s">
        <v>1541</v>
      </c>
      <c r="J34" s="272">
        <v>28</v>
      </c>
      <c r="K34" s="321">
        <v>4.96</v>
      </c>
      <c r="L34" s="233">
        <v>4.96</v>
      </c>
      <c r="M34" s="217">
        <v>4.96</v>
      </c>
      <c r="N34" s="217">
        <v>4.96</v>
      </c>
      <c r="O34" s="217">
        <v>4.96</v>
      </c>
      <c r="P34" s="430" t="s">
        <v>2227</v>
      </c>
    </row>
    <row r="35" spans="1:16" ht="30" customHeight="1" x14ac:dyDescent="0.3">
      <c r="A35" s="258" t="str">
        <f t="shared" si="0"/>
        <v>26위</v>
      </c>
      <c r="B35" s="369" t="s">
        <v>3792</v>
      </c>
      <c r="C35" s="215" t="s">
        <v>4052</v>
      </c>
      <c r="D35" s="272">
        <v>2</v>
      </c>
      <c r="E35" s="356" t="s">
        <v>2658</v>
      </c>
      <c r="F35" s="214" t="s">
        <v>4088</v>
      </c>
      <c r="G35" s="221" t="s">
        <v>4087</v>
      </c>
      <c r="H35" s="214" t="s">
        <v>1186</v>
      </c>
      <c r="I35" s="229" t="s">
        <v>1186</v>
      </c>
      <c r="J35" s="272">
        <v>25</v>
      </c>
      <c r="K35" s="321">
        <v>4.96</v>
      </c>
      <c r="L35" s="233">
        <v>4.96</v>
      </c>
      <c r="M35" s="217">
        <v>4.96</v>
      </c>
      <c r="N35" s="217">
        <v>4.96</v>
      </c>
      <c r="O35" s="217">
        <v>4.96</v>
      </c>
      <c r="P35" s="430" t="s">
        <v>2227</v>
      </c>
    </row>
    <row r="36" spans="1:16" ht="30" customHeight="1" x14ac:dyDescent="0.3">
      <c r="A36" s="258" t="str">
        <f t="shared" si="0"/>
        <v>33위</v>
      </c>
      <c r="B36" s="369" t="s">
        <v>3792</v>
      </c>
      <c r="C36" s="215" t="s">
        <v>4052</v>
      </c>
      <c r="D36" s="272">
        <v>2</v>
      </c>
      <c r="E36" s="356" t="s">
        <v>2658</v>
      </c>
      <c r="F36" s="214" t="s">
        <v>2465</v>
      </c>
      <c r="G36" s="221" t="s">
        <v>4087</v>
      </c>
      <c r="H36" s="214" t="s">
        <v>1186</v>
      </c>
      <c r="I36" s="229" t="s">
        <v>1186</v>
      </c>
      <c r="J36" s="272">
        <v>26</v>
      </c>
      <c r="K36" s="321">
        <v>4.9519230769230766</v>
      </c>
      <c r="L36" s="233">
        <v>4.9615384615384617</v>
      </c>
      <c r="M36" s="217">
        <v>4.9230769230769234</v>
      </c>
      <c r="N36" s="217">
        <v>4.9615384615384617</v>
      </c>
      <c r="O36" s="217">
        <v>4.9615384615384617</v>
      </c>
      <c r="P36" s="430" t="s">
        <v>2227</v>
      </c>
    </row>
    <row r="37" spans="1:16" ht="30" customHeight="1" x14ac:dyDescent="0.3">
      <c r="A37" s="258" t="str">
        <f t="shared" si="0"/>
        <v>34위</v>
      </c>
      <c r="B37" s="369" t="s">
        <v>1833</v>
      </c>
      <c r="C37" s="215" t="s">
        <v>2440</v>
      </c>
      <c r="D37" s="272">
        <v>3</v>
      </c>
      <c r="E37" s="356" t="s">
        <v>1843</v>
      </c>
      <c r="F37" s="214" t="s">
        <v>2531</v>
      </c>
      <c r="G37" s="221" t="s">
        <v>2533</v>
      </c>
      <c r="H37" s="214" t="s">
        <v>1273</v>
      </c>
      <c r="I37" s="229" t="s">
        <v>1273</v>
      </c>
      <c r="J37" s="272">
        <v>10</v>
      </c>
      <c r="K37" s="321">
        <v>4.95</v>
      </c>
      <c r="L37" s="233">
        <v>5</v>
      </c>
      <c r="M37" s="217">
        <v>5</v>
      </c>
      <c r="N37" s="217">
        <v>4.8</v>
      </c>
      <c r="O37" s="217">
        <v>5</v>
      </c>
      <c r="P37" s="430" t="s">
        <v>2227</v>
      </c>
    </row>
    <row r="38" spans="1:16" ht="30" customHeight="1" x14ac:dyDescent="0.3">
      <c r="A38" s="258" t="str">
        <f t="shared" si="0"/>
        <v>34위</v>
      </c>
      <c r="B38" s="369" t="s">
        <v>1886</v>
      </c>
      <c r="C38" s="215" t="s">
        <v>1894</v>
      </c>
      <c r="D38" s="274">
        <v>1</v>
      </c>
      <c r="E38" s="357" t="s">
        <v>2484</v>
      </c>
      <c r="F38" s="214" t="s">
        <v>2531</v>
      </c>
      <c r="G38" s="221" t="s">
        <v>2533</v>
      </c>
      <c r="H38" s="214" t="s">
        <v>1101</v>
      </c>
      <c r="I38" s="229" t="s">
        <v>1076</v>
      </c>
      <c r="J38" s="274">
        <v>23</v>
      </c>
      <c r="K38" s="321">
        <v>4.95</v>
      </c>
      <c r="L38" s="232">
        <v>4.95</v>
      </c>
      <c r="M38" s="216">
        <v>4.95</v>
      </c>
      <c r="N38" s="216">
        <v>4.95</v>
      </c>
      <c r="O38" s="216">
        <v>4.95</v>
      </c>
      <c r="P38" s="430" t="s">
        <v>2227</v>
      </c>
    </row>
    <row r="39" spans="1:16" ht="30" customHeight="1" x14ac:dyDescent="0.3">
      <c r="A39" s="258" t="str">
        <f t="shared" si="0"/>
        <v>34위</v>
      </c>
      <c r="B39" s="369" t="s">
        <v>1886</v>
      </c>
      <c r="C39" s="215" t="s">
        <v>1894</v>
      </c>
      <c r="D39" s="274">
        <v>1</v>
      </c>
      <c r="E39" s="357" t="s">
        <v>2484</v>
      </c>
      <c r="F39" s="214" t="s">
        <v>2568</v>
      </c>
      <c r="G39" s="221" t="s">
        <v>2569</v>
      </c>
      <c r="H39" s="214" t="s">
        <v>1101</v>
      </c>
      <c r="I39" s="229" t="s">
        <v>1076</v>
      </c>
      <c r="J39" s="274">
        <v>23</v>
      </c>
      <c r="K39" s="321">
        <v>4.95</v>
      </c>
      <c r="L39" s="233">
        <v>5</v>
      </c>
      <c r="M39" s="217">
        <v>5</v>
      </c>
      <c r="N39" s="217">
        <v>4.8</v>
      </c>
      <c r="O39" s="217">
        <v>5</v>
      </c>
      <c r="P39" s="430" t="s">
        <v>2227</v>
      </c>
    </row>
    <row r="40" spans="1:16" ht="30" customHeight="1" x14ac:dyDescent="0.3">
      <c r="A40" s="258" t="str">
        <f t="shared" si="0"/>
        <v>37위</v>
      </c>
      <c r="B40" s="369" t="s">
        <v>1833</v>
      </c>
      <c r="C40" s="215" t="s">
        <v>1835</v>
      </c>
      <c r="D40" s="272">
        <v>2</v>
      </c>
      <c r="E40" s="356" t="s">
        <v>1855</v>
      </c>
      <c r="F40" s="214" t="s">
        <v>3153</v>
      </c>
      <c r="G40" s="221" t="s">
        <v>3291</v>
      </c>
      <c r="H40" s="214" t="s">
        <v>1076</v>
      </c>
      <c r="I40" s="229" t="s">
        <v>1076</v>
      </c>
      <c r="J40" s="272">
        <v>19</v>
      </c>
      <c r="K40" s="321">
        <v>4.9473684210526319</v>
      </c>
      <c r="L40" s="233">
        <v>4.9473684210526319</v>
      </c>
      <c r="M40" s="217">
        <v>4.9473684210526319</v>
      </c>
      <c r="N40" s="217">
        <v>4.9473684210526319</v>
      </c>
      <c r="O40" s="217">
        <v>4.9473684210526319</v>
      </c>
      <c r="P40" s="430" t="s">
        <v>2571</v>
      </c>
    </row>
    <row r="41" spans="1:16" ht="30" customHeight="1" x14ac:dyDescent="0.3">
      <c r="A41" s="258" t="str">
        <f t="shared" si="0"/>
        <v>38위</v>
      </c>
      <c r="B41" s="369" t="s">
        <v>1833</v>
      </c>
      <c r="C41" s="215" t="s">
        <v>1835</v>
      </c>
      <c r="D41" s="272">
        <v>2</v>
      </c>
      <c r="E41" s="356" t="s">
        <v>1855</v>
      </c>
      <c r="F41" s="214" t="s">
        <v>3153</v>
      </c>
      <c r="G41" s="221" t="s">
        <v>3061</v>
      </c>
      <c r="H41" s="214" t="s">
        <v>1076</v>
      </c>
      <c r="I41" s="229" t="s">
        <v>1076</v>
      </c>
      <c r="J41" s="272">
        <v>19</v>
      </c>
      <c r="K41" s="321">
        <v>4.9458204334365323</v>
      </c>
      <c r="L41" s="233">
        <v>4.9473684210526319</v>
      </c>
      <c r="M41" s="217">
        <v>4.9473684210526319</v>
      </c>
      <c r="N41" s="217">
        <v>4.9473684210526319</v>
      </c>
      <c r="O41" s="217">
        <v>4.9411764705882355</v>
      </c>
      <c r="P41" s="430" t="s">
        <v>2571</v>
      </c>
    </row>
    <row r="42" spans="1:16" ht="30" customHeight="1" x14ac:dyDescent="0.3">
      <c r="A42" s="258" t="str">
        <f t="shared" si="0"/>
        <v>39위</v>
      </c>
      <c r="B42" s="369" t="s">
        <v>1833</v>
      </c>
      <c r="C42" s="215" t="s">
        <v>1835</v>
      </c>
      <c r="D42" s="272">
        <v>1</v>
      </c>
      <c r="E42" s="356" t="s">
        <v>1848</v>
      </c>
      <c r="F42" s="214" t="s">
        <v>2575</v>
      </c>
      <c r="G42" s="221" t="s">
        <v>3279</v>
      </c>
      <c r="H42" s="214" t="s">
        <v>1159</v>
      </c>
      <c r="I42" s="229" t="s">
        <v>1159</v>
      </c>
      <c r="J42" s="272">
        <v>18</v>
      </c>
      <c r="K42" s="321">
        <v>4.9444444444444446</v>
      </c>
      <c r="L42" s="233">
        <v>5</v>
      </c>
      <c r="M42" s="217">
        <v>4.9444444444444446</v>
      </c>
      <c r="N42" s="217">
        <v>4.833333333333333</v>
      </c>
      <c r="O42" s="217">
        <v>5</v>
      </c>
      <c r="P42" s="430" t="s">
        <v>2227</v>
      </c>
    </row>
    <row r="43" spans="1:16" ht="30" customHeight="1" x14ac:dyDescent="0.3">
      <c r="A43" s="258" t="str">
        <f t="shared" si="0"/>
        <v>40위</v>
      </c>
      <c r="B43" s="369" t="s">
        <v>1898</v>
      </c>
      <c r="C43" s="215" t="s">
        <v>1902</v>
      </c>
      <c r="D43" s="272">
        <v>1</v>
      </c>
      <c r="E43" s="356" t="s">
        <v>2959</v>
      </c>
      <c r="F43" s="214" t="s">
        <v>2960</v>
      </c>
      <c r="G43" s="221" t="s">
        <v>2961</v>
      </c>
      <c r="H43" s="214" t="s">
        <v>1273</v>
      </c>
      <c r="I43" s="229" t="s">
        <v>1273</v>
      </c>
      <c r="J43" s="272">
        <v>18</v>
      </c>
      <c r="K43" s="321">
        <v>4.9411764705882355</v>
      </c>
      <c r="L43" s="233">
        <v>4.9411764705882355</v>
      </c>
      <c r="M43" s="217">
        <v>4.9411764705882355</v>
      </c>
      <c r="N43" s="217">
        <v>4.9411764705882355</v>
      </c>
      <c r="O43" s="217">
        <v>4.9411764705882355</v>
      </c>
      <c r="P43" s="430" t="s">
        <v>2227</v>
      </c>
    </row>
    <row r="44" spans="1:16" ht="30" customHeight="1" x14ac:dyDescent="0.3">
      <c r="A44" s="258" t="str">
        <f t="shared" si="0"/>
        <v>40위</v>
      </c>
      <c r="B44" s="369" t="s">
        <v>1898</v>
      </c>
      <c r="C44" s="215" t="s">
        <v>1902</v>
      </c>
      <c r="D44" s="215">
        <v>1</v>
      </c>
      <c r="E44" s="381" t="s">
        <v>2959</v>
      </c>
      <c r="F44" s="214" t="s">
        <v>2960</v>
      </c>
      <c r="G44" s="221" t="s">
        <v>2964</v>
      </c>
      <c r="H44" s="214" t="s">
        <v>1273</v>
      </c>
      <c r="I44" s="229" t="s">
        <v>1273</v>
      </c>
      <c r="J44" s="272">
        <v>18</v>
      </c>
      <c r="K44" s="321">
        <v>4.9411764705882355</v>
      </c>
      <c r="L44" s="233">
        <v>4.9411764705882355</v>
      </c>
      <c r="M44" s="217">
        <v>4.9411764705882355</v>
      </c>
      <c r="N44" s="217">
        <v>4.9411764705882355</v>
      </c>
      <c r="O44" s="217">
        <v>4.9411764705882355</v>
      </c>
      <c r="P44" s="430" t="s">
        <v>2227</v>
      </c>
    </row>
    <row r="45" spans="1:16" ht="30" customHeight="1" x14ac:dyDescent="0.3">
      <c r="A45" s="258" t="str">
        <f t="shared" si="0"/>
        <v>42위</v>
      </c>
      <c r="B45" s="369" t="s">
        <v>1898</v>
      </c>
      <c r="C45" s="215" t="s">
        <v>1902</v>
      </c>
      <c r="D45" s="215">
        <v>1</v>
      </c>
      <c r="E45" s="381" t="s">
        <v>2959</v>
      </c>
      <c r="F45" s="214" t="s">
        <v>2960</v>
      </c>
      <c r="G45" s="221" t="s">
        <v>2963</v>
      </c>
      <c r="H45" s="214" t="s">
        <v>1273</v>
      </c>
      <c r="I45" s="229" t="s">
        <v>1273</v>
      </c>
      <c r="J45" s="272">
        <v>18</v>
      </c>
      <c r="K45" s="321">
        <v>4.9393382352941178</v>
      </c>
      <c r="L45" s="233">
        <v>4.9411764705882355</v>
      </c>
      <c r="M45" s="217">
        <v>4.9375</v>
      </c>
      <c r="N45" s="217">
        <v>4.9375</v>
      </c>
      <c r="O45" s="217">
        <v>4.9411764705882355</v>
      </c>
      <c r="P45" s="430" t="s">
        <v>2227</v>
      </c>
    </row>
    <row r="46" spans="1:16" ht="30" customHeight="1" x14ac:dyDescent="0.3">
      <c r="A46" s="258" t="str">
        <f t="shared" si="0"/>
        <v>43위</v>
      </c>
      <c r="B46" s="369" t="s">
        <v>1173</v>
      </c>
      <c r="C46" s="215" t="s">
        <v>1548</v>
      </c>
      <c r="D46" s="215">
        <v>1</v>
      </c>
      <c r="E46" s="381" t="s">
        <v>2698</v>
      </c>
      <c r="F46" s="103" t="s">
        <v>3203</v>
      </c>
      <c r="G46" s="181" t="s">
        <v>3204</v>
      </c>
      <c r="H46" s="103" t="s">
        <v>1159</v>
      </c>
      <c r="I46" s="231" t="s">
        <v>1159</v>
      </c>
      <c r="J46" s="272">
        <v>8</v>
      </c>
      <c r="K46" s="322">
        <v>4.9375</v>
      </c>
      <c r="L46" s="275">
        <v>4.875</v>
      </c>
      <c r="M46" s="276">
        <v>5</v>
      </c>
      <c r="N46" s="276">
        <v>5</v>
      </c>
      <c r="O46" s="276">
        <v>4.875</v>
      </c>
      <c r="P46" s="430" t="s">
        <v>2227</v>
      </c>
    </row>
    <row r="47" spans="1:16" ht="30" customHeight="1" x14ac:dyDescent="0.3">
      <c r="A47" s="258" t="str">
        <f t="shared" si="0"/>
        <v>44위</v>
      </c>
      <c r="B47" s="369" t="s">
        <v>1886</v>
      </c>
      <c r="C47" s="215" t="s">
        <v>1894</v>
      </c>
      <c r="D47" s="273">
        <v>1</v>
      </c>
      <c r="E47" s="357" t="s">
        <v>2640</v>
      </c>
      <c r="F47" s="103" t="s">
        <v>2799</v>
      </c>
      <c r="G47" s="181" t="s">
        <v>2800</v>
      </c>
      <c r="H47" s="214" t="s">
        <v>203</v>
      </c>
      <c r="I47" s="229" t="s">
        <v>203</v>
      </c>
      <c r="J47" s="274">
        <v>31</v>
      </c>
      <c r="K47" s="322">
        <v>4.9349462365591403</v>
      </c>
      <c r="L47" s="233">
        <v>4.935483870967742</v>
      </c>
      <c r="M47" s="217">
        <v>4.935483870967742</v>
      </c>
      <c r="N47" s="217">
        <v>4.935483870967742</v>
      </c>
      <c r="O47" s="217">
        <v>4.9333333333333336</v>
      </c>
      <c r="P47" s="430" t="s">
        <v>2227</v>
      </c>
    </row>
    <row r="48" spans="1:16" ht="30" customHeight="1" x14ac:dyDescent="0.3">
      <c r="A48" s="258" t="str">
        <f t="shared" si="0"/>
        <v>45위</v>
      </c>
      <c r="B48" s="369" t="s">
        <v>1886</v>
      </c>
      <c r="C48" s="215" t="s">
        <v>1894</v>
      </c>
      <c r="D48" s="273">
        <v>1</v>
      </c>
      <c r="E48" s="357" t="s">
        <v>2640</v>
      </c>
      <c r="F48" s="214" t="s">
        <v>2799</v>
      </c>
      <c r="G48" s="221" t="s">
        <v>2801</v>
      </c>
      <c r="H48" s="214" t="s">
        <v>203</v>
      </c>
      <c r="I48" s="229" t="s">
        <v>203</v>
      </c>
      <c r="J48" s="274">
        <v>31</v>
      </c>
      <c r="K48" s="321">
        <v>4.9333333333333336</v>
      </c>
      <c r="L48" s="233">
        <v>4.9333333333333336</v>
      </c>
      <c r="M48" s="217">
        <v>4.9333333333333336</v>
      </c>
      <c r="N48" s="217">
        <v>4.9333333333333336</v>
      </c>
      <c r="O48" s="217">
        <v>4.9333333333333336</v>
      </c>
      <c r="P48" s="430" t="s">
        <v>2227</v>
      </c>
    </row>
    <row r="49" spans="1:16" ht="30" customHeight="1" x14ac:dyDescent="0.3">
      <c r="A49" s="258" t="str">
        <f t="shared" si="0"/>
        <v>45위</v>
      </c>
      <c r="B49" s="369" t="s">
        <v>1886</v>
      </c>
      <c r="C49" s="215" t="s">
        <v>1894</v>
      </c>
      <c r="D49" s="273">
        <v>1</v>
      </c>
      <c r="E49" s="357" t="s">
        <v>2640</v>
      </c>
      <c r="F49" s="214" t="s">
        <v>2799</v>
      </c>
      <c r="G49" s="221" t="s">
        <v>2802</v>
      </c>
      <c r="H49" s="214" t="s">
        <v>203</v>
      </c>
      <c r="I49" s="229" t="s">
        <v>203</v>
      </c>
      <c r="J49" s="274">
        <v>31</v>
      </c>
      <c r="K49" s="321">
        <v>4.9333333333333336</v>
      </c>
      <c r="L49" s="233">
        <v>4.9333333333333336</v>
      </c>
      <c r="M49" s="217">
        <v>4.9333333333333336</v>
      </c>
      <c r="N49" s="217">
        <v>4.9333333333333336</v>
      </c>
      <c r="O49" s="217">
        <v>4.9333333333333336</v>
      </c>
      <c r="P49" s="430" t="s">
        <v>2227</v>
      </c>
    </row>
    <row r="50" spans="1:16" ht="30" customHeight="1" x14ac:dyDescent="0.3">
      <c r="A50" s="258" t="str">
        <f t="shared" si="0"/>
        <v>45위</v>
      </c>
      <c r="B50" s="369" t="s">
        <v>3394</v>
      </c>
      <c r="C50" s="215" t="s">
        <v>3621</v>
      </c>
      <c r="D50" s="191">
        <v>22</v>
      </c>
      <c r="E50" s="356" t="s">
        <v>3624</v>
      </c>
      <c r="F50" s="214" t="s">
        <v>108</v>
      </c>
      <c r="G50" s="221" t="s">
        <v>96</v>
      </c>
      <c r="H50" s="214" t="s">
        <v>247</v>
      </c>
      <c r="I50" s="229" t="s">
        <v>248</v>
      </c>
      <c r="J50" s="272">
        <v>15</v>
      </c>
      <c r="K50" s="321">
        <v>4.9333333333333336</v>
      </c>
      <c r="L50" s="233">
        <v>4.9333333333333336</v>
      </c>
      <c r="M50" s="217">
        <v>4.9333333333333336</v>
      </c>
      <c r="N50" s="217">
        <v>4.9333333333333336</v>
      </c>
      <c r="O50" s="217">
        <v>4.9333333333333336</v>
      </c>
      <c r="P50" s="430" t="s">
        <v>1535</v>
      </c>
    </row>
    <row r="51" spans="1:16" ht="30" customHeight="1" x14ac:dyDescent="0.3">
      <c r="A51" s="258" t="str">
        <f t="shared" si="0"/>
        <v>48위</v>
      </c>
      <c r="B51" s="369" t="s">
        <v>1173</v>
      </c>
      <c r="C51" s="215" t="s">
        <v>1658</v>
      </c>
      <c r="D51" s="191">
        <v>1</v>
      </c>
      <c r="E51" s="356" t="s">
        <v>2383</v>
      </c>
      <c r="F51" s="214" t="s">
        <v>2465</v>
      </c>
      <c r="G51" s="221" t="s">
        <v>3262</v>
      </c>
      <c r="H51" s="214" t="s">
        <v>1541</v>
      </c>
      <c r="I51" s="229" t="s">
        <v>1541</v>
      </c>
      <c r="J51" s="272">
        <v>28</v>
      </c>
      <c r="K51" s="321">
        <v>4.9325000000000001</v>
      </c>
      <c r="L51" s="233">
        <v>4.96</v>
      </c>
      <c r="M51" s="217">
        <v>4.8499999999999996</v>
      </c>
      <c r="N51" s="217">
        <v>4.96</v>
      </c>
      <c r="O51" s="217">
        <v>4.96</v>
      </c>
      <c r="P51" s="430" t="s">
        <v>2227</v>
      </c>
    </row>
    <row r="52" spans="1:16" ht="30" customHeight="1" x14ac:dyDescent="0.3">
      <c r="A52" s="258" t="str">
        <f t="shared" si="0"/>
        <v>49위</v>
      </c>
      <c r="B52" s="369" t="s">
        <v>1173</v>
      </c>
      <c r="C52" s="215" t="s">
        <v>1914</v>
      </c>
      <c r="D52" s="191">
        <v>1</v>
      </c>
      <c r="E52" s="356" t="s">
        <v>2691</v>
      </c>
      <c r="F52" s="214" t="s">
        <v>3181</v>
      </c>
      <c r="G52" s="221" t="s">
        <v>3186</v>
      </c>
      <c r="H52" s="214" t="s">
        <v>1159</v>
      </c>
      <c r="I52" s="229" t="s">
        <v>1159</v>
      </c>
      <c r="J52" s="272">
        <v>14</v>
      </c>
      <c r="K52" s="321">
        <v>4.9285714285714288</v>
      </c>
      <c r="L52" s="233">
        <v>4.9285714285714288</v>
      </c>
      <c r="M52" s="217">
        <v>4.9285714285714288</v>
      </c>
      <c r="N52" s="217">
        <v>4.9285714285714288</v>
      </c>
      <c r="O52" s="217">
        <v>4.9285714285714288</v>
      </c>
      <c r="P52" s="430" t="s">
        <v>2227</v>
      </c>
    </row>
    <row r="53" spans="1:16" ht="30" customHeight="1" x14ac:dyDescent="0.3">
      <c r="A53" s="258" t="str">
        <f t="shared" si="0"/>
        <v>49위</v>
      </c>
      <c r="B53" s="369" t="s">
        <v>1833</v>
      </c>
      <c r="C53" s="215" t="s">
        <v>2706</v>
      </c>
      <c r="D53" s="191">
        <v>1</v>
      </c>
      <c r="E53" s="356" t="s">
        <v>2714</v>
      </c>
      <c r="F53" s="214" t="s">
        <v>2568</v>
      </c>
      <c r="G53" s="221" t="s">
        <v>3310</v>
      </c>
      <c r="H53" s="214" t="s">
        <v>1131</v>
      </c>
      <c r="I53" s="229" t="s">
        <v>1131</v>
      </c>
      <c r="J53" s="272">
        <v>14</v>
      </c>
      <c r="K53" s="321">
        <v>4.9285714285714288</v>
      </c>
      <c r="L53" s="233">
        <v>4.9285714285714288</v>
      </c>
      <c r="M53" s="217">
        <v>4.9285714285714288</v>
      </c>
      <c r="N53" s="217">
        <v>4.9285714285714288</v>
      </c>
      <c r="O53" s="217">
        <v>4.9285714285714288</v>
      </c>
      <c r="P53" s="430" t="s">
        <v>2227</v>
      </c>
    </row>
    <row r="54" spans="1:16" ht="30" customHeight="1" x14ac:dyDescent="0.3">
      <c r="A54" s="258" t="str">
        <f t="shared" si="0"/>
        <v>49위</v>
      </c>
      <c r="B54" s="369" t="s">
        <v>1833</v>
      </c>
      <c r="C54" s="215" t="s">
        <v>2706</v>
      </c>
      <c r="D54" s="191">
        <v>1</v>
      </c>
      <c r="E54" s="356" t="s">
        <v>2714</v>
      </c>
      <c r="F54" s="214" t="s">
        <v>2741</v>
      </c>
      <c r="G54" s="221" t="s">
        <v>3316</v>
      </c>
      <c r="H54" s="214" t="s">
        <v>1131</v>
      </c>
      <c r="I54" s="229" t="s">
        <v>1131</v>
      </c>
      <c r="J54" s="272">
        <v>14</v>
      </c>
      <c r="K54" s="321">
        <v>4.9285714285714288</v>
      </c>
      <c r="L54" s="233">
        <v>4.9285714285714288</v>
      </c>
      <c r="M54" s="217">
        <v>4.9285714285714288</v>
      </c>
      <c r="N54" s="217">
        <v>4.9285714285714288</v>
      </c>
      <c r="O54" s="217">
        <v>4.9285714285714288</v>
      </c>
      <c r="P54" s="430" t="s">
        <v>2227</v>
      </c>
    </row>
    <row r="55" spans="1:16" ht="30" customHeight="1" x14ac:dyDescent="0.3">
      <c r="A55" s="258" t="str">
        <f t="shared" si="0"/>
        <v>52위</v>
      </c>
      <c r="B55" s="369" t="s">
        <v>1833</v>
      </c>
      <c r="C55" s="215" t="s">
        <v>2440</v>
      </c>
      <c r="D55" s="191">
        <v>3</v>
      </c>
      <c r="E55" s="356" t="s">
        <v>1843</v>
      </c>
      <c r="F55" s="214" t="s">
        <v>2534</v>
      </c>
      <c r="G55" s="221" t="s">
        <v>2536</v>
      </c>
      <c r="H55" s="214" t="s">
        <v>1273</v>
      </c>
      <c r="I55" s="229" t="s">
        <v>1273</v>
      </c>
      <c r="J55" s="272">
        <v>10</v>
      </c>
      <c r="K55" s="321">
        <v>4.9250000000000007</v>
      </c>
      <c r="L55" s="233">
        <v>4.9000000000000004</v>
      </c>
      <c r="M55" s="217">
        <v>4.9000000000000004</v>
      </c>
      <c r="N55" s="217">
        <v>4.9000000000000004</v>
      </c>
      <c r="O55" s="217">
        <v>5</v>
      </c>
      <c r="P55" s="430" t="s">
        <v>2227</v>
      </c>
    </row>
    <row r="56" spans="1:16" ht="30" customHeight="1" x14ac:dyDescent="0.3">
      <c r="A56" s="258" t="str">
        <f t="shared" si="0"/>
        <v>53위</v>
      </c>
      <c r="B56" s="369" t="s">
        <v>3394</v>
      </c>
      <c r="C56" s="215" t="s">
        <v>3392</v>
      </c>
      <c r="D56" s="191">
        <v>22</v>
      </c>
      <c r="E56" s="356" t="s">
        <v>3395</v>
      </c>
      <c r="F56" s="214" t="s">
        <v>1304</v>
      </c>
      <c r="G56" s="221" t="s">
        <v>1305</v>
      </c>
      <c r="H56" s="214" t="s">
        <v>247</v>
      </c>
      <c r="I56" s="229" t="s">
        <v>248</v>
      </c>
      <c r="J56" s="272">
        <v>13</v>
      </c>
      <c r="K56" s="321">
        <v>4.9230769230769234</v>
      </c>
      <c r="L56" s="233">
        <v>4.9230769230769234</v>
      </c>
      <c r="M56" s="217">
        <v>4.9230769230769234</v>
      </c>
      <c r="N56" s="217">
        <v>4.9230769230769234</v>
      </c>
      <c r="O56" s="217">
        <v>4.9230769230769234</v>
      </c>
      <c r="P56" s="430" t="s">
        <v>1537</v>
      </c>
    </row>
    <row r="57" spans="1:16" ht="30" customHeight="1" x14ac:dyDescent="0.3">
      <c r="A57" s="258" t="str">
        <f t="shared" si="0"/>
        <v>53위</v>
      </c>
      <c r="B57" s="369" t="s">
        <v>1898</v>
      </c>
      <c r="C57" s="215" t="s">
        <v>1908</v>
      </c>
      <c r="D57" s="191">
        <v>22</v>
      </c>
      <c r="E57" s="356" t="s">
        <v>1910</v>
      </c>
      <c r="F57" s="214" t="s">
        <v>2794</v>
      </c>
      <c r="G57" s="221" t="s">
        <v>2791</v>
      </c>
      <c r="H57" s="214" t="s">
        <v>1891</v>
      </c>
      <c r="I57" s="229" t="s">
        <v>1892</v>
      </c>
      <c r="J57" s="272">
        <v>13</v>
      </c>
      <c r="K57" s="321">
        <v>4.9230769230769234</v>
      </c>
      <c r="L57" s="233">
        <v>4.9230769230769234</v>
      </c>
      <c r="M57" s="217">
        <v>4.9230769230769234</v>
      </c>
      <c r="N57" s="217">
        <v>4.9230769230769234</v>
      </c>
      <c r="O57" s="217">
        <v>4.9230769230769234</v>
      </c>
      <c r="P57" s="430" t="s">
        <v>2789</v>
      </c>
    </row>
    <row r="58" spans="1:16" ht="30" customHeight="1" x14ac:dyDescent="0.3">
      <c r="A58" s="258" t="str">
        <f t="shared" si="0"/>
        <v>55위</v>
      </c>
      <c r="B58" s="369" t="s">
        <v>1173</v>
      </c>
      <c r="C58" s="215" t="s">
        <v>1658</v>
      </c>
      <c r="D58" s="191">
        <v>1</v>
      </c>
      <c r="E58" s="356" t="s">
        <v>2383</v>
      </c>
      <c r="F58" s="214" t="s">
        <v>2465</v>
      </c>
      <c r="G58" s="221" t="s">
        <v>3261</v>
      </c>
      <c r="H58" s="214" t="s">
        <v>1541</v>
      </c>
      <c r="I58" s="229" t="s">
        <v>1541</v>
      </c>
      <c r="J58" s="272">
        <v>28</v>
      </c>
      <c r="K58" s="321">
        <v>4.9225000000000003</v>
      </c>
      <c r="L58" s="233">
        <v>4.96</v>
      </c>
      <c r="M58" s="217">
        <v>4.96</v>
      </c>
      <c r="N58" s="217">
        <v>4.8099999999999996</v>
      </c>
      <c r="O58" s="217">
        <v>4.96</v>
      </c>
      <c r="P58" s="430" t="s">
        <v>2227</v>
      </c>
    </row>
    <row r="59" spans="1:16" ht="30" customHeight="1" x14ac:dyDescent="0.3">
      <c r="A59" s="258" t="str">
        <f t="shared" si="0"/>
        <v>56위</v>
      </c>
      <c r="B59" s="369" t="s">
        <v>1173</v>
      </c>
      <c r="C59" s="215" t="s">
        <v>1548</v>
      </c>
      <c r="D59" s="191">
        <v>1</v>
      </c>
      <c r="E59" s="356" t="s">
        <v>2482</v>
      </c>
      <c r="F59" s="214" t="s">
        <v>2741</v>
      </c>
      <c r="G59" s="221" t="s">
        <v>3195</v>
      </c>
      <c r="H59" s="214" t="s">
        <v>1131</v>
      </c>
      <c r="I59" s="229" t="s">
        <v>1131</v>
      </c>
      <c r="J59" s="272">
        <v>30</v>
      </c>
      <c r="K59" s="321">
        <v>4.9202586206896557</v>
      </c>
      <c r="L59" s="233">
        <v>4.9250000000000007</v>
      </c>
      <c r="M59" s="217">
        <v>4.9152298850574709</v>
      </c>
      <c r="N59" s="217">
        <v>4.9158045977011495</v>
      </c>
      <c r="O59" s="217">
        <v>4.9250000000000007</v>
      </c>
      <c r="P59" s="452" t="s">
        <v>2227</v>
      </c>
    </row>
    <row r="60" spans="1:16" ht="30" customHeight="1" x14ac:dyDescent="0.3">
      <c r="A60" s="258" t="str">
        <f t="shared" si="0"/>
        <v>57위</v>
      </c>
      <c r="B60" s="369" t="s">
        <v>1886</v>
      </c>
      <c r="C60" s="215" t="s">
        <v>17</v>
      </c>
      <c r="D60" s="273">
        <v>1</v>
      </c>
      <c r="E60" s="357" t="s">
        <v>2731</v>
      </c>
      <c r="F60" s="103" t="s">
        <v>2737</v>
      </c>
      <c r="G60" s="181" t="s">
        <v>2738</v>
      </c>
      <c r="H60" s="214" t="s">
        <v>203</v>
      </c>
      <c r="I60" s="229" t="s">
        <v>203</v>
      </c>
      <c r="J60" s="274">
        <v>9</v>
      </c>
      <c r="K60" s="322">
        <v>4.916666666666667</v>
      </c>
      <c r="L60" s="232">
        <v>5</v>
      </c>
      <c r="M60" s="216">
        <v>5</v>
      </c>
      <c r="N60" s="216">
        <v>4.8888888888888893</v>
      </c>
      <c r="O60" s="216">
        <v>4.7777777777777777</v>
      </c>
      <c r="P60" s="430" t="s">
        <v>2227</v>
      </c>
    </row>
    <row r="61" spans="1:16" ht="30" customHeight="1" x14ac:dyDescent="0.3">
      <c r="A61" s="258" t="str">
        <f t="shared" si="0"/>
        <v>57위</v>
      </c>
      <c r="B61" s="369" t="s">
        <v>1898</v>
      </c>
      <c r="C61" s="215" t="s">
        <v>1902</v>
      </c>
      <c r="D61" s="191">
        <v>1</v>
      </c>
      <c r="E61" s="356" t="s">
        <v>2659</v>
      </c>
      <c r="F61" s="214" t="s">
        <v>2941</v>
      </c>
      <c r="G61" s="221" t="s">
        <v>2947</v>
      </c>
      <c r="H61" s="214" t="s">
        <v>1159</v>
      </c>
      <c r="I61" s="229" t="s">
        <v>1159</v>
      </c>
      <c r="J61" s="272">
        <v>18</v>
      </c>
      <c r="K61" s="321">
        <v>4.916666666666667</v>
      </c>
      <c r="L61" s="233">
        <v>4.8888888888888893</v>
      </c>
      <c r="M61" s="217">
        <v>4.8888888888888893</v>
      </c>
      <c r="N61" s="217">
        <v>4.9444444444444446</v>
      </c>
      <c r="O61" s="217">
        <v>4.9444444444444446</v>
      </c>
      <c r="P61" s="430" t="s">
        <v>2227</v>
      </c>
    </row>
    <row r="62" spans="1:16" ht="30" customHeight="1" x14ac:dyDescent="0.3">
      <c r="A62" s="258" t="str">
        <f t="shared" si="0"/>
        <v>57위</v>
      </c>
      <c r="B62" s="369" t="s">
        <v>3394</v>
      </c>
      <c r="C62" s="215" t="s">
        <v>3527</v>
      </c>
      <c r="D62" s="191">
        <v>22</v>
      </c>
      <c r="E62" s="356" t="s">
        <v>3528</v>
      </c>
      <c r="F62" s="214" t="s">
        <v>93</v>
      </c>
      <c r="G62" s="221" t="s">
        <v>326</v>
      </c>
      <c r="H62" s="214" t="s">
        <v>247</v>
      </c>
      <c r="I62" s="229" t="s">
        <v>248</v>
      </c>
      <c r="J62" s="272">
        <v>12</v>
      </c>
      <c r="K62" s="321">
        <v>4.916666666666667</v>
      </c>
      <c r="L62" s="233">
        <v>4.916666666666667</v>
      </c>
      <c r="M62" s="217">
        <v>4.916666666666667</v>
      </c>
      <c r="N62" s="217">
        <v>4.916666666666667</v>
      </c>
      <c r="O62" s="217">
        <v>4.916666666666667</v>
      </c>
      <c r="P62" s="430" t="s">
        <v>1535</v>
      </c>
    </row>
    <row r="63" spans="1:16" ht="30" customHeight="1" x14ac:dyDescent="0.3">
      <c r="A63" s="258" t="str">
        <f t="shared" si="0"/>
        <v>60위</v>
      </c>
      <c r="B63" s="369" t="s">
        <v>1898</v>
      </c>
      <c r="C63" s="215" t="s">
        <v>1902</v>
      </c>
      <c r="D63" s="191">
        <v>1</v>
      </c>
      <c r="E63" s="356" t="s">
        <v>2659</v>
      </c>
      <c r="F63" s="214" t="s">
        <v>2941</v>
      </c>
      <c r="G63" s="221" t="s">
        <v>2948</v>
      </c>
      <c r="H63" s="214" t="s">
        <v>1159</v>
      </c>
      <c r="I63" s="229" t="s">
        <v>1159</v>
      </c>
      <c r="J63" s="272">
        <v>18</v>
      </c>
      <c r="K63" s="321">
        <v>4.9150326797385624</v>
      </c>
      <c r="L63" s="233">
        <v>4.882352941176471</v>
      </c>
      <c r="M63" s="217">
        <v>4.9444444444444446</v>
      </c>
      <c r="N63" s="217">
        <v>4.8888888888888893</v>
      </c>
      <c r="O63" s="217">
        <v>4.9444444444444446</v>
      </c>
      <c r="P63" s="430" t="s">
        <v>2227</v>
      </c>
    </row>
    <row r="64" spans="1:16" ht="30" customHeight="1" x14ac:dyDescent="0.3">
      <c r="A64" s="258" t="str">
        <f t="shared" si="0"/>
        <v>61위</v>
      </c>
      <c r="B64" s="369" t="s">
        <v>3394</v>
      </c>
      <c r="C64" s="215" t="s">
        <v>3621</v>
      </c>
      <c r="D64" s="191">
        <v>1</v>
      </c>
      <c r="E64" s="356" t="s">
        <v>3640</v>
      </c>
      <c r="F64" s="214" t="s">
        <v>390</v>
      </c>
      <c r="G64" s="221" t="s">
        <v>3687</v>
      </c>
      <c r="H64" s="527" t="s">
        <v>716</v>
      </c>
      <c r="I64" s="528" t="s">
        <v>594</v>
      </c>
      <c r="J64" s="272">
        <v>26</v>
      </c>
      <c r="K64" s="321">
        <v>4.9134615384615383</v>
      </c>
      <c r="L64" s="233">
        <v>4.9230769230769234</v>
      </c>
      <c r="M64" s="217">
        <v>4.884615384615385</v>
      </c>
      <c r="N64" s="217">
        <v>4.9230769230769234</v>
      </c>
      <c r="O64" s="217">
        <v>4.9230769230769234</v>
      </c>
      <c r="P64" s="430" t="s">
        <v>2227</v>
      </c>
    </row>
    <row r="65" spans="1:16" ht="30" customHeight="1" x14ac:dyDescent="0.3">
      <c r="A65" s="258" t="str">
        <f t="shared" si="0"/>
        <v>62위</v>
      </c>
      <c r="B65" s="369" t="s">
        <v>1833</v>
      </c>
      <c r="C65" s="215" t="s">
        <v>2706</v>
      </c>
      <c r="D65" s="191">
        <v>1</v>
      </c>
      <c r="E65" s="356" t="s">
        <v>2714</v>
      </c>
      <c r="F65" s="214" t="s">
        <v>2568</v>
      </c>
      <c r="G65" s="221" t="s">
        <v>3309</v>
      </c>
      <c r="H65" s="214" t="s">
        <v>1131</v>
      </c>
      <c r="I65" s="229" t="s">
        <v>1131</v>
      </c>
      <c r="J65" s="272">
        <v>14</v>
      </c>
      <c r="K65" s="321">
        <v>4.9107142857142865</v>
      </c>
      <c r="L65" s="233">
        <v>4.9285714285714288</v>
      </c>
      <c r="M65" s="217">
        <v>4.9285714285714288</v>
      </c>
      <c r="N65" s="217">
        <v>4.8571428571428568</v>
      </c>
      <c r="O65" s="217">
        <v>4.9285714285714288</v>
      </c>
      <c r="P65" s="430" t="s">
        <v>2227</v>
      </c>
    </row>
    <row r="66" spans="1:16" ht="30" customHeight="1" x14ac:dyDescent="0.3">
      <c r="A66" s="258" t="str">
        <f t="shared" si="0"/>
        <v>63위</v>
      </c>
      <c r="B66" s="369" t="s">
        <v>1898</v>
      </c>
      <c r="C66" s="215" t="s">
        <v>1902</v>
      </c>
      <c r="D66" s="191">
        <v>1</v>
      </c>
      <c r="E66" s="356" t="s">
        <v>2658</v>
      </c>
      <c r="F66" s="214" t="s">
        <v>2465</v>
      </c>
      <c r="G66" s="221" t="s">
        <v>2937</v>
      </c>
      <c r="H66" s="214" t="s">
        <v>1186</v>
      </c>
      <c r="I66" s="229" t="s">
        <v>1186</v>
      </c>
      <c r="J66" s="272">
        <v>29</v>
      </c>
      <c r="K66" s="321">
        <v>4.9107142857142856</v>
      </c>
      <c r="L66" s="233">
        <v>4.9285714285714288</v>
      </c>
      <c r="M66" s="217">
        <v>4.9285714285714288</v>
      </c>
      <c r="N66" s="217">
        <v>4.8928571428571432</v>
      </c>
      <c r="O66" s="217">
        <v>4.8928571428571432</v>
      </c>
      <c r="P66" s="430" t="s">
        <v>2227</v>
      </c>
    </row>
    <row r="67" spans="1:16" ht="30" customHeight="1" x14ac:dyDescent="0.3">
      <c r="A67" s="258" t="str">
        <f t="shared" si="0"/>
        <v>64위</v>
      </c>
      <c r="B67" s="369" t="s">
        <v>3394</v>
      </c>
      <c r="C67" s="215" t="s">
        <v>3527</v>
      </c>
      <c r="D67" s="191">
        <v>1</v>
      </c>
      <c r="E67" s="356" t="s">
        <v>3606</v>
      </c>
      <c r="F67" s="214" t="s">
        <v>314</v>
      </c>
      <c r="G67" s="221" t="s">
        <v>3611</v>
      </c>
      <c r="H67" s="222" t="s">
        <v>204</v>
      </c>
      <c r="I67" s="230" t="s">
        <v>204</v>
      </c>
      <c r="J67" s="272">
        <v>22</v>
      </c>
      <c r="K67" s="321">
        <v>4.9090909090909092</v>
      </c>
      <c r="L67" s="233">
        <v>4.9090909090909092</v>
      </c>
      <c r="M67" s="217">
        <v>4.9090909090909092</v>
      </c>
      <c r="N67" s="217">
        <v>4.9090909090909092</v>
      </c>
      <c r="O67" s="217">
        <v>4.9090909090909092</v>
      </c>
      <c r="P67" s="430" t="s">
        <v>2227</v>
      </c>
    </row>
    <row r="68" spans="1:16" ht="30" customHeight="1" x14ac:dyDescent="0.3">
      <c r="A68" s="258" t="str">
        <f t="shared" ref="A68:A131" si="1">_xlfn.RANK.EQ(K68, $K$4:$K$4324, 0)&amp;"위"</f>
        <v>64위</v>
      </c>
      <c r="B68" s="369" t="s">
        <v>3394</v>
      </c>
      <c r="C68" s="215" t="s">
        <v>3527</v>
      </c>
      <c r="D68" s="191">
        <v>1</v>
      </c>
      <c r="E68" s="356" t="s">
        <v>3606</v>
      </c>
      <c r="F68" s="103" t="s">
        <v>314</v>
      </c>
      <c r="G68" s="181" t="s">
        <v>3612</v>
      </c>
      <c r="H68" s="222" t="s">
        <v>204</v>
      </c>
      <c r="I68" s="230" t="s">
        <v>204</v>
      </c>
      <c r="J68" s="272">
        <v>22</v>
      </c>
      <c r="K68" s="322">
        <v>4.9090909090909092</v>
      </c>
      <c r="L68" s="233">
        <v>4.9090909090909092</v>
      </c>
      <c r="M68" s="217">
        <v>4.9090909090909092</v>
      </c>
      <c r="N68" s="217">
        <v>4.9090909090909092</v>
      </c>
      <c r="O68" s="217">
        <v>4.9090909090909092</v>
      </c>
      <c r="P68" s="430" t="s">
        <v>2227</v>
      </c>
    </row>
    <row r="69" spans="1:16" ht="30" customHeight="1" x14ac:dyDescent="0.3">
      <c r="A69" s="258" t="str">
        <f t="shared" si="1"/>
        <v>64위</v>
      </c>
      <c r="B69" s="369" t="s">
        <v>1833</v>
      </c>
      <c r="C69" s="215" t="s">
        <v>1835</v>
      </c>
      <c r="D69" s="191">
        <v>22</v>
      </c>
      <c r="E69" s="356" t="s">
        <v>3271</v>
      </c>
      <c r="F69" s="214" t="s">
        <v>2794</v>
      </c>
      <c r="G69" s="221" t="s">
        <v>2791</v>
      </c>
      <c r="H69" s="214" t="s">
        <v>1891</v>
      </c>
      <c r="I69" s="229" t="s">
        <v>1892</v>
      </c>
      <c r="J69" s="272">
        <v>11</v>
      </c>
      <c r="K69" s="321">
        <v>4.9090909090909092</v>
      </c>
      <c r="L69" s="233">
        <v>4.9090909090909092</v>
      </c>
      <c r="M69" s="217">
        <v>4.9090909090909092</v>
      </c>
      <c r="N69" s="217">
        <v>4.9090909090909092</v>
      </c>
      <c r="O69" s="217">
        <v>4.9090909090909092</v>
      </c>
      <c r="P69" s="430" t="s">
        <v>2789</v>
      </c>
    </row>
    <row r="70" spans="1:16" ht="30" customHeight="1" x14ac:dyDescent="0.3">
      <c r="A70" s="258" t="str">
        <f t="shared" si="1"/>
        <v>67위</v>
      </c>
      <c r="B70" s="369" t="s">
        <v>3394</v>
      </c>
      <c r="C70" s="215" t="s">
        <v>3527</v>
      </c>
      <c r="D70" s="191">
        <v>1</v>
      </c>
      <c r="E70" s="356" t="s">
        <v>3606</v>
      </c>
      <c r="F70" s="214" t="s">
        <v>314</v>
      </c>
      <c r="G70" s="221" t="s">
        <v>3608</v>
      </c>
      <c r="H70" s="222" t="s">
        <v>204</v>
      </c>
      <c r="I70" s="230" t="s">
        <v>204</v>
      </c>
      <c r="J70" s="272">
        <v>22</v>
      </c>
      <c r="K70" s="321">
        <v>4.9080086580086588</v>
      </c>
      <c r="L70" s="232">
        <v>4.9047619047619051</v>
      </c>
      <c r="M70" s="216">
        <v>4.9090909090909092</v>
      </c>
      <c r="N70" s="216">
        <v>4.9090909090909092</v>
      </c>
      <c r="O70" s="216">
        <v>4.9090909090909092</v>
      </c>
      <c r="P70" s="430" t="s">
        <v>2227</v>
      </c>
    </row>
    <row r="71" spans="1:16" ht="30" customHeight="1" x14ac:dyDescent="0.3">
      <c r="A71" s="258" t="str">
        <f t="shared" si="1"/>
        <v>68위</v>
      </c>
      <c r="B71" s="369" t="s">
        <v>3394</v>
      </c>
      <c r="C71" s="215" t="s">
        <v>3527</v>
      </c>
      <c r="D71" s="191">
        <v>1</v>
      </c>
      <c r="E71" s="356" t="s">
        <v>3606</v>
      </c>
      <c r="F71" s="214" t="s">
        <v>314</v>
      </c>
      <c r="G71" s="221" t="s">
        <v>3610</v>
      </c>
      <c r="H71" s="222" t="s">
        <v>204</v>
      </c>
      <c r="I71" s="230" t="s">
        <v>204</v>
      </c>
      <c r="J71" s="272">
        <v>22</v>
      </c>
      <c r="K71" s="321">
        <v>4.9080086580086579</v>
      </c>
      <c r="L71" s="233">
        <v>4.9090909090909092</v>
      </c>
      <c r="M71" s="217">
        <v>4.9090909090909092</v>
      </c>
      <c r="N71" s="217">
        <v>4.9090909090909092</v>
      </c>
      <c r="O71" s="217">
        <v>4.9047619047619051</v>
      </c>
      <c r="P71" s="430" t="s">
        <v>2227</v>
      </c>
    </row>
    <row r="72" spans="1:16" ht="30" customHeight="1" x14ac:dyDescent="0.3">
      <c r="A72" s="258" t="str">
        <f t="shared" si="1"/>
        <v>69위</v>
      </c>
      <c r="B72" s="369" t="s">
        <v>1833</v>
      </c>
      <c r="C72" s="215" t="s">
        <v>2456</v>
      </c>
      <c r="D72" s="191">
        <v>22</v>
      </c>
      <c r="E72" s="356" t="s">
        <v>2179</v>
      </c>
      <c r="F72" s="214" t="s">
        <v>2794</v>
      </c>
      <c r="G72" s="221" t="s">
        <v>2791</v>
      </c>
      <c r="H72" s="214" t="s">
        <v>1891</v>
      </c>
      <c r="I72" s="229" t="s">
        <v>1892</v>
      </c>
      <c r="J72" s="272">
        <v>11</v>
      </c>
      <c r="K72" s="321">
        <v>4.9068181818181813</v>
      </c>
      <c r="L72" s="233">
        <v>4.9090909090909092</v>
      </c>
      <c r="M72" s="217">
        <v>4.9090909090909092</v>
      </c>
      <c r="N72" s="217">
        <v>4.9090909090909092</v>
      </c>
      <c r="O72" s="217">
        <v>4.9000000000000004</v>
      </c>
      <c r="P72" s="430" t="s">
        <v>2789</v>
      </c>
    </row>
    <row r="73" spans="1:16" ht="30" customHeight="1" x14ac:dyDescent="0.3">
      <c r="A73" s="258" t="str">
        <f t="shared" si="1"/>
        <v>70위</v>
      </c>
      <c r="B73" s="369" t="s">
        <v>1833</v>
      </c>
      <c r="C73" s="215" t="s">
        <v>2706</v>
      </c>
      <c r="D73" s="191">
        <v>22</v>
      </c>
      <c r="E73" s="356" t="s">
        <v>3294</v>
      </c>
      <c r="F73" s="214" t="s">
        <v>2795</v>
      </c>
      <c r="G73" s="221" t="s">
        <v>2788</v>
      </c>
      <c r="H73" s="214" t="s">
        <v>1891</v>
      </c>
      <c r="I73" s="229" t="s">
        <v>1892</v>
      </c>
      <c r="J73" s="272">
        <v>16</v>
      </c>
      <c r="K73" s="321">
        <v>4.90625</v>
      </c>
      <c r="L73" s="232">
        <v>4.9375</v>
      </c>
      <c r="M73" s="216">
        <v>4.875</v>
      </c>
      <c r="N73" s="216">
        <v>4.9375</v>
      </c>
      <c r="O73" s="216">
        <v>4.875</v>
      </c>
      <c r="P73" s="430" t="s">
        <v>2789</v>
      </c>
    </row>
    <row r="74" spans="1:16" ht="30" customHeight="1" x14ac:dyDescent="0.3">
      <c r="A74" s="258" t="str">
        <f t="shared" si="1"/>
        <v>71위</v>
      </c>
      <c r="B74" s="369" t="s">
        <v>1898</v>
      </c>
      <c r="C74" s="215" t="s">
        <v>1902</v>
      </c>
      <c r="D74" s="191">
        <v>1</v>
      </c>
      <c r="E74" s="356" t="s">
        <v>2658</v>
      </c>
      <c r="F74" s="214" t="s">
        <v>2465</v>
      </c>
      <c r="G74" s="221" t="s">
        <v>2939</v>
      </c>
      <c r="H74" s="214" t="s">
        <v>1186</v>
      </c>
      <c r="I74" s="229" t="s">
        <v>1186</v>
      </c>
      <c r="J74" s="272">
        <v>29</v>
      </c>
      <c r="K74" s="321">
        <v>4.9011243386243386</v>
      </c>
      <c r="L74" s="232">
        <v>4.8571428571428568</v>
      </c>
      <c r="M74" s="216">
        <v>4.8928571428571432</v>
      </c>
      <c r="N74" s="216">
        <v>4.9285714285714288</v>
      </c>
      <c r="O74" s="216">
        <v>4.9259259259259256</v>
      </c>
      <c r="P74" s="430" t="s">
        <v>2227</v>
      </c>
    </row>
    <row r="75" spans="1:16" ht="30" customHeight="1" x14ac:dyDescent="0.3">
      <c r="A75" s="258" t="str">
        <f t="shared" si="1"/>
        <v>72위</v>
      </c>
      <c r="B75" s="369" t="s">
        <v>1886</v>
      </c>
      <c r="C75" s="215" t="s">
        <v>1894</v>
      </c>
      <c r="D75" s="273">
        <v>1</v>
      </c>
      <c r="E75" s="357" t="s">
        <v>2484</v>
      </c>
      <c r="F75" s="214" t="s">
        <v>2554</v>
      </c>
      <c r="G75" s="221" t="s">
        <v>2556</v>
      </c>
      <c r="H75" s="214" t="s">
        <v>1101</v>
      </c>
      <c r="I75" s="229" t="s">
        <v>1076</v>
      </c>
      <c r="J75" s="274">
        <v>23</v>
      </c>
      <c r="K75" s="321">
        <v>4.9000000000000004</v>
      </c>
      <c r="L75" s="233">
        <v>4.9000000000000004</v>
      </c>
      <c r="M75" s="217">
        <v>4.9000000000000004</v>
      </c>
      <c r="N75" s="217">
        <v>4.9000000000000004</v>
      </c>
      <c r="O75" s="217">
        <v>4.9000000000000004</v>
      </c>
      <c r="P75" s="430" t="s">
        <v>2227</v>
      </c>
    </row>
    <row r="76" spans="1:16" ht="30" customHeight="1" x14ac:dyDescent="0.3">
      <c r="A76" s="258" t="str">
        <f t="shared" si="1"/>
        <v>72위</v>
      </c>
      <c r="B76" s="369" t="s">
        <v>3394</v>
      </c>
      <c r="C76" s="215" t="s">
        <v>3621</v>
      </c>
      <c r="D76" s="191">
        <v>22</v>
      </c>
      <c r="E76" s="356" t="s">
        <v>3624</v>
      </c>
      <c r="F76" s="103" t="s">
        <v>93</v>
      </c>
      <c r="G76" s="181" t="s">
        <v>326</v>
      </c>
      <c r="H76" s="214" t="s">
        <v>247</v>
      </c>
      <c r="I76" s="229" t="s">
        <v>248</v>
      </c>
      <c r="J76" s="272">
        <v>10</v>
      </c>
      <c r="K76" s="322">
        <v>4.9000000000000004</v>
      </c>
      <c r="L76" s="233">
        <v>4.9000000000000004</v>
      </c>
      <c r="M76" s="217">
        <v>4.9000000000000004</v>
      </c>
      <c r="N76" s="217">
        <v>4.9000000000000004</v>
      </c>
      <c r="O76" s="217">
        <v>4.9000000000000004</v>
      </c>
      <c r="P76" s="430" t="s">
        <v>1535</v>
      </c>
    </row>
    <row r="77" spans="1:16" ht="30" customHeight="1" x14ac:dyDescent="0.3">
      <c r="A77" s="258" t="str">
        <f t="shared" si="1"/>
        <v>72위</v>
      </c>
      <c r="B77" s="369" t="s">
        <v>3792</v>
      </c>
      <c r="C77" s="215" t="s">
        <v>3833</v>
      </c>
      <c r="D77" s="191">
        <v>22</v>
      </c>
      <c r="E77" s="356" t="s">
        <v>2186</v>
      </c>
      <c r="F77" s="214" t="s">
        <v>3107</v>
      </c>
      <c r="G77" s="221" t="s">
        <v>3108</v>
      </c>
      <c r="H77" s="214" t="s">
        <v>3906</v>
      </c>
      <c r="I77" s="229" t="s">
        <v>1892</v>
      </c>
      <c r="J77" s="272">
        <v>10</v>
      </c>
      <c r="K77" s="321">
        <v>4.9000000000000004</v>
      </c>
      <c r="L77" s="233">
        <v>4.9000000000000004</v>
      </c>
      <c r="M77" s="217">
        <v>4.9000000000000004</v>
      </c>
      <c r="N77" s="217">
        <v>4.9000000000000004</v>
      </c>
      <c r="O77" s="217">
        <v>4.9000000000000004</v>
      </c>
      <c r="P77" s="430" t="s">
        <v>3100</v>
      </c>
    </row>
    <row r="78" spans="1:16" ht="30" customHeight="1" x14ac:dyDescent="0.3">
      <c r="A78" s="258" t="str">
        <f t="shared" si="1"/>
        <v>75위</v>
      </c>
      <c r="B78" s="369" t="s">
        <v>1898</v>
      </c>
      <c r="C78" s="215" t="s">
        <v>1902</v>
      </c>
      <c r="D78" s="191">
        <v>1</v>
      </c>
      <c r="E78" s="356" t="s">
        <v>2658</v>
      </c>
      <c r="F78" s="214" t="s">
        <v>2465</v>
      </c>
      <c r="G78" s="221" t="s">
        <v>2935</v>
      </c>
      <c r="H78" s="214" t="s">
        <v>1186</v>
      </c>
      <c r="I78" s="229" t="s">
        <v>1186</v>
      </c>
      <c r="J78" s="272">
        <v>29</v>
      </c>
      <c r="K78" s="321">
        <v>4.8965517241379306</v>
      </c>
      <c r="L78" s="233">
        <v>4.931034482758621</v>
      </c>
      <c r="M78" s="217">
        <v>4.8965517241379306</v>
      </c>
      <c r="N78" s="217">
        <v>4.8275862068965516</v>
      </c>
      <c r="O78" s="217">
        <v>4.931034482758621</v>
      </c>
      <c r="P78" s="452" t="s">
        <v>2227</v>
      </c>
    </row>
    <row r="79" spans="1:16" ht="30" customHeight="1" x14ac:dyDescent="0.3">
      <c r="A79" s="258" t="str">
        <f t="shared" si="1"/>
        <v>76위</v>
      </c>
      <c r="B79" s="369" t="s">
        <v>3394</v>
      </c>
      <c r="C79" s="215" t="s">
        <v>3705</v>
      </c>
      <c r="D79" s="191">
        <v>22</v>
      </c>
      <c r="E79" s="356" t="s">
        <v>3719</v>
      </c>
      <c r="F79" s="214" t="s">
        <v>95</v>
      </c>
      <c r="G79" s="221" t="s">
        <v>321</v>
      </c>
      <c r="H79" s="214" t="s">
        <v>247</v>
      </c>
      <c r="I79" s="229" t="s">
        <v>248</v>
      </c>
      <c r="J79" s="272">
        <v>11</v>
      </c>
      <c r="K79" s="321">
        <v>4.8933566433566433</v>
      </c>
      <c r="L79" s="233">
        <v>4.9090909090909092</v>
      </c>
      <c r="M79" s="217">
        <v>4.9090909090909092</v>
      </c>
      <c r="N79" s="217">
        <v>4.9090909090909092</v>
      </c>
      <c r="O79" s="217">
        <v>4.8461538461538458</v>
      </c>
      <c r="P79" s="430" t="s">
        <v>1535</v>
      </c>
    </row>
    <row r="80" spans="1:16" ht="30" customHeight="1" x14ac:dyDescent="0.3">
      <c r="A80" s="258" t="str">
        <f t="shared" si="1"/>
        <v>77위</v>
      </c>
      <c r="B80" s="369" t="s">
        <v>1833</v>
      </c>
      <c r="C80" s="215" t="s">
        <v>2706</v>
      </c>
      <c r="D80" s="191">
        <v>1</v>
      </c>
      <c r="E80" s="356" t="s">
        <v>2714</v>
      </c>
      <c r="F80" s="214" t="s">
        <v>2568</v>
      </c>
      <c r="G80" s="221" t="s">
        <v>3315</v>
      </c>
      <c r="H80" s="214" t="s">
        <v>1131</v>
      </c>
      <c r="I80" s="229" t="s">
        <v>1131</v>
      </c>
      <c r="J80" s="272">
        <v>14</v>
      </c>
      <c r="K80" s="321">
        <v>4.8928571428571423</v>
      </c>
      <c r="L80" s="233">
        <v>4.8571428571428568</v>
      </c>
      <c r="M80" s="217">
        <v>4.8571428571428568</v>
      </c>
      <c r="N80" s="217">
        <v>4.9285714285714288</v>
      </c>
      <c r="O80" s="217">
        <v>4.9285714285714288</v>
      </c>
      <c r="P80" s="430" t="s">
        <v>2227</v>
      </c>
    </row>
    <row r="81" spans="1:16" ht="30" customHeight="1" x14ac:dyDescent="0.3">
      <c r="A81" s="258" t="str">
        <f t="shared" si="1"/>
        <v>78위</v>
      </c>
      <c r="B81" s="369" t="s">
        <v>1898</v>
      </c>
      <c r="C81" s="215" t="s">
        <v>1902</v>
      </c>
      <c r="D81" s="191">
        <v>1</v>
      </c>
      <c r="E81" s="356" t="s">
        <v>2658</v>
      </c>
      <c r="F81" s="214" t="s">
        <v>2465</v>
      </c>
      <c r="G81" s="221" t="s">
        <v>2938</v>
      </c>
      <c r="H81" s="214" t="s">
        <v>1186</v>
      </c>
      <c r="I81" s="229" t="s">
        <v>1186</v>
      </c>
      <c r="J81" s="272">
        <v>29</v>
      </c>
      <c r="K81" s="321">
        <v>4.8921957671957674</v>
      </c>
      <c r="L81" s="233">
        <v>4.8928571428571432</v>
      </c>
      <c r="M81" s="217">
        <v>4.8214285714285712</v>
      </c>
      <c r="N81" s="217">
        <v>4.9285714285714288</v>
      </c>
      <c r="O81" s="217">
        <v>4.9259259259259256</v>
      </c>
      <c r="P81" s="430" t="s">
        <v>2227</v>
      </c>
    </row>
    <row r="82" spans="1:16" ht="30" customHeight="1" x14ac:dyDescent="0.3">
      <c r="A82" s="258" t="str">
        <f t="shared" si="1"/>
        <v>79위</v>
      </c>
      <c r="B82" s="369" t="s">
        <v>1833</v>
      </c>
      <c r="C82" s="215" t="s">
        <v>2456</v>
      </c>
      <c r="D82" s="191">
        <v>1</v>
      </c>
      <c r="E82" s="356" t="s">
        <v>2721</v>
      </c>
      <c r="F82" s="214" t="s">
        <v>3357</v>
      </c>
      <c r="G82" s="221" t="s">
        <v>3358</v>
      </c>
      <c r="H82" s="214" t="s">
        <v>1541</v>
      </c>
      <c r="I82" s="229" t="s">
        <v>1541</v>
      </c>
      <c r="J82" s="272">
        <v>18</v>
      </c>
      <c r="K82" s="321">
        <v>4.8888888888888893</v>
      </c>
      <c r="L82" s="233">
        <v>4.8888888888888893</v>
      </c>
      <c r="M82" s="217">
        <v>4.8888888888888893</v>
      </c>
      <c r="N82" s="217">
        <v>4.8888888888888893</v>
      </c>
      <c r="O82" s="217">
        <v>4.8888888888888893</v>
      </c>
      <c r="P82" s="430" t="s">
        <v>2227</v>
      </c>
    </row>
    <row r="83" spans="1:16" ht="30" customHeight="1" x14ac:dyDescent="0.3">
      <c r="A83" s="258" t="str">
        <f t="shared" si="1"/>
        <v>79위</v>
      </c>
      <c r="B83" s="369" t="s">
        <v>1833</v>
      </c>
      <c r="C83" s="215" t="s">
        <v>2456</v>
      </c>
      <c r="D83" s="191">
        <v>1</v>
      </c>
      <c r="E83" s="356" t="s">
        <v>2721</v>
      </c>
      <c r="F83" s="214" t="s">
        <v>3357</v>
      </c>
      <c r="G83" s="221" t="s">
        <v>3359</v>
      </c>
      <c r="H83" s="214" t="s">
        <v>1541</v>
      </c>
      <c r="I83" s="229" t="s">
        <v>1541</v>
      </c>
      <c r="J83" s="272">
        <v>18</v>
      </c>
      <c r="K83" s="321">
        <v>4.8888888888888893</v>
      </c>
      <c r="L83" s="233">
        <v>4.8888888888888893</v>
      </c>
      <c r="M83" s="217">
        <v>4.8888888888888893</v>
      </c>
      <c r="N83" s="217">
        <v>4.8888888888888893</v>
      </c>
      <c r="O83" s="217">
        <v>4.8888888888888893</v>
      </c>
      <c r="P83" s="430" t="s">
        <v>2227</v>
      </c>
    </row>
    <row r="84" spans="1:16" ht="30" customHeight="1" x14ac:dyDescent="0.3">
      <c r="A84" s="258" t="str">
        <f t="shared" si="1"/>
        <v>79위</v>
      </c>
      <c r="B84" s="215" t="s">
        <v>1833</v>
      </c>
      <c r="C84" s="215" t="s">
        <v>2456</v>
      </c>
      <c r="D84" s="191">
        <v>1</v>
      </c>
      <c r="E84" s="356" t="s">
        <v>2721</v>
      </c>
      <c r="F84" s="214" t="s">
        <v>3361</v>
      </c>
      <c r="G84" s="221" t="s">
        <v>3362</v>
      </c>
      <c r="H84" s="214" t="s">
        <v>1541</v>
      </c>
      <c r="I84" s="229" t="s">
        <v>1541</v>
      </c>
      <c r="J84" s="272">
        <v>18</v>
      </c>
      <c r="K84" s="322">
        <v>4.8888888888888893</v>
      </c>
      <c r="L84" s="233">
        <v>4.8888888888888893</v>
      </c>
      <c r="M84" s="217">
        <v>4.8888888888888893</v>
      </c>
      <c r="N84" s="217">
        <v>4.8888888888888893</v>
      </c>
      <c r="O84" s="217">
        <v>4.8888888888888893</v>
      </c>
      <c r="P84" s="430" t="s">
        <v>2227</v>
      </c>
    </row>
    <row r="85" spans="1:16" ht="30" customHeight="1" x14ac:dyDescent="0.3">
      <c r="A85" s="258" t="str">
        <f t="shared" si="1"/>
        <v>79위</v>
      </c>
      <c r="B85" s="215" t="s">
        <v>1833</v>
      </c>
      <c r="C85" s="215" t="s">
        <v>2456</v>
      </c>
      <c r="D85" s="191">
        <v>1</v>
      </c>
      <c r="E85" s="356" t="s">
        <v>2721</v>
      </c>
      <c r="F85" s="214" t="s">
        <v>3357</v>
      </c>
      <c r="G85" s="221" t="s">
        <v>3363</v>
      </c>
      <c r="H85" s="214" t="s">
        <v>1541</v>
      </c>
      <c r="I85" s="229" t="s">
        <v>1541</v>
      </c>
      <c r="J85" s="272">
        <v>18</v>
      </c>
      <c r="K85" s="321">
        <v>4.8888888888888893</v>
      </c>
      <c r="L85" s="233">
        <v>4.8888888888888893</v>
      </c>
      <c r="M85" s="217">
        <v>4.8888888888888893</v>
      </c>
      <c r="N85" s="217">
        <v>4.8888888888888893</v>
      </c>
      <c r="O85" s="217">
        <v>4.8888888888888893</v>
      </c>
      <c r="P85" s="430" t="s">
        <v>2227</v>
      </c>
    </row>
    <row r="86" spans="1:16" ht="30" customHeight="1" x14ac:dyDescent="0.3">
      <c r="A86" s="258" t="str">
        <f t="shared" si="1"/>
        <v>79위</v>
      </c>
      <c r="B86" s="215" t="s">
        <v>1833</v>
      </c>
      <c r="C86" s="215" t="s">
        <v>2456</v>
      </c>
      <c r="D86" s="191">
        <v>1</v>
      </c>
      <c r="E86" s="356" t="s">
        <v>2721</v>
      </c>
      <c r="F86" s="214" t="s">
        <v>3357</v>
      </c>
      <c r="G86" s="221" t="s">
        <v>3364</v>
      </c>
      <c r="H86" s="214" t="s">
        <v>1541</v>
      </c>
      <c r="I86" s="229" t="s">
        <v>1541</v>
      </c>
      <c r="J86" s="272">
        <v>18</v>
      </c>
      <c r="K86" s="321">
        <v>4.8888888888888893</v>
      </c>
      <c r="L86" s="233">
        <v>4.8888888888888893</v>
      </c>
      <c r="M86" s="217">
        <v>4.8888888888888893</v>
      </c>
      <c r="N86" s="217">
        <v>4.8888888888888893</v>
      </c>
      <c r="O86" s="217">
        <v>4.8888888888888893</v>
      </c>
      <c r="P86" s="430" t="s">
        <v>2227</v>
      </c>
    </row>
    <row r="87" spans="1:16" ht="30" customHeight="1" x14ac:dyDescent="0.3">
      <c r="A87" s="258" t="str">
        <f t="shared" si="1"/>
        <v>79위</v>
      </c>
      <c r="B87" s="215" t="s">
        <v>1833</v>
      </c>
      <c r="C87" s="215" t="s">
        <v>2456</v>
      </c>
      <c r="D87" s="191">
        <v>1</v>
      </c>
      <c r="E87" s="356" t="s">
        <v>2721</v>
      </c>
      <c r="F87" s="214" t="s">
        <v>3357</v>
      </c>
      <c r="G87" s="221" t="s">
        <v>3366</v>
      </c>
      <c r="H87" s="214" t="s">
        <v>1541</v>
      </c>
      <c r="I87" s="229" t="s">
        <v>1541</v>
      </c>
      <c r="J87" s="272">
        <v>18</v>
      </c>
      <c r="K87" s="321">
        <v>4.8888888888888893</v>
      </c>
      <c r="L87" s="233">
        <v>4.8888888888888893</v>
      </c>
      <c r="M87" s="217">
        <v>4.8888888888888893</v>
      </c>
      <c r="N87" s="217">
        <v>4.8888888888888893</v>
      </c>
      <c r="O87" s="217">
        <v>4.8888888888888893</v>
      </c>
      <c r="P87" s="430" t="s">
        <v>2227</v>
      </c>
    </row>
    <row r="88" spans="1:16" ht="30" customHeight="1" x14ac:dyDescent="0.3">
      <c r="A88" s="258" t="str">
        <f t="shared" si="1"/>
        <v>79위</v>
      </c>
      <c r="B88" s="215" t="s">
        <v>1898</v>
      </c>
      <c r="C88" s="215" t="s">
        <v>1902</v>
      </c>
      <c r="D88" s="191">
        <v>1</v>
      </c>
      <c r="E88" s="356" t="s">
        <v>2659</v>
      </c>
      <c r="F88" s="214" t="s">
        <v>2941</v>
      </c>
      <c r="G88" s="221" t="s">
        <v>2944</v>
      </c>
      <c r="H88" s="214" t="s">
        <v>1159</v>
      </c>
      <c r="I88" s="229" t="s">
        <v>1159</v>
      </c>
      <c r="J88" s="272">
        <v>18</v>
      </c>
      <c r="K88" s="321">
        <v>4.8888888888888893</v>
      </c>
      <c r="L88" s="233">
        <v>4.9444444444444446</v>
      </c>
      <c r="M88" s="217">
        <v>4.8888888888888893</v>
      </c>
      <c r="N88" s="217">
        <v>4.833333333333333</v>
      </c>
      <c r="O88" s="217">
        <v>4.8888888888888893</v>
      </c>
      <c r="P88" s="452" t="s">
        <v>2227</v>
      </c>
    </row>
    <row r="89" spans="1:16" ht="30" customHeight="1" x14ac:dyDescent="0.3">
      <c r="A89" s="258" t="str">
        <f t="shared" si="1"/>
        <v>79위</v>
      </c>
      <c r="B89" s="215" t="s">
        <v>1833</v>
      </c>
      <c r="C89" s="215" t="s">
        <v>2440</v>
      </c>
      <c r="D89" s="191">
        <v>22</v>
      </c>
      <c r="E89" s="356" t="s">
        <v>2180</v>
      </c>
      <c r="F89" s="214" t="s">
        <v>2794</v>
      </c>
      <c r="G89" s="221" t="s">
        <v>2791</v>
      </c>
      <c r="H89" s="214" t="s">
        <v>1891</v>
      </c>
      <c r="I89" s="229" t="s">
        <v>1892</v>
      </c>
      <c r="J89" s="272">
        <v>9</v>
      </c>
      <c r="K89" s="321">
        <v>4.8888888888888893</v>
      </c>
      <c r="L89" s="233">
        <v>4.8888888888888893</v>
      </c>
      <c r="M89" s="217">
        <v>4.8888888888888893</v>
      </c>
      <c r="N89" s="217">
        <v>4.8888888888888893</v>
      </c>
      <c r="O89" s="217">
        <v>4.8888888888888893</v>
      </c>
      <c r="P89" s="430" t="s">
        <v>2789</v>
      </c>
    </row>
    <row r="90" spans="1:16" ht="30" customHeight="1" x14ac:dyDescent="0.3">
      <c r="A90" s="258" t="str">
        <f t="shared" si="1"/>
        <v>79위</v>
      </c>
      <c r="B90" s="215" t="s">
        <v>1886</v>
      </c>
      <c r="C90" s="215" t="s">
        <v>1894</v>
      </c>
      <c r="D90" s="273">
        <v>1</v>
      </c>
      <c r="E90" s="357" t="s">
        <v>2646</v>
      </c>
      <c r="F90" s="214" t="s">
        <v>2823</v>
      </c>
      <c r="G90" s="221" t="s">
        <v>2824</v>
      </c>
      <c r="H90" s="214" t="s">
        <v>1159</v>
      </c>
      <c r="I90" s="229" t="s">
        <v>1159</v>
      </c>
      <c r="J90" s="274">
        <v>9</v>
      </c>
      <c r="K90" s="321">
        <v>4.8888888888888893</v>
      </c>
      <c r="L90" s="233">
        <v>4.8888888888888893</v>
      </c>
      <c r="M90" s="217">
        <v>4.8888888888888893</v>
      </c>
      <c r="N90" s="217">
        <v>4.8888888888888893</v>
      </c>
      <c r="O90" s="217">
        <v>4.8888888888888893</v>
      </c>
      <c r="P90" s="430" t="s">
        <v>2227</v>
      </c>
    </row>
    <row r="91" spans="1:16" ht="30" customHeight="1" x14ac:dyDescent="0.3">
      <c r="A91" s="258" t="str">
        <f t="shared" si="1"/>
        <v>79위</v>
      </c>
      <c r="B91" s="215" t="s">
        <v>1886</v>
      </c>
      <c r="C91" s="215" t="s">
        <v>1894</v>
      </c>
      <c r="D91" s="273">
        <v>1</v>
      </c>
      <c r="E91" s="357" t="s">
        <v>2646</v>
      </c>
      <c r="F91" s="214" t="s">
        <v>2823</v>
      </c>
      <c r="G91" s="221" t="s">
        <v>2825</v>
      </c>
      <c r="H91" s="214" t="s">
        <v>1159</v>
      </c>
      <c r="I91" s="229" t="s">
        <v>1159</v>
      </c>
      <c r="J91" s="274">
        <v>9</v>
      </c>
      <c r="K91" s="321">
        <v>4.8888888888888893</v>
      </c>
      <c r="L91" s="232">
        <v>4.8888888888888893</v>
      </c>
      <c r="M91" s="216">
        <v>4.8888888888888893</v>
      </c>
      <c r="N91" s="216">
        <v>4.8888888888888893</v>
      </c>
      <c r="O91" s="216">
        <v>4.8888888888888893</v>
      </c>
      <c r="P91" s="430" t="s">
        <v>2227</v>
      </c>
    </row>
    <row r="92" spans="1:16" ht="30" customHeight="1" x14ac:dyDescent="0.3">
      <c r="A92" s="258" t="str">
        <f t="shared" si="1"/>
        <v>79위</v>
      </c>
      <c r="B92" s="215" t="s">
        <v>1886</v>
      </c>
      <c r="C92" s="215" t="s">
        <v>1894</v>
      </c>
      <c r="D92" s="273">
        <v>1</v>
      </c>
      <c r="E92" s="357" t="s">
        <v>2646</v>
      </c>
      <c r="F92" s="214" t="s">
        <v>2823</v>
      </c>
      <c r="G92" s="221" t="s">
        <v>2826</v>
      </c>
      <c r="H92" s="214" t="s">
        <v>1159</v>
      </c>
      <c r="I92" s="229" t="s">
        <v>1159</v>
      </c>
      <c r="J92" s="274">
        <v>9</v>
      </c>
      <c r="K92" s="321">
        <v>4.8888888888888893</v>
      </c>
      <c r="L92" s="233">
        <v>4.8888888888888893</v>
      </c>
      <c r="M92" s="217">
        <v>4.8888888888888893</v>
      </c>
      <c r="N92" s="217">
        <v>4.8888888888888893</v>
      </c>
      <c r="O92" s="217">
        <v>4.8888888888888893</v>
      </c>
      <c r="P92" s="430" t="s">
        <v>2227</v>
      </c>
    </row>
    <row r="93" spans="1:16" ht="30" customHeight="1" x14ac:dyDescent="0.3">
      <c r="A93" s="258" t="str">
        <f t="shared" si="1"/>
        <v>79위</v>
      </c>
      <c r="B93" s="215" t="s">
        <v>1886</v>
      </c>
      <c r="C93" s="215" t="s">
        <v>1894</v>
      </c>
      <c r="D93" s="274">
        <v>1</v>
      </c>
      <c r="E93" s="357" t="s">
        <v>2646</v>
      </c>
      <c r="F93" s="214" t="s">
        <v>2823</v>
      </c>
      <c r="G93" s="221" t="s">
        <v>2827</v>
      </c>
      <c r="H93" s="214" t="s">
        <v>1159</v>
      </c>
      <c r="I93" s="229" t="s">
        <v>1159</v>
      </c>
      <c r="J93" s="274">
        <v>9</v>
      </c>
      <c r="K93" s="322">
        <v>4.8888888888888893</v>
      </c>
      <c r="L93" s="233">
        <v>4.8888888888888893</v>
      </c>
      <c r="M93" s="217">
        <v>4.8888888888888893</v>
      </c>
      <c r="N93" s="217">
        <v>4.8888888888888893</v>
      </c>
      <c r="O93" s="217">
        <v>4.8888888888888893</v>
      </c>
      <c r="P93" s="430" t="s">
        <v>2227</v>
      </c>
    </row>
    <row r="94" spans="1:16" ht="30" customHeight="1" x14ac:dyDescent="0.3">
      <c r="A94" s="258" t="str">
        <f t="shared" si="1"/>
        <v>79위</v>
      </c>
      <c r="B94" s="215" t="s">
        <v>1886</v>
      </c>
      <c r="C94" s="215" t="s">
        <v>1894</v>
      </c>
      <c r="D94" s="274">
        <v>1</v>
      </c>
      <c r="E94" s="357" t="s">
        <v>2646</v>
      </c>
      <c r="F94" s="214" t="s">
        <v>2823</v>
      </c>
      <c r="G94" s="221" t="s">
        <v>2828</v>
      </c>
      <c r="H94" s="214" t="s">
        <v>1159</v>
      </c>
      <c r="I94" s="229" t="s">
        <v>1159</v>
      </c>
      <c r="J94" s="274">
        <v>9</v>
      </c>
      <c r="K94" s="321">
        <v>4.8888888888888893</v>
      </c>
      <c r="L94" s="233">
        <v>4.8888888888888893</v>
      </c>
      <c r="M94" s="217">
        <v>4.8888888888888893</v>
      </c>
      <c r="N94" s="217">
        <v>4.8888888888888893</v>
      </c>
      <c r="O94" s="217">
        <v>4.8888888888888893</v>
      </c>
      <c r="P94" s="430" t="s">
        <v>2227</v>
      </c>
    </row>
    <row r="95" spans="1:16" ht="30" customHeight="1" x14ac:dyDescent="0.3">
      <c r="A95" s="258" t="str">
        <f t="shared" si="1"/>
        <v>79위</v>
      </c>
      <c r="B95" s="215" t="s">
        <v>1886</v>
      </c>
      <c r="C95" s="215" t="s">
        <v>1894</v>
      </c>
      <c r="D95" s="274">
        <v>1</v>
      </c>
      <c r="E95" s="357" t="s">
        <v>2646</v>
      </c>
      <c r="F95" s="214" t="s">
        <v>2823</v>
      </c>
      <c r="G95" s="221" t="s">
        <v>2829</v>
      </c>
      <c r="H95" s="214" t="s">
        <v>1159</v>
      </c>
      <c r="I95" s="229" t="s">
        <v>1159</v>
      </c>
      <c r="J95" s="274">
        <v>9</v>
      </c>
      <c r="K95" s="321">
        <v>4.8888888888888893</v>
      </c>
      <c r="L95" s="233">
        <v>4.8888888888888893</v>
      </c>
      <c r="M95" s="217">
        <v>4.8888888888888893</v>
      </c>
      <c r="N95" s="217">
        <v>4.8888888888888893</v>
      </c>
      <c r="O95" s="217">
        <v>4.8888888888888893</v>
      </c>
      <c r="P95" s="430" t="s">
        <v>2227</v>
      </c>
    </row>
    <row r="96" spans="1:16" ht="30" customHeight="1" x14ac:dyDescent="0.3">
      <c r="A96" s="258" t="str">
        <f t="shared" si="1"/>
        <v>79위</v>
      </c>
      <c r="B96" s="215" t="s">
        <v>1886</v>
      </c>
      <c r="C96" s="215" t="s">
        <v>1894</v>
      </c>
      <c r="D96" s="274">
        <v>1</v>
      </c>
      <c r="E96" s="357" t="s">
        <v>2646</v>
      </c>
      <c r="F96" s="214" t="s">
        <v>2823</v>
      </c>
      <c r="G96" s="221" t="s">
        <v>2830</v>
      </c>
      <c r="H96" s="214" t="s">
        <v>1159</v>
      </c>
      <c r="I96" s="229" t="s">
        <v>1159</v>
      </c>
      <c r="J96" s="274">
        <v>9</v>
      </c>
      <c r="K96" s="321">
        <v>4.8888888888888893</v>
      </c>
      <c r="L96" s="233">
        <v>4.8888888888888893</v>
      </c>
      <c r="M96" s="217">
        <v>4.8888888888888893</v>
      </c>
      <c r="N96" s="217">
        <v>4.8888888888888893</v>
      </c>
      <c r="O96" s="217">
        <v>4.8888888888888893</v>
      </c>
      <c r="P96" s="430" t="s">
        <v>2227</v>
      </c>
    </row>
    <row r="97" spans="1:16" ht="30" customHeight="1" x14ac:dyDescent="0.3">
      <c r="A97" s="258" t="str">
        <f t="shared" si="1"/>
        <v>79위</v>
      </c>
      <c r="B97" s="215" t="s">
        <v>1886</v>
      </c>
      <c r="C97" s="215" t="s">
        <v>1894</v>
      </c>
      <c r="D97" s="274">
        <v>1</v>
      </c>
      <c r="E97" s="357" t="s">
        <v>2646</v>
      </c>
      <c r="F97" s="214" t="s">
        <v>2823</v>
      </c>
      <c r="G97" s="221" t="s">
        <v>2831</v>
      </c>
      <c r="H97" s="214" t="s">
        <v>1159</v>
      </c>
      <c r="I97" s="229" t="s">
        <v>1159</v>
      </c>
      <c r="J97" s="274">
        <v>9</v>
      </c>
      <c r="K97" s="321">
        <v>4.8888888888888893</v>
      </c>
      <c r="L97" s="233">
        <v>4.8888888888888893</v>
      </c>
      <c r="M97" s="217">
        <v>4.8888888888888893</v>
      </c>
      <c r="N97" s="217">
        <v>4.8888888888888893</v>
      </c>
      <c r="O97" s="217">
        <v>4.8888888888888893</v>
      </c>
      <c r="P97" s="452" t="s">
        <v>2227</v>
      </c>
    </row>
    <row r="98" spans="1:16" ht="30" customHeight="1" x14ac:dyDescent="0.3">
      <c r="A98" s="258" t="str">
        <f t="shared" si="1"/>
        <v>95위</v>
      </c>
      <c r="B98" s="215" t="s">
        <v>1898</v>
      </c>
      <c r="C98" s="215" t="s">
        <v>1902</v>
      </c>
      <c r="D98" s="272">
        <v>1</v>
      </c>
      <c r="E98" s="356" t="s">
        <v>2658</v>
      </c>
      <c r="F98" s="214" t="s">
        <v>2465</v>
      </c>
      <c r="G98" s="221" t="s">
        <v>2936</v>
      </c>
      <c r="H98" s="214" t="s">
        <v>1186</v>
      </c>
      <c r="I98" s="229" t="s">
        <v>1186</v>
      </c>
      <c r="J98" s="272">
        <v>29</v>
      </c>
      <c r="K98" s="321">
        <v>4.8879310344827589</v>
      </c>
      <c r="L98" s="233">
        <v>4.7931034482758621</v>
      </c>
      <c r="M98" s="217">
        <v>4.8965517241379306</v>
      </c>
      <c r="N98" s="217">
        <v>4.931034482758621</v>
      </c>
      <c r="O98" s="217">
        <v>4.931034482758621</v>
      </c>
      <c r="P98" s="430" t="s">
        <v>2227</v>
      </c>
    </row>
    <row r="99" spans="1:16" ht="30" customHeight="1" x14ac:dyDescent="0.3">
      <c r="A99" s="258" t="str">
        <f t="shared" si="1"/>
        <v>96위</v>
      </c>
      <c r="B99" s="215" t="s">
        <v>1898</v>
      </c>
      <c r="C99" s="215" t="s">
        <v>1902</v>
      </c>
      <c r="D99" s="272">
        <v>1</v>
      </c>
      <c r="E99" s="356" t="s">
        <v>2658</v>
      </c>
      <c r="F99" s="214" t="s">
        <v>2465</v>
      </c>
      <c r="G99" s="221" t="s">
        <v>2933</v>
      </c>
      <c r="H99" s="214" t="s">
        <v>1186</v>
      </c>
      <c r="I99" s="229" t="s">
        <v>1186</v>
      </c>
      <c r="J99" s="272">
        <v>29</v>
      </c>
      <c r="K99" s="321">
        <v>4.887931034482758</v>
      </c>
      <c r="L99" s="233">
        <v>4.931034482758621</v>
      </c>
      <c r="M99" s="217">
        <v>4.8965517241379306</v>
      </c>
      <c r="N99" s="217">
        <v>4.8275862068965516</v>
      </c>
      <c r="O99" s="217">
        <v>4.8965517241379306</v>
      </c>
      <c r="P99" s="452" t="s">
        <v>2227</v>
      </c>
    </row>
    <row r="100" spans="1:16" ht="30" customHeight="1" x14ac:dyDescent="0.3">
      <c r="A100" s="258" t="str">
        <f t="shared" si="1"/>
        <v>97위</v>
      </c>
      <c r="B100" s="215" t="s">
        <v>1886</v>
      </c>
      <c r="C100" s="215" t="s">
        <v>1894</v>
      </c>
      <c r="D100" s="274">
        <v>1</v>
      </c>
      <c r="E100" s="357" t="s">
        <v>2484</v>
      </c>
      <c r="F100" s="214" t="s">
        <v>2554</v>
      </c>
      <c r="G100" s="221" t="s">
        <v>2555</v>
      </c>
      <c r="H100" s="214" t="s">
        <v>1101</v>
      </c>
      <c r="I100" s="229" t="s">
        <v>1076</v>
      </c>
      <c r="J100" s="274">
        <v>23</v>
      </c>
      <c r="K100" s="321">
        <v>4.8875000000000002</v>
      </c>
      <c r="L100" s="233">
        <v>4.9000000000000004</v>
      </c>
      <c r="M100" s="217">
        <v>4.9000000000000004</v>
      </c>
      <c r="N100" s="217">
        <v>4.8499999999999996</v>
      </c>
      <c r="O100" s="217">
        <v>4.9000000000000004</v>
      </c>
      <c r="P100" s="430" t="s">
        <v>2227</v>
      </c>
    </row>
    <row r="101" spans="1:16" ht="30" customHeight="1" x14ac:dyDescent="0.3">
      <c r="A101" s="258" t="str">
        <f t="shared" si="1"/>
        <v>97위</v>
      </c>
      <c r="B101" s="215" t="s">
        <v>3394</v>
      </c>
      <c r="C101" s="215" t="s">
        <v>3527</v>
      </c>
      <c r="D101" s="272">
        <v>2</v>
      </c>
      <c r="E101" s="356" t="s">
        <v>723</v>
      </c>
      <c r="F101" s="214" t="s">
        <v>841</v>
      </c>
      <c r="G101" s="221" t="s">
        <v>3567</v>
      </c>
      <c r="H101" s="222" t="s">
        <v>253</v>
      </c>
      <c r="I101" s="230" t="s">
        <v>253</v>
      </c>
      <c r="J101" s="272">
        <v>20</v>
      </c>
      <c r="K101" s="321">
        <v>4.8875000000000002</v>
      </c>
      <c r="L101" s="233">
        <v>4.9000000000000004</v>
      </c>
      <c r="M101" s="217">
        <v>4.9000000000000004</v>
      </c>
      <c r="N101" s="217">
        <v>4.9000000000000004</v>
      </c>
      <c r="O101" s="217">
        <v>4.8499999999999996</v>
      </c>
      <c r="P101" s="430" t="s">
        <v>2227</v>
      </c>
    </row>
    <row r="102" spans="1:16" ht="30" customHeight="1" x14ac:dyDescent="0.3">
      <c r="A102" s="258" t="str">
        <f t="shared" si="1"/>
        <v>99위</v>
      </c>
      <c r="B102" s="215" t="s">
        <v>1833</v>
      </c>
      <c r="C102" s="215" t="s">
        <v>2456</v>
      </c>
      <c r="D102" s="272">
        <v>1</v>
      </c>
      <c r="E102" s="356" t="s">
        <v>2721</v>
      </c>
      <c r="F102" s="103" t="s">
        <v>3357</v>
      </c>
      <c r="G102" s="181" t="s">
        <v>3360</v>
      </c>
      <c r="H102" s="214" t="s">
        <v>1541</v>
      </c>
      <c r="I102" s="229" t="s">
        <v>1541</v>
      </c>
      <c r="J102" s="272">
        <v>18</v>
      </c>
      <c r="K102" s="321">
        <v>4.8872549019607847</v>
      </c>
      <c r="L102" s="233">
        <v>4.8888888888888893</v>
      </c>
      <c r="M102" s="217">
        <v>4.8888888888888893</v>
      </c>
      <c r="N102" s="217">
        <v>4.8888888888888893</v>
      </c>
      <c r="O102" s="217">
        <v>4.882352941176471</v>
      </c>
      <c r="P102" s="430" t="s">
        <v>2227</v>
      </c>
    </row>
    <row r="103" spans="1:16" ht="30" customHeight="1" x14ac:dyDescent="0.3">
      <c r="A103" s="258" t="str">
        <f t="shared" si="1"/>
        <v>100위</v>
      </c>
      <c r="B103" s="215" t="s">
        <v>1833</v>
      </c>
      <c r="C103" s="215" t="s">
        <v>2456</v>
      </c>
      <c r="D103" s="272">
        <v>1</v>
      </c>
      <c r="E103" s="356" t="s">
        <v>2721</v>
      </c>
      <c r="F103" s="214" t="s">
        <v>3357</v>
      </c>
      <c r="G103" s="221" t="s">
        <v>3365</v>
      </c>
      <c r="H103" s="214" t="s">
        <v>1541</v>
      </c>
      <c r="I103" s="229" t="s">
        <v>1541</v>
      </c>
      <c r="J103" s="272">
        <v>18</v>
      </c>
      <c r="K103" s="321">
        <v>4.8856209150326801</v>
      </c>
      <c r="L103" s="233">
        <v>4.882352941176471</v>
      </c>
      <c r="M103" s="217">
        <v>4.8888888888888893</v>
      </c>
      <c r="N103" s="217">
        <v>4.882352941176471</v>
      </c>
      <c r="O103" s="217">
        <v>4.8888888888888893</v>
      </c>
      <c r="P103" s="430" t="s">
        <v>2227</v>
      </c>
    </row>
    <row r="104" spans="1:16" ht="30" customHeight="1" x14ac:dyDescent="0.3">
      <c r="A104" s="258" t="str">
        <f t="shared" si="1"/>
        <v>101위</v>
      </c>
      <c r="B104" s="215" t="s">
        <v>3792</v>
      </c>
      <c r="C104" s="215" t="s">
        <v>4052</v>
      </c>
      <c r="D104" s="272">
        <v>1</v>
      </c>
      <c r="E104" s="356" t="s">
        <v>4073</v>
      </c>
      <c r="F104" s="214" t="s">
        <v>4076</v>
      </c>
      <c r="G104" s="221" t="s">
        <v>4079</v>
      </c>
      <c r="H104" s="214" t="s">
        <v>1159</v>
      </c>
      <c r="I104" s="229" t="s">
        <v>1159</v>
      </c>
      <c r="J104" s="272">
        <v>13</v>
      </c>
      <c r="K104" s="321">
        <v>4.884615384615385</v>
      </c>
      <c r="L104" s="233">
        <v>4.8461538461538458</v>
      </c>
      <c r="M104" s="217">
        <v>4.8461538461538458</v>
      </c>
      <c r="N104" s="217">
        <v>4.9230769230769234</v>
      </c>
      <c r="O104" s="217">
        <v>4.9230769230769234</v>
      </c>
      <c r="P104" s="430" t="s">
        <v>2227</v>
      </c>
    </row>
    <row r="105" spans="1:16" ht="30" customHeight="1" x14ac:dyDescent="0.3">
      <c r="A105" s="258" t="str">
        <f t="shared" si="1"/>
        <v>101위</v>
      </c>
      <c r="B105" s="215" t="s">
        <v>3792</v>
      </c>
      <c r="C105" s="215" t="s">
        <v>4052</v>
      </c>
      <c r="D105" s="272">
        <v>1</v>
      </c>
      <c r="E105" s="356" t="s">
        <v>4073</v>
      </c>
      <c r="F105" s="214" t="s">
        <v>4076</v>
      </c>
      <c r="G105" s="221" t="s">
        <v>4081</v>
      </c>
      <c r="H105" s="214" t="s">
        <v>1159</v>
      </c>
      <c r="I105" s="229" t="s">
        <v>1159</v>
      </c>
      <c r="J105" s="272">
        <v>13</v>
      </c>
      <c r="K105" s="321">
        <v>4.884615384615385</v>
      </c>
      <c r="L105" s="233">
        <v>4.8461538461538458</v>
      </c>
      <c r="M105" s="217">
        <v>4.9230769230769234</v>
      </c>
      <c r="N105" s="217">
        <v>4.9230769230769234</v>
      </c>
      <c r="O105" s="217">
        <v>4.8461538461538458</v>
      </c>
      <c r="P105" s="430" t="s">
        <v>2227</v>
      </c>
    </row>
    <row r="106" spans="1:16" ht="30" customHeight="1" x14ac:dyDescent="0.3">
      <c r="A106" s="258" t="str">
        <f t="shared" si="1"/>
        <v>103위</v>
      </c>
      <c r="B106" s="215" t="s">
        <v>1898</v>
      </c>
      <c r="C106" s="215" t="s">
        <v>1902</v>
      </c>
      <c r="D106" s="272">
        <v>1</v>
      </c>
      <c r="E106" s="356" t="s">
        <v>2658</v>
      </c>
      <c r="F106" s="214" t="s">
        <v>2465</v>
      </c>
      <c r="G106" s="221" t="s">
        <v>2940</v>
      </c>
      <c r="H106" s="214" t="s">
        <v>1186</v>
      </c>
      <c r="I106" s="229" t="s">
        <v>1186</v>
      </c>
      <c r="J106" s="272">
        <v>29</v>
      </c>
      <c r="K106" s="321">
        <v>4.8839285714285721</v>
      </c>
      <c r="L106" s="233">
        <v>4.9285714285714288</v>
      </c>
      <c r="M106" s="217">
        <v>4.8928571428571432</v>
      </c>
      <c r="N106" s="217">
        <v>4.8571428571428568</v>
      </c>
      <c r="O106" s="217">
        <v>4.8571428571428568</v>
      </c>
      <c r="P106" s="430" t="s">
        <v>2227</v>
      </c>
    </row>
    <row r="107" spans="1:16" ht="30" customHeight="1" x14ac:dyDescent="0.3">
      <c r="A107" s="258" t="str">
        <f t="shared" si="1"/>
        <v>104위</v>
      </c>
      <c r="B107" s="215" t="s">
        <v>1898</v>
      </c>
      <c r="C107" s="215" t="s">
        <v>1902</v>
      </c>
      <c r="D107" s="272">
        <v>1</v>
      </c>
      <c r="E107" s="356" t="s">
        <v>2959</v>
      </c>
      <c r="F107" s="103" t="s">
        <v>2960</v>
      </c>
      <c r="G107" s="181" t="s">
        <v>2962</v>
      </c>
      <c r="H107" s="214" t="s">
        <v>1273</v>
      </c>
      <c r="I107" s="229" t="s">
        <v>1273</v>
      </c>
      <c r="J107" s="272">
        <v>18</v>
      </c>
      <c r="K107" s="321">
        <v>4.882352941176471</v>
      </c>
      <c r="L107" s="233">
        <v>4.9411764705882355</v>
      </c>
      <c r="M107" s="217">
        <v>4.7058823529411766</v>
      </c>
      <c r="N107" s="217">
        <v>4.9411764705882355</v>
      </c>
      <c r="O107" s="217">
        <v>4.9411764705882355</v>
      </c>
      <c r="P107" s="430" t="s">
        <v>2227</v>
      </c>
    </row>
    <row r="108" spans="1:16" ht="30" customHeight="1" x14ac:dyDescent="0.3">
      <c r="A108" s="258" t="str">
        <f t="shared" si="1"/>
        <v>105위</v>
      </c>
      <c r="B108" s="215" t="s">
        <v>1898</v>
      </c>
      <c r="C108" s="215" t="s">
        <v>1902</v>
      </c>
      <c r="D108" s="272">
        <v>1</v>
      </c>
      <c r="E108" s="356" t="s">
        <v>2658</v>
      </c>
      <c r="F108" s="103" t="s">
        <v>2465</v>
      </c>
      <c r="G108" s="181" t="s">
        <v>2738</v>
      </c>
      <c r="H108" s="214" t="s">
        <v>1186</v>
      </c>
      <c r="I108" s="229" t="s">
        <v>1186</v>
      </c>
      <c r="J108" s="272">
        <v>29</v>
      </c>
      <c r="K108" s="321">
        <v>4.8793103448275863</v>
      </c>
      <c r="L108" s="233">
        <v>4.931034482758621</v>
      </c>
      <c r="M108" s="217">
        <v>4.8275862068965516</v>
      </c>
      <c r="N108" s="217">
        <v>4.8275862068965516</v>
      </c>
      <c r="O108" s="217">
        <v>4.931034482758621</v>
      </c>
      <c r="P108" s="430" t="s">
        <v>2227</v>
      </c>
    </row>
    <row r="109" spans="1:16" ht="30" customHeight="1" x14ac:dyDescent="0.3">
      <c r="A109" s="258" t="str">
        <f t="shared" si="1"/>
        <v>106위</v>
      </c>
      <c r="B109" s="215" t="s">
        <v>1833</v>
      </c>
      <c r="C109" s="215" t="s">
        <v>2440</v>
      </c>
      <c r="D109" s="272">
        <v>3</v>
      </c>
      <c r="E109" s="356" t="s">
        <v>1843</v>
      </c>
      <c r="F109" s="214" t="s">
        <v>2541</v>
      </c>
      <c r="G109" s="221" t="s">
        <v>2543</v>
      </c>
      <c r="H109" s="214" t="s">
        <v>1273</v>
      </c>
      <c r="I109" s="229" t="s">
        <v>1273</v>
      </c>
      <c r="J109" s="272">
        <v>10</v>
      </c>
      <c r="K109" s="321">
        <v>4.875</v>
      </c>
      <c r="L109" s="233">
        <v>4.9000000000000004</v>
      </c>
      <c r="M109" s="217">
        <v>4.9000000000000004</v>
      </c>
      <c r="N109" s="217">
        <v>4.8</v>
      </c>
      <c r="O109" s="217">
        <v>4.9000000000000004</v>
      </c>
      <c r="P109" s="430" t="s">
        <v>2227</v>
      </c>
    </row>
    <row r="110" spans="1:16" ht="30" customHeight="1" x14ac:dyDescent="0.3">
      <c r="A110" s="258" t="str">
        <f t="shared" si="1"/>
        <v>106위</v>
      </c>
      <c r="B110" s="215" t="s">
        <v>1886</v>
      </c>
      <c r="C110" s="215" t="s">
        <v>1894</v>
      </c>
      <c r="D110" s="274">
        <v>1</v>
      </c>
      <c r="E110" s="357" t="s">
        <v>2484</v>
      </c>
      <c r="F110" s="214" t="s">
        <v>2528</v>
      </c>
      <c r="G110" s="221" t="s">
        <v>2530</v>
      </c>
      <c r="H110" s="214" t="s">
        <v>1101</v>
      </c>
      <c r="I110" s="229" t="s">
        <v>1076</v>
      </c>
      <c r="J110" s="274">
        <v>23</v>
      </c>
      <c r="K110" s="321">
        <v>4.875</v>
      </c>
      <c r="L110" s="233">
        <v>4.9000000000000004</v>
      </c>
      <c r="M110" s="217">
        <v>4.8499999999999996</v>
      </c>
      <c r="N110" s="217">
        <v>4.9000000000000004</v>
      </c>
      <c r="O110" s="217">
        <v>4.8499999999999996</v>
      </c>
      <c r="P110" s="430" t="s">
        <v>2571</v>
      </c>
    </row>
    <row r="111" spans="1:16" ht="30" customHeight="1" x14ac:dyDescent="0.3">
      <c r="A111" s="258" t="str">
        <f t="shared" si="1"/>
        <v>106위</v>
      </c>
      <c r="B111" s="215" t="s">
        <v>1886</v>
      </c>
      <c r="C111" s="215" t="s">
        <v>1894</v>
      </c>
      <c r="D111" s="274">
        <v>1</v>
      </c>
      <c r="E111" s="357" t="s">
        <v>2484</v>
      </c>
      <c r="F111" s="214" t="s">
        <v>2554</v>
      </c>
      <c r="G111" s="221" t="s">
        <v>2557</v>
      </c>
      <c r="H111" s="214" t="s">
        <v>1101</v>
      </c>
      <c r="I111" s="229" t="s">
        <v>1076</v>
      </c>
      <c r="J111" s="274">
        <v>23</v>
      </c>
      <c r="K111" s="321">
        <v>4.875</v>
      </c>
      <c r="L111" s="233">
        <v>4.9000000000000004</v>
      </c>
      <c r="M111" s="217">
        <v>4.8499999999999996</v>
      </c>
      <c r="N111" s="217">
        <v>4.8499999999999996</v>
      </c>
      <c r="O111" s="217">
        <v>4.9000000000000004</v>
      </c>
      <c r="P111" s="430" t="s">
        <v>2227</v>
      </c>
    </row>
    <row r="112" spans="1:16" ht="30" customHeight="1" x14ac:dyDescent="0.3">
      <c r="A112" s="258" t="str">
        <f t="shared" si="1"/>
        <v>106위</v>
      </c>
      <c r="B112" s="215" t="s">
        <v>1833</v>
      </c>
      <c r="C112" s="215" t="s">
        <v>1835</v>
      </c>
      <c r="D112" s="272">
        <v>1</v>
      </c>
      <c r="E112" s="356" t="s">
        <v>1848</v>
      </c>
      <c r="F112" s="214" t="s">
        <v>2575</v>
      </c>
      <c r="G112" s="221" t="s">
        <v>3283</v>
      </c>
      <c r="H112" s="214" t="s">
        <v>1159</v>
      </c>
      <c r="I112" s="229" t="s">
        <v>1159</v>
      </c>
      <c r="J112" s="272">
        <v>18</v>
      </c>
      <c r="K112" s="321">
        <v>4.875</v>
      </c>
      <c r="L112" s="233">
        <v>4.8888888888888893</v>
      </c>
      <c r="M112" s="217">
        <v>4.833333333333333</v>
      </c>
      <c r="N112" s="217">
        <v>4.8888888888888893</v>
      </c>
      <c r="O112" s="217">
        <v>4.8888888888888893</v>
      </c>
      <c r="P112" s="430" t="s">
        <v>2227</v>
      </c>
    </row>
    <row r="113" spans="1:16" ht="30" customHeight="1" x14ac:dyDescent="0.3">
      <c r="A113" s="258" t="str">
        <f t="shared" si="1"/>
        <v>106위</v>
      </c>
      <c r="B113" s="215" t="s">
        <v>1898</v>
      </c>
      <c r="C113" s="215" t="s">
        <v>1902</v>
      </c>
      <c r="D113" s="191">
        <v>1</v>
      </c>
      <c r="E113" s="356" t="s">
        <v>2659</v>
      </c>
      <c r="F113" s="214" t="s">
        <v>2941</v>
      </c>
      <c r="G113" s="221" t="s">
        <v>2942</v>
      </c>
      <c r="H113" s="214" t="s">
        <v>1159</v>
      </c>
      <c r="I113" s="229" t="s">
        <v>1159</v>
      </c>
      <c r="J113" s="272">
        <v>18</v>
      </c>
      <c r="K113" s="322">
        <v>4.875</v>
      </c>
      <c r="L113" s="233">
        <v>4.8888888888888893</v>
      </c>
      <c r="M113" s="217">
        <v>4.9444444444444446</v>
      </c>
      <c r="N113" s="217">
        <v>4.7777777777777777</v>
      </c>
      <c r="O113" s="217">
        <v>4.8888888888888893</v>
      </c>
      <c r="P113" s="430" t="s">
        <v>2227</v>
      </c>
    </row>
    <row r="114" spans="1:16" ht="30" customHeight="1" x14ac:dyDescent="0.3">
      <c r="A114" s="258" t="str">
        <f t="shared" si="1"/>
        <v>106위</v>
      </c>
      <c r="B114" s="215" t="s">
        <v>1898</v>
      </c>
      <c r="C114" s="215" t="s">
        <v>1902</v>
      </c>
      <c r="D114" s="191">
        <v>1</v>
      </c>
      <c r="E114" s="356" t="s">
        <v>2659</v>
      </c>
      <c r="F114" s="214" t="s">
        <v>2941</v>
      </c>
      <c r="G114" s="221" t="s">
        <v>2945</v>
      </c>
      <c r="H114" s="214" t="s">
        <v>1159</v>
      </c>
      <c r="I114" s="229" t="s">
        <v>1159</v>
      </c>
      <c r="J114" s="272">
        <v>18</v>
      </c>
      <c r="K114" s="321">
        <v>4.875</v>
      </c>
      <c r="L114" s="233">
        <v>4.8888888888888893</v>
      </c>
      <c r="M114" s="217">
        <v>4.833333333333333</v>
      </c>
      <c r="N114" s="217">
        <v>4.8888888888888893</v>
      </c>
      <c r="O114" s="217">
        <v>4.8888888888888893</v>
      </c>
      <c r="P114" s="452" t="s">
        <v>2227</v>
      </c>
    </row>
    <row r="115" spans="1:16" ht="30" customHeight="1" x14ac:dyDescent="0.3">
      <c r="A115" s="258" t="str">
        <f t="shared" si="1"/>
        <v>106위</v>
      </c>
      <c r="B115" s="215" t="s">
        <v>1833</v>
      </c>
      <c r="C115" s="215" t="s">
        <v>2440</v>
      </c>
      <c r="D115" s="191">
        <v>22</v>
      </c>
      <c r="E115" s="356" t="s">
        <v>2180</v>
      </c>
      <c r="F115" s="214" t="s">
        <v>3114</v>
      </c>
      <c r="G115" s="221" t="s">
        <v>3115</v>
      </c>
      <c r="H115" s="214" t="s">
        <v>1891</v>
      </c>
      <c r="I115" s="229" t="s">
        <v>1892</v>
      </c>
      <c r="J115" s="272">
        <v>8</v>
      </c>
      <c r="K115" s="321">
        <v>4.875</v>
      </c>
      <c r="L115" s="233">
        <v>4.875</v>
      </c>
      <c r="M115" s="217">
        <v>4.875</v>
      </c>
      <c r="N115" s="217">
        <v>4.875</v>
      </c>
      <c r="O115" s="217">
        <v>4.875</v>
      </c>
      <c r="P115" s="430" t="s">
        <v>3113</v>
      </c>
    </row>
    <row r="116" spans="1:16" ht="30" customHeight="1" x14ac:dyDescent="0.3">
      <c r="A116" s="258" t="str">
        <f t="shared" si="1"/>
        <v>106위</v>
      </c>
      <c r="B116" s="215" t="s">
        <v>3394</v>
      </c>
      <c r="C116" s="215" t="s">
        <v>3621</v>
      </c>
      <c r="D116" s="191">
        <v>22</v>
      </c>
      <c r="E116" s="356" t="s">
        <v>3624</v>
      </c>
      <c r="F116" s="214" t="s">
        <v>1298</v>
      </c>
      <c r="G116" s="221" t="s">
        <v>1299</v>
      </c>
      <c r="H116" s="214" t="s">
        <v>247</v>
      </c>
      <c r="I116" s="229" t="s">
        <v>248</v>
      </c>
      <c r="J116" s="272">
        <v>8</v>
      </c>
      <c r="K116" s="322">
        <v>4.875</v>
      </c>
      <c r="L116" s="233">
        <v>4.875</v>
      </c>
      <c r="M116" s="217">
        <v>4.875</v>
      </c>
      <c r="N116" s="217">
        <v>4.875</v>
      </c>
      <c r="O116" s="217">
        <v>4.875</v>
      </c>
      <c r="P116" s="430" t="s">
        <v>1537</v>
      </c>
    </row>
    <row r="117" spans="1:16" ht="30" customHeight="1" x14ac:dyDescent="0.3">
      <c r="A117" s="258" t="str">
        <f t="shared" si="1"/>
        <v>106위</v>
      </c>
      <c r="B117" s="215" t="s">
        <v>3394</v>
      </c>
      <c r="C117" s="215" t="s">
        <v>3621</v>
      </c>
      <c r="D117" s="191">
        <v>22</v>
      </c>
      <c r="E117" s="356" t="s">
        <v>3624</v>
      </c>
      <c r="F117" s="214" t="s">
        <v>1304</v>
      </c>
      <c r="G117" s="221" t="s">
        <v>1305</v>
      </c>
      <c r="H117" s="214" t="s">
        <v>247</v>
      </c>
      <c r="I117" s="229" t="s">
        <v>248</v>
      </c>
      <c r="J117" s="272">
        <v>8</v>
      </c>
      <c r="K117" s="321">
        <v>4.875</v>
      </c>
      <c r="L117" s="233">
        <v>4.875</v>
      </c>
      <c r="M117" s="217">
        <v>4.875</v>
      </c>
      <c r="N117" s="217">
        <v>4.875</v>
      </c>
      <c r="O117" s="217">
        <v>4.875</v>
      </c>
      <c r="P117" s="430" t="s">
        <v>1537</v>
      </c>
    </row>
    <row r="118" spans="1:16" ht="30" customHeight="1" x14ac:dyDescent="0.3">
      <c r="A118" s="258" t="str">
        <f t="shared" si="1"/>
        <v>106위</v>
      </c>
      <c r="B118" s="215" t="s">
        <v>3394</v>
      </c>
      <c r="C118" s="215" t="s">
        <v>3705</v>
      </c>
      <c r="D118" s="191">
        <v>22</v>
      </c>
      <c r="E118" s="356" t="s">
        <v>3719</v>
      </c>
      <c r="F118" s="214" t="s">
        <v>1313</v>
      </c>
      <c r="G118" s="221" t="s">
        <v>1315</v>
      </c>
      <c r="H118" s="214" t="s">
        <v>247</v>
      </c>
      <c r="I118" s="229" t="s">
        <v>248</v>
      </c>
      <c r="J118" s="272">
        <v>8</v>
      </c>
      <c r="K118" s="321">
        <v>4.875</v>
      </c>
      <c r="L118" s="233">
        <v>4.875</v>
      </c>
      <c r="M118" s="217">
        <v>4.875</v>
      </c>
      <c r="N118" s="217">
        <v>4.875</v>
      </c>
      <c r="O118" s="217">
        <v>4.875</v>
      </c>
      <c r="P118" s="430" t="s">
        <v>1538</v>
      </c>
    </row>
    <row r="119" spans="1:16" ht="30" customHeight="1" x14ac:dyDescent="0.3">
      <c r="A119" s="258" t="str">
        <f t="shared" si="1"/>
        <v>106위</v>
      </c>
      <c r="B119" s="215" t="s">
        <v>1833</v>
      </c>
      <c r="C119" s="215" t="s">
        <v>2706</v>
      </c>
      <c r="D119" s="191">
        <v>1</v>
      </c>
      <c r="E119" s="356" t="s">
        <v>2714</v>
      </c>
      <c r="F119" s="214" t="s">
        <v>2568</v>
      </c>
      <c r="G119" s="221" t="s">
        <v>3311</v>
      </c>
      <c r="H119" s="214" t="s">
        <v>1131</v>
      </c>
      <c r="I119" s="229" t="s">
        <v>1131</v>
      </c>
      <c r="J119" s="272">
        <v>14</v>
      </c>
      <c r="K119" s="321">
        <v>4.875</v>
      </c>
      <c r="L119" s="233">
        <v>4.9285714285714288</v>
      </c>
      <c r="M119" s="217">
        <v>4.7142857142857144</v>
      </c>
      <c r="N119" s="217">
        <v>4.9285714285714288</v>
      </c>
      <c r="O119" s="217">
        <v>4.9285714285714288</v>
      </c>
      <c r="P119" s="430" t="s">
        <v>2227</v>
      </c>
    </row>
    <row r="120" spans="1:16" ht="30" customHeight="1" x14ac:dyDescent="0.3">
      <c r="A120" s="258" t="str">
        <f t="shared" si="1"/>
        <v>106위</v>
      </c>
      <c r="B120" s="215" t="s">
        <v>1833</v>
      </c>
      <c r="C120" s="215" t="s">
        <v>2706</v>
      </c>
      <c r="D120" s="191">
        <v>1</v>
      </c>
      <c r="E120" s="356" t="s">
        <v>2714</v>
      </c>
      <c r="F120" s="214" t="s">
        <v>2568</v>
      </c>
      <c r="G120" s="221" t="s">
        <v>3312</v>
      </c>
      <c r="H120" s="214" t="s">
        <v>1131</v>
      </c>
      <c r="I120" s="229" t="s">
        <v>1131</v>
      </c>
      <c r="J120" s="272">
        <v>14</v>
      </c>
      <c r="K120" s="321">
        <v>4.875</v>
      </c>
      <c r="L120" s="232">
        <v>4.9285714285714288</v>
      </c>
      <c r="M120" s="216">
        <v>4.9285714285714288</v>
      </c>
      <c r="N120" s="216">
        <v>4.7857142857142856</v>
      </c>
      <c r="O120" s="216">
        <v>4.8571428571428568</v>
      </c>
      <c r="P120" s="430" t="s">
        <v>2227</v>
      </c>
    </row>
    <row r="121" spans="1:16" ht="30" customHeight="1" x14ac:dyDescent="0.3">
      <c r="A121" s="258" t="str">
        <f t="shared" si="1"/>
        <v>106위</v>
      </c>
      <c r="B121" s="215" t="s">
        <v>3394</v>
      </c>
      <c r="C121" s="215" t="s">
        <v>3621</v>
      </c>
      <c r="D121" s="191">
        <v>1</v>
      </c>
      <c r="E121" s="356" t="s">
        <v>3640</v>
      </c>
      <c r="F121" s="214" t="s">
        <v>390</v>
      </c>
      <c r="G121" s="221" t="s">
        <v>3686</v>
      </c>
      <c r="H121" s="527" t="s">
        <v>716</v>
      </c>
      <c r="I121" s="528" t="s">
        <v>594</v>
      </c>
      <c r="J121" s="272">
        <v>26</v>
      </c>
      <c r="K121" s="321">
        <v>4.875</v>
      </c>
      <c r="L121" s="232">
        <v>4.9230769230769234</v>
      </c>
      <c r="M121" s="216">
        <v>4.7692307692307692</v>
      </c>
      <c r="N121" s="216">
        <v>4.884615384615385</v>
      </c>
      <c r="O121" s="216">
        <v>4.9230769230769234</v>
      </c>
      <c r="P121" s="430" t="s">
        <v>2021</v>
      </c>
    </row>
    <row r="122" spans="1:16" ht="30" customHeight="1" x14ac:dyDescent="0.3">
      <c r="A122" s="258" t="str">
        <f t="shared" si="1"/>
        <v>119위</v>
      </c>
      <c r="B122" s="215" t="s">
        <v>3792</v>
      </c>
      <c r="C122" s="215" t="s">
        <v>3902</v>
      </c>
      <c r="D122" s="191">
        <v>22</v>
      </c>
      <c r="E122" s="356" t="s">
        <v>2185</v>
      </c>
      <c r="F122" s="214" t="s">
        <v>2794</v>
      </c>
      <c r="G122" s="221" t="s">
        <v>2789</v>
      </c>
      <c r="H122" s="214" t="s">
        <v>3906</v>
      </c>
      <c r="I122" s="229" t="s">
        <v>1892</v>
      </c>
      <c r="J122" s="191">
        <v>7</v>
      </c>
      <c r="K122" s="322">
        <v>4.8722222222222218</v>
      </c>
      <c r="L122" s="233">
        <v>4.8</v>
      </c>
      <c r="M122" s="217">
        <v>4.9000000000000004</v>
      </c>
      <c r="N122" s="217">
        <v>4.9000000000000004</v>
      </c>
      <c r="O122" s="217">
        <v>4.8888888888888893</v>
      </c>
      <c r="P122" s="430" t="s">
        <v>2789</v>
      </c>
    </row>
    <row r="123" spans="1:16" ht="30" customHeight="1" x14ac:dyDescent="0.3">
      <c r="A123" s="258" t="str">
        <f t="shared" si="1"/>
        <v>120위</v>
      </c>
      <c r="B123" s="215" t="s">
        <v>1898</v>
      </c>
      <c r="C123" s="215" t="s">
        <v>1902</v>
      </c>
      <c r="D123" s="191">
        <v>1</v>
      </c>
      <c r="E123" s="356" t="s">
        <v>2662</v>
      </c>
      <c r="F123" s="214" t="s">
        <v>2965</v>
      </c>
      <c r="G123" s="221" t="s">
        <v>2966</v>
      </c>
      <c r="H123" s="214" t="s">
        <v>203</v>
      </c>
      <c r="I123" s="229" t="s">
        <v>203</v>
      </c>
      <c r="J123" s="191">
        <v>19</v>
      </c>
      <c r="K123" s="321">
        <v>4.8684210526315788</v>
      </c>
      <c r="L123" s="233">
        <v>4.8421052631578947</v>
      </c>
      <c r="M123" s="217">
        <v>4.8421052631578947</v>
      </c>
      <c r="N123" s="217">
        <v>4.8421052631578947</v>
      </c>
      <c r="O123" s="217">
        <v>4.9473684210526319</v>
      </c>
      <c r="P123" s="430" t="s">
        <v>2227</v>
      </c>
    </row>
    <row r="124" spans="1:16" ht="30" customHeight="1" x14ac:dyDescent="0.3">
      <c r="A124" s="258" t="str">
        <f t="shared" si="1"/>
        <v>121위</v>
      </c>
      <c r="B124" s="215" t="s">
        <v>1898</v>
      </c>
      <c r="C124" s="215" t="s">
        <v>1902</v>
      </c>
      <c r="D124" s="191">
        <v>1</v>
      </c>
      <c r="E124" s="356" t="s">
        <v>2658</v>
      </c>
      <c r="F124" s="214" t="s">
        <v>2465</v>
      </c>
      <c r="G124" s="221" t="s">
        <v>2934</v>
      </c>
      <c r="H124" s="214" t="s">
        <v>1186</v>
      </c>
      <c r="I124" s="229" t="s">
        <v>1186</v>
      </c>
      <c r="J124" s="191">
        <v>29</v>
      </c>
      <c r="K124" s="321">
        <v>4.8660714285714288</v>
      </c>
      <c r="L124" s="233">
        <v>4.8928571428571432</v>
      </c>
      <c r="M124" s="217">
        <v>4.8928571428571432</v>
      </c>
      <c r="N124" s="217">
        <v>4.8214285714285712</v>
      </c>
      <c r="O124" s="217">
        <v>4.8571428571428568</v>
      </c>
      <c r="P124" s="452" t="s">
        <v>2227</v>
      </c>
    </row>
    <row r="125" spans="1:16" ht="30" customHeight="1" x14ac:dyDescent="0.3">
      <c r="A125" s="258" t="str">
        <f t="shared" si="1"/>
        <v>122위</v>
      </c>
      <c r="B125" s="215" t="s">
        <v>1833</v>
      </c>
      <c r="C125" s="215" t="s">
        <v>2440</v>
      </c>
      <c r="D125" s="191">
        <v>2</v>
      </c>
      <c r="E125" s="356" t="s">
        <v>2484</v>
      </c>
      <c r="F125" s="214" t="s">
        <v>2568</v>
      </c>
      <c r="G125" s="221" t="s">
        <v>2569</v>
      </c>
      <c r="H125" s="214" t="s">
        <v>1076</v>
      </c>
      <c r="I125" s="229" t="s">
        <v>1076</v>
      </c>
      <c r="J125" s="191">
        <v>17</v>
      </c>
      <c r="K125" s="321">
        <v>4.8658088235294121</v>
      </c>
      <c r="L125" s="233">
        <v>4.882352941176471</v>
      </c>
      <c r="M125" s="217">
        <v>4.882352941176471</v>
      </c>
      <c r="N125" s="217">
        <v>4.8235294117647056</v>
      </c>
      <c r="O125" s="217">
        <v>4.875</v>
      </c>
      <c r="P125" s="430" t="s">
        <v>2227</v>
      </c>
    </row>
    <row r="126" spans="1:16" ht="30" customHeight="1" x14ac:dyDescent="0.3">
      <c r="A126" s="258" t="str">
        <f t="shared" si="1"/>
        <v>123위</v>
      </c>
      <c r="B126" s="215" t="s">
        <v>1833</v>
      </c>
      <c r="C126" s="215" t="s">
        <v>2440</v>
      </c>
      <c r="D126" s="191">
        <v>22</v>
      </c>
      <c r="E126" s="356" t="s">
        <v>2180</v>
      </c>
      <c r="F126" s="214" t="s">
        <v>2795</v>
      </c>
      <c r="G126" s="221" t="s">
        <v>2788</v>
      </c>
      <c r="H126" s="214" t="s">
        <v>1891</v>
      </c>
      <c r="I126" s="229" t="s">
        <v>1892</v>
      </c>
      <c r="J126" s="191">
        <v>13</v>
      </c>
      <c r="K126" s="321">
        <v>4.8653846153846159</v>
      </c>
      <c r="L126" s="233">
        <v>4.8461538461538458</v>
      </c>
      <c r="M126" s="217">
        <v>4.9230769230769234</v>
      </c>
      <c r="N126" s="217">
        <v>4.8461538461538458</v>
      </c>
      <c r="O126" s="217">
        <v>4.8461538461538458</v>
      </c>
      <c r="P126" s="430" t="s">
        <v>2789</v>
      </c>
    </row>
    <row r="127" spans="1:16" ht="30" customHeight="1" x14ac:dyDescent="0.3">
      <c r="A127" s="258" t="str">
        <f t="shared" si="1"/>
        <v>124위</v>
      </c>
      <c r="B127" s="215" t="s">
        <v>3792</v>
      </c>
      <c r="C127" s="215" t="s">
        <v>3801</v>
      </c>
      <c r="D127" s="191">
        <v>2</v>
      </c>
      <c r="E127" s="356" t="s">
        <v>2687</v>
      </c>
      <c r="F127" s="214" t="s">
        <v>2807</v>
      </c>
      <c r="G127" s="221" t="s">
        <v>3956</v>
      </c>
      <c r="H127" s="214" t="s">
        <v>1186</v>
      </c>
      <c r="I127" s="229" t="s">
        <v>1186</v>
      </c>
      <c r="J127" s="191">
        <v>24</v>
      </c>
      <c r="K127" s="322">
        <v>4.864583333333333</v>
      </c>
      <c r="L127" s="233">
        <v>4.875</v>
      </c>
      <c r="M127" s="217">
        <v>4.833333333333333</v>
      </c>
      <c r="N127" s="217">
        <v>4.875</v>
      </c>
      <c r="O127" s="217">
        <v>4.875</v>
      </c>
      <c r="P127" s="430" t="s">
        <v>2227</v>
      </c>
    </row>
    <row r="128" spans="1:16" ht="30" customHeight="1" x14ac:dyDescent="0.3">
      <c r="A128" s="258" t="str">
        <f t="shared" si="1"/>
        <v>124위</v>
      </c>
      <c r="B128" s="215" t="s">
        <v>3792</v>
      </c>
      <c r="C128" s="190" t="s">
        <v>3801</v>
      </c>
      <c r="D128" s="191">
        <v>2</v>
      </c>
      <c r="E128" s="356" t="s">
        <v>2687</v>
      </c>
      <c r="F128" s="103" t="s">
        <v>2807</v>
      </c>
      <c r="G128" s="181" t="s">
        <v>3175</v>
      </c>
      <c r="H128" s="103" t="s">
        <v>1186</v>
      </c>
      <c r="I128" s="231" t="s">
        <v>1186</v>
      </c>
      <c r="J128" s="191">
        <v>24</v>
      </c>
      <c r="K128" s="322">
        <v>4.864583333333333</v>
      </c>
      <c r="L128" s="275">
        <v>4.875</v>
      </c>
      <c r="M128" s="276">
        <v>4.875</v>
      </c>
      <c r="N128" s="276">
        <v>4.833333333333333</v>
      </c>
      <c r="O128" s="276">
        <v>4.875</v>
      </c>
      <c r="P128" s="430" t="s">
        <v>2227</v>
      </c>
    </row>
    <row r="129" spans="1:16" ht="30" customHeight="1" x14ac:dyDescent="0.3">
      <c r="A129" s="258" t="str">
        <f t="shared" si="1"/>
        <v>126위</v>
      </c>
      <c r="B129" s="215" t="s">
        <v>3394</v>
      </c>
      <c r="C129" s="215" t="s">
        <v>3621</v>
      </c>
      <c r="D129" s="272">
        <v>22</v>
      </c>
      <c r="E129" s="356" t="s">
        <v>3624</v>
      </c>
      <c r="F129" s="214" t="s">
        <v>95</v>
      </c>
      <c r="G129" s="221" t="s">
        <v>321</v>
      </c>
      <c r="H129" s="214" t="s">
        <v>247</v>
      </c>
      <c r="I129" s="229" t="s">
        <v>248</v>
      </c>
      <c r="J129" s="272">
        <v>11</v>
      </c>
      <c r="K129" s="322">
        <v>4.8636363636363633</v>
      </c>
      <c r="L129" s="233">
        <v>4.8181818181818183</v>
      </c>
      <c r="M129" s="217">
        <v>4.9090909090909092</v>
      </c>
      <c r="N129" s="217">
        <v>4.9090909090909092</v>
      </c>
      <c r="O129" s="217">
        <v>4.8181818181818183</v>
      </c>
      <c r="P129" s="430" t="s">
        <v>1535</v>
      </c>
    </row>
    <row r="130" spans="1:16" ht="30" customHeight="1" x14ac:dyDescent="0.3">
      <c r="A130" s="258" t="str">
        <f t="shared" si="1"/>
        <v>126위</v>
      </c>
      <c r="B130" s="215" t="s">
        <v>1833</v>
      </c>
      <c r="C130" s="215" t="s">
        <v>2456</v>
      </c>
      <c r="D130" s="272">
        <v>1</v>
      </c>
      <c r="E130" s="356" t="s">
        <v>2727</v>
      </c>
      <c r="F130" s="214" t="s">
        <v>2524</v>
      </c>
      <c r="G130" s="221" t="s">
        <v>3384</v>
      </c>
      <c r="H130" s="214" t="s">
        <v>1159</v>
      </c>
      <c r="I130" s="229" t="s">
        <v>1159</v>
      </c>
      <c r="J130" s="272">
        <v>11</v>
      </c>
      <c r="K130" s="321">
        <v>4.8636363636363633</v>
      </c>
      <c r="L130" s="233">
        <v>4.9090909090909092</v>
      </c>
      <c r="M130" s="217">
        <v>4.8181818181818183</v>
      </c>
      <c r="N130" s="217">
        <v>4.8181818181818183</v>
      </c>
      <c r="O130" s="217">
        <v>4.9090909090909092</v>
      </c>
      <c r="P130" s="430" t="s">
        <v>2227</v>
      </c>
    </row>
    <row r="131" spans="1:16" ht="30" customHeight="1" x14ac:dyDescent="0.3">
      <c r="A131" s="258" t="str">
        <f t="shared" si="1"/>
        <v>128위</v>
      </c>
      <c r="B131" s="215" t="s">
        <v>1898</v>
      </c>
      <c r="C131" s="215" t="s">
        <v>1908</v>
      </c>
      <c r="D131" s="272">
        <v>1</v>
      </c>
      <c r="E131" s="356" t="s">
        <v>1855</v>
      </c>
      <c r="F131" s="214" t="s">
        <v>2558</v>
      </c>
      <c r="G131" s="221" t="s">
        <v>3061</v>
      </c>
      <c r="H131" s="214" t="s">
        <v>1101</v>
      </c>
      <c r="I131" s="229" t="s">
        <v>1076</v>
      </c>
      <c r="J131" s="272">
        <v>20</v>
      </c>
      <c r="K131" s="321">
        <v>4.8624999999999998</v>
      </c>
      <c r="L131" s="233">
        <v>4.8499999999999996</v>
      </c>
      <c r="M131" s="217">
        <v>4.8499999999999996</v>
      </c>
      <c r="N131" s="217">
        <v>4.9000000000000004</v>
      </c>
      <c r="O131" s="217">
        <v>4.8499999999999996</v>
      </c>
      <c r="P131" s="430" t="s">
        <v>2571</v>
      </c>
    </row>
    <row r="132" spans="1:16" ht="30" customHeight="1" x14ac:dyDescent="0.3">
      <c r="A132" s="258" t="str">
        <f t="shared" ref="A132:A195" si="2">_xlfn.RANK.EQ(K132, $K$4:$K$4324, 0)&amp;"위"</f>
        <v>128위</v>
      </c>
      <c r="B132" s="215" t="s">
        <v>1898</v>
      </c>
      <c r="C132" s="215" t="s">
        <v>1908</v>
      </c>
      <c r="D132" s="272">
        <v>1</v>
      </c>
      <c r="E132" s="356" t="s">
        <v>1855</v>
      </c>
      <c r="F132" s="214" t="s">
        <v>3057</v>
      </c>
      <c r="G132" s="221" t="s">
        <v>3058</v>
      </c>
      <c r="H132" s="214" t="s">
        <v>1101</v>
      </c>
      <c r="I132" s="229" t="s">
        <v>1076</v>
      </c>
      <c r="J132" s="272">
        <v>20</v>
      </c>
      <c r="K132" s="321">
        <v>4.8624999999999998</v>
      </c>
      <c r="L132" s="233">
        <v>4.8499999999999996</v>
      </c>
      <c r="M132" s="217">
        <v>4.8499999999999996</v>
      </c>
      <c r="N132" s="217">
        <v>4.9000000000000004</v>
      </c>
      <c r="O132" s="217">
        <v>4.8499999999999996</v>
      </c>
      <c r="P132" s="430" t="s">
        <v>2227</v>
      </c>
    </row>
    <row r="133" spans="1:16" ht="30" customHeight="1" x14ac:dyDescent="0.3">
      <c r="A133" s="258" t="str">
        <f t="shared" si="2"/>
        <v>128위</v>
      </c>
      <c r="B133" s="215" t="s">
        <v>1898</v>
      </c>
      <c r="C133" s="215" t="s">
        <v>1908</v>
      </c>
      <c r="D133" s="272">
        <v>1</v>
      </c>
      <c r="E133" s="356" t="s">
        <v>1855</v>
      </c>
      <c r="F133" s="214" t="s">
        <v>3057</v>
      </c>
      <c r="G133" s="221" t="s">
        <v>3059</v>
      </c>
      <c r="H133" s="214" t="s">
        <v>1101</v>
      </c>
      <c r="I133" s="229" t="s">
        <v>1076</v>
      </c>
      <c r="J133" s="272">
        <v>20</v>
      </c>
      <c r="K133" s="321">
        <v>4.8624999999999998</v>
      </c>
      <c r="L133" s="233">
        <v>4.8499999999999996</v>
      </c>
      <c r="M133" s="217">
        <v>4.8499999999999996</v>
      </c>
      <c r="N133" s="217">
        <v>4.9000000000000004</v>
      </c>
      <c r="O133" s="217">
        <v>4.8499999999999996</v>
      </c>
      <c r="P133" s="430" t="s">
        <v>2227</v>
      </c>
    </row>
    <row r="134" spans="1:16" ht="30" customHeight="1" x14ac:dyDescent="0.3">
      <c r="A134" s="258" t="str">
        <f t="shared" si="2"/>
        <v>128위</v>
      </c>
      <c r="B134" s="215" t="s">
        <v>1886</v>
      </c>
      <c r="C134" s="215" t="s">
        <v>1894</v>
      </c>
      <c r="D134" s="274">
        <v>1</v>
      </c>
      <c r="E134" s="357" t="s">
        <v>2484</v>
      </c>
      <c r="F134" s="214" t="s">
        <v>2566</v>
      </c>
      <c r="G134" s="221" t="s">
        <v>2567</v>
      </c>
      <c r="H134" s="214" t="s">
        <v>1101</v>
      </c>
      <c r="I134" s="229" t="s">
        <v>1076</v>
      </c>
      <c r="J134" s="274">
        <v>23</v>
      </c>
      <c r="K134" s="321">
        <v>4.8624999999999998</v>
      </c>
      <c r="L134" s="233">
        <v>4.8499999999999996</v>
      </c>
      <c r="M134" s="217">
        <v>4.8499999999999996</v>
      </c>
      <c r="N134" s="217">
        <v>4.8499999999999996</v>
      </c>
      <c r="O134" s="217">
        <v>4.9000000000000004</v>
      </c>
      <c r="P134" s="430" t="s">
        <v>2227</v>
      </c>
    </row>
    <row r="135" spans="1:16" ht="30" customHeight="1" x14ac:dyDescent="0.3">
      <c r="A135" s="258" t="str">
        <f t="shared" si="2"/>
        <v>128위</v>
      </c>
      <c r="B135" s="215" t="s">
        <v>3394</v>
      </c>
      <c r="C135" s="215" t="s">
        <v>3621</v>
      </c>
      <c r="D135" s="272">
        <v>2</v>
      </c>
      <c r="E135" s="356" t="s">
        <v>2313</v>
      </c>
      <c r="F135" s="214" t="s">
        <v>3684</v>
      </c>
      <c r="G135" s="221" t="s">
        <v>3679</v>
      </c>
      <c r="H135" s="527" t="s">
        <v>1541</v>
      </c>
      <c r="I135" s="528" t="s">
        <v>1541</v>
      </c>
      <c r="J135" s="272">
        <v>17</v>
      </c>
      <c r="K135" s="321">
        <v>4.8624999999999998</v>
      </c>
      <c r="L135" s="233">
        <v>4.88</v>
      </c>
      <c r="M135" s="217">
        <v>4.82</v>
      </c>
      <c r="N135" s="217">
        <v>4.8099999999999996</v>
      </c>
      <c r="O135" s="217">
        <v>4.9400000000000004</v>
      </c>
      <c r="P135" s="430" t="s">
        <v>2227</v>
      </c>
    </row>
    <row r="136" spans="1:16" ht="30" customHeight="1" x14ac:dyDescent="0.3">
      <c r="A136" s="258" t="str">
        <f t="shared" si="2"/>
        <v>133위</v>
      </c>
      <c r="B136" s="215" t="s">
        <v>3792</v>
      </c>
      <c r="C136" s="215" t="s">
        <v>3833</v>
      </c>
      <c r="D136" s="272">
        <v>22</v>
      </c>
      <c r="E136" s="356" t="s">
        <v>2186</v>
      </c>
      <c r="F136" s="214" t="s">
        <v>2848</v>
      </c>
      <c r="G136" s="221" t="s">
        <v>2849</v>
      </c>
      <c r="H136" s="214" t="s">
        <v>3906</v>
      </c>
      <c r="I136" s="229" t="s">
        <v>1892</v>
      </c>
      <c r="J136" s="272">
        <v>13</v>
      </c>
      <c r="K136" s="321">
        <v>4.8621794871794872</v>
      </c>
      <c r="L136" s="233">
        <v>4.8461538461538458</v>
      </c>
      <c r="M136" s="217">
        <v>4.9230769230769234</v>
      </c>
      <c r="N136" s="217">
        <v>4.8461538461538458</v>
      </c>
      <c r="O136" s="217">
        <v>4.833333333333333</v>
      </c>
      <c r="P136" s="430" t="s">
        <v>2847</v>
      </c>
    </row>
    <row r="137" spans="1:16" ht="30" customHeight="1" x14ac:dyDescent="0.3">
      <c r="A137" s="258" t="str">
        <f t="shared" si="2"/>
        <v>134위</v>
      </c>
      <c r="B137" s="215" t="s">
        <v>1898</v>
      </c>
      <c r="C137" s="215" t="s">
        <v>1899</v>
      </c>
      <c r="D137" s="272">
        <v>22</v>
      </c>
      <c r="E137" s="356" t="s">
        <v>1901</v>
      </c>
      <c r="F137" s="214" t="s">
        <v>2792</v>
      </c>
      <c r="G137" s="221" t="s">
        <v>2793</v>
      </c>
      <c r="H137" s="214" t="s">
        <v>1891</v>
      </c>
      <c r="I137" s="229" t="s">
        <v>1892</v>
      </c>
      <c r="J137" s="272">
        <v>24</v>
      </c>
      <c r="K137" s="321">
        <v>4.8614130434782608</v>
      </c>
      <c r="L137" s="233">
        <v>4.8260869565217392</v>
      </c>
      <c r="M137" s="217">
        <v>4.833333333333333</v>
      </c>
      <c r="N137" s="217">
        <v>4.916666666666667</v>
      </c>
      <c r="O137" s="217">
        <v>4.8695652173913047</v>
      </c>
      <c r="P137" s="430" t="s">
        <v>2789</v>
      </c>
    </row>
    <row r="138" spans="1:16" ht="30" customHeight="1" x14ac:dyDescent="0.3">
      <c r="A138" s="258" t="str">
        <f t="shared" si="2"/>
        <v>135위</v>
      </c>
      <c r="B138" s="215" t="s">
        <v>3394</v>
      </c>
      <c r="C138" s="215" t="s">
        <v>3527</v>
      </c>
      <c r="D138" s="272">
        <v>22</v>
      </c>
      <c r="E138" s="356" t="s">
        <v>3528</v>
      </c>
      <c r="F138" s="103" t="s">
        <v>95</v>
      </c>
      <c r="G138" s="181" t="s">
        <v>321</v>
      </c>
      <c r="H138" s="214" t="s">
        <v>247</v>
      </c>
      <c r="I138" s="229" t="s">
        <v>248</v>
      </c>
      <c r="J138" s="272">
        <v>15</v>
      </c>
      <c r="K138" s="321">
        <v>4.8607142857142858</v>
      </c>
      <c r="L138" s="233">
        <v>4.8</v>
      </c>
      <c r="M138" s="217">
        <v>4.9285714285714288</v>
      </c>
      <c r="N138" s="217">
        <v>4.7857142857142856</v>
      </c>
      <c r="O138" s="217">
        <v>4.9285714285714288</v>
      </c>
      <c r="P138" s="430" t="s">
        <v>1535</v>
      </c>
    </row>
    <row r="139" spans="1:16" ht="30" customHeight="1" x14ac:dyDescent="0.3">
      <c r="A139" s="258" t="str">
        <f t="shared" si="2"/>
        <v>136위</v>
      </c>
      <c r="B139" s="215" t="s">
        <v>1173</v>
      </c>
      <c r="C139" s="215" t="s">
        <v>1658</v>
      </c>
      <c r="D139" s="272">
        <v>22</v>
      </c>
      <c r="E139" s="356" t="s">
        <v>1921</v>
      </c>
      <c r="F139" s="214" t="s">
        <v>2792</v>
      </c>
      <c r="G139" s="221" t="s">
        <v>2793</v>
      </c>
      <c r="H139" s="214" t="s">
        <v>1891</v>
      </c>
      <c r="I139" s="229" t="s">
        <v>1892</v>
      </c>
      <c r="J139" s="272">
        <v>21</v>
      </c>
      <c r="K139" s="321">
        <v>4.8571428571428568</v>
      </c>
      <c r="L139" s="233">
        <v>4.8571428571428568</v>
      </c>
      <c r="M139" s="217">
        <v>4.8571428571428568</v>
      </c>
      <c r="N139" s="217">
        <v>4.8571428571428568</v>
      </c>
      <c r="O139" s="217">
        <v>4.8571428571428568</v>
      </c>
      <c r="P139" s="430" t="s">
        <v>2789</v>
      </c>
    </row>
    <row r="140" spans="1:16" ht="30" customHeight="1" x14ac:dyDescent="0.3">
      <c r="A140" s="258" t="str">
        <f t="shared" si="2"/>
        <v>136위</v>
      </c>
      <c r="B140" s="215" t="s">
        <v>1833</v>
      </c>
      <c r="C140" s="215" t="s">
        <v>2208</v>
      </c>
      <c r="D140" s="272">
        <v>22</v>
      </c>
      <c r="E140" s="356" t="s">
        <v>2178</v>
      </c>
      <c r="F140" s="214" t="s">
        <v>2792</v>
      </c>
      <c r="G140" s="221" t="s">
        <v>2793</v>
      </c>
      <c r="H140" s="214" t="s">
        <v>1891</v>
      </c>
      <c r="I140" s="229" t="s">
        <v>1892</v>
      </c>
      <c r="J140" s="272">
        <v>21</v>
      </c>
      <c r="K140" s="322">
        <v>4.8571428571428568</v>
      </c>
      <c r="L140" s="233">
        <v>4.8571428571428568</v>
      </c>
      <c r="M140" s="217">
        <v>4.8571428571428568</v>
      </c>
      <c r="N140" s="217">
        <v>4.8571428571428568</v>
      </c>
      <c r="O140" s="217">
        <v>4.8571428571428568</v>
      </c>
      <c r="P140" s="430" t="s">
        <v>2789</v>
      </c>
    </row>
    <row r="141" spans="1:16" ht="30" customHeight="1" x14ac:dyDescent="0.3">
      <c r="A141" s="258" t="str">
        <f t="shared" si="2"/>
        <v>136위</v>
      </c>
      <c r="B141" s="215" t="s">
        <v>3792</v>
      </c>
      <c r="C141" s="215" t="s">
        <v>3902</v>
      </c>
      <c r="D141" s="272">
        <v>22</v>
      </c>
      <c r="E141" s="356" t="s">
        <v>2185</v>
      </c>
      <c r="F141" s="214" t="s">
        <v>3105</v>
      </c>
      <c r="G141" s="221" t="s">
        <v>3751</v>
      </c>
      <c r="H141" s="214" t="s">
        <v>3906</v>
      </c>
      <c r="I141" s="229" t="s">
        <v>1892</v>
      </c>
      <c r="J141" s="272">
        <v>11</v>
      </c>
      <c r="K141" s="321">
        <v>4.8571428571428568</v>
      </c>
      <c r="L141" s="233">
        <v>4.8571428571428568</v>
      </c>
      <c r="M141" s="217">
        <v>4.8571428571428568</v>
      </c>
      <c r="N141" s="217">
        <v>4.8571428571428568</v>
      </c>
      <c r="O141" s="217">
        <v>4.8571428571428568</v>
      </c>
      <c r="P141" s="430" t="s">
        <v>3100</v>
      </c>
    </row>
    <row r="142" spans="1:16" ht="30" customHeight="1" x14ac:dyDescent="0.3">
      <c r="A142" s="258" t="str">
        <f t="shared" si="2"/>
        <v>136위</v>
      </c>
      <c r="B142" s="215" t="s">
        <v>1833</v>
      </c>
      <c r="C142" s="215" t="s">
        <v>2706</v>
      </c>
      <c r="D142" s="272">
        <v>1</v>
      </c>
      <c r="E142" s="356" t="s">
        <v>2714</v>
      </c>
      <c r="F142" s="214" t="s">
        <v>2568</v>
      </c>
      <c r="G142" s="221" t="s">
        <v>3313</v>
      </c>
      <c r="H142" s="214" t="s">
        <v>1131</v>
      </c>
      <c r="I142" s="229" t="s">
        <v>1131</v>
      </c>
      <c r="J142" s="272">
        <v>14</v>
      </c>
      <c r="K142" s="321">
        <v>4.8571428571428568</v>
      </c>
      <c r="L142" s="232">
        <v>4.8571428571428568</v>
      </c>
      <c r="M142" s="216">
        <v>4.8571428571428568</v>
      </c>
      <c r="N142" s="216">
        <v>4.8571428571428568</v>
      </c>
      <c r="O142" s="216">
        <v>4.8571428571428568</v>
      </c>
      <c r="P142" s="430" t="s">
        <v>2227</v>
      </c>
    </row>
    <row r="143" spans="1:16" ht="30" customHeight="1" x14ac:dyDescent="0.3">
      <c r="A143" s="258" t="str">
        <f t="shared" si="2"/>
        <v>140위</v>
      </c>
      <c r="B143" s="215" t="s">
        <v>1898</v>
      </c>
      <c r="C143" s="215" t="s">
        <v>1902</v>
      </c>
      <c r="D143" s="272">
        <v>1</v>
      </c>
      <c r="E143" s="356" t="s">
        <v>2662</v>
      </c>
      <c r="F143" s="214" t="s">
        <v>2965</v>
      </c>
      <c r="G143" s="221" t="s">
        <v>2967</v>
      </c>
      <c r="H143" s="214" t="s">
        <v>203</v>
      </c>
      <c r="I143" s="229" t="s">
        <v>203</v>
      </c>
      <c r="J143" s="272">
        <v>19</v>
      </c>
      <c r="K143" s="321">
        <v>4.8552631578947363</v>
      </c>
      <c r="L143" s="233">
        <v>4.6842105263157894</v>
      </c>
      <c r="M143" s="217">
        <v>4.8947368421052628</v>
      </c>
      <c r="N143" s="217">
        <v>4.8947368421052628</v>
      </c>
      <c r="O143" s="217">
        <v>4.9473684210526319</v>
      </c>
      <c r="P143" s="430" t="s">
        <v>2227</v>
      </c>
    </row>
    <row r="144" spans="1:16" ht="30" customHeight="1" x14ac:dyDescent="0.3">
      <c r="A144" s="258" t="str">
        <f t="shared" si="2"/>
        <v>141위</v>
      </c>
      <c r="B144" s="215" t="s">
        <v>3792</v>
      </c>
      <c r="C144" s="215" t="s">
        <v>3801</v>
      </c>
      <c r="D144" s="272">
        <v>2</v>
      </c>
      <c r="E144" s="356" t="s">
        <v>2687</v>
      </c>
      <c r="F144" s="214" t="s">
        <v>2807</v>
      </c>
      <c r="G144" s="221" t="s">
        <v>3955</v>
      </c>
      <c r="H144" s="214" t="s">
        <v>1186</v>
      </c>
      <c r="I144" s="229" t="s">
        <v>1186</v>
      </c>
      <c r="J144" s="272">
        <v>24</v>
      </c>
      <c r="K144" s="321">
        <v>4.8541666666666661</v>
      </c>
      <c r="L144" s="233">
        <v>4.875</v>
      </c>
      <c r="M144" s="217">
        <v>4.875</v>
      </c>
      <c r="N144" s="217">
        <v>4.833333333333333</v>
      </c>
      <c r="O144" s="217">
        <v>4.833333333333333</v>
      </c>
      <c r="P144" s="430" t="s">
        <v>2227</v>
      </c>
    </row>
    <row r="145" spans="1:16" ht="30" customHeight="1" x14ac:dyDescent="0.3">
      <c r="A145" s="258" t="str">
        <f t="shared" si="2"/>
        <v>141위</v>
      </c>
      <c r="B145" s="215" t="s">
        <v>3792</v>
      </c>
      <c r="C145" s="215" t="s">
        <v>3801</v>
      </c>
      <c r="D145" s="272">
        <v>2</v>
      </c>
      <c r="E145" s="356" t="s">
        <v>2687</v>
      </c>
      <c r="F145" s="214" t="s">
        <v>2807</v>
      </c>
      <c r="G145" s="221" t="s">
        <v>3177</v>
      </c>
      <c r="H145" s="214" t="s">
        <v>1186</v>
      </c>
      <c r="I145" s="229" t="s">
        <v>1186</v>
      </c>
      <c r="J145" s="272">
        <v>24</v>
      </c>
      <c r="K145" s="321">
        <v>4.8541666666666661</v>
      </c>
      <c r="L145" s="233">
        <v>4.875</v>
      </c>
      <c r="M145" s="217">
        <v>4.833333333333333</v>
      </c>
      <c r="N145" s="217">
        <v>4.875</v>
      </c>
      <c r="O145" s="217">
        <v>4.833333333333333</v>
      </c>
      <c r="P145" s="430" t="s">
        <v>2227</v>
      </c>
    </row>
    <row r="146" spans="1:16" ht="30" customHeight="1" x14ac:dyDescent="0.3">
      <c r="A146" s="258" t="str">
        <f t="shared" si="2"/>
        <v>143위</v>
      </c>
      <c r="B146" s="215" t="s">
        <v>1833</v>
      </c>
      <c r="C146" s="215" t="s">
        <v>1835</v>
      </c>
      <c r="D146" s="272">
        <v>1</v>
      </c>
      <c r="E146" s="356" t="s">
        <v>2442</v>
      </c>
      <c r="F146" s="214" t="s">
        <v>3269</v>
      </c>
      <c r="G146" s="221" t="s">
        <v>3270</v>
      </c>
      <c r="H146" s="214" t="s">
        <v>1101</v>
      </c>
      <c r="I146" s="229" t="s">
        <v>1101</v>
      </c>
      <c r="J146" s="272">
        <v>45</v>
      </c>
      <c r="K146" s="321">
        <v>4.8537467700258397</v>
      </c>
      <c r="L146" s="233">
        <v>4.8666666666666663</v>
      </c>
      <c r="M146" s="217">
        <v>4.8444444444444441</v>
      </c>
      <c r="N146" s="217">
        <v>4.8372093023255811</v>
      </c>
      <c r="O146" s="217">
        <v>4.8666666666666663</v>
      </c>
      <c r="P146" s="430" t="s">
        <v>2571</v>
      </c>
    </row>
    <row r="147" spans="1:16" ht="30" customHeight="1" x14ac:dyDescent="0.3">
      <c r="A147" s="258" t="str">
        <f t="shared" si="2"/>
        <v>144위</v>
      </c>
      <c r="B147" s="215" t="s">
        <v>3394</v>
      </c>
      <c r="C147" s="215" t="s">
        <v>3527</v>
      </c>
      <c r="D147" s="272">
        <v>2</v>
      </c>
      <c r="E147" s="356" t="s">
        <v>723</v>
      </c>
      <c r="F147" s="214" t="s">
        <v>439</v>
      </c>
      <c r="G147" s="221" t="s">
        <v>3562</v>
      </c>
      <c r="H147" s="222" t="s">
        <v>253</v>
      </c>
      <c r="I147" s="230" t="s">
        <v>253</v>
      </c>
      <c r="J147" s="272">
        <v>20</v>
      </c>
      <c r="K147" s="321">
        <v>4.8499999999999996</v>
      </c>
      <c r="L147" s="232">
        <v>4.8499999999999996</v>
      </c>
      <c r="M147" s="216">
        <v>4.8499999999999996</v>
      </c>
      <c r="N147" s="216">
        <v>4.8499999999999996</v>
      </c>
      <c r="O147" s="216">
        <v>4.8499999999999996</v>
      </c>
      <c r="P147" s="430" t="s">
        <v>2227</v>
      </c>
    </row>
    <row r="148" spans="1:16" ht="30" customHeight="1" x14ac:dyDescent="0.3">
      <c r="A148" s="258" t="str">
        <f t="shared" si="2"/>
        <v>144위</v>
      </c>
      <c r="B148" s="215" t="s">
        <v>3394</v>
      </c>
      <c r="C148" s="215" t="s">
        <v>3527</v>
      </c>
      <c r="D148" s="272">
        <v>2</v>
      </c>
      <c r="E148" s="356" t="s">
        <v>723</v>
      </c>
      <c r="F148" s="214" t="s">
        <v>439</v>
      </c>
      <c r="G148" s="221" t="s">
        <v>3563</v>
      </c>
      <c r="H148" s="222" t="s">
        <v>253</v>
      </c>
      <c r="I148" s="230" t="s">
        <v>253</v>
      </c>
      <c r="J148" s="272">
        <v>20</v>
      </c>
      <c r="K148" s="321">
        <v>4.8499999999999996</v>
      </c>
      <c r="L148" s="233">
        <v>4.8499999999999996</v>
      </c>
      <c r="M148" s="217">
        <v>4.8499999999999996</v>
      </c>
      <c r="N148" s="217">
        <v>4.8499999999999996</v>
      </c>
      <c r="O148" s="217">
        <v>4.8499999999999996</v>
      </c>
      <c r="P148" s="430" t="s">
        <v>2227</v>
      </c>
    </row>
    <row r="149" spans="1:16" ht="30" customHeight="1" x14ac:dyDescent="0.3">
      <c r="A149" s="258" t="str">
        <f t="shared" si="2"/>
        <v>144위</v>
      </c>
      <c r="B149" s="215" t="s">
        <v>3394</v>
      </c>
      <c r="C149" s="215" t="s">
        <v>3621</v>
      </c>
      <c r="D149" s="272">
        <v>2</v>
      </c>
      <c r="E149" s="356" t="s">
        <v>2313</v>
      </c>
      <c r="F149" s="103" t="s">
        <v>3683</v>
      </c>
      <c r="G149" s="181" t="s">
        <v>3681</v>
      </c>
      <c r="H149" s="527" t="s">
        <v>1541</v>
      </c>
      <c r="I149" s="528" t="s">
        <v>1541</v>
      </c>
      <c r="J149" s="272">
        <v>17</v>
      </c>
      <c r="K149" s="321">
        <v>4.8499999999999996</v>
      </c>
      <c r="L149" s="233">
        <v>4.88</v>
      </c>
      <c r="M149" s="217">
        <v>4.82</v>
      </c>
      <c r="N149" s="217">
        <v>4.88</v>
      </c>
      <c r="O149" s="217">
        <v>4.82</v>
      </c>
      <c r="P149" s="430" t="s">
        <v>2227</v>
      </c>
    </row>
    <row r="150" spans="1:16" ht="30" customHeight="1" x14ac:dyDescent="0.3">
      <c r="A150" s="258" t="str">
        <f t="shared" si="2"/>
        <v>144위</v>
      </c>
      <c r="B150" s="215" t="s">
        <v>1833</v>
      </c>
      <c r="C150" s="215" t="s">
        <v>2440</v>
      </c>
      <c r="D150" s="272">
        <v>22</v>
      </c>
      <c r="E150" s="356" t="s">
        <v>2180</v>
      </c>
      <c r="F150" s="214" t="s">
        <v>2792</v>
      </c>
      <c r="G150" s="221" t="s">
        <v>2793</v>
      </c>
      <c r="H150" s="214" t="s">
        <v>1891</v>
      </c>
      <c r="I150" s="229" t="s">
        <v>1892</v>
      </c>
      <c r="J150" s="272">
        <v>20</v>
      </c>
      <c r="K150" s="321">
        <v>4.8499999999999996</v>
      </c>
      <c r="L150" s="233">
        <v>4.8499999999999996</v>
      </c>
      <c r="M150" s="217">
        <v>4.8499999999999996</v>
      </c>
      <c r="N150" s="217">
        <v>4.8499999999999996</v>
      </c>
      <c r="O150" s="217">
        <v>4.8499999999999996</v>
      </c>
      <c r="P150" s="430" t="s">
        <v>2789</v>
      </c>
    </row>
    <row r="151" spans="1:16" ht="30" customHeight="1" x14ac:dyDescent="0.3">
      <c r="A151" s="258" t="str">
        <f t="shared" si="2"/>
        <v>148위</v>
      </c>
      <c r="B151" s="215" t="s">
        <v>1898</v>
      </c>
      <c r="C151" s="215" t="s">
        <v>1908</v>
      </c>
      <c r="D151" s="272">
        <v>1</v>
      </c>
      <c r="E151" s="356" t="s">
        <v>1855</v>
      </c>
      <c r="F151" s="214" t="s">
        <v>3057</v>
      </c>
      <c r="G151" s="221" t="s">
        <v>3060</v>
      </c>
      <c r="H151" s="214" t="s">
        <v>1101</v>
      </c>
      <c r="I151" s="229" t="s">
        <v>1076</v>
      </c>
      <c r="J151" s="272">
        <v>20</v>
      </c>
      <c r="K151" s="321">
        <v>4.8480263157894736</v>
      </c>
      <c r="L151" s="233">
        <v>4.8499999999999996</v>
      </c>
      <c r="M151" s="217">
        <v>4.8499999999999996</v>
      </c>
      <c r="N151" s="217">
        <v>4.8421052631578947</v>
      </c>
      <c r="O151" s="217">
        <v>4.8499999999999996</v>
      </c>
      <c r="P151" s="430" t="s">
        <v>2227</v>
      </c>
    </row>
    <row r="152" spans="1:16" ht="30" customHeight="1" x14ac:dyDescent="0.3">
      <c r="A152" s="258" t="str">
        <f t="shared" si="2"/>
        <v>148위</v>
      </c>
      <c r="B152" s="215" t="s">
        <v>3394</v>
      </c>
      <c r="C152" s="215" t="s">
        <v>3527</v>
      </c>
      <c r="D152" s="272">
        <v>2</v>
      </c>
      <c r="E152" s="356" t="s">
        <v>723</v>
      </c>
      <c r="F152" s="214" t="s">
        <v>439</v>
      </c>
      <c r="G152" s="221" t="s">
        <v>3565</v>
      </c>
      <c r="H152" s="222" t="s">
        <v>253</v>
      </c>
      <c r="I152" s="230" t="s">
        <v>253</v>
      </c>
      <c r="J152" s="272">
        <v>20</v>
      </c>
      <c r="K152" s="321">
        <v>4.8480263157894736</v>
      </c>
      <c r="L152" s="233">
        <v>4.8499999999999996</v>
      </c>
      <c r="M152" s="217">
        <v>4.8499999999999996</v>
      </c>
      <c r="N152" s="217">
        <v>4.8499999999999996</v>
      </c>
      <c r="O152" s="217">
        <v>4.8421052631578947</v>
      </c>
      <c r="P152" s="430" t="s">
        <v>2227</v>
      </c>
    </row>
    <row r="153" spans="1:16" ht="30" customHeight="1" x14ac:dyDescent="0.3">
      <c r="A153" s="258" t="str">
        <f t="shared" si="2"/>
        <v>150위</v>
      </c>
      <c r="B153" s="215" t="s">
        <v>1886</v>
      </c>
      <c r="C153" s="215" t="s">
        <v>1894</v>
      </c>
      <c r="D153" s="274">
        <v>1</v>
      </c>
      <c r="E153" s="357" t="s">
        <v>1843</v>
      </c>
      <c r="F153" s="214" t="s">
        <v>2531</v>
      </c>
      <c r="G153" s="221" t="s">
        <v>2533</v>
      </c>
      <c r="H153" s="214" t="s">
        <v>1273</v>
      </c>
      <c r="I153" s="229" t="s">
        <v>1273</v>
      </c>
      <c r="J153" s="274">
        <v>20</v>
      </c>
      <c r="K153" s="321">
        <v>4.8478260869565215</v>
      </c>
      <c r="L153" s="233">
        <v>4.8695652173913047</v>
      </c>
      <c r="M153" s="217">
        <v>4.8260869565217392</v>
      </c>
      <c r="N153" s="217">
        <v>4.8260869565217392</v>
      </c>
      <c r="O153" s="217">
        <v>4.8695652173913047</v>
      </c>
      <c r="P153" s="430" t="s">
        <v>2227</v>
      </c>
    </row>
    <row r="154" spans="1:16" ht="30" customHeight="1" x14ac:dyDescent="0.3">
      <c r="A154" s="258" t="str">
        <f t="shared" si="2"/>
        <v>151위</v>
      </c>
      <c r="B154" s="215" t="s">
        <v>1898</v>
      </c>
      <c r="C154" s="215" t="s">
        <v>1902</v>
      </c>
      <c r="D154" s="272">
        <v>1</v>
      </c>
      <c r="E154" s="356" t="s">
        <v>2659</v>
      </c>
      <c r="F154" s="103" t="s">
        <v>2941</v>
      </c>
      <c r="G154" s="181" t="s">
        <v>2946</v>
      </c>
      <c r="H154" s="214" t="s">
        <v>1159</v>
      </c>
      <c r="I154" s="229" t="s">
        <v>1159</v>
      </c>
      <c r="J154" s="272">
        <v>18</v>
      </c>
      <c r="K154" s="321">
        <v>4.8472222222222223</v>
      </c>
      <c r="L154" s="232">
        <v>4.833333333333333</v>
      </c>
      <c r="M154" s="216">
        <v>4.8888888888888893</v>
      </c>
      <c r="N154" s="216">
        <v>4.9444444444444446</v>
      </c>
      <c r="O154" s="216">
        <v>4.7222222222222223</v>
      </c>
      <c r="P154" s="430" t="s">
        <v>2227</v>
      </c>
    </row>
    <row r="155" spans="1:16" ht="30" customHeight="1" x14ac:dyDescent="0.3">
      <c r="A155" s="258" t="str">
        <f t="shared" si="2"/>
        <v>151위</v>
      </c>
      <c r="B155" s="215" t="s">
        <v>1898</v>
      </c>
      <c r="C155" s="215" t="s">
        <v>1902</v>
      </c>
      <c r="D155" s="272">
        <v>22</v>
      </c>
      <c r="E155" s="356" t="s">
        <v>1904</v>
      </c>
      <c r="F155" s="103" t="s">
        <v>2795</v>
      </c>
      <c r="G155" s="181" t="s">
        <v>2788</v>
      </c>
      <c r="H155" s="214" t="s">
        <v>1891</v>
      </c>
      <c r="I155" s="229" t="s">
        <v>1892</v>
      </c>
      <c r="J155" s="272">
        <v>18</v>
      </c>
      <c r="K155" s="321">
        <v>4.8472222222222223</v>
      </c>
      <c r="L155" s="233">
        <v>4.833333333333333</v>
      </c>
      <c r="M155" s="217">
        <v>4.833333333333333</v>
      </c>
      <c r="N155" s="217">
        <v>4.8888888888888893</v>
      </c>
      <c r="O155" s="217">
        <v>4.833333333333333</v>
      </c>
      <c r="P155" s="430" t="s">
        <v>2789</v>
      </c>
    </row>
    <row r="156" spans="1:16" ht="30" customHeight="1" x14ac:dyDescent="0.3">
      <c r="A156" s="258" t="str">
        <f t="shared" si="2"/>
        <v>153위</v>
      </c>
      <c r="B156" s="215" t="s">
        <v>3394</v>
      </c>
      <c r="C156" s="215" t="s">
        <v>3392</v>
      </c>
      <c r="D156" s="272">
        <v>22</v>
      </c>
      <c r="E156" s="356" t="s">
        <v>3395</v>
      </c>
      <c r="F156" s="214" t="s">
        <v>95</v>
      </c>
      <c r="G156" s="221" t="s">
        <v>321</v>
      </c>
      <c r="H156" s="214" t="s">
        <v>247</v>
      </c>
      <c r="I156" s="229" t="s">
        <v>248</v>
      </c>
      <c r="J156" s="272">
        <v>15</v>
      </c>
      <c r="K156" s="321">
        <v>4.8464285714285715</v>
      </c>
      <c r="L156" s="233">
        <v>4.8666666666666663</v>
      </c>
      <c r="M156" s="217">
        <v>4.8666666666666663</v>
      </c>
      <c r="N156" s="217">
        <v>4.7857142857142856</v>
      </c>
      <c r="O156" s="217">
        <v>4.8666666666666663</v>
      </c>
      <c r="P156" s="430" t="s">
        <v>1535</v>
      </c>
    </row>
    <row r="157" spans="1:16" ht="30" customHeight="1" x14ac:dyDescent="0.3">
      <c r="A157" s="258" t="str">
        <f t="shared" si="2"/>
        <v>154위</v>
      </c>
      <c r="B157" s="215" t="s">
        <v>3792</v>
      </c>
      <c r="C157" s="215" t="s">
        <v>4052</v>
      </c>
      <c r="D157" s="272">
        <v>1</v>
      </c>
      <c r="E157" s="356" t="s">
        <v>4073</v>
      </c>
      <c r="F157" s="214" t="s">
        <v>4076</v>
      </c>
      <c r="G157" s="221" t="s">
        <v>4077</v>
      </c>
      <c r="H157" s="214" t="s">
        <v>1159</v>
      </c>
      <c r="I157" s="229" t="s">
        <v>1159</v>
      </c>
      <c r="J157" s="272">
        <v>13</v>
      </c>
      <c r="K157" s="321">
        <v>4.8461538461538458</v>
      </c>
      <c r="L157" s="233">
        <v>4.8461538461538458</v>
      </c>
      <c r="M157" s="217">
        <v>4.8461538461538458</v>
      </c>
      <c r="N157" s="217">
        <v>4.8461538461538458</v>
      </c>
      <c r="O157" s="217">
        <v>4.8461538461538458</v>
      </c>
      <c r="P157" s="430" t="s">
        <v>2227</v>
      </c>
    </row>
    <row r="158" spans="1:16" ht="30" customHeight="1" x14ac:dyDescent="0.3">
      <c r="A158" s="258" t="str">
        <f t="shared" si="2"/>
        <v>154위</v>
      </c>
      <c r="B158" s="215" t="s">
        <v>3792</v>
      </c>
      <c r="C158" s="215" t="s">
        <v>4052</v>
      </c>
      <c r="D158" s="272">
        <v>1</v>
      </c>
      <c r="E158" s="356" t="s">
        <v>4073</v>
      </c>
      <c r="F158" s="214" t="s">
        <v>4076</v>
      </c>
      <c r="G158" s="221" t="s">
        <v>4080</v>
      </c>
      <c r="H158" s="214" t="s">
        <v>1159</v>
      </c>
      <c r="I158" s="229" t="s">
        <v>1159</v>
      </c>
      <c r="J158" s="272">
        <v>13</v>
      </c>
      <c r="K158" s="321">
        <v>4.8461538461538458</v>
      </c>
      <c r="L158" s="233">
        <v>4.8461538461538458</v>
      </c>
      <c r="M158" s="217">
        <v>4.8461538461538458</v>
      </c>
      <c r="N158" s="217">
        <v>4.8461538461538458</v>
      </c>
      <c r="O158" s="217">
        <v>4.8461538461538458</v>
      </c>
      <c r="P158" s="430" t="s">
        <v>2227</v>
      </c>
    </row>
    <row r="159" spans="1:16" ht="30" customHeight="1" x14ac:dyDescent="0.3">
      <c r="A159" s="258" t="str">
        <f t="shared" si="2"/>
        <v>154위</v>
      </c>
      <c r="B159" s="215" t="s">
        <v>1173</v>
      </c>
      <c r="C159" s="215" t="s">
        <v>1658</v>
      </c>
      <c r="D159" s="272">
        <v>22</v>
      </c>
      <c r="E159" s="356" t="s">
        <v>1921</v>
      </c>
      <c r="F159" s="214" t="s">
        <v>3105</v>
      </c>
      <c r="G159" s="221" t="s">
        <v>3106</v>
      </c>
      <c r="H159" s="214" t="s">
        <v>1891</v>
      </c>
      <c r="I159" s="229" t="s">
        <v>1892</v>
      </c>
      <c r="J159" s="272">
        <v>13</v>
      </c>
      <c r="K159" s="322">
        <v>4.8461538461538458</v>
      </c>
      <c r="L159" s="233">
        <v>4.8461538461538458</v>
      </c>
      <c r="M159" s="217">
        <v>4.8461538461538458</v>
      </c>
      <c r="N159" s="217">
        <v>4.8461538461538458</v>
      </c>
      <c r="O159" s="217">
        <v>4.8461538461538458</v>
      </c>
      <c r="P159" s="430" t="s">
        <v>3100</v>
      </c>
    </row>
    <row r="160" spans="1:16" ht="30" customHeight="1" x14ac:dyDescent="0.3">
      <c r="A160" s="258" t="str">
        <f t="shared" si="2"/>
        <v>154위</v>
      </c>
      <c r="B160" s="215" t="s">
        <v>1833</v>
      </c>
      <c r="C160" s="215" t="s">
        <v>2706</v>
      </c>
      <c r="D160" s="272">
        <v>22</v>
      </c>
      <c r="E160" s="356" t="s">
        <v>3294</v>
      </c>
      <c r="F160" s="214" t="s">
        <v>3105</v>
      </c>
      <c r="G160" s="221" t="s">
        <v>3106</v>
      </c>
      <c r="H160" s="214" t="s">
        <v>1891</v>
      </c>
      <c r="I160" s="229" t="s">
        <v>1892</v>
      </c>
      <c r="J160" s="272">
        <v>13</v>
      </c>
      <c r="K160" s="321">
        <v>4.8461538461538458</v>
      </c>
      <c r="L160" s="233">
        <v>4.8461538461538458</v>
      </c>
      <c r="M160" s="217">
        <v>4.8461538461538458</v>
      </c>
      <c r="N160" s="217">
        <v>4.8461538461538458</v>
      </c>
      <c r="O160" s="217">
        <v>4.8461538461538458</v>
      </c>
      <c r="P160" s="430" t="s">
        <v>3100</v>
      </c>
    </row>
    <row r="161" spans="1:16" ht="30" customHeight="1" x14ac:dyDescent="0.3">
      <c r="A161" s="258" t="str">
        <f t="shared" si="2"/>
        <v>158위</v>
      </c>
      <c r="B161" s="215" t="s">
        <v>1898</v>
      </c>
      <c r="C161" s="215" t="s">
        <v>1899</v>
      </c>
      <c r="D161" s="272">
        <v>1</v>
      </c>
      <c r="E161" s="356" t="s">
        <v>2652</v>
      </c>
      <c r="F161" s="214" t="s">
        <v>2879</v>
      </c>
      <c r="G161" s="221" t="s">
        <v>2881</v>
      </c>
      <c r="H161" s="214" t="s">
        <v>203</v>
      </c>
      <c r="I161" s="229" t="s">
        <v>203</v>
      </c>
      <c r="J161" s="272">
        <v>17</v>
      </c>
      <c r="K161" s="321">
        <v>4.84375</v>
      </c>
      <c r="L161" s="233">
        <v>4.875</v>
      </c>
      <c r="M161" s="217">
        <v>4.875</v>
      </c>
      <c r="N161" s="217">
        <v>4.8125</v>
      </c>
      <c r="O161" s="217">
        <v>4.8125</v>
      </c>
      <c r="P161" s="452" t="s">
        <v>2227</v>
      </c>
    </row>
    <row r="162" spans="1:16" ht="30" customHeight="1" x14ac:dyDescent="0.3">
      <c r="A162" s="258" t="str">
        <f t="shared" si="2"/>
        <v>158위</v>
      </c>
      <c r="B162" s="215" t="s">
        <v>3792</v>
      </c>
      <c r="C162" s="215" t="s">
        <v>3801</v>
      </c>
      <c r="D162" s="272">
        <v>2</v>
      </c>
      <c r="E162" s="356" t="s">
        <v>2687</v>
      </c>
      <c r="F162" s="214" t="s">
        <v>2807</v>
      </c>
      <c r="G162" s="221" t="s">
        <v>3954</v>
      </c>
      <c r="H162" s="214" t="s">
        <v>1186</v>
      </c>
      <c r="I162" s="229" t="s">
        <v>1186</v>
      </c>
      <c r="J162" s="272">
        <v>24</v>
      </c>
      <c r="K162" s="321">
        <v>4.84375</v>
      </c>
      <c r="L162" s="233">
        <v>4.833333333333333</v>
      </c>
      <c r="M162" s="217">
        <v>4.875</v>
      </c>
      <c r="N162" s="217">
        <v>4.791666666666667</v>
      </c>
      <c r="O162" s="217">
        <v>4.875</v>
      </c>
      <c r="P162" s="430" t="s">
        <v>2227</v>
      </c>
    </row>
    <row r="163" spans="1:16" ht="30" customHeight="1" x14ac:dyDescent="0.3">
      <c r="A163" s="258" t="str">
        <f t="shared" si="2"/>
        <v>160위</v>
      </c>
      <c r="B163" s="215" t="s">
        <v>1898</v>
      </c>
      <c r="C163" s="215" t="s">
        <v>1899</v>
      </c>
      <c r="D163" s="272">
        <v>22</v>
      </c>
      <c r="E163" s="356" t="s">
        <v>1901</v>
      </c>
      <c r="F163" s="214" t="s">
        <v>2790</v>
      </c>
      <c r="G163" s="221" t="s">
        <v>2791</v>
      </c>
      <c r="H163" s="214" t="s">
        <v>1891</v>
      </c>
      <c r="I163" s="229" t="s">
        <v>1892</v>
      </c>
      <c r="J163" s="272">
        <v>19</v>
      </c>
      <c r="K163" s="321">
        <v>4.8421052631578947</v>
      </c>
      <c r="L163" s="232">
        <v>4.8421052631578947</v>
      </c>
      <c r="M163" s="216">
        <v>4.8421052631578947</v>
      </c>
      <c r="N163" s="216">
        <v>4.8421052631578947</v>
      </c>
      <c r="O163" s="216">
        <v>4.8421052631578947</v>
      </c>
      <c r="P163" s="430" t="s">
        <v>2789</v>
      </c>
    </row>
    <row r="164" spans="1:16" ht="30" customHeight="1" x14ac:dyDescent="0.3">
      <c r="A164" s="258" t="str">
        <f t="shared" si="2"/>
        <v>161위</v>
      </c>
      <c r="B164" s="215" t="s">
        <v>3394</v>
      </c>
      <c r="C164" s="215" t="s">
        <v>3705</v>
      </c>
      <c r="D164" s="272">
        <v>22</v>
      </c>
      <c r="E164" s="356" t="s">
        <v>3719</v>
      </c>
      <c r="F164" s="214" t="s">
        <v>93</v>
      </c>
      <c r="G164" s="221" t="s">
        <v>326</v>
      </c>
      <c r="H164" s="214" t="s">
        <v>247</v>
      </c>
      <c r="I164" s="229" t="s">
        <v>248</v>
      </c>
      <c r="J164" s="272">
        <v>11</v>
      </c>
      <c r="K164" s="322">
        <v>4.8409090909090908</v>
      </c>
      <c r="L164" s="233">
        <v>4.9090909090909092</v>
      </c>
      <c r="M164" s="217">
        <v>4.9090909090909092</v>
      </c>
      <c r="N164" s="217">
        <v>4.9090909090909092</v>
      </c>
      <c r="O164" s="217">
        <v>4.6363636363636367</v>
      </c>
      <c r="P164" s="430" t="s">
        <v>1535</v>
      </c>
    </row>
    <row r="165" spans="1:16" ht="30" customHeight="1" x14ac:dyDescent="0.3">
      <c r="A165" s="258" t="str">
        <f t="shared" si="2"/>
        <v>162위</v>
      </c>
      <c r="B165" s="215" t="s">
        <v>3792</v>
      </c>
      <c r="C165" s="215" t="s">
        <v>3902</v>
      </c>
      <c r="D165" s="272">
        <v>22</v>
      </c>
      <c r="E165" s="356" t="s">
        <v>2185</v>
      </c>
      <c r="F165" s="214" t="s">
        <v>2795</v>
      </c>
      <c r="G165" s="221" t="s">
        <v>2789</v>
      </c>
      <c r="H165" s="214" t="s">
        <v>3906</v>
      </c>
      <c r="I165" s="229" t="s">
        <v>1892</v>
      </c>
      <c r="J165" s="272">
        <v>65</v>
      </c>
      <c r="K165" s="321">
        <v>4.8392857142857144</v>
      </c>
      <c r="L165" s="233">
        <v>4.7857142857142856</v>
      </c>
      <c r="M165" s="217">
        <v>4.8571428571428568</v>
      </c>
      <c r="N165" s="217">
        <v>4.8571428571428568</v>
      </c>
      <c r="O165" s="217">
        <v>4.8571428571428568</v>
      </c>
      <c r="P165" s="430" t="s">
        <v>2789</v>
      </c>
    </row>
    <row r="166" spans="1:16" ht="30" customHeight="1" x14ac:dyDescent="0.3">
      <c r="A166" s="258" t="str">
        <f t="shared" si="2"/>
        <v>163위</v>
      </c>
      <c r="B166" s="215" t="s">
        <v>3792</v>
      </c>
      <c r="C166" s="215" t="s">
        <v>3801</v>
      </c>
      <c r="D166" s="272">
        <v>1</v>
      </c>
      <c r="E166" s="356" t="s">
        <v>3828</v>
      </c>
      <c r="F166" s="214" t="s">
        <v>3081</v>
      </c>
      <c r="G166" s="221" t="s">
        <v>3965</v>
      </c>
      <c r="H166" s="214" t="s">
        <v>3831</v>
      </c>
      <c r="I166" s="229" t="s">
        <v>3831</v>
      </c>
      <c r="J166" s="272">
        <v>14</v>
      </c>
      <c r="K166" s="321">
        <v>4.8392857142857135</v>
      </c>
      <c r="L166" s="233">
        <v>4.8571428571428568</v>
      </c>
      <c r="M166" s="217">
        <v>4.9285714285714288</v>
      </c>
      <c r="N166" s="217">
        <v>4.7857142857142856</v>
      </c>
      <c r="O166" s="217">
        <v>4.7857142857142856</v>
      </c>
      <c r="P166" s="430" t="s">
        <v>2227</v>
      </c>
    </row>
    <row r="167" spans="1:16" ht="30" customHeight="1" x14ac:dyDescent="0.3">
      <c r="A167" s="258" t="str">
        <f t="shared" si="2"/>
        <v>163위</v>
      </c>
      <c r="B167" s="215" t="s">
        <v>1833</v>
      </c>
      <c r="C167" s="215" t="s">
        <v>2706</v>
      </c>
      <c r="D167" s="272">
        <v>1</v>
      </c>
      <c r="E167" s="356" t="s">
        <v>2714</v>
      </c>
      <c r="F167" s="214" t="s">
        <v>2568</v>
      </c>
      <c r="G167" s="221" t="s">
        <v>3314</v>
      </c>
      <c r="H167" s="214" t="s">
        <v>1131</v>
      </c>
      <c r="I167" s="229" t="s">
        <v>1131</v>
      </c>
      <c r="J167" s="272">
        <v>14</v>
      </c>
      <c r="K167" s="321">
        <v>4.8392857142857135</v>
      </c>
      <c r="L167" s="233">
        <v>4.9285714285714288</v>
      </c>
      <c r="M167" s="217">
        <v>4.8571428571428568</v>
      </c>
      <c r="N167" s="217">
        <v>4.6428571428571432</v>
      </c>
      <c r="O167" s="217">
        <v>4.9285714285714288</v>
      </c>
      <c r="P167" s="430" t="s">
        <v>2227</v>
      </c>
    </row>
    <row r="168" spans="1:16" ht="30" customHeight="1" x14ac:dyDescent="0.3">
      <c r="A168" s="258" t="str">
        <f t="shared" si="2"/>
        <v>165위</v>
      </c>
      <c r="B168" s="215" t="s">
        <v>1898</v>
      </c>
      <c r="C168" s="215" t="s">
        <v>1902</v>
      </c>
      <c r="D168" s="272">
        <v>22</v>
      </c>
      <c r="E168" s="356" t="s">
        <v>1904</v>
      </c>
      <c r="F168" s="214" t="s">
        <v>2792</v>
      </c>
      <c r="G168" s="221" t="s">
        <v>2793</v>
      </c>
      <c r="H168" s="214" t="s">
        <v>1891</v>
      </c>
      <c r="I168" s="229" t="s">
        <v>1892</v>
      </c>
      <c r="J168" s="272">
        <v>23</v>
      </c>
      <c r="K168" s="321">
        <v>4.8369565217391308</v>
      </c>
      <c r="L168" s="232">
        <v>4.8260869565217392</v>
      </c>
      <c r="M168" s="216">
        <v>4.8260869565217392</v>
      </c>
      <c r="N168" s="216">
        <v>4.8260869565217392</v>
      </c>
      <c r="O168" s="216">
        <v>4.8695652173913047</v>
      </c>
      <c r="P168" s="430" t="s">
        <v>2789</v>
      </c>
    </row>
    <row r="169" spans="1:16" ht="30" customHeight="1" x14ac:dyDescent="0.3">
      <c r="A169" s="258" t="str">
        <f t="shared" si="2"/>
        <v>166위</v>
      </c>
      <c r="B169" s="215" t="s">
        <v>1173</v>
      </c>
      <c r="C169" s="215" t="s">
        <v>1914</v>
      </c>
      <c r="D169" s="272">
        <v>1</v>
      </c>
      <c r="E169" s="356" t="s">
        <v>2687</v>
      </c>
      <c r="F169" s="214" t="s">
        <v>3169</v>
      </c>
      <c r="G169" s="221" t="s">
        <v>3171</v>
      </c>
      <c r="H169" s="214" t="s">
        <v>1186</v>
      </c>
      <c r="I169" s="229" t="s">
        <v>1186</v>
      </c>
      <c r="J169" s="272">
        <v>26</v>
      </c>
      <c r="K169" s="321">
        <v>4.8365384615384617</v>
      </c>
      <c r="L169" s="233">
        <v>4.8076923076923075</v>
      </c>
      <c r="M169" s="217">
        <v>4.8461538461538458</v>
      </c>
      <c r="N169" s="217">
        <v>4.8461538461538458</v>
      </c>
      <c r="O169" s="217">
        <v>4.8461538461538458</v>
      </c>
      <c r="P169" s="430" t="s">
        <v>2227</v>
      </c>
    </row>
    <row r="170" spans="1:16" ht="30" customHeight="1" x14ac:dyDescent="0.3">
      <c r="A170" s="258" t="str">
        <f t="shared" si="2"/>
        <v>166위</v>
      </c>
      <c r="B170" s="215" t="s">
        <v>1833</v>
      </c>
      <c r="C170" s="215" t="s">
        <v>2456</v>
      </c>
      <c r="D170" s="272">
        <v>22</v>
      </c>
      <c r="E170" s="356" t="s">
        <v>2179</v>
      </c>
      <c r="F170" s="214" t="s">
        <v>2795</v>
      </c>
      <c r="G170" s="221" t="s">
        <v>2788</v>
      </c>
      <c r="H170" s="214" t="s">
        <v>1891</v>
      </c>
      <c r="I170" s="229" t="s">
        <v>1892</v>
      </c>
      <c r="J170" s="272">
        <v>14</v>
      </c>
      <c r="K170" s="321">
        <v>4.8365384615384617</v>
      </c>
      <c r="L170" s="233">
        <v>4.7857142857142856</v>
      </c>
      <c r="M170" s="217">
        <v>4.8571428571428568</v>
      </c>
      <c r="N170" s="217">
        <v>4.8571428571428568</v>
      </c>
      <c r="O170" s="217">
        <v>4.8461538461538458</v>
      </c>
      <c r="P170" s="430" t="s">
        <v>2789</v>
      </c>
    </row>
    <row r="171" spans="1:16" ht="30" customHeight="1" x14ac:dyDescent="0.3">
      <c r="A171" s="258" t="str">
        <f t="shared" si="2"/>
        <v>168위</v>
      </c>
      <c r="B171" s="215" t="s">
        <v>3394</v>
      </c>
      <c r="C171" s="215" t="s">
        <v>3621</v>
      </c>
      <c r="D171" s="272">
        <v>2</v>
      </c>
      <c r="E171" s="356" t="s">
        <v>2313</v>
      </c>
      <c r="F171" s="214" t="s">
        <v>3684</v>
      </c>
      <c r="G171" s="221" t="s">
        <v>3677</v>
      </c>
      <c r="H171" s="527" t="s">
        <v>1541</v>
      </c>
      <c r="I171" s="528" t="s">
        <v>1541</v>
      </c>
      <c r="J171" s="272">
        <v>17</v>
      </c>
      <c r="K171" s="321">
        <v>4.835</v>
      </c>
      <c r="L171" s="233">
        <v>4.82</v>
      </c>
      <c r="M171" s="217">
        <v>4.88</v>
      </c>
      <c r="N171" s="217">
        <v>4.82</v>
      </c>
      <c r="O171" s="217">
        <v>4.82</v>
      </c>
      <c r="P171" s="430" t="s">
        <v>2227</v>
      </c>
    </row>
    <row r="172" spans="1:16" ht="30" customHeight="1" x14ac:dyDescent="0.3">
      <c r="A172" s="258" t="str">
        <f t="shared" si="2"/>
        <v>168위</v>
      </c>
      <c r="B172" s="215" t="s">
        <v>3394</v>
      </c>
      <c r="C172" s="215" t="s">
        <v>3621</v>
      </c>
      <c r="D172" s="272">
        <v>2</v>
      </c>
      <c r="E172" s="356" t="s">
        <v>2313</v>
      </c>
      <c r="F172" s="214" t="s">
        <v>3684</v>
      </c>
      <c r="G172" s="221" t="s">
        <v>2319</v>
      </c>
      <c r="H172" s="527" t="s">
        <v>1541</v>
      </c>
      <c r="I172" s="528" t="s">
        <v>1541</v>
      </c>
      <c r="J172" s="272">
        <v>17</v>
      </c>
      <c r="K172" s="321">
        <v>4.835</v>
      </c>
      <c r="L172" s="233">
        <v>4.88</v>
      </c>
      <c r="M172" s="217">
        <v>4.82</v>
      </c>
      <c r="N172" s="217">
        <v>4.82</v>
      </c>
      <c r="O172" s="217">
        <v>4.82</v>
      </c>
      <c r="P172" s="430" t="s">
        <v>2227</v>
      </c>
    </row>
    <row r="173" spans="1:16" ht="30" customHeight="1" x14ac:dyDescent="0.3">
      <c r="A173" s="258" t="str">
        <f t="shared" si="2"/>
        <v>168위</v>
      </c>
      <c r="B173" s="215" t="s">
        <v>1173</v>
      </c>
      <c r="C173" s="215" t="s">
        <v>1914</v>
      </c>
      <c r="D173" s="272">
        <v>1</v>
      </c>
      <c r="E173" s="356" t="s">
        <v>2687</v>
      </c>
      <c r="F173" s="103" t="s">
        <v>3169</v>
      </c>
      <c r="G173" s="181" t="s">
        <v>3173</v>
      </c>
      <c r="H173" s="214" t="s">
        <v>1186</v>
      </c>
      <c r="I173" s="229" t="s">
        <v>1186</v>
      </c>
      <c r="J173" s="272">
        <v>26</v>
      </c>
      <c r="K173" s="321">
        <v>4.835</v>
      </c>
      <c r="L173" s="233">
        <v>4.8076923076923075</v>
      </c>
      <c r="M173" s="217">
        <v>4.8461538461538458</v>
      </c>
      <c r="N173" s="217">
        <v>4.8461538461538458</v>
      </c>
      <c r="O173" s="217">
        <v>4.84</v>
      </c>
      <c r="P173" s="430" t="s">
        <v>2227</v>
      </c>
    </row>
    <row r="174" spans="1:16" ht="30" customHeight="1" x14ac:dyDescent="0.3">
      <c r="A174" s="258" t="str">
        <f t="shared" si="2"/>
        <v>171위</v>
      </c>
      <c r="B174" s="215" t="s">
        <v>3394</v>
      </c>
      <c r="C174" s="215" t="s">
        <v>3621</v>
      </c>
      <c r="D174" s="272">
        <v>1</v>
      </c>
      <c r="E174" s="356" t="s">
        <v>3662</v>
      </c>
      <c r="F174" s="214" t="s">
        <v>3667</v>
      </c>
      <c r="G174" s="221" t="s">
        <v>3666</v>
      </c>
      <c r="H174" s="527" t="s">
        <v>253</v>
      </c>
      <c r="I174" s="528" t="s">
        <v>253</v>
      </c>
      <c r="J174" s="272">
        <v>6</v>
      </c>
      <c r="K174" s="321">
        <v>4.833333333333333</v>
      </c>
      <c r="L174" s="233">
        <v>4.833333333333333</v>
      </c>
      <c r="M174" s="217">
        <v>4.833333333333333</v>
      </c>
      <c r="N174" s="217">
        <v>4.833333333333333</v>
      </c>
      <c r="O174" s="217">
        <v>4.833333333333333</v>
      </c>
      <c r="P174" s="430" t="s">
        <v>2227</v>
      </c>
    </row>
    <row r="175" spans="1:16" ht="30" customHeight="1" x14ac:dyDescent="0.3">
      <c r="A175" s="258" t="str">
        <f t="shared" si="2"/>
        <v>171위</v>
      </c>
      <c r="B175" s="215" t="s">
        <v>3394</v>
      </c>
      <c r="C175" s="215" t="s">
        <v>3621</v>
      </c>
      <c r="D175" s="272">
        <v>1</v>
      </c>
      <c r="E175" s="356" t="s">
        <v>3662</v>
      </c>
      <c r="F175" s="214" t="s">
        <v>1776</v>
      </c>
      <c r="G175" s="221" t="s">
        <v>3668</v>
      </c>
      <c r="H175" s="527" t="s">
        <v>253</v>
      </c>
      <c r="I175" s="528" t="s">
        <v>253</v>
      </c>
      <c r="J175" s="272">
        <v>6</v>
      </c>
      <c r="K175" s="321">
        <v>4.833333333333333</v>
      </c>
      <c r="L175" s="233">
        <v>4.833333333333333</v>
      </c>
      <c r="M175" s="217">
        <v>4.833333333333333</v>
      </c>
      <c r="N175" s="217">
        <v>4.833333333333333</v>
      </c>
      <c r="O175" s="217">
        <v>4.833333333333333</v>
      </c>
      <c r="P175" s="430" t="s">
        <v>2227</v>
      </c>
    </row>
    <row r="176" spans="1:16" ht="30" customHeight="1" x14ac:dyDescent="0.3">
      <c r="A176" s="258" t="str">
        <f t="shared" si="2"/>
        <v>171위</v>
      </c>
      <c r="B176" s="215" t="s">
        <v>3394</v>
      </c>
      <c r="C176" s="215" t="s">
        <v>3621</v>
      </c>
      <c r="D176" s="272">
        <v>1</v>
      </c>
      <c r="E176" s="356" t="s">
        <v>3662</v>
      </c>
      <c r="F176" s="214" t="s">
        <v>3670</v>
      </c>
      <c r="G176" s="221" t="s">
        <v>3671</v>
      </c>
      <c r="H176" s="527" t="s">
        <v>253</v>
      </c>
      <c r="I176" s="528" t="s">
        <v>253</v>
      </c>
      <c r="J176" s="272">
        <v>6</v>
      </c>
      <c r="K176" s="322">
        <v>4.833333333333333</v>
      </c>
      <c r="L176" s="233">
        <v>4.833333333333333</v>
      </c>
      <c r="M176" s="217">
        <v>4.833333333333333</v>
      </c>
      <c r="N176" s="217">
        <v>4.833333333333333</v>
      </c>
      <c r="O176" s="217">
        <v>4.833333333333333</v>
      </c>
      <c r="P176" s="430" t="s">
        <v>2227</v>
      </c>
    </row>
    <row r="177" spans="1:16" ht="30" customHeight="1" x14ac:dyDescent="0.3">
      <c r="A177" s="258" t="str">
        <f t="shared" si="2"/>
        <v>171위</v>
      </c>
      <c r="B177" s="215" t="s">
        <v>3394</v>
      </c>
      <c r="C177" s="215" t="s">
        <v>3621</v>
      </c>
      <c r="D177" s="272">
        <v>1</v>
      </c>
      <c r="E177" s="356" t="s">
        <v>3662</v>
      </c>
      <c r="F177" s="214" t="s">
        <v>3672</v>
      </c>
      <c r="G177" s="221" t="s">
        <v>3673</v>
      </c>
      <c r="H177" s="527" t="s">
        <v>253</v>
      </c>
      <c r="I177" s="528" t="s">
        <v>253</v>
      </c>
      <c r="J177" s="272">
        <v>6</v>
      </c>
      <c r="K177" s="321">
        <v>4.833333333333333</v>
      </c>
      <c r="L177" s="233">
        <v>4.833333333333333</v>
      </c>
      <c r="M177" s="217">
        <v>4.833333333333333</v>
      </c>
      <c r="N177" s="217">
        <v>4.833333333333333</v>
      </c>
      <c r="O177" s="217">
        <v>4.833333333333333</v>
      </c>
      <c r="P177" s="430" t="s">
        <v>2227</v>
      </c>
    </row>
    <row r="178" spans="1:16" ht="30" customHeight="1" x14ac:dyDescent="0.3">
      <c r="A178" s="258" t="str">
        <f t="shared" si="2"/>
        <v>171위</v>
      </c>
      <c r="B178" s="215" t="s">
        <v>3394</v>
      </c>
      <c r="C178" s="215" t="s">
        <v>3621</v>
      </c>
      <c r="D178" s="272">
        <v>22</v>
      </c>
      <c r="E178" s="356" t="s">
        <v>3624</v>
      </c>
      <c r="F178" s="214" t="s">
        <v>1313</v>
      </c>
      <c r="G178" s="221" t="s">
        <v>1315</v>
      </c>
      <c r="H178" s="214" t="s">
        <v>247</v>
      </c>
      <c r="I178" s="229" t="s">
        <v>248</v>
      </c>
      <c r="J178" s="272">
        <v>6</v>
      </c>
      <c r="K178" s="321">
        <v>4.833333333333333</v>
      </c>
      <c r="L178" s="233">
        <v>4.833333333333333</v>
      </c>
      <c r="M178" s="217">
        <v>4.833333333333333</v>
      </c>
      <c r="N178" s="217">
        <v>4.833333333333333</v>
      </c>
      <c r="O178" s="217">
        <v>4.833333333333333</v>
      </c>
      <c r="P178" s="430" t="s">
        <v>1538</v>
      </c>
    </row>
    <row r="179" spans="1:16" ht="30" customHeight="1" x14ac:dyDescent="0.3">
      <c r="A179" s="258" t="str">
        <f t="shared" si="2"/>
        <v>171위</v>
      </c>
      <c r="B179" s="215" t="s">
        <v>3394</v>
      </c>
      <c r="C179" s="215" t="s">
        <v>3621</v>
      </c>
      <c r="D179" s="272">
        <v>22</v>
      </c>
      <c r="E179" s="356" t="s">
        <v>3624</v>
      </c>
      <c r="F179" s="214" t="s">
        <v>1316</v>
      </c>
      <c r="G179" s="221" t="s">
        <v>1317</v>
      </c>
      <c r="H179" s="214" t="s">
        <v>247</v>
      </c>
      <c r="I179" s="229" t="s">
        <v>248</v>
      </c>
      <c r="J179" s="272">
        <v>6</v>
      </c>
      <c r="K179" s="321">
        <v>4.833333333333333</v>
      </c>
      <c r="L179" s="233">
        <v>4.833333333333333</v>
      </c>
      <c r="M179" s="217">
        <v>4.833333333333333</v>
      </c>
      <c r="N179" s="217">
        <v>4.833333333333333</v>
      </c>
      <c r="O179" s="217">
        <v>4.833333333333333</v>
      </c>
      <c r="P179" s="430" t="s">
        <v>1538</v>
      </c>
    </row>
    <row r="180" spans="1:16" ht="30" customHeight="1" x14ac:dyDescent="0.3">
      <c r="A180" s="258" t="str">
        <f t="shared" si="2"/>
        <v>171위</v>
      </c>
      <c r="B180" s="215" t="s">
        <v>3792</v>
      </c>
      <c r="C180" s="215" t="s">
        <v>3833</v>
      </c>
      <c r="D180" s="272">
        <v>22</v>
      </c>
      <c r="E180" s="356" t="s">
        <v>2186</v>
      </c>
      <c r="F180" s="214" t="s">
        <v>3105</v>
      </c>
      <c r="G180" s="221" t="s">
        <v>3106</v>
      </c>
      <c r="H180" s="214" t="s">
        <v>3906</v>
      </c>
      <c r="I180" s="229" t="s">
        <v>1892</v>
      </c>
      <c r="J180" s="272">
        <v>6</v>
      </c>
      <c r="K180" s="321">
        <v>4.833333333333333</v>
      </c>
      <c r="L180" s="233">
        <v>4.833333333333333</v>
      </c>
      <c r="M180" s="217">
        <v>4.833333333333333</v>
      </c>
      <c r="N180" s="217">
        <v>4.833333333333333</v>
      </c>
      <c r="O180" s="217">
        <v>4.833333333333333</v>
      </c>
      <c r="P180" s="430" t="s">
        <v>3100</v>
      </c>
    </row>
    <row r="181" spans="1:16" ht="30" customHeight="1" x14ac:dyDescent="0.3">
      <c r="A181" s="258" t="str">
        <f t="shared" si="2"/>
        <v>171위</v>
      </c>
      <c r="B181" s="215" t="s">
        <v>1173</v>
      </c>
      <c r="C181" s="215" t="s">
        <v>1548</v>
      </c>
      <c r="D181" s="456">
        <v>22</v>
      </c>
      <c r="E181" s="356" t="s">
        <v>1918</v>
      </c>
      <c r="F181" s="214" t="s">
        <v>2794</v>
      </c>
      <c r="G181" s="221" t="s">
        <v>2791</v>
      </c>
      <c r="H181" s="214" t="s">
        <v>1891</v>
      </c>
      <c r="I181" s="229" t="s">
        <v>1892</v>
      </c>
      <c r="J181" s="456">
        <v>12</v>
      </c>
      <c r="K181" s="321">
        <v>4.833333333333333</v>
      </c>
      <c r="L181" s="232">
        <v>4.833333333333333</v>
      </c>
      <c r="M181" s="216">
        <v>4.833333333333333</v>
      </c>
      <c r="N181" s="216">
        <v>4.833333333333333</v>
      </c>
      <c r="O181" s="216">
        <v>4.833333333333333</v>
      </c>
      <c r="P181" s="430" t="s">
        <v>2789</v>
      </c>
    </row>
    <row r="182" spans="1:16" ht="30" customHeight="1" x14ac:dyDescent="0.3">
      <c r="A182" s="258" t="str">
        <f t="shared" si="2"/>
        <v>179위</v>
      </c>
      <c r="B182" s="215" t="s">
        <v>1833</v>
      </c>
      <c r="C182" s="215" t="s">
        <v>1835</v>
      </c>
      <c r="D182" s="272">
        <v>22</v>
      </c>
      <c r="E182" s="356" t="s">
        <v>3271</v>
      </c>
      <c r="F182" s="214" t="s">
        <v>2792</v>
      </c>
      <c r="G182" s="221" t="s">
        <v>2793</v>
      </c>
      <c r="H182" s="214" t="s">
        <v>1891</v>
      </c>
      <c r="I182" s="229" t="s">
        <v>1892</v>
      </c>
      <c r="J182" s="272">
        <v>22</v>
      </c>
      <c r="K182" s="321">
        <v>4.8315217391304355</v>
      </c>
      <c r="L182" s="233">
        <v>4.8181818181818183</v>
      </c>
      <c r="M182" s="217">
        <v>4.8260869565217392</v>
      </c>
      <c r="N182" s="217">
        <v>4.8636363636363633</v>
      </c>
      <c r="O182" s="217">
        <v>4.8181818181818183</v>
      </c>
      <c r="P182" s="430" t="s">
        <v>2789</v>
      </c>
    </row>
    <row r="183" spans="1:16" ht="30" customHeight="1" x14ac:dyDescent="0.3">
      <c r="A183" s="258" t="str">
        <f t="shared" si="2"/>
        <v>180위</v>
      </c>
      <c r="B183" s="215" t="s">
        <v>1833</v>
      </c>
      <c r="C183" s="215" t="s">
        <v>2706</v>
      </c>
      <c r="D183" s="272">
        <v>22</v>
      </c>
      <c r="E183" s="356" t="s">
        <v>3294</v>
      </c>
      <c r="F183" s="214" t="s">
        <v>2792</v>
      </c>
      <c r="G183" s="221" t="s">
        <v>2793</v>
      </c>
      <c r="H183" s="214" t="s">
        <v>1891</v>
      </c>
      <c r="I183" s="229" t="s">
        <v>1892</v>
      </c>
      <c r="J183" s="272">
        <v>23</v>
      </c>
      <c r="K183" s="321">
        <v>4.8315217391304346</v>
      </c>
      <c r="L183" s="233">
        <v>4.8260869565217392</v>
      </c>
      <c r="M183" s="217">
        <v>4.833333333333333</v>
      </c>
      <c r="N183" s="217">
        <v>4.833333333333333</v>
      </c>
      <c r="O183" s="217">
        <v>4.833333333333333</v>
      </c>
      <c r="P183" s="430" t="s">
        <v>2789</v>
      </c>
    </row>
    <row r="184" spans="1:16" ht="30" customHeight="1" x14ac:dyDescent="0.3">
      <c r="A184" s="258" t="str">
        <f t="shared" si="2"/>
        <v>181위</v>
      </c>
      <c r="B184" s="215" t="s">
        <v>3792</v>
      </c>
      <c r="C184" s="215" t="s">
        <v>3801</v>
      </c>
      <c r="D184" s="272">
        <v>2</v>
      </c>
      <c r="E184" s="356" t="s">
        <v>2687</v>
      </c>
      <c r="F184" s="214" t="s">
        <v>2807</v>
      </c>
      <c r="G184" s="221" t="s">
        <v>3953</v>
      </c>
      <c r="H184" s="214" t="s">
        <v>1186</v>
      </c>
      <c r="I184" s="229" t="s">
        <v>1186</v>
      </c>
      <c r="J184" s="272">
        <v>23</v>
      </c>
      <c r="K184" s="321">
        <v>4.8301630434782608</v>
      </c>
      <c r="L184" s="233">
        <v>4.8695652173913047</v>
      </c>
      <c r="M184" s="217">
        <v>4.8260869565217392</v>
      </c>
      <c r="N184" s="217">
        <v>4.833333333333333</v>
      </c>
      <c r="O184" s="217">
        <v>4.791666666666667</v>
      </c>
      <c r="P184" s="430" t="s">
        <v>2227</v>
      </c>
    </row>
    <row r="185" spans="1:16" ht="30" customHeight="1" x14ac:dyDescent="0.3">
      <c r="A185" s="258" t="str">
        <f t="shared" si="2"/>
        <v>182위</v>
      </c>
      <c r="B185" s="215" t="s">
        <v>1833</v>
      </c>
      <c r="C185" s="215" t="s">
        <v>2706</v>
      </c>
      <c r="D185" s="272">
        <v>22</v>
      </c>
      <c r="E185" s="356" t="s">
        <v>3294</v>
      </c>
      <c r="F185" s="214" t="s">
        <v>2850</v>
      </c>
      <c r="G185" s="221" t="s">
        <v>2851</v>
      </c>
      <c r="H185" s="214" t="s">
        <v>1891</v>
      </c>
      <c r="I185" s="229" t="s">
        <v>1892</v>
      </c>
      <c r="J185" s="272">
        <v>25</v>
      </c>
      <c r="K185" s="322">
        <v>4.83</v>
      </c>
      <c r="L185" s="233">
        <v>4.8</v>
      </c>
      <c r="M185" s="217">
        <v>4.84</v>
      </c>
      <c r="N185" s="217">
        <v>4.84</v>
      </c>
      <c r="O185" s="217">
        <v>4.84</v>
      </c>
      <c r="P185" s="430" t="s">
        <v>2847</v>
      </c>
    </row>
    <row r="186" spans="1:16" ht="30" customHeight="1" x14ac:dyDescent="0.3">
      <c r="A186" s="258" t="str">
        <f t="shared" si="2"/>
        <v>183위</v>
      </c>
      <c r="B186" s="215" t="s">
        <v>1898</v>
      </c>
      <c r="C186" s="215" t="s">
        <v>1908</v>
      </c>
      <c r="D186" s="272">
        <v>22</v>
      </c>
      <c r="E186" s="356" t="s">
        <v>1910</v>
      </c>
      <c r="F186" s="214" t="s">
        <v>2845</v>
      </c>
      <c r="G186" s="221" t="s">
        <v>2846</v>
      </c>
      <c r="H186" s="214" t="s">
        <v>1891</v>
      </c>
      <c r="I186" s="229" t="s">
        <v>1892</v>
      </c>
      <c r="J186" s="272">
        <v>38</v>
      </c>
      <c r="K186" s="321">
        <v>4.8289473684210531</v>
      </c>
      <c r="L186" s="233">
        <v>4.8157894736842106</v>
      </c>
      <c r="M186" s="217">
        <v>4.8421052631578947</v>
      </c>
      <c r="N186" s="217">
        <v>4.8157894736842106</v>
      </c>
      <c r="O186" s="217">
        <v>4.8421052631578947</v>
      </c>
      <c r="P186" s="430" t="s">
        <v>2847</v>
      </c>
    </row>
    <row r="187" spans="1:16" ht="30" customHeight="1" x14ac:dyDescent="0.3">
      <c r="A187" s="258" t="str">
        <f t="shared" si="2"/>
        <v>183위</v>
      </c>
      <c r="B187" s="215" t="s">
        <v>3792</v>
      </c>
      <c r="C187" s="215" t="s">
        <v>3833</v>
      </c>
      <c r="D187" s="272">
        <v>3</v>
      </c>
      <c r="E187" s="356" t="s">
        <v>2493</v>
      </c>
      <c r="F187" s="214" t="s">
        <v>2807</v>
      </c>
      <c r="G187" s="221" t="s">
        <v>4043</v>
      </c>
      <c r="H187" s="214" t="s">
        <v>3859</v>
      </c>
      <c r="I187" s="229" t="s">
        <v>3859</v>
      </c>
      <c r="J187" s="272">
        <v>19</v>
      </c>
      <c r="K187" s="321">
        <v>4.8289473684210531</v>
      </c>
      <c r="L187" s="233">
        <v>4.8421052631578947</v>
      </c>
      <c r="M187" s="217">
        <v>4.8421052631578947</v>
      </c>
      <c r="N187" s="217">
        <v>4.8421052631578947</v>
      </c>
      <c r="O187" s="217">
        <v>4.7894736842105265</v>
      </c>
      <c r="P187" s="430" t="s">
        <v>2227</v>
      </c>
    </row>
    <row r="188" spans="1:16" ht="30" customHeight="1" x14ac:dyDescent="0.3">
      <c r="A188" s="258" t="str">
        <f t="shared" si="2"/>
        <v>185위</v>
      </c>
      <c r="B188" s="215" t="s">
        <v>1898</v>
      </c>
      <c r="C188" s="215" t="s">
        <v>1899</v>
      </c>
      <c r="D188" s="272">
        <v>1</v>
      </c>
      <c r="E188" s="356" t="s">
        <v>2652</v>
      </c>
      <c r="F188" s="214" t="s">
        <v>2879</v>
      </c>
      <c r="G188" s="221" t="s">
        <v>2880</v>
      </c>
      <c r="H188" s="214" t="s">
        <v>203</v>
      </c>
      <c r="I188" s="229" t="s">
        <v>203</v>
      </c>
      <c r="J188" s="272">
        <v>17</v>
      </c>
      <c r="K188" s="321">
        <v>4.828125</v>
      </c>
      <c r="L188" s="233">
        <v>4.875</v>
      </c>
      <c r="M188" s="217">
        <v>4.8125</v>
      </c>
      <c r="N188" s="217">
        <v>4.8125</v>
      </c>
      <c r="O188" s="217">
        <v>4.8125</v>
      </c>
      <c r="P188" s="452" t="s">
        <v>2227</v>
      </c>
    </row>
    <row r="189" spans="1:16" ht="30" customHeight="1" x14ac:dyDescent="0.3">
      <c r="A189" s="258" t="str">
        <f t="shared" si="2"/>
        <v>186위</v>
      </c>
      <c r="B189" s="215" t="s">
        <v>1833</v>
      </c>
      <c r="C189" s="215" t="s">
        <v>2456</v>
      </c>
      <c r="D189" s="272">
        <v>2</v>
      </c>
      <c r="E189" s="356" t="s">
        <v>3215</v>
      </c>
      <c r="F189" s="214" t="s">
        <v>3269</v>
      </c>
      <c r="G189" s="221" t="s">
        <v>3270</v>
      </c>
      <c r="H189" s="214" t="s">
        <v>1101</v>
      </c>
      <c r="I189" s="229" t="s">
        <v>1101</v>
      </c>
      <c r="J189" s="272">
        <v>26</v>
      </c>
      <c r="K189" s="321">
        <v>4.8279166666666669</v>
      </c>
      <c r="L189" s="233">
        <v>4.84</v>
      </c>
      <c r="M189" s="217">
        <v>4.84</v>
      </c>
      <c r="N189" s="217">
        <v>4.84</v>
      </c>
      <c r="O189" s="217">
        <v>4.791666666666667</v>
      </c>
      <c r="P189" s="430" t="s">
        <v>2227</v>
      </c>
    </row>
    <row r="190" spans="1:16" ht="30" customHeight="1" x14ac:dyDescent="0.3">
      <c r="A190" s="258" t="str">
        <f t="shared" si="2"/>
        <v>187위</v>
      </c>
      <c r="B190" s="215" t="s">
        <v>3792</v>
      </c>
      <c r="C190" s="215" t="s">
        <v>4052</v>
      </c>
      <c r="D190" s="272">
        <v>1</v>
      </c>
      <c r="E190" s="356" t="s">
        <v>4073</v>
      </c>
      <c r="F190" s="214" t="s">
        <v>4076</v>
      </c>
      <c r="G190" s="221" t="s">
        <v>4078</v>
      </c>
      <c r="H190" s="214" t="s">
        <v>1159</v>
      </c>
      <c r="I190" s="229" t="s">
        <v>1159</v>
      </c>
      <c r="J190" s="272">
        <v>13</v>
      </c>
      <c r="K190" s="321">
        <v>4.8269230769230766</v>
      </c>
      <c r="L190" s="233">
        <v>4.8461538461538458</v>
      </c>
      <c r="M190" s="217">
        <v>4.8461538461538458</v>
      </c>
      <c r="N190" s="217">
        <v>4.7692307692307692</v>
      </c>
      <c r="O190" s="217">
        <v>4.8461538461538458</v>
      </c>
      <c r="P190" s="430" t="s">
        <v>2227</v>
      </c>
    </row>
    <row r="191" spans="1:16" ht="30" customHeight="1" x14ac:dyDescent="0.3">
      <c r="A191" s="258" t="str">
        <f t="shared" si="2"/>
        <v>188위</v>
      </c>
      <c r="B191" s="215" t="s">
        <v>1173</v>
      </c>
      <c r="C191" s="215" t="s">
        <v>1914</v>
      </c>
      <c r="D191" s="272">
        <v>22</v>
      </c>
      <c r="E191" s="356" t="s">
        <v>1916</v>
      </c>
      <c r="F191" s="214" t="s">
        <v>2792</v>
      </c>
      <c r="G191" s="221" t="s">
        <v>2793</v>
      </c>
      <c r="H191" s="214" t="s">
        <v>1891</v>
      </c>
      <c r="I191" s="229" t="s">
        <v>1892</v>
      </c>
      <c r="J191" s="272">
        <v>23</v>
      </c>
      <c r="K191" s="321">
        <v>4.8260869565217392</v>
      </c>
      <c r="L191" s="233">
        <v>4.8260869565217392</v>
      </c>
      <c r="M191" s="217">
        <v>4.8260869565217392</v>
      </c>
      <c r="N191" s="217">
        <v>4.8260869565217392</v>
      </c>
      <c r="O191" s="217">
        <v>4.8260869565217392</v>
      </c>
      <c r="P191" s="430" t="s">
        <v>2789</v>
      </c>
    </row>
    <row r="192" spans="1:16" ht="30" customHeight="1" x14ac:dyDescent="0.3">
      <c r="A192" s="258" t="str">
        <f t="shared" si="2"/>
        <v>189위</v>
      </c>
      <c r="B192" s="215" t="s">
        <v>3394</v>
      </c>
      <c r="C192" s="215" t="s">
        <v>3621</v>
      </c>
      <c r="D192" s="272">
        <v>1</v>
      </c>
      <c r="E192" s="356" t="s">
        <v>3662</v>
      </c>
      <c r="F192" s="214" t="s">
        <v>3664</v>
      </c>
      <c r="G192" s="221" t="s">
        <v>3665</v>
      </c>
      <c r="H192" s="527" t="s">
        <v>253</v>
      </c>
      <c r="I192" s="528" t="s">
        <v>253</v>
      </c>
      <c r="J192" s="272">
        <v>6</v>
      </c>
      <c r="K192" s="322">
        <v>4.8250000000000002</v>
      </c>
      <c r="L192" s="233">
        <v>4.833333333333333</v>
      </c>
      <c r="M192" s="217">
        <v>4.833333333333333</v>
      </c>
      <c r="N192" s="217">
        <v>4.833333333333333</v>
      </c>
      <c r="O192" s="217">
        <v>4.8</v>
      </c>
      <c r="P192" s="430" t="s">
        <v>2227</v>
      </c>
    </row>
    <row r="193" spans="1:16" ht="30" customHeight="1" x14ac:dyDescent="0.3">
      <c r="A193" s="258" t="str">
        <f t="shared" si="2"/>
        <v>189위</v>
      </c>
      <c r="B193" s="215" t="s">
        <v>1173</v>
      </c>
      <c r="C193" s="215" t="s">
        <v>1914</v>
      </c>
      <c r="D193" s="272">
        <v>1</v>
      </c>
      <c r="E193" s="356" t="s">
        <v>2687</v>
      </c>
      <c r="F193" s="214" t="s">
        <v>3169</v>
      </c>
      <c r="G193" s="221" t="s">
        <v>3172</v>
      </c>
      <c r="H193" s="214" t="s">
        <v>1186</v>
      </c>
      <c r="I193" s="229" t="s">
        <v>1186</v>
      </c>
      <c r="J193" s="272">
        <v>26</v>
      </c>
      <c r="K193" s="321">
        <v>4.8250000000000002</v>
      </c>
      <c r="L193" s="233">
        <v>4.8076923076923075</v>
      </c>
      <c r="M193" s="217">
        <v>4.8461538461538458</v>
      </c>
      <c r="N193" s="217">
        <v>4.8461538461538458</v>
      </c>
      <c r="O193" s="217">
        <v>4.8</v>
      </c>
      <c r="P193" s="430" t="s">
        <v>2227</v>
      </c>
    </row>
    <row r="194" spans="1:16" ht="30" customHeight="1" x14ac:dyDescent="0.3">
      <c r="A194" s="258" t="str">
        <f t="shared" si="2"/>
        <v>191위</v>
      </c>
      <c r="B194" s="215" t="s">
        <v>3394</v>
      </c>
      <c r="C194" s="215" t="s">
        <v>3621</v>
      </c>
      <c r="D194" s="272">
        <v>1</v>
      </c>
      <c r="E194" s="356" t="s">
        <v>3662</v>
      </c>
      <c r="F194" s="214" t="s">
        <v>3664</v>
      </c>
      <c r="G194" s="221" t="s">
        <v>3663</v>
      </c>
      <c r="H194" s="527" t="s">
        <v>253</v>
      </c>
      <c r="I194" s="528" t="s">
        <v>253</v>
      </c>
      <c r="J194" s="272">
        <v>6</v>
      </c>
      <c r="K194" s="321">
        <v>4.8249999999999993</v>
      </c>
      <c r="L194" s="232">
        <v>4.8</v>
      </c>
      <c r="M194" s="216">
        <v>4.833333333333333</v>
      </c>
      <c r="N194" s="216">
        <v>4.833333333333333</v>
      </c>
      <c r="O194" s="216">
        <v>4.833333333333333</v>
      </c>
      <c r="P194" s="430" t="s">
        <v>2227</v>
      </c>
    </row>
    <row r="195" spans="1:16" ht="30" customHeight="1" x14ac:dyDescent="0.3">
      <c r="A195" s="258" t="str">
        <f t="shared" si="2"/>
        <v>191위</v>
      </c>
      <c r="B195" s="215" t="s">
        <v>3394</v>
      </c>
      <c r="C195" s="215" t="s">
        <v>3527</v>
      </c>
      <c r="D195" s="272">
        <v>2</v>
      </c>
      <c r="E195" s="356" t="s">
        <v>723</v>
      </c>
      <c r="F195" s="214" t="s">
        <v>384</v>
      </c>
      <c r="G195" s="221" t="s">
        <v>3569</v>
      </c>
      <c r="H195" s="222" t="s">
        <v>253</v>
      </c>
      <c r="I195" s="230" t="s">
        <v>253</v>
      </c>
      <c r="J195" s="272">
        <v>20</v>
      </c>
      <c r="K195" s="321">
        <v>4.8249999999999993</v>
      </c>
      <c r="L195" s="233">
        <v>4.8499999999999996</v>
      </c>
      <c r="M195" s="217">
        <v>4.8499999999999996</v>
      </c>
      <c r="N195" s="217">
        <v>4.75</v>
      </c>
      <c r="O195" s="217">
        <v>4.8499999999999996</v>
      </c>
      <c r="P195" s="430" t="s">
        <v>2227</v>
      </c>
    </row>
    <row r="196" spans="1:16" ht="30" customHeight="1" x14ac:dyDescent="0.3">
      <c r="A196" s="258" t="str">
        <f t="shared" ref="A196:A259" si="3">_xlfn.RANK.EQ(K196, $K$4:$K$4324, 0)&amp;"위"</f>
        <v>193위</v>
      </c>
      <c r="B196" s="215" t="s">
        <v>1173</v>
      </c>
      <c r="C196" s="215" t="s">
        <v>1911</v>
      </c>
      <c r="D196" s="272">
        <v>22</v>
      </c>
      <c r="E196" s="356" t="s">
        <v>1913</v>
      </c>
      <c r="F196" s="214" t="s">
        <v>3114</v>
      </c>
      <c r="G196" s="221" t="s">
        <v>3115</v>
      </c>
      <c r="H196" s="214" t="s">
        <v>1891</v>
      </c>
      <c r="I196" s="229" t="s">
        <v>1892</v>
      </c>
      <c r="J196" s="272">
        <v>16</v>
      </c>
      <c r="K196" s="321">
        <v>4.8236607142857144</v>
      </c>
      <c r="L196" s="233">
        <v>4.8125</v>
      </c>
      <c r="M196" s="217">
        <v>4.8125</v>
      </c>
      <c r="N196" s="217">
        <v>4.8125</v>
      </c>
      <c r="O196" s="217">
        <v>4.8571428571428568</v>
      </c>
      <c r="P196" s="430" t="s">
        <v>3113</v>
      </c>
    </row>
    <row r="197" spans="1:16" ht="30" customHeight="1" x14ac:dyDescent="0.3">
      <c r="A197" s="258" t="str">
        <f t="shared" si="3"/>
        <v>194위</v>
      </c>
      <c r="B197" s="215" t="s">
        <v>3792</v>
      </c>
      <c r="C197" s="215" t="s">
        <v>3902</v>
      </c>
      <c r="D197" s="272">
        <v>22</v>
      </c>
      <c r="E197" s="356" t="s">
        <v>2185</v>
      </c>
      <c r="F197" s="214" t="s">
        <v>3746</v>
      </c>
      <c r="G197" s="221" t="s">
        <v>3747</v>
      </c>
      <c r="H197" s="214" t="s">
        <v>3906</v>
      </c>
      <c r="I197" s="229" t="s">
        <v>1892</v>
      </c>
      <c r="J197" s="272">
        <v>66</v>
      </c>
      <c r="K197" s="321">
        <v>4.8229258121158907</v>
      </c>
      <c r="L197" s="233">
        <v>4.8088235294117645</v>
      </c>
      <c r="M197" s="217">
        <v>4.8088235294117645</v>
      </c>
      <c r="N197" s="217">
        <v>4.8382352941176467</v>
      </c>
      <c r="O197" s="217">
        <v>4.8358208955223878</v>
      </c>
      <c r="P197" s="430" t="s">
        <v>2774</v>
      </c>
    </row>
    <row r="198" spans="1:16" ht="30" customHeight="1" x14ac:dyDescent="0.3">
      <c r="A198" s="258" t="str">
        <f t="shared" si="3"/>
        <v>195위</v>
      </c>
      <c r="B198" s="215" t="s">
        <v>3394</v>
      </c>
      <c r="C198" s="215" t="s">
        <v>3527</v>
      </c>
      <c r="D198" s="272">
        <v>2</v>
      </c>
      <c r="E198" s="356" t="s">
        <v>723</v>
      </c>
      <c r="F198" s="214" t="s">
        <v>439</v>
      </c>
      <c r="G198" s="221" t="s">
        <v>1169</v>
      </c>
      <c r="H198" s="222" t="s">
        <v>253</v>
      </c>
      <c r="I198" s="230" t="s">
        <v>253</v>
      </c>
      <c r="J198" s="272">
        <v>20</v>
      </c>
      <c r="K198" s="321">
        <v>4.822368421052631</v>
      </c>
      <c r="L198" s="233">
        <v>4.8499999999999996</v>
      </c>
      <c r="M198" s="217">
        <v>4.7894736842105265</v>
      </c>
      <c r="N198" s="217">
        <v>4.8499999999999996</v>
      </c>
      <c r="O198" s="217">
        <v>4.8</v>
      </c>
      <c r="P198" s="430" t="s">
        <v>2227</v>
      </c>
    </row>
    <row r="199" spans="1:16" ht="30" customHeight="1" x14ac:dyDescent="0.3">
      <c r="A199" s="258" t="str">
        <f t="shared" si="3"/>
        <v>196위</v>
      </c>
      <c r="B199" s="215" t="s">
        <v>1173</v>
      </c>
      <c r="C199" s="215" t="s">
        <v>1914</v>
      </c>
      <c r="D199" s="272">
        <v>1</v>
      </c>
      <c r="E199" s="356" t="s">
        <v>2691</v>
      </c>
      <c r="F199" s="214" t="s">
        <v>3181</v>
      </c>
      <c r="G199" s="221" t="s">
        <v>3185</v>
      </c>
      <c r="H199" s="214" t="s">
        <v>1159</v>
      </c>
      <c r="I199" s="229" t="s">
        <v>1159</v>
      </c>
      <c r="J199" s="272">
        <v>14</v>
      </c>
      <c r="K199" s="321">
        <v>4.8214285714285712</v>
      </c>
      <c r="L199" s="233">
        <v>4.7857142857142856</v>
      </c>
      <c r="M199" s="217">
        <v>4.8571428571428568</v>
      </c>
      <c r="N199" s="217">
        <v>4.8571428571428568</v>
      </c>
      <c r="O199" s="217">
        <v>4.7857142857142856</v>
      </c>
      <c r="P199" s="430" t="s">
        <v>2227</v>
      </c>
    </row>
    <row r="200" spans="1:16" ht="30" customHeight="1" x14ac:dyDescent="0.3">
      <c r="A200" s="258" t="str">
        <f t="shared" si="3"/>
        <v>196위</v>
      </c>
      <c r="B200" s="215" t="s">
        <v>1898</v>
      </c>
      <c r="C200" s="215" t="s">
        <v>1905</v>
      </c>
      <c r="D200" s="272">
        <v>1</v>
      </c>
      <c r="E200" s="356" t="s">
        <v>2666</v>
      </c>
      <c r="F200" s="214" t="s">
        <v>3007</v>
      </c>
      <c r="G200" s="221" t="s">
        <v>3008</v>
      </c>
      <c r="H200" s="214" t="s">
        <v>1076</v>
      </c>
      <c r="I200" s="229" t="s">
        <v>1076</v>
      </c>
      <c r="J200" s="272">
        <v>28</v>
      </c>
      <c r="K200" s="322">
        <v>4.8214285714285712</v>
      </c>
      <c r="L200" s="233">
        <v>4.8214285714285712</v>
      </c>
      <c r="M200" s="217">
        <v>4.8928571428571432</v>
      </c>
      <c r="N200" s="217">
        <v>4.7857142857142856</v>
      </c>
      <c r="O200" s="217">
        <v>4.7857142857142856</v>
      </c>
      <c r="P200" s="430" t="s">
        <v>2227</v>
      </c>
    </row>
    <row r="201" spans="1:16" ht="30" customHeight="1" x14ac:dyDescent="0.3">
      <c r="A201" s="258" t="str">
        <f t="shared" si="3"/>
        <v>196위</v>
      </c>
      <c r="B201" s="215" t="s">
        <v>3792</v>
      </c>
      <c r="C201" s="215" t="s">
        <v>3801</v>
      </c>
      <c r="D201" s="272">
        <v>22</v>
      </c>
      <c r="E201" s="356" t="s">
        <v>4102</v>
      </c>
      <c r="F201" s="214" t="s">
        <v>2848</v>
      </c>
      <c r="G201" s="221" t="s">
        <v>2849</v>
      </c>
      <c r="H201" s="214" t="s">
        <v>3906</v>
      </c>
      <c r="I201" s="229" t="s">
        <v>1892</v>
      </c>
      <c r="J201" s="272">
        <v>14</v>
      </c>
      <c r="K201" s="321">
        <v>4.8214285714285712</v>
      </c>
      <c r="L201" s="233">
        <v>4.7857142857142856</v>
      </c>
      <c r="M201" s="217">
        <v>4.8571428571428568</v>
      </c>
      <c r="N201" s="217">
        <v>4.7857142857142856</v>
      </c>
      <c r="O201" s="217">
        <v>4.8571428571428568</v>
      </c>
      <c r="P201" s="430" t="s">
        <v>2847</v>
      </c>
    </row>
    <row r="202" spans="1:16" ht="30" customHeight="1" x14ac:dyDescent="0.3">
      <c r="A202" s="258" t="str">
        <f t="shared" si="3"/>
        <v>199위</v>
      </c>
      <c r="B202" s="215" t="s">
        <v>1173</v>
      </c>
      <c r="C202" s="215" t="s">
        <v>1548</v>
      </c>
      <c r="D202" s="272">
        <v>2</v>
      </c>
      <c r="E202" s="356" t="s">
        <v>1568</v>
      </c>
      <c r="F202" s="214" t="s">
        <v>3200</v>
      </c>
      <c r="G202" s="221" t="s">
        <v>3202</v>
      </c>
      <c r="H202" s="214" t="s">
        <v>1273</v>
      </c>
      <c r="I202" s="229" t="s">
        <v>1273</v>
      </c>
      <c r="J202" s="272">
        <v>11</v>
      </c>
      <c r="K202" s="321">
        <v>4.8181818181818183</v>
      </c>
      <c r="L202" s="233">
        <v>4.8181818181818183</v>
      </c>
      <c r="M202" s="217">
        <v>4.8181818181818183</v>
      </c>
      <c r="N202" s="217">
        <v>4.8181818181818183</v>
      </c>
      <c r="O202" s="217">
        <v>4.8181818181818183</v>
      </c>
      <c r="P202" s="430" t="s">
        <v>2227</v>
      </c>
    </row>
    <row r="203" spans="1:16" ht="30" customHeight="1" x14ac:dyDescent="0.3">
      <c r="A203" s="258" t="str">
        <f t="shared" si="3"/>
        <v>199위</v>
      </c>
      <c r="B203" s="215" t="s">
        <v>1833</v>
      </c>
      <c r="C203" s="215" t="s">
        <v>2456</v>
      </c>
      <c r="D203" s="272">
        <v>22</v>
      </c>
      <c r="E203" s="356" t="s">
        <v>2179</v>
      </c>
      <c r="F203" s="214" t="s">
        <v>2792</v>
      </c>
      <c r="G203" s="221" t="s">
        <v>2793</v>
      </c>
      <c r="H203" s="214" t="s">
        <v>1891</v>
      </c>
      <c r="I203" s="229" t="s">
        <v>1892</v>
      </c>
      <c r="J203" s="272">
        <v>22</v>
      </c>
      <c r="K203" s="321">
        <v>4.8181818181818183</v>
      </c>
      <c r="L203" s="233">
        <v>4.8181818181818183</v>
      </c>
      <c r="M203" s="217">
        <v>4.8181818181818183</v>
      </c>
      <c r="N203" s="217">
        <v>4.8181818181818183</v>
      </c>
      <c r="O203" s="217">
        <v>4.8181818181818183</v>
      </c>
      <c r="P203" s="430" t="s">
        <v>2789</v>
      </c>
    </row>
    <row r="204" spans="1:16" ht="30" customHeight="1" x14ac:dyDescent="0.3">
      <c r="A204" s="258" t="str">
        <f t="shared" si="3"/>
        <v>199위</v>
      </c>
      <c r="B204" s="215" t="s">
        <v>3394</v>
      </c>
      <c r="C204" s="215" t="s">
        <v>3392</v>
      </c>
      <c r="D204" s="272">
        <v>22</v>
      </c>
      <c r="E204" s="356" t="s">
        <v>3395</v>
      </c>
      <c r="F204" s="214" t="s">
        <v>93</v>
      </c>
      <c r="G204" s="221" t="s">
        <v>326</v>
      </c>
      <c r="H204" s="214" t="s">
        <v>247</v>
      </c>
      <c r="I204" s="229" t="s">
        <v>248</v>
      </c>
      <c r="J204" s="272">
        <v>11</v>
      </c>
      <c r="K204" s="322">
        <v>4.8181818181818183</v>
      </c>
      <c r="L204" s="233">
        <v>4.8181818181818183</v>
      </c>
      <c r="M204" s="217">
        <v>4.8181818181818183</v>
      </c>
      <c r="N204" s="217">
        <v>4.8181818181818183</v>
      </c>
      <c r="O204" s="217">
        <v>4.8181818181818183</v>
      </c>
      <c r="P204" s="430" t="s">
        <v>1535</v>
      </c>
    </row>
    <row r="205" spans="1:16" ht="30" customHeight="1" x14ac:dyDescent="0.3">
      <c r="A205" s="258" t="str">
        <f t="shared" si="3"/>
        <v>199위</v>
      </c>
      <c r="B205" s="215" t="s">
        <v>3394</v>
      </c>
      <c r="C205" s="215" t="s">
        <v>3392</v>
      </c>
      <c r="D205" s="272">
        <v>22</v>
      </c>
      <c r="E205" s="356" t="s">
        <v>3395</v>
      </c>
      <c r="F205" s="214" t="s">
        <v>108</v>
      </c>
      <c r="G205" s="221" t="s">
        <v>96</v>
      </c>
      <c r="H205" s="214" t="s">
        <v>247</v>
      </c>
      <c r="I205" s="229" t="s">
        <v>248</v>
      </c>
      <c r="J205" s="272">
        <v>22</v>
      </c>
      <c r="K205" s="321">
        <v>4.8181818181818183</v>
      </c>
      <c r="L205" s="233">
        <v>4.8181818181818183</v>
      </c>
      <c r="M205" s="217">
        <v>4.8181818181818183</v>
      </c>
      <c r="N205" s="217">
        <v>4.8181818181818183</v>
      </c>
      <c r="O205" s="217">
        <v>4.8181818181818183</v>
      </c>
      <c r="P205" s="430" t="s">
        <v>1535</v>
      </c>
    </row>
    <row r="206" spans="1:16" ht="30" customHeight="1" x14ac:dyDescent="0.3">
      <c r="A206" s="258" t="str">
        <f t="shared" si="3"/>
        <v>199위</v>
      </c>
      <c r="B206" s="215" t="s">
        <v>3792</v>
      </c>
      <c r="C206" s="215" t="s">
        <v>3801</v>
      </c>
      <c r="D206" s="272">
        <v>22</v>
      </c>
      <c r="E206" s="356" t="s">
        <v>4102</v>
      </c>
      <c r="F206" s="214" t="s">
        <v>2795</v>
      </c>
      <c r="G206" s="221" t="s">
        <v>2788</v>
      </c>
      <c r="H206" s="214" t="s">
        <v>3906</v>
      </c>
      <c r="I206" s="229" t="s">
        <v>1892</v>
      </c>
      <c r="J206" s="272">
        <v>11</v>
      </c>
      <c r="K206" s="321">
        <v>4.8181818181818183</v>
      </c>
      <c r="L206" s="233">
        <v>4.8181818181818183</v>
      </c>
      <c r="M206" s="217">
        <v>4.8181818181818183</v>
      </c>
      <c r="N206" s="217">
        <v>4.8181818181818183</v>
      </c>
      <c r="O206" s="217">
        <v>4.8181818181818183</v>
      </c>
      <c r="P206" s="430" t="s">
        <v>2789</v>
      </c>
    </row>
    <row r="207" spans="1:16" ht="30" customHeight="1" x14ac:dyDescent="0.3">
      <c r="A207" s="258" t="str">
        <f t="shared" si="3"/>
        <v>199위</v>
      </c>
      <c r="B207" s="215" t="s">
        <v>3792</v>
      </c>
      <c r="C207" s="215" t="s">
        <v>3801</v>
      </c>
      <c r="D207" s="272">
        <v>22</v>
      </c>
      <c r="E207" s="356" t="s">
        <v>4102</v>
      </c>
      <c r="F207" s="214" t="s">
        <v>2792</v>
      </c>
      <c r="G207" s="221" t="s">
        <v>2793</v>
      </c>
      <c r="H207" s="214" t="s">
        <v>3906</v>
      </c>
      <c r="I207" s="229" t="s">
        <v>1892</v>
      </c>
      <c r="J207" s="272">
        <v>22</v>
      </c>
      <c r="K207" s="321">
        <v>4.8181818181818183</v>
      </c>
      <c r="L207" s="233">
        <v>4.8181818181818183</v>
      </c>
      <c r="M207" s="217">
        <v>4.8181818181818183</v>
      </c>
      <c r="N207" s="217">
        <v>4.8181818181818183</v>
      </c>
      <c r="O207" s="217">
        <v>4.8181818181818183</v>
      </c>
      <c r="P207" s="430" t="s">
        <v>2789</v>
      </c>
    </row>
    <row r="208" spans="1:16" ht="30" customHeight="1" x14ac:dyDescent="0.3">
      <c r="A208" s="258" t="str">
        <f t="shared" si="3"/>
        <v>199위</v>
      </c>
      <c r="B208" s="215" t="s">
        <v>3792</v>
      </c>
      <c r="C208" s="215" t="s">
        <v>3801</v>
      </c>
      <c r="D208" s="272">
        <v>22</v>
      </c>
      <c r="E208" s="356" t="s">
        <v>4102</v>
      </c>
      <c r="F208" s="214" t="s">
        <v>3114</v>
      </c>
      <c r="G208" s="221" t="s">
        <v>3115</v>
      </c>
      <c r="H208" s="214" t="s">
        <v>3906</v>
      </c>
      <c r="I208" s="229" t="s">
        <v>1892</v>
      </c>
      <c r="J208" s="272">
        <v>11</v>
      </c>
      <c r="K208" s="322">
        <v>4.8181818181818183</v>
      </c>
      <c r="L208" s="233">
        <v>4.8181818181818183</v>
      </c>
      <c r="M208" s="217">
        <v>4.8181818181818183</v>
      </c>
      <c r="N208" s="217">
        <v>4.8181818181818183</v>
      </c>
      <c r="O208" s="217">
        <v>4.8181818181818183</v>
      </c>
      <c r="P208" s="430" t="s">
        <v>3113</v>
      </c>
    </row>
    <row r="209" spans="1:16" ht="30" customHeight="1" x14ac:dyDescent="0.3">
      <c r="A209" s="258" t="str">
        <f t="shared" si="3"/>
        <v>199위</v>
      </c>
      <c r="B209" s="215" t="s">
        <v>3792</v>
      </c>
      <c r="C209" s="215" t="s">
        <v>3833</v>
      </c>
      <c r="D209" s="272">
        <v>22</v>
      </c>
      <c r="E209" s="356" t="s">
        <v>2186</v>
      </c>
      <c r="F209" s="214" t="s">
        <v>2850</v>
      </c>
      <c r="G209" s="221" t="s">
        <v>2851</v>
      </c>
      <c r="H209" s="214" t="s">
        <v>3906</v>
      </c>
      <c r="I209" s="229" t="s">
        <v>1892</v>
      </c>
      <c r="J209" s="272">
        <v>22</v>
      </c>
      <c r="K209" s="321">
        <v>4.8181818181818183</v>
      </c>
      <c r="L209" s="233">
        <v>4.8181818181818183</v>
      </c>
      <c r="M209" s="217">
        <v>4.8181818181818183</v>
      </c>
      <c r="N209" s="217">
        <v>4.8181818181818183</v>
      </c>
      <c r="O209" s="217">
        <v>4.8181818181818183</v>
      </c>
      <c r="P209" s="430" t="s">
        <v>2847</v>
      </c>
    </row>
    <row r="210" spans="1:16" ht="30" customHeight="1" x14ac:dyDescent="0.3">
      <c r="A210" s="258" t="str">
        <f t="shared" si="3"/>
        <v>199위</v>
      </c>
      <c r="B210" s="215" t="s">
        <v>1833</v>
      </c>
      <c r="C210" s="215" t="s">
        <v>2456</v>
      </c>
      <c r="D210" s="272">
        <v>1</v>
      </c>
      <c r="E210" s="356" t="s">
        <v>2727</v>
      </c>
      <c r="F210" s="214" t="s">
        <v>3378</v>
      </c>
      <c r="G210" s="221" t="s">
        <v>3379</v>
      </c>
      <c r="H210" s="214" t="s">
        <v>1159</v>
      </c>
      <c r="I210" s="229" t="s">
        <v>1159</v>
      </c>
      <c r="J210" s="272">
        <v>11</v>
      </c>
      <c r="K210" s="321">
        <v>4.8181818181818183</v>
      </c>
      <c r="L210" s="233">
        <v>4.8181818181818183</v>
      </c>
      <c r="M210" s="217">
        <v>4.8181818181818183</v>
      </c>
      <c r="N210" s="217">
        <v>4.8181818181818183</v>
      </c>
      <c r="O210" s="217">
        <v>4.8181818181818183</v>
      </c>
      <c r="P210" s="430" t="s">
        <v>2227</v>
      </c>
    </row>
    <row r="211" spans="1:16" ht="30" customHeight="1" x14ac:dyDescent="0.3">
      <c r="A211" s="258" t="str">
        <f t="shared" si="3"/>
        <v>208위</v>
      </c>
      <c r="B211" s="215" t="s">
        <v>1173</v>
      </c>
      <c r="C211" s="215" t="s">
        <v>1914</v>
      </c>
      <c r="D211" s="272">
        <v>22</v>
      </c>
      <c r="E211" s="356" t="s">
        <v>1916</v>
      </c>
      <c r="F211" s="214" t="s">
        <v>3105</v>
      </c>
      <c r="G211" s="221" t="s">
        <v>3106</v>
      </c>
      <c r="H211" s="214" t="s">
        <v>1891</v>
      </c>
      <c r="I211" s="229" t="s">
        <v>1892</v>
      </c>
      <c r="J211" s="272">
        <v>15</v>
      </c>
      <c r="K211" s="321">
        <v>4.8166666666666664</v>
      </c>
      <c r="L211" s="233">
        <v>4.8</v>
      </c>
      <c r="M211" s="217">
        <v>4.8666666666666663</v>
      </c>
      <c r="N211" s="217">
        <v>4.7333333333333334</v>
      </c>
      <c r="O211" s="217">
        <v>4.8666666666666663</v>
      </c>
      <c r="P211" s="430" t="s">
        <v>3100</v>
      </c>
    </row>
    <row r="212" spans="1:16" ht="30" customHeight="1" x14ac:dyDescent="0.3">
      <c r="A212" s="258" t="str">
        <f t="shared" si="3"/>
        <v>209위</v>
      </c>
      <c r="B212" s="215" t="s">
        <v>1898</v>
      </c>
      <c r="C212" s="215" t="s">
        <v>1905</v>
      </c>
      <c r="D212" s="272">
        <v>22</v>
      </c>
      <c r="E212" s="356" t="s">
        <v>1907</v>
      </c>
      <c r="F212" s="214" t="s">
        <v>2792</v>
      </c>
      <c r="G212" s="221" t="s">
        <v>2793</v>
      </c>
      <c r="H212" s="214" t="s">
        <v>1891</v>
      </c>
      <c r="I212" s="229" t="s">
        <v>1892</v>
      </c>
      <c r="J212" s="272">
        <v>23</v>
      </c>
      <c r="K212" s="321">
        <v>4.8152173913043477</v>
      </c>
      <c r="L212" s="233">
        <v>4.7826086956521738</v>
      </c>
      <c r="M212" s="217">
        <v>4.8260869565217392</v>
      </c>
      <c r="N212" s="217">
        <v>4.8260869565217392</v>
      </c>
      <c r="O212" s="217">
        <v>4.8260869565217392</v>
      </c>
      <c r="P212" s="430" t="s">
        <v>2789</v>
      </c>
    </row>
    <row r="213" spans="1:16" ht="30" customHeight="1" x14ac:dyDescent="0.3">
      <c r="A213" s="258" t="str">
        <f t="shared" si="3"/>
        <v>210위</v>
      </c>
      <c r="B213" s="215" t="s">
        <v>3792</v>
      </c>
      <c r="C213" s="215" t="s">
        <v>3801</v>
      </c>
      <c r="D213" s="272">
        <v>2</v>
      </c>
      <c r="E213" s="356" t="s">
        <v>2687</v>
      </c>
      <c r="F213" s="214" t="s">
        <v>2807</v>
      </c>
      <c r="G213" s="221" t="s">
        <v>3952</v>
      </c>
      <c r="H213" s="214" t="s">
        <v>1186</v>
      </c>
      <c r="I213" s="229" t="s">
        <v>1186</v>
      </c>
      <c r="J213" s="272">
        <v>22</v>
      </c>
      <c r="K213" s="321">
        <v>4.8132411067193681</v>
      </c>
      <c r="L213" s="233">
        <v>4.8181818181818183</v>
      </c>
      <c r="M213" s="217">
        <v>4.8260869565217392</v>
      </c>
      <c r="N213" s="217">
        <v>4.7826086956521738</v>
      </c>
      <c r="O213" s="217">
        <v>4.8260869565217392</v>
      </c>
      <c r="P213" s="430" t="s">
        <v>2227</v>
      </c>
    </row>
    <row r="214" spans="1:16" ht="30" customHeight="1" x14ac:dyDescent="0.3">
      <c r="A214" s="258" t="str">
        <f t="shared" si="3"/>
        <v>211위</v>
      </c>
      <c r="B214" s="215" t="s">
        <v>1173</v>
      </c>
      <c r="C214" s="215" t="s">
        <v>1914</v>
      </c>
      <c r="D214" s="272">
        <v>1</v>
      </c>
      <c r="E214" s="356" t="s">
        <v>2687</v>
      </c>
      <c r="F214" s="214" t="s">
        <v>3169</v>
      </c>
      <c r="G214" s="221" t="s">
        <v>3170</v>
      </c>
      <c r="H214" s="214" t="s">
        <v>1186</v>
      </c>
      <c r="I214" s="229" t="s">
        <v>1186</v>
      </c>
      <c r="J214" s="272">
        <v>26</v>
      </c>
      <c r="K214" s="321">
        <v>4.8125641025641022</v>
      </c>
      <c r="L214" s="233">
        <v>4.7692307692307692</v>
      </c>
      <c r="M214" s="217">
        <v>4.84</v>
      </c>
      <c r="N214" s="217">
        <v>4.8076923076923075</v>
      </c>
      <c r="O214" s="217">
        <v>4.833333333333333</v>
      </c>
      <c r="P214" s="430" t="s">
        <v>2227</v>
      </c>
    </row>
    <row r="215" spans="1:16" ht="30" customHeight="1" x14ac:dyDescent="0.3">
      <c r="A215" s="258" t="str">
        <f t="shared" si="3"/>
        <v>212위</v>
      </c>
      <c r="B215" s="215" t="s">
        <v>1173</v>
      </c>
      <c r="C215" s="215" t="s">
        <v>1548</v>
      </c>
      <c r="D215" s="272">
        <v>1</v>
      </c>
      <c r="E215" s="356" t="s">
        <v>2698</v>
      </c>
      <c r="F215" s="214" t="s">
        <v>3205</v>
      </c>
      <c r="G215" s="221" t="s">
        <v>3206</v>
      </c>
      <c r="H215" s="214" t="s">
        <v>1159</v>
      </c>
      <c r="I215" s="229" t="s">
        <v>1159</v>
      </c>
      <c r="J215" s="272">
        <v>8</v>
      </c>
      <c r="K215" s="321">
        <v>4.8125</v>
      </c>
      <c r="L215" s="233">
        <v>5</v>
      </c>
      <c r="M215" s="217">
        <v>4.875</v>
      </c>
      <c r="N215" s="217">
        <v>4.875</v>
      </c>
      <c r="O215" s="217">
        <v>4.5</v>
      </c>
      <c r="P215" s="430" t="s">
        <v>2227</v>
      </c>
    </row>
    <row r="216" spans="1:16" ht="30" customHeight="1" x14ac:dyDescent="0.3">
      <c r="A216" s="258" t="str">
        <f t="shared" si="3"/>
        <v>212위</v>
      </c>
      <c r="B216" s="215" t="s">
        <v>3792</v>
      </c>
      <c r="C216" s="215" t="s">
        <v>3801</v>
      </c>
      <c r="D216" s="272">
        <v>2</v>
      </c>
      <c r="E216" s="356" t="s">
        <v>2687</v>
      </c>
      <c r="F216" s="214" t="s">
        <v>2807</v>
      </c>
      <c r="G216" s="221" t="s">
        <v>3176</v>
      </c>
      <c r="H216" s="214" t="s">
        <v>1186</v>
      </c>
      <c r="I216" s="229" t="s">
        <v>1186</v>
      </c>
      <c r="J216" s="272">
        <v>24</v>
      </c>
      <c r="K216" s="321">
        <v>4.8125</v>
      </c>
      <c r="L216" s="233">
        <v>4.833333333333333</v>
      </c>
      <c r="M216" s="217">
        <v>4.833333333333333</v>
      </c>
      <c r="N216" s="217">
        <v>4.791666666666667</v>
      </c>
      <c r="O216" s="217">
        <v>4.791666666666667</v>
      </c>
      <c r="P216" s="430" t="s">
        <v>2227</v>
      </c>
    </row>
    <row r="217" spans="1:16" ht="30" customHeight="1" x14ac:dyDescent="0.3">
      <c r="A217" s="258" t="str">
        <f t="shared" si="3"/>
        <v>214위</v>
      </c>
      <c r="B217" s="215" t="s">
        <v>1898</v>
      </c>
      <c r="C217" s="215" t="s">
        <v>1908</v>
      </c>
      <c r="D217" s="272">
        <v>22</v>
      </c>
      <c r="E217" s="356" t="s">
        <v>1910</v>
      </c>
      <c r="F217" s="103" t="s">
        <v>2792</v>
      </c>
      <c r="G217" s="181" t="s">
        <v>2793</v>
      </c>
      <c r="H217" s="214" t="s">
        <v>1891</v>
      </c>
      <c r="I217" s="229" t="s">
        <v>1892</v>
      </c>
      <c r="J217" s="272">
        <v>21</v>
      </c>
      <c r="K217" s="321">
        <v>4.8116883116883118</v>
      </c>
      <c r="L217" s="233">
        <v>4.8095238095238093</v>
      </c>
      <c r="M217" s="217">
        <v>4.8095238095238093</v>
      </c>
      <c r="N217" s="217">
        <v>4.8181818181818183</v>
      </c>
      <c r="O217" s="217">
        <v>4.8095238095238093</v>
      </c>
      <c r="P217" s="430" t="s">
        <v>2789</v>
      </c>
    </row>
    <row r="218" spans="1:16" ht="30" customHeight="1" x14ac:dyDescent="0.3">
      <c r="A218" s="258" t="str">
        <f t="shared" si="3"/>
        <v>215위</v>
      </c>
      <c r="B218" s="215" t="s">
        <v>1173</v>
      </c>
      <c r="C218" s="215" t="s">
        <v>1911</v>
      </c>
      <c r="D218" s="272">
        <v>2</v>
      </c>
      <c r="E218" s="356" t="s">
        <v>1928</v>
      </c>
      <c r="F218" s="214" t="s">
        <v>2843</v>
      </c>
      <c r="G218" s="221" t="s">
        <v>2844</v>
      </c>
      <c r="H218" s="214" t="s">
        <v>1930</v>
      </c>
      <c r="I218" s="229" t="s">
        <v>1131</v>
      </c>
      <c r="J218" s="272">
        <v>45</v>
      </c>
      <c r="K218" s="322">
        <v>4.8111111111111109</v>
      </c>
      <c r="L218" s="233">
        <v>4.7777777777777777</v>
      </c>
      <c r="M218" s="217">
        <v>4.7777777777777777</v>
      </c>
      <c r="N218" s="217">
        <v>4.8</v>
      </c>
      <c r="O218" s="217">
        <v>4.8888888888888893</v>
      </c>
      <c r="P218" s="430" t="s">
        <v>2774</v>
      </c>
    </row>
    <row r="219" spans="1:16" ht="30" customHeight="1" x14ac:dyDescent="0.3">
      <c r="A219" s="258" t="str">
        <f t="shared" si="3"/>
        <v>216위</v>
      </c>
      <c r="B219" s="215" t="s">
        <v>1833</v>
      </c>
      <c r="C219" s="215" t="s">
        <v>1835</v>
      </c>
      <c r="D219" s="272">
        <v>22</v>
      </c>
      <c r="E219" s="356" t="s">
        <v>3271</v>
      </c>
      <c r="F219" s="214" t="s">
        <v>2795</v>
      </c>
      <c r="G219" s="221" t="s">
        <v>2788</v>
      </c>
      <c r="H219" s="214" t="s">
        <v>1891</v>
      </c>
      <c r="I219" s="229" t="s">
        <v>1892</v>
      </c>
      <c r="J219" s="272">
        <v>17</v>
      </c>
      <c r="K219" s="321">
        <v>4.8088235294117645</v>
      </c>
      <c r="L219" s="233">
        <v>4.7647058823529411</v>
      </c>
      <c r="M219" s="217">
        <v>4.8235294117647056</v>
      </c>
      <c r="N219" s="217">
        <v>4.8235294117647056</v>
      </c>
      <c r="O219" s="217">
        <v>4.8235294117647056</v>
      </c>
      <c r="P219" s="430" t="s">
        <v>2789</v>
      </c>
    </row>
    <row r="220" spans="1:16" ht="30" customHeight="1" x14ac:dyDescent="0.3">
      <c r="A220" s="258" t="str">
        <f t="shared" si="3"/>
        <v>217위</v>
      </c>
      <c r="B220" s="215" t="s">
        <v>1833</v>
      </c>
      <c r="C220" s="215" t="s">
        <v>2440</v>
      </c>
      <c r="D220" s="272">
        <v>2</v>
      </c>
      <c r="E220" s="356" t="s">
        <v>2482</v>
      </c>
      <c r="F220" s="214" t="s">
        <v>2741</v>
      </c>
      <c r="G220" s="221" t="s">
        <v>2512</v>
      </c>
      <c r="H220" s="214" t="s">
        <v>1131</v>
      </c>
      <c r="I220" s="229" t="s">
        <v>1131</v>
      </c>
      <c r="J220" s="272">
        <v>30</v>
      </c>
      <c r="K220" s="321">
        <v>4.8083333333333336</v>
      </c>
      <c r="L220" s="233">
        <v>4.833333333333333</v>
      </c>
      <c r="M220" s="217">
        <v>4.8</v>
      </c>
      <c r="N220" s="217">
        <v>4.8</v>
      </c>
      <c r="O220" s="217">
        <v>4.8</v>
      </c>
      <c r="P220" s="430" t="s">
        <v>2227</v>
      </c>
    </row>
    <row r="221" spans="1:16" ht="30" customHeight="1" x14ac:dyDescent="0.3">
      <c r="A221" s="258" t="str">
        <f t="shared" si="3"/>
        <v>218위</v>
      </c>
      <c r="B221" s="215" t="s">
        <v>1173</v>
      </c>
      <c r="C221" s="215" t="s">
        <v>1911</v>
      </c>
      <c r="D221" s="272">
        <v>1</v>
      </c>
      <c r="E221" s="356" t="s">
        <v>1856</v>
      </c>
      <c r="F221" s="214" t="s">
        <v>2541</v>
      </c>
      <c r="G221" s="221" t="s">
        <v>3132</v>
      </c>
      <c r="H221" s="214" t="s">
        <v>1186</v>
      </c>
      <c r="I221" s="229" t="s">
        <v>1186</v>
      </c>
      <c r="J221" s="272">
        <v>26</v>
      </c>
      <c r="K221" s="321">
        <v>4.8076923076923075</v>
      </c>
      <c r="L221" s="233">
        <v>4.8076923076923075</v>
      </c>
      <c r="M221" s="217">
        <v>4.8076923076923075</v>
      </c>
      <c r="N221" s="217">
        <v>4.8076923076923075</v>
      </c>
      <c r="O221" s="217">
        <v>4.8076923076923075</v>
      </c>
      <c r="P221" s="452" t="s">
        <v>2227</v>
      </c>
    </row>
    <row r="222" spans="1:16" ht="30" customHeight="1" x14ac:dyDescent="0.3">
      <c r="A222" s="258" t="str">
        <f t="shared" si="3"/>
        <v>218위</v>
      </c>
      <c r="B222" s="215" t="s">
        <v>1833</v>
      </c>
      <c r="C222" s="215" t="s">
        <v>2706</v>
      </c>
      <c r="D222" s="272">
        <v>22</v>
      </c>
      <c r="E222" s="356" t="s">
        <v>3294</v>
      </c>
      <c r="F222" s="214" t="s">
        <v>2790</v>
      </c>
      <c r="G222" s="221" t="s">
        <v>2791</v>
      </c>
      <c r="H222" s="214" t="s">
        <v>1891</v>
      </c>
      <c r="I222" s="229" t="s">
        <v>1892</v>
      </c>
      <c r="J222" s="272">
        <v>13</v>
      </c>
      <c r="K222" s="321">
        <v>4.8076923076923075</v>
      </c>
      <c r="L222" s="233">
        <v>4.7692307692307692</v>
      </c>
      <c r="M222" s="217">
        <v>4.7692307692307692</v>
      </c>
      <c r="N222" s="217">
        <v>4.8461538461538458</v>
      </c>
      <c r="O222" s="217">
        <v>4.8461538461538458</v>
      </c>
      <c r="P222" s="430" t="s">
        <v>2789</v>
      </c>
    </row>
    <row r="223" spans="1:16" ht="30" customHeight="1" x14ac:dyDescent="0.3">
      <c r="A223" s="258" t="str">
        <f t="shared" si="3"/>
        <v>220위</v>
      </c>
      <c r="B223" s="215" t="s">
        <v>3394</v>
      </c>
      <c r="C223" s="215" t="s">
        <v>3621</v>
      </c>
      <c r="D223" s="272">
        <v>2</v>
      </c>
      <c r="E223" s="356" t="s">
        <v>2313</v>
      </c>
      <c r="F223" s="214" t="s">
        <v>3684</v>
      </c>
      <c r="G223" s="221" t="s">
        <v>3676</v>
      </c>
      <c r="H223" s="527" t="s">
        <v>1541</v>
      </c>
      <c r="I223" s="528" t="s">
        <v>1541</v>
      </c>
      <c r="J223" s="272">
        <v>17</v>
      </c>
      <c r="K223" s="321">
        <v>4.8075000000000001</v>
      </c>
      <c r="L223" s="232">
        <v>4.88</v>
      </c>
      <c r="M223" s="216">
        <v>4.82</v>
      </c>
      <c r="N223" s="216">
        <v>4.6500000000000004</v>
      </c>
      <c r="O223" s="216">
        <v>4.88</v>
      </c>
      <c r="P223" s="430" t="s">
        <v>2227</v>
      </c>
    </row>
    <row r="224" spans="1:16" ht="30" customHeight="1" x14ac:dyDescent="0.3">
      <c r="A224" s="258" t="str">
        <f t="shared" si="3"/>
        <v>221위</v>
      </c>
      <c r="B224" s="215" t="s">
        <v>3394</v>
      </c>
      <c r="C224" s="215" t="s">
        <v>3621</v>
      </c>
      <c r="D224" s="272">
        <v>22</v>
      </c>
      <c r="E224" s="356" t="s">
        <v>3624</v>
      </c>
      <c r="F224" s="214" t="s">
        <v>94</v>
      </c>
      <c r="G224" s="221" t="s">
        <v>326</v>
      </c>
      <c r="H224" s="214" t="s">
        <v>247</v>
      </c>
      <c r="I224" s="229" t="s">
        <v>248</v>
      </c>
      <c r="J224" s="272">
        <v>9</v>
      </c>
      <c r="K224" s="321">
        <v>4.8055555555555562</v>
      </c>
      <c r="L224" s="233">
        <v>4.8888888888888893</v>
      </c>
      <c r="M224" s="217">
        <v>4.7777777777777777</v>
      </c>
      <c r="N224" s="217">
        <v>4.7777777777777777</v>
      </c>
      <c r="O224" s="217">
        <v>4.7777777777777777</v>
      </c>
      <c r="P224" s="430" t="s">
        <v>1535</v>
      </c>
    </row>
    <row r="225" spans="1:16" ht="30" customHeight="1" x14ac:dyDescent="0.3">
      <c r="A225" s="258" t="str">
        <f t="shared" si="3"/>
        <v>222위</v>
      </c>
      <c r="B225" s="215" t="s">
        <v>3792</v>
      </c>
      <c r="C225" s="215" t="s">
        <v>3833</v>
      </c>
      <c r="D225" s="272">
        <v>3</v>
      </c>
      <c r="E225" s="356" t="s">
        <v>3807</v>
      </c>
      <c r="F225" s="214" t="s">
        <v>2741</v>
      </c>
      <c r="G225" s="221" t="s">
        <v>3993</v>
      </c>
      <c r="H225" s="214" t="s">
        <v>1101</v>
      </c>
      <c r="I225" s="229" t="s">
        <v>1101</v>
      </c>
      <c r="J225" s="272">
        <v>18</v>
      </c>
      <c r="K225" s="321">
        <v>4.8055555555555554</v>
      </c>
      <c r="L225" s="233">
        <v>4.833333333333333</v>
      </c>
      <c r="M225" s="217">
        <v>4.833333333333333</v>
      </c>
      <c r="N225" s="217">
        <v>4.7777777777777777</v>
      </c>
      <c r="O225" s="217">
        <v>4.7777777777777777</v>
      </c>
      <c r="P225" s="430" t="s">
        <v>2227</v>
      </c>
    </row>
    <row r="226" spans="1:16" ht="30" customHeight="1" x14ac:dyDescent="0.3">
      <c r="A226" s="258" t="str">
        <f t="shared" si="3"/>
        <v>222위</v>
      </c>
      <c r="B226" s="215" t="s">
        <v>3394</v>
      </c>
      <c r="C226" s="215" t="s">
        <v>3705</v>
      </c>
      <c r="D226" s="272">
        <v>22</v>
      </c>
      <c r="E226" s="356" t="s">
        <v>3719</v>
      </c>
      <c r="F226" s="214" t="s">
        <v>108</v>
      </c>
      <c r="G226" s="221" t="s">
        <v>96</v>
      </c>
      <c r="H226" s="214" t="s">
        <v>247</v>
      </c>
      <c r="I226" s="229" t="s">
        <v>248</v>
      </c>
      <c r="J226" s="272">
        <v>18</v>
      </c>
      <c r="K226" s="321">
        <v>4.8055555555555554</v>
      </c>
      <c r="L226" s="233">
        <v>4.833333333333333</v>
      </c>
      <c r="M226" s="217">
        <v>4.7777777777777777</v>
      </c>
      <c r="N226" s="217">
        <v>4.833333333333333</v>
      </c>
      <c r="O226" s="217">
        <v>4.7777777777777777</v>
      </c>
      <c r="P226" s="430" t="s">
        <v>1535</v>
      </c>
    </row>
    <row r="227" spans="1:16" ht="30" customHeight="1" x14ac:dyDescent="0.3">
      <c r="A227" s="258" t="str">
        <f t="shared" si="3"/>
        <v>224위</v>
      </c>
      <c r="B227" s="215" t="s">
        <v>1173</v>
      </c>
      <c r="C227" s="215" t="s">
        <v>1914</v>
      </c>
      <c r="D227" s="272">
        <v>1</v>
      </c>
      <c r="E227" s="356" t="s">
        <v>2687</v>
      </c>
      <c r="F227" s="103" t="s">
        <v>3169</v>
      </c>
      <c r="G227" s="181" t="s">
        <v>3174</v>
      </c>
      <c r="H227" s="214" t="s">
        <v>1186</v>
      </c>
      <c r="I227" s="229" t="s">
        <v>1186</v>
      </c>
      <c r="J227" s="272">
        <v>26</v>
      </c>
      <c r="K227" s="321">
        <v>4.8053846153846145</v>
      </c>
      <c r="L227" s="233">
        <v>4.8076923076923075</v>
      </c>
      <c r="M227" s="217">
        <v>4.8461538461538458</v>
      </c>
      <c r="N227" s="217">
        <v>4.8076923076923075</v>
      </c>
      <c r="O227" s="217">
        <v>4.76</v>
      </c>
      <c r="P227" s="430" t="s">
        <v>2227</v>
      </c>
    </row>
    <row r="228" spans="1:16" ht="30" customHeight="1" x14ac:dyDescent="0.3">
      <c r="A228" s="258" t="str">
        <f t="shared" si="3"/>
        <v>225위</v>
      </c>
      <c r="B228" s="215" t="s">
        <v>1898</v>
      </c>
      <c r="C228" s="215" t="s">
        <v>1902</v>
      </c>
      <c r="D228" s="272">
        <v>22</v>
      </c>
      <c r="E228" s="356" t="s">
        <v>1904</v>
      </c>
      <c r="F228" s="214" t="s">
        <v>2845</v>
      </c>
      <c r="G228" s="221" t="s">
        <v>2846</v>
      </c>
      <c r="H228" s="214" t="s">
        <v>1891</v>
      </c>
      <c r="I228" s="229" t="s">
        <v>1892</v>
      </c>
      <c r="J228" s="272">
        <v>42</v>
      </c>
      <c r="K228" s="321">
        <v>4.8035714285714288</v>
      </c>
      <c r="L228" s="233">
        <v>4.7619047619047619</v>
      </c>
      <c r="M228" s="217">
        <v>4.8095238095238093</v>
      </c>
      <c r="N228" s="217">
        <v>4.833333333333333</v>
      </c>
      <c r="O228" s="217">
        <v>4.8095238095238093</v>
      </c>
      <c r="P228" s="430" t="s">
        <v>2847</v>
      </c>
    </row>
    <row r="229" spans="1:16" ht="30" customHeight="1" x14ac:dyDescent="0.3">
      <c r="A229" s="258" t="str">
        <f t="shared" si="3"/>
        <v>226위</v>
      </c>
      <c r="B229" s="215" t="s">
        <v>3394</v>
      </c>
      <c r="C229" s="215" t="s">
        <v>3527</v>
      </c>
      <c r="D229" s="272">
        <v>22</v>
      </c>
      <c r="E229" s="356" t="s">
        <v>3528</v>
      </c>
      <c r="F229" s="214" t="s">
        <v>108</v>
      </c>
      <c r="G229" s="221" t="s">
        <v>96</v>
      </c>
      <c r="H229" s="214" t="s">
        <v>247</v>
      </c>
      <c r="I229" s="229" t="s">
        <v>248</v>
      </c>
      <c r="J229" s="272">
        <v>24</v>
      </c>
      <c r="K229" s="321">
        <v>4.802083333333333</v>
      </c>
      <c r="L229" s="233">
        <v>4.833333333333333</v>
      </c>
      <c r="M229" s="217">
        <v>4.833333333333333</v>
      </c>
      <c r="N229" s="217">
        <v>4.833333333333333</v>
      </c>
      <c r="O229" s="217">
        <v>4.708333333333333</v>
      </c>
      <c r="P229" s="430" t="s">
        <v>1535</v>
      </c>
    </row>
    <row r="230" spans="1:16" ht="30" customHeight="1" x14ac:dyDescent="0.3">
      <c r="A230" s="258" t="str">
        <f t="shared" si="3"/>
        <v>227위</v>
      </c>
      <c r="B230" s="215" t="s">
        <v>1833</v>
      </c>
      <c r="C230" s="215" t="s">
        <v>2706</v>
      </c>
      <c r="D230" s="272">
        <v>1</v>
      </c>
      <c r="E230" s="356" t="s">
        <v>2708</v>
      </c>
      <c r="F230" s="214" t="s">
        <v>3301</v>
      </c>
      <c r="G230" s="221" t="s">
        <v>3302</v>
      </c>
      <c r="H230" s="214" t="s">
        <v>203</v>
      </c>
      <c r="I230" s="229" t="s">
        <v>203</v>
      </c>
      <c r="J230" s="272">
        <v>29</v>
      </c>
      <c r="K230" s="321">
        <v>4.8017241379310347</v>
      </c>
      <c r="L230" s="233">
        <v>4.7931034482758621</v>
      </c>
      <c r="M230" s="217">
        <v>4.7931034482758621</v>
      </c>
      <c r="N230" s="217">
        <v>4.7931034482758621</v>
      </c>
      <c r="O230" s="217">
        <v>4.8275862068965516</v>
      </c>
      <c r="P230" s="430" t="s">
        <v>2227</v>
      </c>
    </row>
    <row r="231" spans="1:16" ht="30" customHeight="1" x14ac:dyDescent="0.3">
      <c r="A231" s="258" t="str">
        <f t="shared" si="3"/>
        <v>228위</v>
      </c>
      <c r="B231" s="215" t="s">
        <v>3792</v>
      </c>
      <c r="C231" s="215" t="s">
        <v>4052</v>
      </c>
      <c r="D231" s="272">
        <v>3</v>
      </c>
      <c r="E231" s="356" t="s">
        <v>2652</v>
      </c>
      <c r="F231" s="214" t="s">
        <v>2879</v>
      </c>
      <c r="G231" s="221" t="s">
        <v>2881</v>
      </c>
      <c r="H231" s="214" t="s">
        <v>3831</v>
      </c>
      <c r="I231" s="229" t="s">
        <v>3831</v>
      </c>
      <c r="J231" s="272">
        <v>10</v>
      </c>
      <c r="K231" s="321">
        <v>4.8</v>
      </c>
      <c r="L231" s="233">
        <v>4.8</v>
      </c>
      <c r="M231" s="217">
        <v>4.8</v>
      </c>
      <c r="N231" s="217">
        <v>4.8</v>
      </c>
      <c r="O231" s="217">
        <v>4.8</v>
      </c>
      <c r="P231" s="430" t="s">
        <v>2227</v>
      </c>
    </row>
    <row r="232" spans="1:16" ht="30" customHeight="1" x14ac:dyDescent="0.3">
      <c r="A232" s="258" t="str">
        <f t="shared" si="3"/>
        <v>228위</v>
      </c>
      <c r="B232" s="215" t="s">
        <v>1173</v>
      </c>
      <c r="C232" s="215" t="s">
        <v>1911</v>
      </c>
      <c r="D232" s="272">
        <v>2</v>
      </c>
      <c r="E232" s="356" t="s">
        <v>1674</v>
      </c>
      <c r="F232" s="214" t="s">
        <v>2928</v>
      </c>
      <c r="G232" s="221" t="s">
        <v>2929</v>
      </c>
      <c r="H232" s="214" t="s">
        <v>1076</v>
      </c>
      <c r="I232" s="229" t="s">
        <v>1076</v>
      </c>
      <c r="J232" s="272">
        <v>15</v>
      </c>
      <c r="K232" s="321">
        <v>4.8</v>
      </c>
      <c r="L232" s="233">
        <v>4.8</v>
      </c>
      <c r="M232" s="217">
        <v>4.8</v>
      </c>
      <c r="N232" s="217">
        <v>4.8</v>
      </c>
      <c r="O232" s="217">
        <v>4.8</v>
      </c>
      <c r="P232" s="430" t="s">
        <v>2227</v>
      </c>
    </row>
    <row r="233" spans="1:16" ht="30" customHeight="1" x14ac:dyDescent="0.3">
      <c r="A233" s="258" t="str">
        <f t="shared" si="3"/>
        <v>228위</v>
      </c>
      <c r="B233" s="215" t="s">
        <v>1833</v>
      </c>
      <c r="C233" s="215" t="s">
        <v>2208</v>
      </c>
      <c r="D233" s="272">
        <v>22</v>
      </c>
      <c r="E233" s="356" t="s">
        <v>2178</v>
      </c>
      <c r="F233" s="103" t="s">
        <v>3329</v>
      </c>
      <c r="G233" s="181" t="s">
        <v>3325</v>
      </c>
      <c r="H233" s="214" t="s">
        <v>1891</v>
      </c>
      <c r="I233" s="229" t="s">
        <v>1892</v>
      </c>
      <c r="J233" s="272">
        <v>10</v>
      </c>
      <c r="K233" s="321">
        <v>4.8</v>
      </c>
      <c r="L233" s="233">
        <v>4.8</v>
      </c>
      <c r="M233" s="217">
        <v>4.8</v>
      </c>
      <c r="N233" s="217">
        <v>4.8</v>
      </c>
      <c r="O233" s="217">
        <v>4.8</v>
      </c>
      <c r="P233" s="430" t="s">
        <v>3325</v>
      </c>
    </row>
    <row r="234" spans="1:16" ht="30" customHeight="1" x14ac:dyDescent="0.3">
      <c r="A234" s="258" t="str">
        <f t="shared" si="3"/>
        <v>228위</v>
      </c>
      <c r="B234" s="215" t="s">
        <v>3394</v>
      </c>
      <c r="C234" s="215" t="s">
        <v>3705</v>
      </c>
      <c r="D234" s="272">
        <v>22</v>
      </c>
      <c r="E234" s="356" t="s">
        <v>3719</v>
      </c>
      <c r="F234" s="103" t="s">
        <v>505</v>
      </c>
      <c r="G234" s="181" t="s">
        <v>506</v>
      </c>
      <c r="H234" s="214" t="s">
        <v>247</v>
      </c>
      <c r="I234" s="229" t="s">
        <v>248</v>
      </c>
      <c r="J234" s="272">
        <v>10</v>
      </c>
      <c r="K234" s="321">
        <v>4.8</v>
      </c>
      <c r="L234" s="233">
        <v>4.8</v>
      </c>
      <c r="M234" s="217">
        <v>4.8</v>
      </c>
      <c r="N234" s="217">
        <v>4.8</v>
      </c>
      <c r="O234" s="217">
        <v>4.8</v>
      </c>
      <c r="P234" s="430" t="s">
        <v>1536</v>
      </c>
    </row>
    <row r="235" spans="1:16" ht="30" customHeight="1" x14ac:dyDescent="0.3">
      <c r="A235" s="258" t="str">
        <f t="shared" si="3"/>
        <v>228위</v>
      </c>
      <c r="B235" s="215" t="s">
        <v>3792</v>
      </c>
      <c r="C235" s="215" t="s">
        <v>3801</v>
      </c>
      <c r="D235" s="272">
        <v>22</v>
      </c>
      <c r="E235" s="356" t="s">
        <v>4102</v>
      </c>
      <c r="F235" s="214" t="s">
        <v>3098</v>
      </c>
      <c r="G235" s="221" t="s">
        <v>3099</v>
      </c>
      <c r="H235" s="214" t="s">
        <v>3906</v>
      </c>
      <c r="I235" s="229" t="s">
        <v>1892</v>
      </c>
      <c r="J235" s="272">
        <v>10</v>
      </c>
      <c r="K235" s="321">
        <v>4.8</v>
      </c>
      <c r="L235" s="233">
        <v>4.8</v>
      </c>
      <c r="M235" s="217">
        <v>4.8</v>
      </c>
      <c r="N235" s="217">
        <v>4.8</v>
      </c>
      <c r="O235" s="217">
        <v>4.8</v>
      </c>
      <c r="P235" s="430" t="s">
        <v>3100</v>
      </c>
    </row>
    <row r="236" spans="1:16" ht="30" customHeight="1" x14ac:dyDescent="0.3">
      <c r="A236" s="258" t="str">
        <f t="shared" si="3"/>
        <v>228위</v>
      </c>
      <c r="B236" s="215" t="s">
        <v>3792</v>
      </c>
      <c r="C236" s="215" t="s">
        <v>3833</v>
      </c>
      <c r="D236" s="272">
        <v>22</v>
      </c>
      <c r="E236" s="356" t="s">
        <v>2186</v>
      </c>
      <c r="F236" s="214" t="s">
        <v>2790</v>
      </c>
      <c r="G236" s="221" t="s">
        <v>2791</v>
      </c>
      <c r="H236" s="214" t="s">
        <v>3906</v>
      </c>
      <c r="I236" s="229" t="s">
        <v>1892</v>
      </c>
      <c r="J236" s="272">
        <v>10</v>
      </c>
      <c r="K236" s="321">
        <v>4.8</v>
      </c>
      <c r="L236" s="233">
        <v>4.8</v>
      </c>
      <c r="M236" s="217">
        <v>4.8</v>
      </c>
      <c r="N236" s="217">
        <v>4.8</v>
      </c>
      <c r="O236" s="217">
        <v>4.8</v>
      </c>
      <c r="P236" s="430" t="s">
        <v>2789</v>
      </c>
    </row>
    <row r="237" spans="1:16" ht="30" customHeight="1" x14ac:dyDescent="0.3">
      <c r="A237" s="258" t="str">
        <f t="shared" si="3"/>
        <v>228위</v>
      </c>
      <c r="B237" s="215" t="s">
        <v>1173</v>
      </c>
      <c r="C237" s="215" t="s">
        <v>1914</v>
      </c>
      <c r="D237" s="272">
        <v>22</v>
      </c>
      <c r="E237" s="356" t="s">
        <v>1916</v>
      </c>
      <c r="F237" s="214" t="s">
        <v>3098</v>
      </c>
      <c r="G237" s="221" t="s">
        <v>3099</v>
      </c>
      <c r="H237" s="214" t="s">
        <v>1891</v>
      </c>
      <c r="I237" s="229" t="s">
        <v>1892</v>
      </c>
      <c r="J237" s="272">
        <v>15</v>
      </c>
      <c r="K237" s="321">
        <v>4.8</v>
      </c>
      <c r="L237" s="233">
        <v>4.8</v>
      </c>
      <c r="M237" s="217">
        <v>4.8</v>
      </c>
      <c r="N237" s="217">
        <v>4.8</v>
      </c>
      <c r="O237" s="217">
        <v>4.8</v>
      </c>
      <c r="P237" s="430" t="s">
        <v>3100</v>
      </c>
    </row>
    <row r="238" spans="1:16" ht="30" customHeight="1" x14ac:dyDescent="0.3">
      <c r="A238" s="258" t="str">
        <f t="shared" si="3"/>
        <v>235위</v>
      </c>
      <c r="B238" s="215" t="s">
        <v>1833</v>
      </c>
      <c r="C238" s="215" t="s">
        <v>2456</v>
      </c>
      <c r="D238" s="272">
        <v>2</v>
      </c>
      <c r="E238" s="356" t="s">
        <v>3215</v>
      </c>
      <c r="F238" s="214" t="s">
        <v>3224</v>
      </c>
      <c r="G238" s="221" t="s">
        <v>3225</v>
      </c>
      <c r="H238" s="214" t="s">
        <v>1101</v>
      </c>
      <c r="I238" s="229" t="s">
        <v>1101</v>
      </c>
      <c r="J238" s="272">
        <v>26</v>
      </c>
      <c r="K238" s="321">
        <v>4.7980769230769225</v>
      </c>
      <c r="L238" s="233">
        <v>4.8076923076923075</v>
      </c>
      <c r="M238" s="217">
        <v>4.8076923076923075</v>
      </c>
      <c r="N238" s="217">
        <v>4.7692307692307692</v>
      </c>
      <c r="O238" s="217">
        <v>4.8076923076923075</v>
      </c>
      <c r="P238" s="430" t="s">
        <v>2571</v>
      </c>
    </row>
    <row r="239" spans="1:16" ht="30" customHeight="1" x14ac:dyDescent="0.3">
      <c r="A239" s="258" t="str">
        <f t="shared" si="3"/>
        <v>235위</v>
      </c>
      <c r="B239" s="215" t="s">
        <v>1173</v>
      </c>
      <c r="C239" s="215" t="s">
        <v>1914</v>
      </c>
      <c r="D239" s="272">
        <v>1</v>
      </c>
      <c r="E239" s="356" t="s">
        <v>2687</v>
      </c>
      <c r="F239" s="214" t="s">
        <v>3169</v>
      </c>
      <c r="G239" s="221" t="s">
        <v>3177</v>
      </c>
      <c r="H239" s="214" t="s">
        <v>1186</v>
      </c>
      <c r="I239" s="229" t="s">
        <v>1186</v>
      </c>
      <c r="J239" s="272">
        <v>26</v>
      </c>
      <c r="K239" s="322">
        <v>4.7980769230769225</v>
      </c>
      <c r="L239" s="233">
        <v>4.7692307692307692</v>
      </c>
      <c r="M239" s="217">
        <v>4.8076923076923075</v>
      </c>
      <c r="N239" s="217">
        <v>4.8076923076923075</v>
      </c>
      <c r="O239" s="217">
        <v>4.8076923076923075</v>
      </c>
      <c r="P239" s="430" t="s">
        <v>2227</v>
      </c>
    </row>
    <row r="240" spans="1:16" ht="30" customHeight="1" x14ac:dyDescent="0.3">
      <c r="A240" s="258" t="str">
        <f t="shared" si="3"/>
        <v>237위</v>
      </c>
      <c r="B240" s="215" t="s">
        <v>1886</v>
      </c>
      <c r="C240" s="215" t="s">
        <v>1894</v>
      </c>
      <c r="D240" s="274">
        <v>22</v>
      </c>
      <c r="E240" s="357" t="s">
        <v>1896</v>
      </c>
      <c r="F240" s="214" t="s">
        <v>2792</v>
      </c>
      <c r="G240" s="221" t="s">
        <v>2793</v>
      </c>
      <c r="H240" s="214" t="s">
        <v>1891</v>
      </c>
      <c r="I240" s="229" t="s">
        <v>1892</v>
      </c>
      <c r="J240" s="274">
        <v>25</v>
      </c>
      <c r="K240" s="321">
        <v>4.7979166666666666</v>
      </c>
      <c r="L240" s="232">
        <v>4.8</v>
      </c>
      <c r="M240" s="216">
        <v>4.8</v>
      </c>
      <c r="N240" s="216">
        <v>4.791666666666667</v>
      </c>
      <c r="O240" s="216">
        <v>4.8</v>
      </c>
      <c r="P240" s="430" t="s">
        <v>2789</v>
      </c>
    </row>
    <row r="241" spans="1:16" ht="30" customHeight="1" x14ac:dyDescent="0.3">
      <c r="A241" s="258" t="str">
        <f t="shared" si="3"/>
        <v>238위</v>
      </c>
      <c r="B241" s="215" t="s">
        <v>3792</v>
      </c>
      <c r="C241" s="215" t="s">
        <v>3902</v>
      </c>
      <c r="D241" s="272">
        <v>22</v>
      </c>
      <c r="E241" s="356" t="s">
        <v>2185</v>
      </c>
      <c r="F241" s="214" t="s">
        <v>2792</v>
      </c>
      <c r="G241" s="221" t="s">
        <v>2789</v>
      </c>
      <c r="H241" s="214" t="s">
        <v>3906</v>
      </c>
      <c r="I241" s="229" t="s">
        <v>1892</v>
      </c>
      <c r="J241" s="272">
        <v>13</v>
      </c>
      <c r="K241" s="321">
        <v>4.795454545454545</v>
      </c>
      <c r="L241" s="233">
        <v>4.8181818181818183</v>
      </c>
      <c r="M241" s="217">
        <v>4.7727272727272725</v>
      </c>
      <c r="N241" s="217">
        <v>4.7727272727272725</v>
      </c>
      <c r="O241" s="217">
        <v>4.8181818181818183</v>
      </c>
      <c r="P241" s="430" t="s">
        <v>2789</v>
      </c>
    </row>
    <row r="242" spans="1:16" ht="30" customHeight="1" x14ac:dyDescent="0.3">
      <c r="A242" s="258" t="str">
        <f t="shared" si="3"/>
        <v>239위</v>
      </c>
      <c r="B242" s="215" t="s">
        <v>1898</v>
      </c>
      <c r="C242" s="215" t="s">
        <v>1905</v>
      </c>
      <c r="D242" s="272">
        <v>22</v>
      </c>
      <c r="E242" s="356" t="s">
        <v>1907</v>
      </c>
      <c r="F242" s="214" t="s">
        <v>2845</v>
      </c>
      <c r="G242" s="221" t="s">
        <v>2846</v>
      </c>
      <c r="H242" s="214" t="s">
        <v>1891</v>
      </c>
      <c r="I242" s="229" t="s">
        <v>1892</v>
      </c>
      <c r="J242" s="272">
        <v>43</v>
      </c>
      <c r="K242" s="321">
        <v>4.7952657807308965</v>
      </c>
      <c r="L242" s="233">
        <v>4.8372093023255811</v>
      </c>
      <c r="M242" s="217">
        <v>4.8139534883720927</v>
      </c>
      <c r="N242" s="217">
        <v>4.7441860465116283</v>
      </c>
      <c r="O242" s="217">
        <v>4.7857142857142856</v>
      </c>
      <c r="P242" s="430" t="s">
        <v>2847</v>
      </c>
    </row>
    <row r="243" spans="1:16" ht="30" customHeight="1" x14ac:dyDescent="0.3">
      <c r="A243" s="258" t="str">
        <f t="shared" si="3"/>
        <v>240위</v>
      </c>
      <c r="B243" s="215" t="s">
        <v>3394</v>
      </c>
      <c r="C243" s="215" t="s">
        <v>3621</v>
      </c>
      <c r="D243" s="272">
        <v>2</v>
      </c>
      <c r="E243" s="356" t="s">
        <v>2313</v>
      </c>
      <c r="F243" s="214" t="s">
        <v>3684</v>
      </c>
      <c r="G243" s="221" t="s">
        <v>3680</v>
      </c>
      <c r="H243" s="527" t="s">
        <v>1541</v>
      </c>
      <c r="I243" s="528" t="s">
        <v>1541</v>
      </c>
      <c r="J243" s="272">
        <v>17</v>
      </c>
      <c r="K243" s="321">
        <v>4.7925000000000004</v>
      </c>
      <c r="L243" s="233">
        <v>4.82</v>
      </c>
      <c r="M243" s="217">
        <v>4.82</v>
      </c>
      <c r="N243" s="217">
        <v>4.88</v>
      </c>
      <c r="O243" s="217">
        <v>4.6500000000000004</v>
      </c>
      <c r="P243" s="430" t="s">
        <v>2227</v>
      </c>
    </row>
    <row r="244" spans="1:16" ht="30" customHeight="1" x14ac:dyDescent="0.3">
      <c r="A244" s="258" t="str">
        <f t="shared" si="3"/>
        <v>241위</v>
      </c>
      <c r="B244" s="215" t="s">
        <v>1833</v>
      </c>
      <c r="C244" s="215" t="s">
        <v>2456</v>
      </c>
      <c r="D244" s="272">
        <v>22</v>
      </c>
      <c r="E244" s="356" t="s">
        <v>2179</v>
      </c>
      <c r="F244" s="214" t="s">
        <v>3105</v>
      </c>
      <c r="G244" s="221" t="s">
        <v>3106</v>
      </c>
      <c r="H244" s="214" t="s">
        <v>1891</v>
      </c>
      <c r="I244" s="229" t="s">
        <v>1892</v>
      </c>
      <c r="J244" s="272">
        <v>16</v>
      </c>
      <c r="K244" s="322">
        <v>4.7924107142857135</v>
      </c>
      <c r="L244" s="233">
        <v>4.8125</v>
      </c>
      <c r="M244" s="217">
        <v>4.7857142857142856</v>
      </c>
      <c r="N244" s="217">
        <v>4.7857142857142856</v>
      </c>
      <c r="O244" s="217">
        <v>4.7857142857142856</v>
      </c>
      <c r="P244" s="430" t="s">
        <v>3100</v>
      </c>
    </row>
    <row r="245" spans="1:16" ht="30" customHeight="1" x14ac:dyDescent="0.3">
      <c r="A245" s="258" t="str">
        <f t="shared" si="3"/>
        <v>242위</v>
      </c>
      <c r="B245" s="215" t="s">
        <v>1833</v>
      </c>
      <c r="C245" s="215" t="s">
        <v>2440</v>
      </c>
      <c r="D245" s="272">
        <v>2</v>
      </c>
      <c r="E245" s="356" t="s">
        <v>2484</v>
      </c>
      <c r="F245" s="214" t="s">
        <v>2568</v>
      </c>
      <c r="G245" s="221" t="s">
        <v>2570</v>
      </c>
      <c r="H245" s="214" t="s">
        <v>1076</v>
      </c>
      <c r="I245" s="229" t="s">
        <v>1076</v>
      </c>
      <c r="J245" s="272">
        <v>18</v>
      </c>
      <c r="K245" s="321">
        <v>4.791666666666667</v>
      </c>
      <c r="L245" s="233">
        <v>4.833333333333333</v>
      </c>
      <c r="M245" s="217">
        <v>4.7777777777777777</v>
      </c>
      <c r="N245" s="217">
        <v>4.7777777777777777</v>
      </c>
      <c r="O245" s="217">
        <v>4.7777777777777777</v>
      </c>
      <c r="P245" s="430" t="s">
        <v>2227</v>
      </c>
    </row>
    <row r="246" spans="1:16" ht="30" customHeight="1" x14ac:dyDescent="0.3">
      <c r="A246" s="258" t="str">
        <f t="shared" si="3"/>
        <v>242위</v>
      </c>
      <c r="B246" s="215" t="s">
        <v>3792</v>
      </c>
      <c r="C246" s="215" t="s">
        <v>3833</v>
      </c>
      <c r="D246" s="272">
        <v>3</v>
      </c>
      <c r="E246" s="356" t="s">
        <v>3807</v>
      </c>
      <c r="F246" s="214" t="s">
        <v>2741</v>
      </c>
      <c r="G246" s="221" t="s">
        <v>3389</v>
      </c>
      <c r="H246" s="214" t="s">
        <v>1101</v>
      </c>
      <c r="I246" s="229" t="s">
        <v>1101</v>
      </c>
      <c r="J246" s="272">
        <v>18</v>
      </c>
      <c r="K246" s="321">
        <v>4.791666666666667</v>
      </c>
      <c r="L246" s="233">
        <v>4.7777777777777777</v>
      </c>
      <c r="M246" s="217">
        <v>4.833333333333333</v>
      </c>
      <c r="N246" s="217">
        <v>4.7777777777777777</v>
      </c>
      <c r="O246" s="217">
        <v>4.7777777777777777</v>
      </c>
      <c r="P246" s="430" t="s">
        <v>2227</v>
      </c>
    </row>
    <row r="247" spans="1:16" ht="30" customHeight="1" x14ac:dyDescent="0.3">
      <c r="A247" s="258" t="str">
        <f t="shared" si="3"/>
        <v>242위</v>
      </c>
      <c r="B247" s="215" t="s">
        <v>1898</v>
      </c>
      <c r="C247" s="215" t="s">
        <v>1902</v>
      </c>
      <c r="D247" s="272">
        <v>1</v>
      </c>
      <c r="E247" s="356" t="s">
        <v>2659</v>
      </c>
      <c r="F247" s="214" t="s">
        <v>2941</v>
      </c>
      <c r="G247" s="221" t="s">
        <v>2943</v>
      </c>
      <c r="H247" s="214" t="s">
        <v>1159</v>
      </c>
      <c r="I247" s="229" t="s">
        <v>1159</v>
      </c>
      <c r="J247" s="272">
        <v>18</v>
      </c>
      <c r="K247" s="321">
        <v>4.791666666666667</v>
      </c>
      <c r="L247" s="233">
        <v>4.833333333333333</v>
      </c>
      <c r="M247" s="217">
        <v>4.833333333333333</v>
      </c>
      <c r="N247" s="217">
        <v>4.833333333333333</v>
      </c>
      <c r="O247" s="217">
        <v>4.666666666666667</v>
      </c>
      <c r="P247" s="452" t="s">
        <v>2227</v>
      </c>
    </row>
    <row r="248" spans="1:16" ht="30" customHeight="1" x14ac:dyDescent="0.3">
      <c r="A248" s="258" t="str">
        <f t="shared" si="3"/>
        <v>242위</v>
      </c>
      <c r="B248" s="215" t="s">
        <v>3394</v>
      </c>
      <c r="C248" s="215" t="s">
        <v>3621</v>
      </c>
      <c r="D248" s="272">
        <v>22</v>
      </c>
      <c r="E248" s="356" t="s">
        <v>3624</v>
      </c>
      <c r="F248" s="214" t="s">
        <v>501</v>
      </c>
      <c r="G248" s="221" t="s">
        <v>502</v>
      </c>
      <c r="H248" s="214" t="s">
        <v>247</v>
      </c>
      <c r="I248" s="229" t="s">
        <v>248</v>
      </c>
      <c r="J248" s="272">
        <v>30</v>
      </c>
      <c r="K248" s="321">
        <v>4.791666666666667</v>
      </c>
      <c r="L248" s="233">
        <v>4.8</v>
      </c>
      <c r="M248" s="217">
        <v>4.8</v>
      </c>
      <c r="N248" s="217">
        <v>4.7666666666666666</v>
      </c>
      <c r="O248" s="217">
        <v>4.8</v>
      </c>
      <c r="P248" s="430" t="s">
        <v>1536</v>
      </c>
    </row>
    <row r="249" spans="1:16" ht="30" customHeight="1" x14ac:dyDescent="0.3">
      <c r="A249" s="258" t="str">
        <f t="shared" si="3"/>
        <v>246위</v>
      </c>
      <c r="B249" s="215" t="s">
        <v>1833</v>
      </c>
      <c r="C249" s="215" t="s">
        <v>2440</v>
      </c>
      <c r="D249" s="272">
        <v>2</v>
      </c>
      <c r="E249" s="356" t="s">
        <v>2482</v>
      </c>
      <c r="F249" s="214" t="s">
        <v>2741</v>
      </c>
      <c r="G249" s="221" t="s">
        <v>2514</v>
      </c>
      <c r="H249" s="214" t="s">
        <v>1131</v>
      </c>
      <c r="I249" s="229" t="s">
        <v>1131</v>
      </c>
      <c r="J249" s="272">
        <v>30</v>
      </c>
      <c r="K249" s="321">
        <v>4.7916666666666661</v>
      </c>
      <c r="L249" s="233">
        <v>4.7666666666666666</v>
      </c>
      <c r="M249" s="217">
        <v>4.833333333333333</v>
      </c>
      <c r="N249" s="217">
        <v>4.8</v>
      </c>
      <c r="O249" s="217">
        <v>4.7666666666666666</v>
      </c>
      <c r="P249" s="430" t="s">
        <v>2227</v>
      </c>
    </row>
    <row r="250" spans="1:16" ht="30" customHeight="1" x14ac:dyDescent="0.3">
      <c r="A250" s="258" t="str">
        <f t="shared" si="3"/>
        <v>246위</v>
      </c>
      <c r="B250" s="215" t="s">
        <v>1833</v>
      </c>
      <c r="C250" s="215" t="s">
        <v>2440</v>
      </c>
      <c r="D250" s="272">
        <v>2</v>
      </c>
      <c r="E250" s="356" t="s">
        <v>2482</v>
      </c>
      <c r="F250" s="214" t="s">
        <v>2741</v>
      </c>
      <c r="G250" s="221" t="s">
        <v>2516</v>
      </c>
      <c r="H250" s="214" t="s">
        <v>1131</v>
      </c>
      <c r="I250" s="229" t="s">
        <v>1131</v>
      </c>
      <c r="J250" s="272">
        <v>30</v>
      </c>
      <c r="K250" s="321">
        <v>4.7916666666666661</v>
      </c>
      <c r="L250" s="233">
        <v>4.8</v>
      </c>
      <c r="M250" s="217">
        <v>4.7666666666666666</v>
      </c>
      <c r="N250" s="217">
        <v>4.7666666666666666</v>
      </c>
      <c r="O250" s="217">
        <v>4.833333333333333</v>
      </c>
      <c r="P250" s="430" t="s">
        <v>2227</v>
      </c>
    </row>
    <row r="251" spans="1:16" ht="30" customHeight="1" x14ac:dyDescent="0.3">
      <c r="A251" s="258" t="str">
        <f t="shared" si="3"/>
        <v>246위</v>
      </c>
      <c r="B251" s="215" t="s">
        <v>1898</v>
      </c>
      <c r="C251" s="215" t="s">
        <v>1905</v>
      </c>
      <c r="D251" s="272">
        <v>22</v>
      </c>
      <c r="E251" s="356" t="s">
        <v>1907</v>
      </c>
      <c r="F251" s="214" t="s">
        <v>2795</v>
      </c>
      <c r="G251" s="221" t="s">
        <v>2788</v>
      </c>
      <c r="H251" s="214" t="s">
        <v>1891</v>
      </c>
      <c r="I251" s="229" t="s">
        <v>1892</v>
      </c>
      <c r="J251" s="272">
        <v>18</v>
      </c>
      <c r="K251" s="322">
        <v>4.7916666666666661</v>
      </c>
      <c r="L251" s="232">
        <v>4.7777777777777777</v>
      </c>
      <c r="M251" s="216">
        <v>4.7777777777777777</v>
      </c>
      <c r="N251" s="216">
        <v>4.7777777777777777</v>
      </c>
      <c r="O251" s="216">
        <v>4.833333333333333</v>
      </c>
      <c r="P251" s="430" t="s">
        <v>2789</v>
      </c>
    </row>
    <row r="252" spans="1:16" ht="30" customHeight="1" x14ac:dyDescent="0.3">
      <c r="A252" s="258" t="str">
        <f t="shared" si="3"/>
        <v>246위</v>
      </c>
      <c r="B252" s="215" t="s">
        <v>1898</v>
      </c>
      <c r="C252" s="215" t="s">
        <v>1908</v>
      </c>
      <c r="D252" s="272">
        <v>1</v>
      </c>
      <c r="E252" s="356" t="s">
        <v>2679</v>
      </c>
      <c r="F252" s="214" t="s">
        <v>3087</v>
      </c>
      <c r="G252" s="221" t="s">
        <v>3088</v>
      </c>
      <c r="H252" s="214" t="s">
        <v>203</v>
      </c>
      <c r="I252" s="229" t="s">
        <v>203</v>
      </c>
      <c r="J252" s="272">
        <v>12</v>
      </c>
      <c r="K252" s="321">
        <v>4.7916666666666661</v>
      </c>
      <c r="L252" s="233">
        <v>4.833333333333333</v>
      </c>
      <c r="M252" s="217">
        <v>4.75</v>
      </c>
      <c r="N252" s="217">
        <v>4.75</v>
      </c>
      <c r="O252" s="217">
        <v>4.833333333333333</v>
      </c>
      <c r="P252" s="430" t="s">
        <v>2227</v>
      </c>
    </row>
    <row r="253" spans="1:16" ht="30" customHeight="1" x14ac:dyDescent="0.3">
      <c r="A253" s="258" t="str">
        <f t="shared" si="3"/>
        <v>250위</v>
      </c>
      <c r="B253" s="215" t="s">
        <v>1833</v>
      </c>
      <c r="C253" s="215" t="s">
        <v>2440</v>
      </c>
      <c r="D253" s="272">
        <v>2</v>
      </c>
      <c r="E253" s="356" t="s">
        <v>2482</v>
      </c>
      <c r="F253" s="214" t="s">
        <v>2511</v>
      </c>
      <c r="G253" s="221" t="s">
        <v>2509</v>
      </c>
      <c r="H253" s="214" t="s">
        <v>1131</v>
      </c>
      <c r="I253" s="229" t="s">
        <v>1131</v>
      </c>
      <c r="J253" s="272">
        <v>30</v>
      </c>
      <c r="K253" s="321">
        <v>4.7899425287356321</v>
      </c>
      <c r="L253" s="233">
        <v>4.7931034482758621</v>
      </c>
      <c r="M253" s="217">
        <v>4.8</v>
      </c>
      <c r="N253" s="217">
        <v>4.7666666666666666</v>
      </c>
      <c r="O253" s="217">
        <v>4.8</v>
      </c>
      <c r="P253" s="430" t="s">
        <v>2227</v>
      </c>
    </row>
    <row r="254" spans="1:16" ht="30" customHeight="1" x14ac:dyDescent="0.3">
      <c r="A254" s="258" t="str">
        <f t="shared" si="3"/>
        <v>251위</v>
      </c>
      <c r="B254" s="215" t="s">
        <v>1173</v>
      </c>
      <c r="C254" s="215" t="s">
        <v>1658</v>
      </c>
      <c r="D254" s="272">
        <v>1</v>
      </c>
      <c r="E254" s="356" t="s">
        <v>3215</v>
      </c>
      <c r="F254" s="214" t="s">
        <v>2858</v>
      </c>
      <c r="G254" s="221" t="s">
        <v>3226</v>
      </c>
      <c r="H254" s="214" t="s">
        <v>1101</v>
      </c>
      <c r="I254" s="229" t="s">
        <v>1101</v>
      </c>
      <c r="J254" s="272">
        <v>45</v>
      </c>
      <c r="K254" s="321">
        <v>4.7897727272727275</v>
      </c>
      <c r="L254" s="233">
        <v>4.7954545454545459</v>
      </c>
      <c r="M254" s="217">
        <v>4.7727272727272725</v>
      </c>
      <c r="N254" s="217">
        <v>4.7954545454545459</v>
      </c>
      <c r="O254" s="217">
        <v>4.7954545454545459</v>
      </c>
      <c r="P254" s="430" t="s">
        <v>2227</v>
      </c>
    </row>
    <row r="255" spans="1:16" ht="30" customHeight="1" x14ac:dyDescent="0.3">
      <c r="A255" s="258" t="str">
        <f t="shared" si="3"/>
        <v>252위</v>
      </c>
      <c r="B255" s="215" t="s">
        <v>1833</v>
      </c>
      <c r="C255" s="215" t="s">
        <v>1835</v>
      </c>
      <c r="D255" s="272">
        <v>2</v>
      </c>
      <c r="E255" s="356" t="s">
        <v>1855</v>
      </c>
      <c r="F255" s="214" t="s">
        <v>3057</v>
      </c>
      <c r="G255" s="221" t="s">
        <v>3287</v>
      </c>
      <c r="H255" s="214" t="s">
        <v>1076</v>
      </c>
      <c r="I255" s="229" t="s">
        <v>1076</v>
      </c>
      <c r="J255" s="272">
        <v>19</v>
      </c>
      <c r="K255" s="321">
        <v>4.7894736842105265</v>
      </c>
      <c r="L255" s="233">
        <v>4.7894736842105265</v>
      </c>
      <c r="M255" s="217">
        <v>4.7894736842105265</v>
      </c>
      <c r="N255" s="217">
        <v>4.7894736842105265</v>
      </c>
      <c r="O255" s="217">
        <v>4.7894736842105265</v>
      </c>
      <c r="P255" s="430" t="s">
        <v>2227</v>
      </c>
    </row>
    <row r="256" spans="1:16" ht="30" customHeight="1" x14ac:dyDescent="0.3">
      <c r="A256" s="258" t="str">
        <f t="shared" si="3"/>
        <v>252위</v>
      </c>
      <c r="B256" s="215" t="s">
        <v>1833</v>
      </c>
      <c r="C256" s="215" t="s">
        <v>1835</v>
      </c>
      <c r="D256" s="272">
        <v>2</v>
      </c>
      <c r="E256" s="356" t="s">
        <v>1855</v>
      </c>
      <c r="F256" s="214" t="s">
        <v>3057</v>
      </c>
      <c r="G256" s="221" t="s">
        <v>3288</v>
      </c>
      <c r="H256" s="214" t="s">
        <v>1076</v>
      </c>
      <c r="I256" s="229" t="s">
        <v>1076</v>
      </c>
      <c r="J256" s="272">
        <v>19</v>
      </c>
      <c r="K256" s="321">
        <v>4.7894736842105265</v>
      </c>
      <c r="L256" s="233">
        <v>4.7894736842105265</v>
      </c>
      <c r="M256" s="217">
        <v>4.7894736842105265</v>
      </c>
      <c r="N256" s="217">
        <v>4.7894736842105265</v>
      </c>
      <c r="O256" s="217">
        <v>4.7894736842105265</v>
      </c>
      <c r="P256" s="430" t="s">
        <v>2227</v>
      </c>
    </row>
    <row r="257" spans="1:16" ht="30" customHeight="1" x14ac:dyDescent="0.3">
      <c r="A257" s="258" t="str">
        <f t="shared" si="3"/>
        <v>252위</v>
      </c>
      <c r="B257" s="215" t="s">
        <v>1833</v>
      </c>
      <c r="C257" s="215" t="s">
        <v>1835</v>
      </c>
      <c r="D257" s="272">
        <v>2</v>
      </c>
      <c r="E257" s="356" t="s">
        <v>1855</v>
      </c>
      <c r="F257" s="214" t="s">
        <v>3057</v>
      </c>
      <c r="G257" s="221" t="s">
        <v>3289</v>
      </c>
      <c r="H257" s="214" t="s">
        <v>1076</v>
      </c>
      <c r="I257" s="229" t="s">
        <v>1076</v>
      </c>
      <c r="J257" s="272">
        <v>19</v>
      </c>
      <c r="K257" s="321">
        <v>4.7894736842105265</v>
      </c>
      <c r="L257" s="233">
        <v>4.7894736842105265</v>
      </c>
      <c r="M257" s="217">
        <v>4.7894736842105265</v>
      </c>
      <c r="N257" s="217">
        <v>4.7894736842105265</v>
      </c>
      <c r="O257" s="217">
        <v>4.7894736842105265</v>
      </c>
      <c r="P257" s="430" t="s">
        <v>2227</v>
      </c>
    </row>
    <row r="258" spans="1:16" ht="30" customHeight="1" x14ac:dyDescent="0.3">
      <c r="A258" s="258" t="str">
        <f t="shared" si="3"/>
        <v>252위</v>
      </c>
      <c r="B258" s="215" t="s">
        <v>1833</v>
      </c>
      <c r="C258" s="215" t="s">
        <v>1835</v>
      </c>
      <c r="D258" s="272">
        <v>2</v>
      </c>
      <c r="E258" s="356" t="s">
        <v>1855</v>
      </c>
      <c r="F258" s="214" t="s">
        <v>3057</v>
      </c>
      <c r="G258" s="221" t="s">
        <v>3290</v>
      </c>
      <c r="H258" s="214" t="s">
        <v>1076</v>
      </c>
      <c r="I258" s="229" t="s">
        <v>1076</v>
      </c>
      <c r="J258" s="272">
        <v>19</v>
      </c>
      <c r="K258" s="321">
        <v>4.7894736842105265</v>
      </c>
      <c r="L258" s="232">
        <v>4.7894736842105265</v>
      </c>
      <c r="M258" s="216">
        <v>4.7894736842105265</v>
      </c>
      <c r="N258" s="216">
        <v>4.7894736842105265</v>
      </c>
      <c r="O258" s="216">
        <v>4.7894736842105265</v>
      </c>
      <c r="P258" s="430" t="s">
        <v>2227</v>
      </c>
    </row>
    <row r="259" spans="1:16" ht="30" customHeight="1" x14ac:dyDescent="0.3">
      <c r="A259" s="258" t="str">
        <f t="shared" si="3"/>
        <v>252위</v>
      </c>
      <c r="B259" s="215" t="s">
        <v>3792</v>
      </c>
      <c r="C259" s="215" t="s">
        <v>3833</v>
      </c>
      <c r="D259" s="272">
        <v>22</v>
      </c>
      <c r="E259" s="356" t="s">
        <v>2186</v>
      </c>
      <c r="F259" s="214" t="s">
        <v>2792</v>
      </c>
      <c r="G259" s="221" t="s">
        <v>2793</v>
      </c>
      <c r="H259" s="214" t="s">
        <v>3906</v>
      </c>
      <c r="I259" s="229" t="s">
        <v>1892</v>
      </c>
      <c r="J259" s="272">
        <v>19</v>
      </c>
      <c r="K259" s="321">
        <v>4.7894736842105265</v>
      </c>
      <c r="L259" s="233">
        <v>4.7894736842105265</v>
      </c>
      <c r="M259" s="217">
        <v>4.7894736842105265</v>
      </c>
      <c r="N259" s="217">
        <v>4.7894736842105265</v>
      </c>
      <c r="O259" s="217">
        <v>4.7894736842105265</v>
      </c>
      <c r="P259" s="430" t="s">
        <v>2789</v>
      </c>
    </row>
    <row r="260" spans="1:16" ht="30" customHeight="1" x14ac:dyDescent="0.3">
      <c r="A260" s="258" t="str">
        <f t="shared" ref="A260:A323" si="4">_xlfn.RANK.EQ(K260, $K$4:$K$4324, 0)&amp;"위"</f>
        <v>252위</v>
      </c>
      <c r="B260" s="215" t="s">
        <v>1173</v>
      </c>
      <c r="C260" s="215" t="s">
        <v>1911</v>
      </c>
      <c r="D260" s="272">
        <v>22</v>
      </c>
      <c r="E260" s="356" t="s">
        <v>1913</v>
      </c>
      <c r="F260" s="214" t="s">
        <v>3098</v>
      </c>
      <c r="G260" s="221" t="s">
        <v>3099</v>
      </c>
      <c r="H260" s="214" t="s">
        <v>1891</v>
      </c>
      <c r="I260" s="229" t="s">
        <v>1892</v>
      </c>
      <c r="J260" s="272">
        <v>19</v>
      </c>
      <c r="K260" s="322">
        <v>4.7894736842105265</v>
      </c>
      <c r="L260" s="232">
        <v>4.7894736842105265</v>
      </c>
      <c r="M260" s="216">
        <v>4.7894736842105265</v>
      </c>
      <c r="N260" s="216">
        <v>4.7894736842105265</v>
      </c>
      <c r="O260" s="216">
        <v>4.7894736842105265</v>
      </c>
      <c r="P260" s="430" t="s">
        <v>3100</v>
      </c>
    </row>
    <row r="261" spans="1:16" ht="30" customHeight="1" x14ac:dyDescent="0.3">
      <c r="A261" s="258" t="str">
        <f t="shared" si="4"/>
        <v>258위</v>
      </c>
      <c r="B261" s="215" t="s">
        <v>1898</v>
      </c>
      <c r="C261" s="215" t="s">
        <v>1902</v>
      </c>
      <c r="D261" s="272">
        <v>22</v>
      </c>
      <c r="E261" s="356" t="s">
        <v>1904</v>
      </c>
      <c r="F261" s="214" t="s">
        <v>2790</v>
      </c>
      <c r="G261" s="221" t="s">
        <v>2791</v>
      </c>
      <c r="H261" s="214" t="s">
        <v>1891</v>
      </c>
      <c r="I261" s="229" t="s">
        <v>1892</v>
      </c>
      <c r="J261" s="272">
        <v>18</v>
      </c>
      <c r="K261" s="321">
        <v>4.7892156862745097</v>
      </c>
      <c r="L261" s="233">
        <v>4.8235294117647056</v>
      </c>
      <c r="M261" s="217">
        <v>4.7777777777777777</v>
      </c>
      <c r="N261" s="217">
        <v>4.7777777777777777</v>
      </c>
      <c r="O261" s="217">
        <v>4.7777777777777777</v>
      </c>
      <c r="P261" s="430" t="s">
        <v>2789</v>
      </c>
    </row>
    <row r="262" spans="1:16" ht="30" customHeight="1" x14ac:dyDescent="0.3">
      <c r="A262" s="258" t="str">
        <f t="shared" si="4"/>
        <v>259위</v>
      </c>
      <c r="B262" s="215" t="s">
        <v>3792</v>
      </c>
      <c r="C262" s="215" t="s">
        <v>3833</v>
      </c>
      <c r="D262" s="272">
        <v>22</v>
      </c>
      <c r="E262" s="356" t="s">
        <v>2186</v>
      </c>
      <c r="F262" s="214" t="s">
        <v>2795</v>
      </c>
      <c r="G262" s="221" t="s">
        <v>2788</v>
      </c>
      <c r="H262" s="214" t="s">
        <v>3906</v>
      </c>
      <c r="I262" s="229" t="s">
        <v>1892</v>
      </c>
      <c r="J262" s="272">
        <v>13</v>
      </c>
      <c r="K262" s="321">
        <v>4.7884615384615383</v>
      </c>
      <c r="L262" s="233">
        <v>4.7692307692307692</v>
      </c>
      <c r="M262" s="217">
        <v>4.7692307692307692</v>
      </c>
      <c r="N262" s="217">
        <v>4.7692307692307692</v>
      </c>
      <c r="O262" s="217">
        <v>4.8461538461538458</v>
      </c>
      <c r="P262" s="430" t="s">
        <v>2789</v>
      </c>
    </row>
    <row r="263" spans="1:16" ht="30" customHeight="1" x14ac:dyDescent="0.3">
      <c r="A263" s="258" t="str">
        <f t="shared" si="4"/>
        <v>260위</v>
      </c>
      <c r="B263" s="215" t="s">
        <v>1886</v>
      </c>
      <c r="C263" s="215" t="s">
        <v>1894</v>
      </c>
      <c r="D263" s="274">
        <v>1</v>
      </c>
      <c r="E263" s="357" t="s">
        <v>2484</v>
      </c>
      <c r="F263" s="214" t="s">
        <v>2558</v>
      </c>
      <c r="G263" s="221" t="s">
        <v>2559</v>
      </c>
      <c r="H263" s="214" t="s">
        <v>1101</v>
      </c>
      <c r="I263" s="229" t="s">
        <v>1076</v>
      </c>
      <c r="J263" s="274">
        <v>23</v>
      </c>
      <c r="K263" s="321">
        <v>4.7874999999999996</v>
      </c>
      <c r="L263" s="233">
        <v>4.8499999999999996</v>
      </c>
      <c r="M263" s="217">
        <v>4.75</v>
      </c>
      <c r="N263" s="217">
        <v>4.8</v>
      </c>
      <c r="O263" s="217">
        <v>4.75</v>
      </c>
      <c r="P263" s="430" t="s">
        <v>2227</v>
      </c>
    </row>
    <row r="264" spans="1:16" ht="30" customHeight="1" x14ac:dyDescent="0.3">
      <c r="A264" s="258" t="str">
        <f t="shared" si="4"/>
        <v>261위</v>
      </c>
      <c r="B264" s="215" t="s">
        <v>1833</v>
      </c>
      <c r="C264" s="215" t="s">
        <v>2456</v>
      </c>
      <c r="D264" s="272">
        <v>2</v>
      </c>
      <c r="E264" s="356" t="s">
        <v>3215</v>
      </c>
      <c r="F264" s="214" t="s">
        <v>3118</v>
      </c>
      <c r="G264" s="221" t="s">
        <v>3350</v>
      </c>
      <c r="H264" s="214" t="s">
        <v>1101</v>
      </c>
      <c r="I264" s="229" t="s">
        <v>1101</v>
      </c>
      <c r="J264" s="272">
        <v>26</v>
      </c>
      <c r="K264" s="322">
        <v>4.7865384615384619</v>
      </c>
      <c r="L264" s="233">
        <v>4.7692307692307692</v>
      </c>
      <c r="M264" s="217">
        <v>4.8076923076923075</v>
      </c>
      <c r="N264" s="217">
        <v>4.7692307692307692</v>
      </c>
      <c r="O264" s="217">
        <v>4.8</v>
      </c>
      <c r="P264" s="430" t="s">
        <v>2571</v>
      </c>
    </row>
    <row r="265" spans="1:16" ht="30" customHeight="1" x14ac:dyDescent="0.3">
      <c r="A265" s="258" t="str">
        <f t="shared" si="4"/>
        <v>262위</v>
      </c>
      <c r="B265" s="215" t="s">
        <v>1173</v>
      </c>
      <c r="C265" s="215" t="s">
        <v>1914</v>
      </c>
      <c r="D265" s="272">
        <v>1</v>
      </c>
      <c r="E265" s="356" t="s">
        <v>2691</v>
      </c>
      <c r="F265" s="214" t="s">
        <v>3181</v>
      </c>
      <c r="G265" s="221" t="s">
        <v>3182</v>
      </c>
      <c r="H265" s="214" t="s">
        <v>1159</v>
      </c>
      <c r="I265" s="229" t="s">
        <v>1159</v>
      </c>
      <c r="J265" s="272">
        <v>14</v>
      </c>
      <c r="K265" s="321">
        <v>4.7857142857142856</v>
      </c>
      <c r="L265" s="233">
        <v>4.7857142857142856</v>
      </c>
      <c r="M265" s="217">
        <v>4.7857142857142856</v>
      </c>
      <c r="N265" s="217">
        <v>4.7857142857142856</v>
      </c>
      <c r="O265" s="217">
        <v>4.7857142857142856</v>
      </c>
      <c r="P265" s="430" t="s">
        <v>2227</v>
      </c>
    </row>
    <row r="266" spans="1:16" ht="30" customHeight="1" x14ac:dyDescent="0.3">
      <c r="A266" s="258" t="str">
        <f t="shared" si="4"/>
        <v>262위</v>
      </c>
      <c r="B266" s="215" t="s">
        <v>1173</v>
      </c>
      <c r="C266" s="215" t="s">
        <v>1914</v>
      </c>
      <c r="D266" s="272">
        <v>1</v>
      </c>
      <c r="E266" s="356" t="s">
        <v>2691</v>
      </c>
      <c r="F266" s="214" t="s">
        <v>3181</v>
      </c>
      <c r="G266" s="221" t="s">
        <v>3184</v>
      </c>
      <c r="H266" s="214" t="s">
        <v>1159</v>
      </c>
      <c r="I266" s="229" t="s">
        <v>1159</v>
      </c>
      <c r="J266" s="272">
        <v>14</v>
      </c>
      <c r="K266" s="321">
        <v>4.7857142857142856</v>
      </c>
      <c r="L266" s="233">
        <v>4.7857142857142856</v>
      </c>
      <c r="M266" s="217">
        <v>4.7857142857142856</v>
      </c>
      <c r="N266" s="217">
        <v>4.7857142857142856</v>
      </c>
      <c r="O266" s="217">
        <v>4.7857142857142856</v>
      </c>
      <c r="P266" s="430" t="s">
        <v>2227</v>
      </c>
    </row>
    <row r="267" spans="1:16" ht="30" customHeight="1" x14ac:dyDescent="0.3">
      <c r="A267" s="258" t="str">
        <f t="shared" si="4"/>
        <v>262위</v>
      </c>
      <c r="B267" s="215" t="s">
        <v>1833</v>
      </c>
      <c r="C267" s="215" t="s">
        <v>2208</v>
      </c>
      <c r="D267" s="272">
        <v>22</v>
      </c>
      <c r="E267" s="356" t="s">
        <v>2178</v>
      </c>
      <c r="F267" s="214" t="s">
        <v>2795</v>
      </c>
      <c r="G267" s="221" t="s">
        <v>2788</v>
      </c>
      <c r="H267" s="214" t="s">
        <v>1891</v>
      </c>
      <c r="I267" s="229" t="s">
        <v>1892</v>
      </c>
      <c r="J267" s="272">
        <v>14</v>
      </c>
      <c r="K267" s="321">
        <v>4.7857142857142856</v>
      </c>
      <c r="L267" s="233">
        <v>4.7142857142857144</v>
      </c>
      <c r="M267" s="217">
        <v>4.7857142857142856</v>
      </c>
      <c r="N267" s="217">
        <v>4.8571428571428568</v>
      </c>
      <c r="O267" s="217">
        <v>4.7857142857142856</v>
      </c>
      <c r="P267" s="430" t="s">
        <v>2789</v>
      </c>
    </row>
    <row r="268" spans="1:16" ht="30" customHeight="1" x14ac:dyDescent="0.3">
      <c r="A268" s="258" t="str">
        <f t="shared" si="4"/>
        <v>262위</v>
      </c>
      <c r="B268" s="215" t="s">
        <v>1833</v>
      </c>
      <c r="C268" s="215" t="s">
        <v>2440</v>
      </c>
      <c r="D268" s="272">
        <v>22</v>
      </c>
      <c r="E268" s="356" t="s">
        <v>2180</v>
      </c>
      <c r="F268" s="214" t="s">
        <v>2790</v>
      </c>
      <c r="G268" s="221" t="s">
        <v>2791</v>
      </c>
      <c r="H268" s="214" t="s">
        <v>1891</v>
      </c>
      <c r="I268" s="229" t="s">
        <v>1892</v>
      </c>
      <c r="J268" s="272">
        <v>14</v>
      </c>
      <c r="K268" s="321">
        <v>4.7857142857142856</v>
      </c>
      <c r="L268" s="233">
        <v>4.7857142857142856</v>
      </c>
      <c r="M268" s="217">
        <v>4.7857142857142856</v>
      </c>
      <c r="N268" s="217">
        <v>4.7857142857142856</v>
      </c>
      <c r="O268" s="217">
        <v>4.7857142857142856</v>
      </c>
      <c r="P268" s="430" t="s">
        <v>2789</v>
      </c>
    </row>
    <row r="269" spans="1:16" ht="30" customHeight="1" x14ac:dyDescent="0.3">
      <c r="A269" s="258" t="str">
        <f t="shared" si="4"/>
        <v>262위</v>
      </c>
      <c r="B269" s="215" t="s">
        <v>1173</v>
      </c>
      <c r="C269" s="215" t="s">
        <v>1911</v>
      </c>
      <c r="D269" s="272">
        <v>22</v>
      </c>
      <c r="E269" s="356" t="s">
        <v>1913</v>
      </c>
      <c r="F269" s="214" t="s">
        <v>2790</v>
      </c>
      <c r="G269" s="221" t="s">
        <v>2791</v>
      </c>
      <c r="H269" s="214" t="s">
        <v>1891</v>
      </c>
      <c r="I269" s="229" t="s">
        <v>1892</v>
      </c>
      <c r="J269" s="272">
        <v>14</v>
      </c>
      <c r="K269" s="321">
        <v>4.7857142857142856</v>
      </c>
      <c r="L269" s="232">
        <v>4.7857142857142856</v>
      </c>
      <c r="M269" s="216">
        <v>4.7857142857142856</v>
      </c>
      <c r="N269" s="216">
        <v>4.7857142857142856</v>
      </c>
      <c r="O269" s="216">
        <v>4.7857142857142856</v>
      </c>
      <c r="P269" s="430" t="s">
        <v>2789</v>
      </c>
    </row>
    <row r="270" spans="1:16" ht="30" customHeight="1" x14ac:dyDescent="0.3">
      <c r="A270" s="258" t="str">
        <f t="shared" si="4"/>
        <v>267위</v>
      </c>
      <c r="B270" s="215" t="s">
        <v>1833</v>
      </c>
      <c r="C270" s="215" t="s">
        <v>2456</v>
      </c>
      <c r="D270" s="272">
        <v>22</v>
      </c>
      <c r="E270" s="356" t="s">
        <v>2179</v>
      </c>
      <c r="F270" s="214" t="s">
        <v>3114</v>
      </c>
      <c r="G270" s="221" t="s">
        <v>3115</v>
      </c>
      <c r="H270" s="214" t="s">
        <v>1891</v>
      </c>
      <c r="I270" s="229" t="s">
        <v>1892</v>
      </c>
      <c r="J270" s="272">
        <v>11</v>
      </c>
      <c r="K270" s="321">
        <v>4.7818181818181822</v>
      </c>
      <c r="L270" s="233">
        <v>4.7272727272727275</v>
      </c>
      <c r="M270" s="217">
        <v>4.8</v>
      </c>
      <c r="N270" s="217">
        <v>4.8</v>
      </c>
      <c r="O270" s="217">
        <v>4.8</v>
      </c>
      <c r="P270" s="430" t="s">
        <v>3113</v>
      </c>
    </row>
    <row r="271" spans="1:16" ht="30" customHeight="1" x14ac:dyDescent="0.3">
      <c r="A271" s="258" t="str">
        <f t="shared" si="4"/>
        <v>268위</v>
      </c>
      <c r="B271" s="215" t="s">
        <v>1173</v>
      </c>
      <c r="C271" s="215" t="s">
        <v>1914</v>
      </c>
      <c r="D271" s="272">
        <v>1</v>
      </c>
      <c r="E271" s="356" t="s">
        <v>2691</v>
      </c>
      <c r="F271" s="214" t="s">
        <v>3181</v>
      </c>
      <c r="G271" s="221" t="s">
        <v>3183</v>
      </c>
      <c r="H271" s="214" t="s">
        <v>1159</v>
      </c>
      <c r="I271" s="229" t="s">
        <v>1159</v>
      </c>
      <c r="J271" s="272">
        <v>14</v>
      </c>
      <c r="K271" s="321">
        <v>4.7815934065934069</v>
      </c>
      <c r="L271" s="233">
        <v>4.7857142857142856</v>
      </c>
      <c r="M271" s="217">
        <v>4.7857142857142856</v>
      </c>
      <c r="N271" s="217">
        <v>4.7857142857142856</v>
      </c>
      <c r="O271" s="217">
        <v>4.7692307692307692</v>
      </c>
      <c r="P271" s="430" t="s">
        <v>2227</v>
      </c>
    </row>
    <row r="272" spans="1:16" ht="30" customHeight="1" x14ac:dyDescent="0.3">
      <c r="A272" s="258" t="str">
        <f t="shared" si="4"/>
        <v>269위</v>
      </c>
      <c r="B272" s="215" t="s">
        <v>3792</v>
      </c>
      <c r="C272" s="215" t="s">
        <v>4052</v>
      </c>
      <c r="D272" s="272">
        <v>4</v>
      </c>
      <c r="E272" s="356" t="s">
        <v>1843</v>
      </c>
      <c r="F272" s="214" t="s">
        <v>2524</v>
      </c>
      <c r="G272" s="221" t="s">
        <v>2526</v>
      </c>
      <c r="H272" s="214" t="s">
        <v>1273</v>
      </c>
      <c r="I272" s="229" t="s">
        <v>1273</v>
      </c>
      <c r="J272" s="272">
        <v>24</v>
      </c>
      <c r="K272" s="321">
        <v>4.7812500000000009</v>
      </c>
      <c r="L272" s="233">
        <v>4.75</v>
      </c>
      <c r="M272" s="217">
        <v>4.791666666666667</v>
      </c>
      <c r="N272" s="217">
        <v>4.791666666666667</v>
      </c>
      <c r="O272" s="217">
        <v>4.791666666666667</v>
      </c>
      <c r="P272" s="430" t="s">
        <v>2227</v>
      </c>
    </row>
    <row r="273" spans="1:16" ht="30" customHeight="1" x14ac:dyDescent="0.3">
      <c r="A273" s="258" t="str">
        <f t="shared" si="4"/>
        <v>270위</v>
      </c>
      <c r="B273" s="215" t="s">
        <v>1173</v>
      </c>
      <c r="C273" s="215" t="s">
        <v>1548</v>
      </c>
      <c r="D273" s="272">
        <v>1</v>
      </c>
      <c r="E273" s="356" t="s">
        <v>2698</v>
      </c>
      <c r="F273" s="103" t="s">
        <v>3209</v>
      </c>
      <c r="G273" s="181" t="s">
        <v>3210</v>
      </c>
      <c r="H273" s="214" t="s">
        <v>1159</v>
      </c>
      <c r="I273" s="229" t="s">
        <v>1159</v>
      </c>
      <c r="J273" s="272">
        <v>8</v>
      </c>
      <c r="K273" s="321">
        <v>4.78125</v>
      </c>
      <c r="L273" s="233">
        <v>4.875</v>
      </c>
      <c r="M273" s="217">
        <v>4.875</v>
      </c>
      <c r="N273" s="217">
        <v>4.625</v>
      </c>
      <c r="O273" s="217">
        <v>4.75</v>
      </c>
      <c r="P273" s="430" t="s">
        <v>2227</v>
      </c>
    </row>
    <row r="274" spans="1:16" ht="30" customHeight="1" x14ac:dyDescent="0.3">
      <c r="A274" s="258" t="str">
        <f t="shared" si="4"/>
        <v>270위</v>
      </c>
      <c r="B274" s="215" t="s">
        <v>3792</v>
      </c>
      <c r="C274" s="215" t="s">
        <v>3833</v>
      </c>
      <c r="D274" s="272">
        <v>1</v>
      </c>
      <c r="E274" s="356" t="s">
        <v>3846</v>
      </c>
      <c r="F274" s="214" t="s">
        <v>4014</v>
      </c>
      <c r="G274" s="221" t="s">
        <v>4015</v>
      </c>
      <c r="H274" s="214" t="s">
        <v>3831</v>
      </c>
      <c r="I274" s="229" t="s">
        <v>3831</v>
      </c>
      <c r="J274" s="272">
        <v>16</v>
      </c>
      <c r="K274" s="321">
        <v>4.78125</v>
      </c>
      <c r="L274" s="233">
        <v>4.75</v>
      </c>
      <c r="M274" s="217">
        <v>4.8125</v>
      </c>
      <c r="N274" s="217">
        <v>4.75</v>
      </c>
      <c r="O274" s="217">
        <v>4.8125</v>
      </c>
      <c r="P274" s="430" t="s">
        <v>2227</v>
      </c>
    </row>
    <row r="275" spans="1:16" ht="30" customHeight="1" x14ac:dyDescent="0.3">
      <c r="A275" s="258" t="str">
        <f t="shared" si="4"/>
        <v>270위</v>
      </c>
      <c r="B275" s="215" t="s">
        <v>1833</v>
      </c>
      <c r="C275" s="215" t="s">
        <v>2208</v>
      </c>
      <c r="D275" s="272">
        <v>22</v>
      </c>
      <c r="E275" s="356" t="s">
        <v>2178</v>
      </c>
      <c r="F275" s="214" t="s">
        <v>3116</v>
      </c>
      <c r="G275" s="221" t="s">
        <v>3117</v>
      </c>
      <c r="H275" s="214" t="s">
        <v>1891</v>
      </c>
      <c r="I275" s="229" t="s">
        <v>1892</v>
      </c>
      <c r="J275" s="272">
        <v>8</v>
      </c>
      <c r="K275" s="321">
        <v>4.78125</v>
      </c>
      <c r="L275" s="233">
        <v>4.75</v>
      </c>
      <c r="M275" s="217">
        <v>4.75</v>
      </c>
      <c r="N275" s="217">
        <v>4.75</v>
      </c>
      <c r="O275" s="217">
        <v>4.875</v>
      </c>
      <c r="P275" s="430" t="s">
        <v>3113</v>
      </c>
    </row>
    <row r="276" spans="1:16" ht="30" customHeight="1" x14ac:dyDescent="0.3">
      <c r="A276" s="258" t="str">
        <f t="shared" si="4"/>
        <v>273위</v>
      </c>
      <c r="B276" s="215" t="s">
        <v>1173</v>
      </c>
      <c r="C276" s="215" t="s">
        <v>1548</v>
      </c>
      <c r="D276" s="272">
        <v>1</v>
      </c>
      <c r="E276" s="356" t="s">
        <v>2700</v>
      </c>
      <c r="F276" s="214" t="s">
        <v>2807</v>
      </c>
      <c r="G276" s="221" t="s">
        <v>3213</v>
      </c>
      <c r="H276" s="214" t="s">
        <v>1541</v>
      </c>
      <c r="I276" s="229" t="s">
        <v>1541</v>
      </c>
      <c r="J276" s="272">
        <v>25</v>
      </c>
      <c r="K276" s="321">
        <v>4.78</v>
      </c>
      <c r="L276" s="233">
        <v>4.8</v>
      </c>
      <c r="M276" s="217">
        <v>4.8</v>
      </c>
      <c r="N276" s="217">
        <v>4.72</v>
      </c>
      <c r="O276" s="217">
        <v>4.8</v>
      </c>
      <c r="P276" s="430" t="s">
        <v>2227</v>
      </c>
    </row>
    <row r="277" spans="1:16" ht="30" customHeight="1" x14ac:dyDescent="0.3">
      <c r="A277" s="258" t="str">
        <f t="shared" si="4"/>
        <v>274위</v>
      </c>
      <c r="B277" s="215" t="s">
        <v>1173</v>
      </c>
      <c r="C277" s="215" t="s">
        <v>1548</v>
      </c>
      <c r="D277" s="272">
        <v>1</v>
      </c>
      <c r="E277" s="356" t="s">
        <v>2700</v>
      </c>
      <c r="F277" s="214" t="s">
        <v>2807</v>
      </c>
      <c r="G277" s="221" t="s">
        <v>3214</v>
      </c>
      <c r="H277" s="214" t="s">
        <v>1541</v>
      </c>
      <c r="I277" s="229" t="s">
        <v>1541</v>
      </c>
      <c r="J277" s="272">
        <v>25</v>
      </c>
      <c r="K277" s="321">
        <v>4.7798913043478262</v>
      </c>
      <c r="L277" s="233">
        <v>4.791666666666667</v>
      </c>
      <c r="M277" s="217">
        <v>4.791666666666667</v>
      </c>
      <c r="N277" s="217">
        <v>4.666666666666667</v>
      </c>
      <c r="O277" s="217">
        <v>4.8695652173913047</v>
      </c>
      <c r="P277" s="430" t="s">
        <v>2227</v>
      </c>
    </row>
    <row r="278" spans="1:16" ht="30" customHeight="1" x14ac:dyDescent="0.3">
      <c r="A278" s="258" t="str">
        <f t="shared" si="4"/>
        <v>275위</v>
      </c>
      <c r="B278" s="215" t="s">
        <v>1886</v>
      </c>
      <c r="C278" s="215" t="s">
        <v>17</v>
      </c>
      <c r="D278" s="274">
        <v>1</v>
      </c>
      <c r="E278" s="357" t="s">
        <v>2731</v>
      </c>
      <c r="F278" s="214" t="s">
        <v>2737</v>
      </c>
      <c r="G278" s="221" t="s">
        <v>2739</v>
      </c>
      <c r="H278" s="214" t="s">
        <v>203</v>
      </c>
      <c r="I278" s="229" t="s">
        <v>203</v>
      </c>
      <c r="J278" s="274">
        <v>9</v>
      </c>
      <c r="K278" s="321">
        <v>4.7777777777777786</v>
      </c>
      <c r="L278" s="233">
        <v>4.8888888888888893</v>
      </c>
      <c r="M278" s="217">
        <v>4.7777777777777777</v>
      </c>
      <c r="N278" s="217">
        <v>4.7777777777777777</v>
      </c>
      <c r="O278" s="217">
        <v>4.666666666666667</v>
      </c>
      <c r="P278" s="430" t="s">
        <v>2227</v>
      </c>
    </row>
    <row r="279" spans="1:16" ht="30" customHeight="1" x14ac:dyDescent="0.3">
      <c r="A279" s="258" t="str">
        <f t="shared" si="4"/>
        <v>276위</v>
      </c>
      <c r="B279" s="215" t="s">
        <v>1833</v>
      </c>
      <c r="C279" s="215" t="s">
        <v>2440</v>
      </c>
      <c r="D279" s="272">
        <v>2</v>
      </c>
      <c r="E279" s="356" t="s">
        <v>2484</v>
      </c>
      <c r="F279" s="103" t="s">
        <v>2531</v>
      </c>
      <c r="G279" s="181" t="s">
        <v>2533</v>
      </c>
      <c r="H279" s="214" t="s">
        <v>1076</v>
      </c>
      <c r="I279" s="229" t="s">
        <v>1076</v>
      </c>
      <c r="J279" s="272">
        <v>18</v>
      </c>
      <c r="K279" s="321">
        <v>4.7777777777777777</v>
      </c>
      <c r="L279" s="233">
        <v>4.7777777777777777</v>
      </c>
      <c r="M279" s="217">
        <v>4.7777777777777777</v>
      </c>
      <c r="N279" s="217">
        <v>4.833333333333333</v>
      </c>
      <c r="O279" s="217">
        <v>4.7222222222222223</v>
      </c>
      <c r="P279" s="430" t="s">
        <v>2227</v>
      </c>
    </row>
    <row r="280" spans="1:16" ht="30" customHeight="1" x14ac:dyDescent="0.3">
      <c r="A280" s="258" t="str">
        <f t="shared" si="4"/>
        <v>276위</v>
      </c>
      <c r="B280" s="215" t="s">
        <v>3792</v>
      </c>
      <c r="C280" s="215" t="s">
        <v>3833</v>
      </c>
      <c r="D280" s="272">
        <v>3</v>
      </c>
      <c r="E280" s="356" t="s">
        <v>3807</v>
      </c>
      <c r="F280" s="103" t="s">
        <v>3994</v>
      </c>
      <c r="G280" s="181" t="s">
        <v>3995</v>
      </c>
      <c r="H280" s="214" t="s">
        <v>1101</v>
      </c>
      <c r="I280" s="229" t="s">
        <v>1101</v>
      </c>
      <c r="J280" s="272">
        <v>18</v>
      </c>
      <c r="K280" s="321">
        <v>4.7777777777777777</v>
      </c>
      <c r="L280" s="233">
        <v>4.7777777777777777</v>
      </c>
      <c r="M280" s="217">
        <v>4.7777777777777777</v>
      </c>
      <c r="N280" s="217">
        <v>4.7777777777777777</v>
      </c>
      <c r="O280" s="217">
        <v>4.7777777777777777</v>
      </c>
      <c r="P280" s="430" t="s">
        <v>2571</v>
      </c>
    </row>
    <row r="281" spans="1:16" ht="30" customHeight="1" x14ac:dyDescent="0.3">
      <c r="A281" s="258" t="str">
        <f t="shared" si="4"/>
        <v>276위</v>
      </c>
      <c r="B281" s="215" t="s">
        <v>1833</v>
      </c>
      <c r="C281" s="215" t="s">
        <v>2208</v>
      </c>
      <c r="D281" s="272">
        <v>22</v>
      </c>
      <c r="E281" s="356" t="s">
        <v>2178</v>
      </c>
      <c r="F281" s="103" t="s">
        <v>2790</v>
      </c>
      <c r="G281" s="221" t="s">
        <v>2791</v>
      </c>
      <c r="H281" s="214" t="s">
        <v>1891</v>
      </c>
      <c r="I281" s="229" t="s">
        <v>1892</v>
      </c>
      <c r="J281" s="272">
        <v>9</v>
      </c>
      <c r="K281" s="321">
        <v>4.7777777777777777</v>
      </c>
      <c r="L281" s="233">
        <v>4.7777777777777777</v>
      </c>
      <c r="M281" s="217">
        <v>4.7777777777777777</v>
      </c>
      <c r="N281" s="217">
        <v>4.7777777777777777</v>
      </c>
      <c r="O281" s="217">
        <v>4.7777777777777777</v>
      </c>
      <c r="P281" s="430" t="s">
        <v>2789</v>
      </c>
    </row>
    <row r="282" spans="1:16" ht="30" customHeight="1" x14ac:dyDescent="0.3">
      <c r="A282" s="258" t="str">
        <f t="shared" si="4"/>
        <v>276위</v>
      </c>
      <c r="B282" s="215" t="s">
        <v>1833</v>
      </c>
      <c r="C282" s="215" t="s">
        <v>2208</v>
      </c>
      <c r="D282" s="272">
        <v>22</v>
      </c>
      <c r="E282" s="356" t="s">
        <v>2178</v>
      </c>
      <c r="F282" s="214" t="s">
        <v>3105</v>
      </c>
      <c r="G282" s="221" t="s">
        <v>3106</v>
      </c>
      <c r="H282" s="214" t="s">
        <v>1891</v>
      </c>
      <c r="I282" s="229" t="s">
        <v>1892</v>
      </c>
      <c r="J282" s="272">
        <v>43</v>
      </c>
      <c r="K282" s="322">
        <v>4.7777777777777777</v>
      </c>
      <c r="L282" s="233">
        <v>4.7777777777777777</v>
      </c>
      <c r="M282" s="217">
        <v>4.7777777777777777</v>
      </c>
      <c r="N282" s="217">
        <v>4.7777777777777777</v>
      </c>
      <c r="O282" s="217">
        <v>4.7777777777777777</v>
      </c>
      <c r="P282" s="430" t="s">
        <v>3100</v>
      </c>
    </row>
    <row r="283" spans="1:16" ht="30" customHeight="1" x14ac:dyDescent="0.3">
      <c r="A283" s="258" t="str">
        <f t="shared" si="4"/>
        <v>276위</v>
      </c>
      <c r="B283" s="215" t="s">
        <v>3394</v>
      </c>
      <c r="C283" s="215" t="s">
        <v>3621</v>
      </c>
      <c r="D283" s="272">
        <v>22</v>
      </c>
      <c r="E283" s="356" t="s">
        <v>3624</v>
      </c>
      <c r="F283" s="214" t="s">
        <v>1302</v>
      </c>
      <c r="G283" s="221" t="s">
        <v>1303</v>
      </c>
      <c r="H283" s="214" t="s">
        <v>247</v>
      </c>
      <c r="I283" s="229" t="s">
        <v>248</v>
      </c>
      <c r="J283" s="272">
        <v>27</v>
      </c>
      <c r="K283" s="321">
        <v>4.7777777777777777</v>
      </c>
      <c r="L283" s="233">
        <v>4.8148148148148149</v>
      </c>
      <c r="M283" s="217">
        <v>4.8148148148148149</v>
      </c>
      <c r="N283" s="217">
        <v>4.8148148148148149</v>
      </c>
      <c r="O283" s="217">
        <v>4.666666666666667</v>
      </c>
      <c r="P283" s="430" t="s">
        <v>1537</v>
      </c>
    </row>
    <row r="284" spans="1:16" ht="30" customHeight="1" x14ac:dyDescent="0.3">
      <c r="A284" s="258" t="str">
        <f t="shared" si="4"/>
        <v>276위</v>
      </c>
      <c r="B284" s="215" t="s">
        <v>3792</v>
      </c>
      <c r="C284" s="215" t="s">
        <v>3902</v>
      </c>
      <c r="D284" s="272">
        <v>22</v>
      </c>
      <c r="E284" s="356" t="s">
        <v>2185</v>
      </c>
      <c r="F284" s="214" t="s">
        <v>3107</v>
      </c>
      <c r="G284" s="221" t="s">
        <v>3751</v>
      </c>
      <c r="H284" s="214" t="s">
        <v>3906</v>
      </c>
      <c r="I284" s="229" t="s">
        <v>1892</v>
      </c>
      <c r="J284" s="272">
        <v>7</v>
      </c>
      <c r="K284" s="321">
        <v>4.7777777777777777</v>
      </c>
      <c r="L284" s="233">
        <v>4.7777777777777777</v>
      </c>
      <c r="M284" s="217">
        <v>4.7777777777777777</v>
      </c>
      <c r="N284" s="217">
        <v>4.7777777777777777</v>
      </c>
      <c r="O284" s="217">
        <v>4.7777777777777777</v>
      </c>
      <c r="P284" s="430" t="s">
        <v>3100</v>
      </c>
    </row>
    <row r="285" spans="1:16" ht="30" customHeight="1" x14ac:dyDescent="0.3">
      <c r="A285" s="258" t="str">
        <f t="shared" si="4"/>
        <v>282위</v>
      </c>
      <c r="B285" s="215" t="s">
        <v>1833</v>
      </c>
      <c r="C285" s="215" t="s">
        <v>2706</v>
      </c>
      <c r="D285" s="272">
        <v>1</v>
      </c>
      <c r="E285" s="356" t="s">
        <v>2708</v>
      </c>
      <c r="F285" s="214" t="s">
        <v>3299</v>
      </c>
      <c r="G285" s="221" t="s">
        <v>3300</v>
      </c>
      <c r="H285" s="214" t="s">
        <v>203</v>
      </c>
      <c r="I285" s="229" t="s">
        <v>203</v>
      </c>
      <c r="J285" s="272">
        <v>29</v>
      </c>
      <c r="K285" s="321">
        <v>4.7758620689655169</v>
      </c>
      <c r="L285" s="233">
        <v>4.8275862068965516</v>
      </c>
      <c r="M285" s="217">
        <v>4.8275862068965516</v>
      </c>
      <c r="N285" s="217">
        <v>4.6551724137931032</v>
      </c>
      <c r="O285" s="217">
        <v>4.7931034482758621</v>
      </c>
      <c r="P285" s="430" t="s">
        <v>2227</v>
      </c>
    </row>
    <row r="286" spans="1:16" ht="30" customHeight="1" x14ac:dyDescent="0.3">
      <c r="A286" s="258" t="str">
        <f t="shared" si="4"/>
        <v>283위</v>
      </c>
      <c r="B286" s="215" t="s">
        <v>1173</v>
      </c>
      <c r="C286" s="215" t="s">
        <v>1658</v>
      </c>
      <c r="D286" s="272">
        <v>1</v>
      </c>
      <c r="E286" s="356" t="s">
        <v>3215</v>
      </c>
      <c r="F286" s="214" t="s">
        <v>3224</v>
      </c>
      <c r="G286" s="221" t="s">
        <v>3225</v>
      </c>
      <c r="H286" s="214" t="s">
        <v>1101</v>
      </c>
      <c r="I286" s="229" t="s">
        <v>1101</v>
      </c>
      <c r="J286" s="272">
        <v>45</v>
      </c>
      <c r="K286" s="321">
        <v>4.775766384778013</v>
      </c>
      <c r="L286" s="233">
        <v>4.7441860465116283</v>
      </c>
      <c r="M286" s="217">
        <v>4.75</v>
      </c>
      <c r="N286" s="217">
        <v>4.7906976744186043</v>
      </c>
      <c r="O286" s="217">
        <v>4.8181818181818183</v>
      </c>
      <c r="P286" s="430" t="s">
        <v>2571</v>
      </c>
    </row>
    <row r="287" spans="1:16" ht="30" customHeight="1" x14ac:dyDescent="0.3">
      <c r="A287" s="258" t="str">
        <f t="shared" si="4"/>
        <v>284위</v>
      </c>
      <c r="B287" s="215" t="s">
        <v>1898</v>
      </c>
      <c r="C287" s="215" t="s">
        <v>1899</v>
      </c>
      <c r="D287" s="272">
        <v>22</v>
      </c>
      <c r="E287" s="356" t="s">
        <v>1901</v>
      </c>
      <c r="F287" s="214" t="s">
        <v>2794</v>
      </c>
      <c r="G287" s="221" t="s">
        <v>2791</v>
      </c>
      <c r="H287" s="214" t="s">
        <v>1891</v>
      </c>
      <c r="I287" s="229" t="s">
        <v>1892</v>
      </c>
      <c r="J287" s="272">
        <v>20</v>
      </c>
      <c r="K287" s="321">
        <v>4.7752923976608193</v>
      </c>
      <c r="L287" s="233">
        <v>4.8</v>
      </c>
      <c r="M287" s="217">
        <v>4.7894736842105265</v>
      </c>
      <c r="N287" s="217">
        <v>4.7222222222222223</v>
      </c>
      <c r="O287" s="217">
        <v>4.7894736842105265</v>
      </c>
      <c r="P287" s="430" t="s">
        <v>2789</v>
      </c>
    </row>
    <row r="288" spans="1:16" ht="30" customHeight="1" x14ac:dyDescent="0.3">
      <c r="A288" s="258" t="str">
        <f t="shared" si="4"/>
        <v>285위</v>
      </c>
      <c r="B288" s="215" t="s">
        <v>3792</v>
      </c>
      <c r="C288" s="215" t="s">
        <v>4052</v>
      </c>
      <c r="D288" s="272">
        <v>3</v>
      </c>
      <c r="E288" s="356" t="s">
        <v>2652</v>
      </c>
      <c r="F288" s="214" t="s">
        <v>2879</v>
      </c>
      <c r="G288" s="221" t="s">
        <v>2882</v>
      </c>
      <c r="H288" s="214" t="s">
        <v>3831</v>
      </c>
      <c r="I288" s="229" t="s">
        <v>3831</v>
      </c>
      <c r="J288" s="272">
        <v>10</v>
      </c>
      <c r="K288" s="321">
        <v>4.7750000000000004</v>
      </c>
      <c r="L288" s="233">
        <v>4.8</v>
      </c>
      <c r="M288" s="217">
        <v>4.7</v>
      </c>
      <c r="N288" s="217">
        <v>4.8</v>
      </c>
      <c r="O288" s="217">
        <v>4.8</v>
      </c>
      <c r="P288" s="430" t="s">
        <v>2227</v>
      </c>
    </row>
    <row r="289" spans="1:16" ht="30" customHeight="1" x14ac:dyDescent="0.3">
      <c r="A289" s="258" t="str">
        <f t="shared" si="4"/>
        <v>286위</v>
      </c>
      <c r="B289" s="215" t="s">
        <v>3394</v>
      </c>
      <c r="C289" s="215" t="s">
        <v>3621</v>
      </c>
      <c r="D289" s="272">
        <v>3</v>
      </c>
      <c r="E289" s="356" t="s">
        <v>712</v>
      </c>
      <c r="F289" s="214" t="s">
        <v>390</v>
      </c>
      <c r="G289" s="221" t="s">
        <v>3655</v>
      </c>
      <c r="H289" s="527" t="s">
        <v>716</v>
      </c>
      <c r="I289" s="528" t="s">
        <v>716</v>
      </c>
      <c r="J289" s="272">
        <v>17</v>
      </c>
      <c r="K289" s="322">
        <v>4.7748161764705879</v>
      </c>
      <c r="L289" s="233">
        <v>4.8235294117647056</v>
      </c>
      <c r="M289" s="217">
        <v>4.8235294117647056</v>
      </c>
      <c r="N289" s="217">
        <v>4.6875</v>
      </c>
      <c r="O289" s="217">
        <v>4.7647058823529411</v>
      </c>
      <c r="P289" s="430" t="s">
        <v>2227</v>
      </c>
    </row>
    <row r="290" spans="1:16" ht="30" customHeight="1" x14ac:dyDescent="0.3">
      <c r="A290" s="258" t="str">
        <f t="shared" si="4"/>
        <v>287위</v>
      </c>
      <c r="B290" s="215" t="s">
        <v>1898</v>
      </c>
      <c r="C290" s="215" t="s">
        <v>1902</v>
      </c>
      <c r="D290" s="272">
        <v>1</v>
      </c>
      <c r="E290" s="356" t="s">
        <v>2662</v>
      </c>
      <c r="F290" s="214" t="s">
        <v>2748</v>
      </c>
      <c r="G290" s="221" t="s">
        <v>2968</v>
      </c>
      <c r="H290" s="214" t="s">
        <v>203</v>
      </c>
      <c r="I290" s="229" t="s">
        <v>203</v>
      </c>
      <c r="J290" s="272">
        <v>19</v>
      </c>
      <c r="K290" s="321">
        <v>4.7733918128654969</v>
      </c>
      <c r="L290" s="233">
        <v>4.7777777777777777</v>
      </c>
      <c r="M290" s="217">
        <v>4.7894736842105265</v>
      </c>
      <c r="N290" s="217">
        <v>4.7368421052631575</v>
      </c>
      <c r="O290" s="217">
        <v>4.7894736842105265</v>
      </c>
      <c r="P290" s="430" t="s">
        <v>2227</v>
      </c>
    </row>
    <row r="291" spans="1:16" ht="30" customHeight="1" x14ac:dyDescent="0.3">
      <c r="A291" s="258" t="str">
        <f t="shared" si="4"/>
        <v>288위</v>
      </c>
      <c r="B291" s="215" t="s">
        <v>1833</v>
      </c>
      <c r="C291" s="215" t="s">
        <v>1835</v>
      </c>
      <c r="D291" s="272">
        <v>22</v>
      </c>
      <c r="E291" s="356" t="s">
        <v>3271</v>
      </c>
      <c r="F291" s="214" t="s">
        <v>3111</v>
      </c>
      <c r="G291" s="221" t="s">
        <v>3112</v>
      </c>
      <c r="H291" s="214" t="s">
        <v>1891</v>
      </c>
      <c r="I291" s="229" t="s">
        <v>1892</v>
      </c>
      <c r="J291" s="272">
        <v>22</v>
      </c>
      <c r="K291" s="321">
        <v>4.7727272727272725</v>
      </c>
      <c r="L291" s="232">
        <v>4.7727272727272725</v>
      </c>
      <c r="M291" s="216">
        <v>4.7727272727272725</v>
      </c>
      <c r="N291" s="216">
        <v>4.7727272727272725</v>
      </c>
      <c r="O291" s="216">
        <v>4.7727272727272725</v>
      </c>
      <c r="P291" s="430" t="s">
        <v>3113</v>
      </c>
    </row>
    <row r="292" spans="1:16" ht="30" customHeight="1" x14ac:dyDescent="0.3">
      <c r="A292" s="258" t="str">
        <f t="shared" si="4"/>
        <v>289위</v>
      </c>
      <c r="B292" s="215" t="s">
        <v>1833</v>
      </c>
      <c r="C292" s="215" t="s">
        <v>1835</v>
      </c>
      <c r="D292" s="272">
        <v>1</v>
      </c>
      <c r="E292" s="356" t="s">
        <v>2442</v>
      </c>
      <c r="F292" s="214" t="s">
        <v>2911</v>
      </c>
      <c r="G292" s="221" t="s">
        <v>2912</v>
      </c>
      <c r="H292" s="214" t="s">
        <v>1101</v>
      </c>
      <c r="I292" s="229" t="s">
        <v>1101</v>
      </c>
      <c r="J292" s="272">
        <v>45</v>
      </c>
      <c r="K292" s="321">
        <v>4.7722222222222221</v>
      </c>
      <c r="L292" s="232">
        <v>4.8</v>
      </c>
      <c r="M292" s="216">
        <v>4.7777777777777777</v>
      </c>
      <c r="N292" s="216">
        <v>4.7333333333333334</v>
      </c>
      <c r="O292" s="216">
        <v>4.7777777777777777</v>
      </c>
      <c r="P292" s="430" t="s">
        <v>2227</v>
      </c>
    </row>
    <row r="293" spans="1:16" ht="30" customHeight="1" x14ac:dyDescent="0.3">
      <c r="A293" s="258" t="str">
        <f t="shared" si="4"/>
        <v>290위</v>
      </c>
      <c r="B293" s="215" t="s">
        <v>3394</v>
      </c>
      <c r="C293" s="215" t="s">
        <v>3527</v>
      </c>
      <c r="D293" s="272">
        <v>5</v>
      </c>
      <c r="E293" s="356" t="s">
        <v>703</v>
      </c>
      <c r="F293" s="214" t="s">
        <v>1352</v>
      </c>
      <c r="G293" s="221" t="s">
        <v>1353</v>
      </c>
      <c r="H293" s="222" t="s">
        <v>363</v>
      </c>
      <c r="I293" s="230" t="s">
        <v>363</v>
      </c>
      <c r="J293" s="272">
        <v>34</v>
      </c>
      <c r="K293" s="322">
        <v>4.7720588235294112</v>
      </c>
      <c r="L293" s="233">
        <v>4.7647058823529411</v>
      </c>
      <c r="M293" s="217">
        <v>4.7352941176470589</v>
      </c>
      <c r="N293" s="217">
        <v>4.7941176470588234</v>
      </c>
      <c r="O293" s="217">
        <v>4.7941176470588234</v>
      </c>
      <c r="P293" s="430" t="s">
        <v>2227</v>
      </c>
    </row>
    <row r="294" spans="1:16" ht="30" customHeight="1" x14ac:dyDescent="0.3">
      <c r="A294" s="258" t="str">
        <f t="shared" si="4"/>
        <v>291위</v>
      </c>
      <c r="B294" s="215" t="s">
        <v>1833</v>
      </c>
      <c r="C294" s="215" t="s">
        <v>2706</v>
      </c>
      <c r="D294" s="272">
        <v>2</v>
      </c>
      <c r="E294" s="356" t="s">
        <v>2959</v>
      </c>
      <c r="F294" s="214" t="s">
        <v>2960</v>
      </c>
      <c r="G294" s="221" t="s">
        <v>3317</v>
      </c>
      <c r="H294" s="214" t="s">
        <v>1273</v>
      </c>
      <c r="I294" s="229" t="s">
        <v>1273</v>
      </c>
      <c r="J294" s="272">
        <v>12</v>
      </c>
      <c r="K294" s="321">
        <v>4.770833333333333</v>
      </c>
      <c r="L294" s="233">
        <v>4.75</v>
      </c>
      <c r="M294" s="217">
        <v>4.75</v>
      </c>
      <c r="N294" s="217">
        <v>4.75</v>
      </c>
      <c r="O294" s="217">
        <v>4.833333333333333</v>
      </c>
      <c r="P294" s="430" t="s">
        <v>2227</v>
      </c>
    </row>
    <row r="295" spans="1:16" ht="30" customHeight="1" x14ac:dyDescent="0.3">
      <c r="A295" s="258" t="str">
        <f t="shared" si="4"/>
        <v>291위</v>
      </c>
      <c r="B295" s="215" t="s">
        <v>1833</v>
      </c>
      <c r="C295" s="215" t="s">
        <v>2706</v>
      </c>
      <c r="D295" s="272">
        <v>2</v>
      </c>
      <c r="E295" s="356" t="s">
        <v>2959</v>
      </c>
      <c r="F295" s="214" t="s">
        <v>2960</v>
      </c>
      <c r="G295" s="221" t="s">
        <v>2962</v>
      </c>
      <c r="H295" s="214" t="s">
        <v>1273</v>
      </c>
      <c r="I295" s="229" t="s">
        <v>1273</v>
      </c>
      <c r="J295" s="272">
        <v>12</v>
      </c>
      <c r="K295" s="321">
        <v>4.770833333333333</v>
      </c>
      <c r="L295" s="233">
        <v>4.75</v>
      </c>
      <c r="M295" s="217">
        <v>4.75</v>
      </c>
      <c r="N295" s="217">
        <v>4.75</v>
      </c>
      <c r="O295" s="217">
        <v>4.833333333333333</v>
      </c>
      <c r="P295" s="430" t="s">
        <v>2227</v>
      </c>
    </row>
    <row r="296" spans="1:16" ht="30" customHeight="1" x14ac:dyDescent="0.3">
      <c r="A296" s="258" t="str">
        <f t="shared" si="4"/>
        <v>291위</v>
      </c>
      <c r="B296" s="215" t="s">
        <v>1833</v>
      </c>
      <c r="C296" s="215" t="s">
        <v>2706</v>
      </c>
      <c r="D296" s="272">
        <v>2</v>
      </c>
      <c r="E296" s="356" t="s">
        <v>2959</v>
      </c>
      <c r="F296" s="214" t="s">
        <v>2960</v>
      </c>
      <c r="G296" s="221" t="s">
        <v>3319</v>
      </c>
      <c r="H296" s="214" t="s">
        <v>1273</v>
      </c>
      <c r="I296" s="229" t="s">
        <v>1273</v>
      </c>
      <c r="J296" s="272">
        <v>12</v>
      </c>
      <c r="K296" s="321">
        <v>4.770833333333333</v>
      </c>
      <c r="L296" s="232">
        <v>4.75</v>
      </c>
      <c r="M296" s="216">
        <v>4.75</v>
      </c>
      <c r="N296" s="216">
        <v>4.75</v>
      </c>
      <c r="O296" s="216">
        <v>4.833333333333333</v>
      </c>
      <c r="P296" s="430" t="s">
        <v>2227</v>
      </c>
    </row>
    <row r="297" spans="1:16" ht="30" customHeight="1" x14ac:dyDescent="0.3">
      <c r="A297" s="258" t="str">
        <f t="shared" si="4"/>
        <v>294위</v>
      </c>
      <c r="B297" s="215" t="s">
        <v>1173</v>
      </c>
      <c r="C297" s="215" t="s">
        <v>1911</v>
      </c>
      <c r="D297" s="272">
        <v>22</v>
      </c>
      <c r="E297" s="356" t="s">
        <v>1913</v>
      </c>
      <c r="F297" s="214" t="s">
        <v>2792</v>
      </c>
      <c r="G297" s="221" t="s">
        <v>2793</v>
      </c>
      <c r="H297" s="214" t="s">
        <v>1891</v>
      </c>
      <c r="I297" s="229" t="s">
        <v>1892</v>
      </c>
      <c r="J297" s="272">
        <v>22</v>
      </c>
      <c r="K297" s="321">
        <v>4.7700216450216448</v>
      </c>
      <c r="L297" s="233">
        <v>4.7727272727272725</v>
      </c>
      <c r="M297" s="217">
        <v>4.7727272727272725</v>
      </c>
      <c r="N297" s="217">
        <v>4.7727272727272725</v>
      </c>
      <c r="O297" s="217">
        <v>4.7619047619047619</v>
      </c>
      <c r="P297" s="430" t="s">
        <v>2789</v>
      </c>
    </row>
    <row r="298" spans="1:16" ht="30" customHeight="1" x14ac:dyDescent="0.3">
      <c r="A298" s="258" t="str">
        <f t="shared" si="4"/>
        <v>295위</v>
      </c>
      <c r="B298" s="215" t="s">
        <v>1833</v>
      </c>
      <c r="C298" s="215" t="s">
        <v>1835</v>
      </c>
      <c r="D298" s="272">
        <v>22</v>
      </c>
      <c r="E298" s="356" t="s">
        <v>3271</v>
      </c>
      <c r="F298" s="214" t="s">
        <v>3105</v>
      </c>
      <c r="G298" s="221" t="s">
        <v>3106</v>
      </c>
      <c r="H298" s="214" t="s">
        <v>1891</v>
      </c>
      <c r="I298" s="229" t="s">
        <v>1892</v>
      </c>
      <c r="J298" s="272">
        <v>13</v>
      </c>
      <c r="K298" s="321">
        <v>4.7692307692307692</v>
      </c>
      <c r="L298" s="233">
        <v>4.7692307692307692</v>
      </c>
      <c r="M298" s="217">
        <v>4.7692307692307692</v>
      </c>
      <c r="N298" s="217">
        <v>4.7692307692307692</v>
      </c>
      <c r="O298" s="217">
        <v>4.7692307692307692</v>
      </c>
      <c r="P298" s="430" t="s">
        <v>3100</v>
      </c>
    </row>
    <row r="299" spans="1:16" ht="30" customHeight="1" x14ac:dyDescent="0.3">
      <c r="A299" s="258" t="str">
        <f t="shared" si="4"/>
        <v>295위</v>
      </c>
      <c r="B299" s="215" t="s">
        <v>1833</v>
      </c>
      <c r="C299" s="215" t="s">
        <v>2208</v>
      </c>
      <c r="D299" s="272">
        <v>22</v>
      </c>
      <c r="E299" s="356" t="s">
        <v>2178</v>
      </c>
      <c r="F299" s="214" t="s">
        <v>3098</v>
      </c>
      <c r="G299" s="221" t="s">
        <v>3099</v>
      </c>
      <c r="H299" s="214" t="s">
        <v>1891</v>
      </c>
      <c r="I299" s="229" t="s">
        <v>1892</v>
      </c>
      <c r="J299" s="272">
        <v>13</v>
      </c>
      <c r="K299" s="322">
        <v>4.7692307692307692</v>
      </c>
      <c r="L299" s="233">
        <v>4.7692307692307692</v>
      </c>
      <c r="M299" s="217">
        <v>4.7692307692307692</v>
      </c>
      <c r="N299" s="217">
        <v>4.7692307692307692</v>
      </c>
      <c r="O299" s="217">
        <v>4.7692307692307692</v>
      </c>
      <c r="P299" s="430" t="s">
        <v>3100</v>
      </c>
    </row>
    <row r="300" spans="1:16" ht="30" customHeight="1" x14ac:dyDescent="0.3">
      <c r="A300" s="258" t="str">
        <f t="shared" si="4"/>
        <v>295위</v>
      </c>
      <c r="B300" s="215" t="s">
        <v>1833</v>
      </c>
      <c r="C300" s="215" t="s">
        <v>2208</v>
      </c>
      <c r="D300" s="272">
        <v>22</v>
      </c>
      <c r="E300" s="356" t="s">
        <v>2178</v>
      </c>
      <c r="F300" s="214" t="s">
        <v>3328</v>
      </c>
      <c r="G300" s="221" t="s">
        <v>3325</v>
      </c>
      <c r="H300" s="214" t="s">
        <v>1891</v>
      </c>
      <c r="I300" s="229" t="s">
        <v>1892</v>
      </c>
      <c r="J300" s="272">
        <v>13</v>
      </c>
      <c r="K300" s="321">
        <v>4.7692307692307692</v>
      </c>
      <c r="L300" s="233">
        <v>4.7692307692307692</v>
      </c>
      <c r="M300" s="217">
        <v>4.7692307692307692</v>
      </c>
      <c r="N300" s="217">
        <v>4.7692307692307692</v>
      </c>
      <c r="O300" s="217">
        <v>4.7692307692307692</v>
      </c>
      <c r="P300" s="430" t="s">
        <v>3325</v>
      </c>
    </row>
    <row r="301" spans="1:16" ht="30" customHeight="1" x14ac:dyDescent="0.3">
      <c r="A301" s="258" t="str">
        <f t="shared" si="4"/>
        <v>295위</v>
      </c>
      <c r="B301" s="215" t="s">
        <v>1833</v>
      </c>
      <c r="C301" s="215" t="s">
        <v>2456</v>
      </c>
      <c r="D301" s="272">
        <v>22</v>
      </c>
      <c r="E301" s="356" t="s">
        <v>2179</v>
      </c>
      <c r="F301" s="214" t="s">
        <v>3098</v>
      </c>
      <c r="G301" s="221" t="s">
        <v>3099</v>
      </c>
      <c r="H301" s="214" t="s">
        <v>1891</v>
      </c>
      <c r="I301" s="229" t="s">
        <v>1892</v>
      </c>
      <c r="J301" s="272">
        <v>13</v>
      </c>
      <c r="K301" s="321">
        <v>4.7692307692307692</v>
      </c>
      <c r="L301" s="233">
        <v>4.7692307692307692</v>
      </c>
      <c r="M301" s="217">
        <v>4.7692307692307692</v>
      </c>
      <c r="N301" s="217">
        <v>4.7692307692307692</v>
      </c>
      <c r="O301" s="217">
        <v>4.7692307692307692</v>
      </c>
      <c r="P301" s="430" t="s">
        <v>3100</v>
      </c>
    </row>
    <row r="302" spans="1:16" ht="30" customHeight="1" x14ac:dyDescent="0.3">
      <c r="A302" s="258" t="str">
        <f t="shared" si="4"/>
        <v>299위</v>
      </c>
      <c r="B302" s="215" t="s">
        <v>1833</v>
      </c>
      <c r="C302" s="215" t="s">
        <v>2706</v>
      </c>
      <c r="D302" s="272">
        <v>1</v>
      </c>
      <c r="E302" s="356" t="s">
        <v>2708</v>
      </c>
      <c r="F302" s="214" t="s">
        <v>3303</v>
      </c>
      <c r="G302" s="221" t="s">
        <v>3304</v>
      </c>
      <c r="H302" s="214" t="s">
        <v>203</v>
      </c>
      <c r="I302" s="229" t="s">
        <v>203</v>
      </c>
      <c r="J302" s="272">
        <v>29</v>
      </c>
      <c r="K302" s="321">
        <v>4.7672413793103443</v>
      </c>
      <c r="L302" s="233">
        <v>4.7931034482758621</v>
      </c>
      <c r="M302" s="217">
        <v>4.7931034482758621</v>
      </c>
      <c r="N302" s="217">
        <v>4.6896551724137927</v>
      </c>
      <c r="O302" s="217">
        <v>4.7931034482758603</v>
      </c>
      <c r="P302" s="430" t="s">
        <v>2227</v>
      </c>
    </row>
    <row r="303" spans="1:16" ht="30" customHeight="1" x14ac:dyDescent="0.3">
      <c r="A303" s="258" t="str">
        <f t="shared" si="4"/>
        <v>300위</v>
      </c>
      <c r="B303" s="215" t="s">
        <v>1898</v>
      </c>
      <c r="C303" s="215" t="s">
        <v>1905</v>
      </c>
      <c r="D303" s="272">
        <v>1</v>
      </c>
      <c r="E303" s="356" t="s">
        <v>2666</v>
      </c>
      <c r="F303" s="214" t="s">
        <v>2905</v>
      </c>
      <c r="G303" s="221" t="s">
        <v>3003</v>
      </c>
      <c r="H303" s="214" t="s">
        <v>1076</v>
      </c>
      <c r="I303" s="229" t="s">
        <v>1076</v>
      </c>
      <c r="J303" s="272">
        <v>28</v>
      </c>
      <c r="K303" s="321">
        <v>4.7662037037037042</v>
      </c>
      <c r="L303" s="232">
        <v>4.7857142857142856</v>
      </c>
      <c r="M303" s="216">
        <v>4.6785714285714288</v>
      </c>
      <c r="N303" s="216">
        <v>4.7857142857142856</v>
      </c>
      <c r="O303" s="216">
        <v>4.8148148148148149</v>
      </c>
      <c r="P303" s="430" t="s">
        <v>2227</v>
      </c>
    </row>
    <row r="304" spans="1:16" ht="30" customHeight="1" x14ac:dyDescent="0.3">
      <c r="A304" s="258" t="str">
        <f t="shared" si="4"/>
        <v>301위</v>
      </c>
      <c r="B304" s="215" t="s">
        <v>3394</v>
      </c>
      <c r="C304" s="215" t="s">
        <v>3621</v>
      </c>
      <c r="D304" s="272">
        <v>3</v>
      </c>
      <c r="E304" s="356" t="s">
        <v>712</v>
      </c>
      <c r="F304" s="214" t="s">
        <v>390</v>
      </c>
      <c r="G304" s="221" t="s">
        <v>1001</v>
      </c>
      <c r="H304" s="527" t="s">
        <v>716</v>
      </c>
      <c r="I304" s="528" t="s">
        <v>716</v>
      </c>
      <c r="J304" s="272">
        <v>17</v>
      </c>
      <c r="K304" s="321">
        <v>4.7647058823529411</v>
      </c>
      <c r="L304" s="233">
        <v>4.8235294117647056</v>
      </c>
      <c r="M304" s="217">
        <v>4.8235294117647056</v>
      </c>
      <c r="N304" s="217">
        <v>4.6470588235294121</v>
      </c>
      <c r="O304" s="217">
        <v>4.7647058823529411</v>
      </c>
      <c r="P304" s="430" t="s">
        <v>2227</v>
      </c>
    </row>
    <row r="305" spans="1:16" ht="30" customHeight="1" x14ac:dyDescent="0.3">
      <c r="A305" s="258" t="str">
        <f t="shared" si="4"/>
        <v>301위</v>
      </c>
      <c r="B305" s="215" t="s">
        <v>3394</v>
      </c>
      <c r="C305" s="215" t="s">
        <v>3621</v>
      </c>
      <c r="D305" s="272">
        <v>3</v>
      </c>
      <c r="E305" s="356" t="s">
        <v>712</v>
      </c>
      <c r="F305" s="214" t="s">
        <v>390</v>
      </c>
      <c r="G305" s="221" t="s">
        <v>3657</v>
      </c>
      <c r="H305" s="527" t="s">
        <v>716</v>
      </c>
      <c r="I305" s="528" t="s">
        <v>716</v>
      </c>
      <c r="J305" s="272">
        <v>17</v>
      </c>
      <c r="K305" s="321">
        <v>4.7647058823529411</v>
      </c>
      <c r="L305" s="233">
        <v>4.8235294117647056</v>
      </c>
      <c r="M305" s="217">
        <v>4.8235294117647056</v>
      </c>
      <c r="N305" s="217">
        <v>4.6470588235294121</v>
      </c>
      <c r="O305" s="217">
        <v>4.7647058823529411</v>
      </c>
      <c r="P305" s="430" t="s">
        <v>2227</v>
      </c>
    </row>
    <row r="306" spans="1:16" ht="30" customHeight="1" x14ac:dyDescent="0.3">
      <c r="A306" s="258" t="str">
        <f t="shared" si="4"/>
        <v>301위</v>
      </c>
      <c r="B306" s="215" t="s">
        <v>3394</v>
      </c>
      <c r="C306" s="215" t="s">
        <v>3621</v>
      </c>
      <c r="D306" s="272">
        <v>3</v>
      </c>
      <c r="E306" s="356" t="s">
        <v>712</v>
      </c>
      <c r="F306" s="214" t="s">
        <v>390</v>
      </c>
      <c r="G306" s="221" t="s">
        <v>3659</v>
      </c>
      <c r="H306" s="527" t="s">
        <v>716</v>
      </c>
      <c r="I306" s="528" t="s">
        <v>716</v>
      </c>
      <c r="J306" s="272">
        <v>6</v>
      </c>
      <c r="K306" s="321">
        <v>4.7647058823529411</v>
      </c>
      <c r="L306" s="233">
        <v>4.8235294117647056</v>
      </c>
      <c r="M306" s="217">
        <v>4.8235294117647056</v>
      </c>
      <c r="N306" s="217">
        <v>4.6470588235294121</v>
      </c>
      <c r="O306" s="217">
        <v>4.7647058823529411</v>
      </c>
      <c r="P306" s="430" t="s">
        <v>2227</v>
      </c>
    </row>
    <row r="307" spans="1:16" ht="30" customHeight="1" x14ac:dyDescent="0.3">
      <c r="A307" s="258" t="str">
        <f t="shared" si="4"/>
        <v>301위</v>
      </c>
      <c r="B307" s="215" t="s">
        <v>1898</v>
      </c>
      <c r="C307" s="215" t="s">
        <v>1902</v>
      </c>
      <c r="D307" s="272">
        <v>22</v>
      </c>
      <c r="E307" s="356" t="s">
        <v>1904</v>
      </c>
      <c r="F307" s="214" t="s">
        <v>2848</v>
      </c>
      <c r="G307" s="221" t="s">
        <v>2849</v>
      </c>
      <c r="H307" s="214" t="s">
        <v>1891</v>
      </c>
      <c r="I307" s="229" t="s">
        <v>1892</v>
      </c>
      <c r="J307" s="272">
        <v>17</v>
      </c>
      <c r="K307" s="322">
        <v>4.7647058823529411</v>
      </c>
      <c r="L307" s="232">
        <v>4.7647058823529411</v>
      </c>
      <c r="M307" s="216">
        <v>4.7647058823529411</v>
      </c>
      <c r="N307" s="216">
        <v>4.7647058823529411</v>
      </c>
      <c r="O307" s="216">
        <v>4.7647058823529411</v>
      </c>
      <c r="P307" s="430" t="s">
        <v>2847</v>
      </c>
    </row>
    <row r="308" spans="1:16" ht="30" customHeight="1" x14ac:dyDescent="0.3">
      <c r="A308" s="258" t="str">
        <f t="shared" si="4"/>
        <v>305위</v>
      </c>
      <c r="B308" s="215" t="s">
        <v>1833</v>
      </c>
      <c r="C308" s="215" t="s">
        <v>1835</v>
      </c>
      <c r="D308" s="272">
        <v>2</v>
      </c>
      <c r="E308" s="356" t="s">
        <v>1855</v>
      </c>
      <c r="F308" s="214" t="s">
        <v>3057</v>
      </c>
      <c r="G308" s="221" t="s">
        <v>3286</v>
      </c>
      <c r="H308" s="214" t="s">
        <v>1076</v>
      </c>
      <c r="I308" s="229" t="s">
        <v>1076</v>
      </c>
      <c r="J308" s="272">
        <v>19</v>
      </c>
      <c r="K308" s="321">
        <v>4.7631578947368425</v>
      </c>
      <c r="L308" s="233">
        <v>4.7368421052631575</v>
      </c>
      <c r="M308" s="217">
        <v>4.7368421052631575</v>
      </c>
      <c r="N308" s="217">
        <v>4.7894736842105265</v>
      </c>
      <c r="O308" s="217">
        <v>4.7894736842105265</v>
      </c>
      <c r="P308" s="430" t="s">
        <v>2227</v>
      </c>
    </row>
    <row r="309" spans="1:16" ht="30" customHeight="1" x14ac:dyDescent="0.3">
      <c r="A309" s="258" t="str">
        <f t="shared" si="4"/>
        <v>306위</v>
      </c>
      <c r="B309" s="215" t="s">
        <v>1898</v>
      </c>
      <c r="C309" s="215" t="s">
        <v>1908</v>
      </c>
      <c r="D309" s="272">
        <v>1</v>
      </c>
      <c r="E309" s="356" t="s">
        <v>2671</v>
      </c>
      <c r="F309" s="214" t="s">
        <v>2528</v>
      </c>
      <c r="G309" s="221" t="s">
        <v>2530</v>
      </c>
      <c r="H309" s="214" t="s">
        <v>1076</v>
      </c>
      <c r="I309" s="229" t="s">
        <v>1076</v>
      </c>
      <c r="J309" s="272">
        <v>21</v>
      </c>
      <c r="K309" s="321">
        <v>4.7619047619047619</v>
      </c>
      <c r="L309" s="233">
        <v>4.7619047619047619</v>
      </c>
      <c r="M309" s="217">
        <v>4.7619047619047619</v>
      </c>
      <c r="N309" s="217">
        <v>4.7619047619047619</v>
      </c>
      <c r="O309" s="217">
        <v>4.7619047619047619</v>
      </c>
      <c r="P309" s="430" t="s">
        <v>2571</v>
      </c>
    </row>
    <row r="310" spans="1:16" ht="30" customHeight="1" x14ac:dyDescent="0.3">
      <c r="A310" s="258" t="str">
        <f t="shared" si="4"/>
        <v>307위</v>
      </c>
      <c r="B310" s="215" t="s">
        <v>1173</v>
      </c>
      <c r="C310" s="215" t="s">
        <v>1658</v>
      </c>
      <c r="D310" s="272">
        <v>1</v>
      </c>
      <c r="E310" s="356" t="s">
        <v>3215</v>
      </c>
      <c r="F310" s="214" t="s">
        <v>3068</v>
      </c>
      <c r="G310" s="221" t="s">
        <v>3227</v>
      </c>
      <c r="H310" s="214" t="s">
        <v>1101</v>
      </c>
      <c r="I310" s="229" t="s">
        <v>1101</v>
      </c>
      <c r="J310" s="272">
        <v>45</v>
      </c>
      <c r="K310" s="321">
        <v>4.7613636363636367</v>
      </c>
      <c r="L310" s="233">
        <v>4.75</v>
      </c>
      <c r="M310" s="217">
        <v>4.7727272727272725</v>
      </c>
      <c r="N310" s="217">
        <v>4.7727272727272725</v>
      </c>
      <c r="O310" s="217">
        <v>4.75</v>
      </c>
      <c r="P310" s="430" t="s">
        <v>2227</v>
      </c>
    </row>
    <row r="311" spans="1:16" ht="30" customHeight="1" x14ac:dyDescent="0.3">
      <c r="A311" s="258" t="str">
        <f t="shared" si="4"/>
        <v>308위</v>
      </c>
      <c r="B311" s="215" t="s">
        <v>1833</v>
      </c>
      <c r="C311" s="215" t="s">
        <v>1835</v>
      </c>
      <c r="D311" s="272">
        <v>1</v>
      </c>
      <c r="E311" s="356" t="s">
        <v>1848</v>
      </c>
      <c r="F311" s="214" t="s">
        <v>2575</v>
      </c>
      <c r="G311" s="221" t="s">
        <v>3282</v>
      </c>
      <c r="H311" s="214" t="s">
        <v>1159</v>
      </c>
      <c r="I311" s="229" t="s">
        <v>1159</v>
      </c>
      <c r="J311" s="272">
        <v>18</v>
      </c>
      <c r="K311" s="321">
        <v>4.7606209150326801</v>
      </c>
      <c r="L311" s="233">
        <v>4.7777777777777777</v>
      </c>
      <c r="M311" s="217">
        <v>4.7777777777777777</v>
      </c>
      <c r="N311" s="217">
        <v>4.7222222222222223</v>
      </c>
      <c r="O311" s="217">
        <v>4.7647058823529411</v>
      </c>
      <c r="P311" s="430" t="s">
        <v>2227</v>
      </c>
    </row>
    <row r="312" spans="1:16" ht="30" customHeight="1" x14ac:dyDescent="0.3">
      <c r="A312" s="258" t="str">
        <f t="shared" si="4"/>
        <v>309위</v>
      </c>
      <c r="B312" s="215" t="s">
        <v>3792</v>
      </c>
      <c r="C312" s="215" t="s">
        <v>4052</v>
      </c>
      <c r="D312" s="272">
        <v>4</v>
      </c>
      <c r="E312" s="356" t="s">
        <v>1843</v>
      </c>
      <c r="F312" s="214" t="s">
        <v>1273</v>
      </c>
      <c r="G312" s="221" t="s">
        <v>2675</v>
      </c>
      <c r="H312" s="214" t="s">
        <v>1273</v>
      </c>
      <c r="I312" s="229" t="s">
        <v>1273</v>
      </c>
      <c r="J312" s="272">
        <v>24</v>
      </c>
      <c r="K312" s="321">
        <v>4.760416666666667</v>
      </c>
      <c r="L312" s="233">
        <v>4.75</v>
      </c>
      <c r="M312" s="217">
        <v>4.75</v>
      </c>
      <c r="N312" s="217">
        <v>4.75</v>
      </c>
      <c r="O312" s="217">
        <v>4.791666666666667</v>
      </c>
      <c r="P312" s="430" t="s">
        <v>2227</v>
      </c>
    </row>
    <row r="313" spans="1:16" ht="30" customHeight="1" x14ac:dyDescent="0.3">
      <c r="A313" s="258" t="str">
        <f t="shared" si="4"/>
        <v>310위</v>
      </c>
      <c r="B313" s="215" t="s">
        <v>1173</v>
      </c>
      <c r="C313" s="215" t="s">
        <v>1658</v>
      </c>
      <c r="D313" s="272">
        <v>3</v>
      </c>
      <c r="E313" s="356" t="s">
        <v>1674</v>
      </c>
      <c r="F313" s="214" t="s">
        <v>2541</v>
      </c>
      <c r="G313" s="221" t="s">
        <v>2932</v>
      </c>
      <c r="H313" s="214" t="s">
        <v>1076</v>
      </c>
      <c r="I313" s="229" t="s">
        <v>1076</v>
      </c>
      <c r="J313" s="272">
        <v>26</v>
      </c>
      <c r="K313" s="322">
        <v>4.76</v>
      </c>
      <c r="L313" s="233">
        <v>4.7699999999999996</v>
      </c>
      <c r="M313" s="217">
        <v>4.7699999999999996</v>
      </c>
      <c r="N313" s="217">
        <v>4.7300000000000004</v>
      </c>
      <c r="O313" s="217">
        <v>4.7699999999999996</v>
      </c>
      <c r="P313" s="430" t="s">
        <v>2227</v>
      </c>
    </row>
    <row r="314" spans="1:16" ht="30" customHeight="1" x14ac:dyDescent="0.3">
      <c r="A314" s="258" t="str">
        <f t="shared" si="4"/>
        <v>311위</v>
      </c>
      <c r="B314" s="215" t="s">
        <v>1173</v>
      </c>
      <c r="C314" s="215" t="s">
        <v>1914</v>
      </c>
      <c r="D314" s="272">
        <v>1</v>
      </c>
      <c r="E314" s="356" t="s">
        <v>2687</v>
      </c>
      <c r="F314" s="214" t="s">
        <v>3169</v>
      </c>
      <c r="G314" s="221" t="s">
        <v>3175</v>
      </c>
      <c r="H314" s="214" t="s">
        <v>1186</v>
      </c>
      <c r="I314" s="229" t="s">
        <v>1186</v>
      </c>
      <c r="J314" s="272">
        <v>26</v>
      </c>
      <c r="K314" s="321">
        <v>4.759615384615385</v>
      </c>
      <c r="L314" s="233">
        <v>4.7307692307692308</v>
      </c>
      <c r="M314" s="217">
        <v>4.7692307692307692</v>
      </c>
      <c r="N314" s="217">
        <v>4.7692307692307692</v>
      </c>
      <c r="O314" s="217">
        <v>4.7692307692307692</v>
      </c>
      <c r="P314" s="452" t="s">
        <v>2227</v>
      </c>
    </row>
    <row r="315" spans="1:16" ht="30" customHeight="1" x14ac:dyDescent="0.3">
      <c r="A315" s="258" t="str">
        <f t="shared" si="4"/>
        <v>312위</v>
      </c>
      <c r="B315" s="215" t="s">
        <v>3792</v>
      </c>
      <c r="C315" s="215" t="s">
        <v>4052</v>
      </c>
      <c r="D315" s="272">
        <v>4</v>
      </c>
      <c r="E315" s="356" t="s">
        <v>1843</v>
      </c>
      <c r="F315" s="214" t="s">
        <v>2528</v>
      </c>
      <c r="G315" s="221" t="s">
        <v>2530</v>
      </c>
      <c r="H315" s="214" t="s">
        <v>1273</v>
      </c>
      <c r="I315" s="229" t="s">
        <v>1273</v>
      </c>
      <c r="J315" s="272">
        <v>24</v>
      </c>
      <c r="K315" s="321">
        <v>4.758152173913043</v>
      </c>
      <c r="L315" s="233">
        <v>4.75</v>
      </c>
      <c r="M315" s="217">
        <v>4.708333333333333</v>
      </c>
      <c r="N315" s="217">
        <v>4.7826086956521738</v>
      </c>
      <c r="O315" s="217">
        <v>4.791666666666667</v>
      </c>
      <c r="P315" s="430" t="s">
        <v>2571</v>
      </c>
    </row>
    <row r="316" spans="1:16" ht="30" customHeight="1" x14ac:dyDescent="0.3">
      <c r="A316" s="258" t="str">
        <f t="shared" si="4"/>
        <v>312위</v>
      </c>
      <c r="B316" s="215" t="s">
        <v>3792</v>
      </c>
      <c r="C316" s="215" t="s">
        <v>4052</v>
      </c>
      <c r="D316" s="272">
        <v>4</v>
      </c>
      <c r="E316" s="356" t="s">
        <v>1843</v>
      </c>
      <c r="F316" s="214" t="s">
        <v>2538</v>
      </c>
      <c r="G316" s="221" t="s">
        <v>2540</v>
      </c>
      <c r="H316" s="214" t="s">
        <v>1273</v>
      </c>
      <c r="I316" s="229" t="s">
        <v>1273</v>
      </c>
      <c r="J316" s="272">
        <v>24</v>
      </c>
      <c r="K316" s="321">
        <v>4.758152173913043</v>
      </c>
      <c r="L316" s="233">
        <v>4.75</v>
      </c>
      <c r="M316" s="217">
        <v>4.75</v>
      </c>
      <c r="N316" s="217">
        <v>4.75</v>
      </c>
      <c r="O316" s="217">
        <v>4.7826086956521738</v>
      </c>
      <c r="P316" s="430" t="s">
        <v>2571</v>
      </c>
    </row>
    <row r="317" spans="1:16" ht="30" customHeight="1" x14ac:dyDescent="0.3">
      <c r="A317" s="258" t="str">
        <f t="shared" si="4"/>
        <v>314위</v>
      </c>
      <c r="B317" s="215" t="s">
        <v>1833</v>
      </c>
      <c r="C317" s="215" t="s">
        <v>2706</v>
      </c>
      <c r="D317" s="272">
        <v>22</v>
      </c>
      <c r="E317" s="356" t="s">
        <v>3294</v>
      </c>
      <c r="F317" s="214" t="s">
        <v>2845</v>
      </c>
      <c r="G317" s="221" t="s">
        <v>2846</v>
      </c>
      <c r="H317" s="214" t="s">
        <v>1891</v>
      </c>
      <c r="I317" s="229" t="s">
        <v>1892</v>
      </c>
      <c r="J317" s="272">
        <v>41</v>
      </c>
      <c r="K317" s="321">
        <v>4.7547256097560968</v>
      </c>
      <c r="L317" s="233">
        <v>4.7560975609756095</v>
      </c>
      <c r="M317" s="217">
        <v>4.7560975609756095</v>
      </c>
      <c r="N317" s="217">
        <v>4.7317073170731705</v>
      </c>
      <c r="O317" s="217">
        <v>4.7750000000000004</v>
      </c>
      <c r="P317" s="430" t="s">
        <v>2847</v>
      </c>
    </row>
    <row r="318" spans="1:16" ht="30" customHeight="1" x14ac:dyDescent="0.3">
      <c r="A318" s="258" t="str">
        <f t="shared" si="4"/>
        <v>315위</v>
      </c>
      <c r="B318" s="215" t="s">
        <v>1833</v>
      </c>
      <c r="C318" s="215" t="s">
        <v>2440</v>
      </c>
      <c r="D318" s="272">
        <v>2</v>
      </c>
      <c r="E318" s="356" t="s">
        <v>2484</v>
      </c>
      <c r="F318" s="214" t="s">
        <v>2528</v>
      </c>
      <c r="G318" s="221" t="s">
        <v>2530</v>
      </c>
      <c r="H318" s="214" t="s">
        <v>1076</v>
      </c>
      <c r="I318" s="229" t="s">
        <v>1076</v>
      </c>
      <c r="J318" s="272">
        <v>16</v>
      </c>
      <c r="K318" s="321">
        <v>4.7531250000000007</v>
      </c>
      <c r="L318" s="233">
        <v>4.8125</v>
      </c>
      <c r="M318" s="217">
        <v>4.7333333333333334</v>
      </c>
      <c r="N318" s="217">
        <v>4.7333333333333334</v>
      </c>
      <c r="O318" s="217">
        <v>4.7333333333333334</v>
      </c>
      <c r="P318" s="430" t="s">
        <v>2227</v>
      </c>
    </row>
    <row r="319" spans="1:16" ht="30" customHeight="1" x14ac:dyDescent="0.3">
      <c r="A319" s="258" t="str">
        <f t="shared" si="4"/>
        <v>316위</v>
      </c>
      <c r="B319" s="215" t="s">
        <v>3792</v>
      </c>
      <c r="C319" s="215" t="s">
        <v>4052</v>
      </c>
      <c r="D319" s="272">
        <v>4</v>
      </c>
      <c r="E319" s="356" t="s">
        <v>1843</v>
      </c>
      <c r="F319" s="214" t="s">
        <v>3153</v>
      </c>
      <c r="G319" s="221" t="s">
        <v>2533</v>
      </c>
      <c r="H319" s="214" t="s">
        <v>1273</v>
      </c>
      <c r="I319" s="229" t="s">
        <v>1273</v>
      </c>
      <c r="J319" s="272">
        <v>24</v>
      </c>
      <c r="K319" s="321">
        <v>4.75</v>
      </c>
      <c r="L319" s="233">
        <v>4.75</v>
      </c>
      <c r="M319" s="217">
        <v>4.75</v>
      </c>
      <c r="N319" s="217">
        <v>4.75</v>
      </c>
      <c r="O319" s="217">
        <v>4.75</v>
      </c>
      <c r="P319" s="430" t="s">
        <v>2227</v>
      </c>
    </row>
    <row r="320" spans="1:16" ht="30" customHeight="1" x14ac:dyDescent="0.3">
      <c r="A320" s="258" t="str">
        <f t="shared" si="4"/>
        <v>316위</v>
      </c>
      <c r="B320" s="215" t="s">
        <v>1898</v>
      </c>
      <c r="C320" s="215" t="s">
        <v>1899</v>
      </c>
      <c r="D320" s="191">
        <v>1</v>
      </c>
      <c r="E320" s="356" t="s">
        <v>2652</v>
      </c>
      <c r="F320" s="214" t="s">
        <v>2879</v>
      </c>
      <c r="G320" s="221" t="s">
        <v>2882</v>
      </c>
      <c r="H320" s="214" t="s">
        <v>203</v>
      </c>
      <c r="I320" s="229" t="s">
        <v>203</v>
      </c>
      <c r="J320" s="272">
        <v>17</v>
      </c>
      <c r="K320" s="322">
        <v>4.75</v>
      </c>
      <c r="L320" s="233">
        <v>4.7647058823529411</v>
      </c>
      <c r="M320" s="217">
        <v>4.7647058823529411</v>
      </c>
      <c r="N320" s="217">
        <v>4.7058823529411766</v>
      </c>
      <c r="O320" s="217">
        <v>4.7647058823529411</v>
      </c>
      <c r="P320" s="452" t="s">
        <v>2227</v>
      </c>
    </row>
    <row r="321" spans="1:16" ht="30" customHeight="1" x14ac:dyDescent="0.3">
      <c r="A321" s="258" t="str">
        <f t="shared" si="4"/>
        <v>316위</v>
      </c>
      <c r="B321" s="215" t="s">
        <v>1898</v>
      </c>
      <c r="C321" s="215" t="s">
        <v>1902</v>
      </c>
      <c r="D321" s="191">
        <v>2</v>
      </c>
      <c r="E321" s="356" t="s">
        <v>2652</v>
      </c>
      <c r="F321" s="214" t="s">
        <v>2883</v>
      </c>
      <c r="G321" s="221" t="s">
        <v>2918</v>
      </c>
      <c r="H321" s="214" t="s">
        <v>203</v>
      </c>
      <c r="I321" s="229" t="s">
        <v>203</v>
      </c>
      <c r="J321" s="272">
        <v>20</v>
      </c>
      <c r="K321" s="321">
        <v>4.75</v>
      </c>
      <c r="L321" s="233">
        <v>4.75</v>
      </c>
      <c r="M321" s="217">
        <v>4.75</v>
      </c>
      <c r="N321" s="217">
        <v>4.75</v>
      </c>
      <c r="O321" s="217">
        <v>4.75</v>
      </c>
      <c r="P321" s="452" t="s">
        <v>2227</v>
      </c>
    </row>
    <row r="322" spans="1:16" ht="30" customHeight="1" x14ac:dyDescent="0.3">
      <c r="A322" s="258" t="str">
        <f t="shared" si="4"/>
        <v>316위</v>
      </c>
      <c r="B322" s="215" t="s">
        <v>3792</v>
      </c>
      <c r="C322" s="215" t="s">
        <v>4052</v>
      </c>
      <c r="D322" s="191">
        <v>3</v>
      </c>
      <c r="E322" s="356" t="s">
        <v>2652</v>
      </c>
      <c r="F322" s="214" t="s">
        <v>2883</v>
      </c>
      <c r="G322" s="221" t="s">
        <v>2884</v>
      </c>
      <c r="H322" s="214" t="s">
        <v>3831</v>
      </c>
      <c r="I322" s="229" t="s">
        <v>3831</v>
      </c>
      <c r="J322" s="272">
        <v>10</v>
      </c>
      <c r="K322" s="321">
        <v>4.75</v>
      </c>
      <c r="L322" s="233">
        <v>4.8</v>
      </c>
      <c r="M322" s="217">
        <v>4.8</v>
      </c>
      <c r="N322" s="217">
        <v>4.5999999999999996</v>
      </c>
      <c r="O322" s="217">
        <v>4.8</v>
      </c>
      <c r="P322" s="430" t="s">
        <v>2227</v>
      </c>
    </row>
    <row r="323" spans="1:16" ht="30" customHeight="1" x14ac:dyDescent="0.3">
      <c r="A323" s="258" t="str">
        <f t="shared" si="4"/>
        <v>316위</v>
      </c>
      <c r="B323" s="215" t="s">
        <v>1898</v>
      </c>
      <c r="C323" s="215" t="s">
        <v>1902</v>
      </c>
      <c r="D323" s="191">
        <v>1</v>
      </c>
      <c r="E323" s="356" t="s">
        <v>2656</v>
      </c>
      <c r="F323" s="214" t="s">
        <v>2953</v>
      </c>
      <c r="G323" s="221" t="s">
        <v>2956</v>
      </c>
      <c r="H323" s="214" t="s">
        <v>203</v>
      </c>
      <c r="I323" s="229" t="s">
        <v>203</v>
      </c>
      <c r="J323" s="272">
        <v>15</v>
      </c>
      <c r="K323" s="321">
        <v>4.75</v>
      </c>
      <c r="L323" s="233">
        <v>4.7333333333333334</v>
      </c>
      <c r="M323" s="217">
        <v>4.8666666666666663</v>
      </c>
      <c r="N323" s="217">
        <v>4.666666666666667</v>
      </c>
      <c r="O323" s="217">
        <v>4.7333333333333334</v>
      </c>
      <c r="P323" s="430" t="s">
        <v>2227</v>
      </c>
    </row>
    <row r="324" spans="1:16" ht="30" customHeight="1" x14ac:dyDescent="0.3">
      <c r="A324" s="258" t="str">
        <f t="shared" ref="A324:A387" si="5">_xlfn.RANK.EQ(K324, $K$4:$K$4324, 0)&amp;"위"</f>
        <v>316위</v>
      </c>
      <c r="B324" s="215" t="s">
        <v>3792</v>
      </c>
      <c r="C324" s="215" t="s">
        <v>3833</v>
      </c>
      <c r="D324" s="191">
        <v>3</v>
      </c>
      <c r="E324" s="356" t="s">
        <v>3807</v>
      </c>
      <c r="F324" s="214" t="s">
        <v>2741</v>
      </c>
      <c r="G324" s="221" t="s">
        <v>3996</v>
      </c>
      <c r="H324" s="214" t="s">
        <v>1101</v>
      </c>
      <c r="I324" s="229" t="s">
        <v>1101</v>
      </c>
      <c r="J324" s="272">
        <v>18</v>
      </c>
      <c r="K324" s="321">
        <v>4.75</v>
      </c>
      <c r="L324" s="233">
        <v>4.833333333333333</v>
      </c>
      <c r="M324" s="217">
        <v>4.5555555555555554</v>
      </c>
      <c r="N324" s="217">
        <v>4.7777777777777777</v>
      </c>
      <c r="O324" s="217">
        <v>4.833333333333333</v>
      </c>
      <c r="P324" s="430" t="s">
        <v>2227</v>
      </c>
    </row>
    <row r="325" spans="1:16" ht="30" customHeight="1" x14ac:dyDescent="0.3">
      <c r="A325" s="258" t="str">
        <f t="shared" si="5"/>
        <v>316위</v>
      </c>
      <c r="B325" s="215" t="s">
        <v>3792</v>
      </c>
      <c r="C325" s="215" t="s">
        <v>3801</v>
      </c>
      <c r="D325" s="191">
        <v>3</v>
      </c>
      <c r="E325" s="356" t="s">
        <v>3215</v>
      </c>
      <c r="F325" s="214" t="s">
        <v>3118</v>
      </c>
      <c r="G325" s="221" t="s">
        <v>3350</v>
      </c>
      <c r="H325" s="214" t="s">
        <v>1101</v>
      </c>
      <c r="I325" s="229" t="s">
        <v>1101</v>
      </c>
      <c r="J325" s="272">
        <v>18</v>
      </c>
      <c r="K325" s="321">
        <v>4.75</v>
      </c>
      <c r="L325" s="233">
        <v>4.7777777777777777</v>
      </c>
      <c r="M325" s="217">
        <v>4.7222222222222223</v>
      </c>
      <c r="N325" s="217">
        <v>4.7222222222222223</v>
      </c>
      <c r="O325" s="217">
        <v>4.7777777777777777</v>
      </c>
      <c r="P325" s="430" t="s">
        <v>2571</v>
      </c>
    </row>
    <row r="326" spans="1:16" ht="30" customHeight="1" x14ac:dyDescent="0.3">
      <c r="A326" s="258" t="str">
        <f t="shared" si="5"/>
        <v>316위</v>
      </c>
      <c r="B326" s="215" t="s">
        <v>1173</v>
      </c>
      <c r="C326" s="215" t="s">
        <v>1914</v>
      </c>
      <c r="D326" s="191">
        <v>1</v>
      </c>
      <c r="E326" s="356" t="s">
        <v>2694</v>
      </c>
      <c r="F326" s="214" t="s">
        <v>3189</v>
      </c>
      <c r="G326" s="221" t="s">
        <v>3190</v>
      </c>
      <c r="H326" s="214" t="s">
        <v>1159</v>
      </c>
      <c r="I326" s="229" t="s">
        <v>1159</v>
      </c>
      <c r="J326" s="272">
        <v>17</v>
      </c>
      <c r="K326" s="321">
        <v>4.75</v>
      </c>
      <c r="L326" s="233">
        <v>4.7647058823529411</v>
      </c>
      <c r="M326" s="217">
        <v>4.7647058823529411</v>
      </c>
      <c r="N326" s="217">
        <v>4.7058823529411766</v>
      </c>
      <c r="O326" s="217">
        <v>4.7647058823529411</v>
      </c>
      <c r="P326" s="430" t="s">
        <v>2227</v>
      </c>
    </row>
    <row r="327" spans="1:16" ht="30" customHeight="1" x14ac:dyDescent="0.3">
      <c r="A327" s="258" t="str">
        <f t="shared" si="5"/>
        <v>316위</v>
      </c>
      <c r="B327" s="215" t="s">
        <v>1898</v>
      </c>
      <c r="C327" s="215" t="s">
        <v>1902</v>
      </c>
      <c r="D327" s="191">
        <v>1</v>
      </c>
      <c r="E327" s="356" t="s">
        <v>1674</v>
      </c>
      <c r="F327" s="214" t="s">
        <v>2561</v>
      </c>
      <c r="G327" s="221" t="s">
        <v>2924</v>
      </c>
      <c r="H327" s="214" t="s">
        <v>1076</v>
      </c>
      <c r="I327" s="229" t="s">
        <v>1076</v>
      </c>
      <c r="J327" s="272">
        <v>12</v>
      </c>
      <c r="K327" s="321">
        <v>4.75</v>
      </c>
      <c r="L327" s="233">
        <v>4.75</v>
      </c>
      <c r="M327" s="217">
        <v>4.75</v>
      </c>
      <c r="N327" s="217">
        <v>4.75</v>
      </c>
      <c r="O327" s="217">
        <v>4.75</v>
      </c>
      <c r="P327" s="430" t="s">
        <v>2227</v>
      </c>
    </row>
    <row r="328" spans="1:16" ht="30" customHeight="1" x14ac:dyDescent="0.3">
      <c r="A328" s="258" t="str">
        <f t="shared" si="5"/>
        <v>316위</v>
      </c>
      <c r="B328" s="215" t="s">
        <v>1898</v>
      </c>
      <c r="C328" s="215" t="s">
        <v>1902</v>
      </c>
      <c r="D328" s="191">
        <v>1</v>
      </c>
      <c r="E328" s="356" t="s">
        <v>1674</v>
      </c>
      <c r="F328" s="214" t="s">
        <v>2748</v>
      </c>
      <c r="G328" s="221" t="s">
        <v>2749</v>
      </c>
      <c r="H328" s="214" t="s">
        <v>1076</v>
      </c>
      <c r="I328" s="229" t="s">
        <v>1076</v>
      </c>
      <c r="J328" s="272">
        <v>12</v>
      </c>
      <c r="K328" s="321">
        <v>4.75</v>
      </c>
      <c r="L328" s="233">
        <v>4.75</v>
      </c>
      <c r="M328" s="217">
        <v>4.75</v>
      </c>
      <c r="N328" s="217">
        <v>4.75</v>
      </c>
      <c r="O328" s="217">
        <v>4.75</v>
      </c>
      <c r="P328" s="430" t="s">
        <v>2227</v>
      </c>
    </row>
    <row r="329" spans="1:16" ht="30" customHeight="1" x14ac:dyDescent="0.3">
      <c r="A329" s="258" t="str">
        <f t="shared" si="5"/>
        <v>316위</v>
      </c>
      <c r="B329" s="215" t="s">
        <v>1898</v>
      </c>
      <c r="C329" s="215" t="s">
        <v>1899</v>
      </c>
      <c r="D329" s="272">
        <v>1</v>
      </c>
      <c r="E329" s="356" t="s">
        <v>2649</v>
      </c>
      <c r="F329" s="214" t="s">
        <v>2877</v>
      </c>
      <c r="G329" s="221" t="s">
        <v>2878</v>
      </c>
      <c r="H329" s="214" t="s">
        <v>1076</v>
      </c>
      <c r="I329" s="229" t="s">
        <v>1273</v>
      </c>
      <c r="J329" s="272">
        <v>30</v>
      </c>
      <c r="K329" s="322">
        <v>4.75</v>
      </c>
      <c r="L329" s="233">
        <v>4.7333333333333334</v>
      </c>
      <c r="M329" s="217">
        <v>4.7666666666666666</v>
      </c>
      <c r="N329" s="217">
        <v>4.7</v>
      </c>
      <c r="O329" s="217">
        <v>4.8</v>
      </c>
      <c r="P329" s="452" t="s">
        <v>2227</v>
      </c>
    </row>
    <row r="330" spans="1:16" ht="30" customHeight="1" x14ac:dyDescent="0.3">
      <c r="A330" s="258" t="str">
        <f t="shared" si="5"/>
        <v>316위</v>
      </c>
      <c r="B330" s="215" t="s">
        <v>3394</v>
      </c>
      <c r="C330" s="215" t="s">
        <v>3392</v>
      </c>
      <c r="D330" s="272">
        <v>22</v>
      </c>
      <c r="E330" s="356" t="s">
        <v>3395</v>
      </c>
      <c r="F330" s="214" t="s">
        <v>505</v>
      </c>
      <c r="G330" s="221" t="s">
        <v>506</v>
      </c>
      <c r="H330" s="214" t="s">
        <v>247</v>
      </c>
      <c r="I330" s="229" t="s">
        <v>248</v>
      </c>
      <c r="J330" s="272">
        <v>12</v>
      </c>
      <c r="K330" s="321">
        <v>4.75</v>
      </c>
      <c r="L330" s="233">
        <v>4.75</v>
      </c>
      <c r="M330" s="217">
        <v>4.75</v>
      </c>
      <c r="N330" s="217">
        <v>4.75</v>
      </c>
      <c r="O330" s="217">
        <v>4.75</v>
      </c>
      <c r="P330" s="430" t="s">
        <v>1536</v>
      </c>
    </row>
    <row r="331" spans="1:16" ht="30" customHeight="1" x14ac:dyDescent="0.3">
      <c r="A331" s="258" t="str">
        <f t="shared" si="5"/>
        <v>316위</v>
      </c>
      <c r="B331" s="215" t="s">
        <v>3394</v>
      </c>
      <c r="C331" s="215" t="s">
        <v>3527</v>
      </c>
      <c r="D331" s="272">
        <v>22</v>
      </c>
      <c r="E331" s="356" t="s">
        <v>3528</v>
      </c>
      <c r="F331" s="214" t="s">
        <v>1316</v>
      </c>
      <c r="G331" s="221" t="s">
        <v>1317</v>
      </c>
      <c r="H331" s="214" t="s">
        <v>247</v>
      </c>
      <c r="I331" s="229" t="s">
        <v>248</v>
      </c>
      <c r="J331" s="272">
        <v>8</v>
      </c>
      <c r="K331" s="321">
        <v>4.75</v>
      </c>
      <c r="L331" s="233">
        <v>4.75</v>
      </c>
      <c r="M331" s="217">
        <v>4.75</v>
      </c>
      <c r="N331" s="217">
        <v>4.75</v>
      </c>
      <c r="O331" s="217">
        <v>4.75</v>
      </c>
      <c r="P331" s="430" t="s">
        <v>1538</v>
      </c>
    </row>
    <row r="332" spans="1:16" ht="30" customHeight="1" x14ac:dyDescent="0.3">
      <c r="A332" s="258" t="str">
        <f t="shared" si="5"/>
        <v>316위</v>
      </c>
      <c r="B332" s="215" t="s">
        <v>3792</v>
      </c>
      <c r="C332" s="215" t="s">
        <v>3902</v>
      </c>
      <c r="D332" s="272">
        <v>22</v>
      </c>
      <c r="E332" s="356" t="s">
        <v>2185</v>
      </c>
      <c r="F332" s="214" t="s">
        <v>3116</v>
      </c>
      <c r="G332" s="221" t="s">
        <v>3113</v>
      </c>
      <c r="H332" s="214" t="s">
        <v>3906</v>
      </c>
      <c r="I332" s="229" t="s">
        <v>1892</v>
      </c>
      <c r="J332" s="272">
        <v>10</v>
      </c>
      <c r="K332" s="321">
        <v>4.75</v>
      </c>
      <c r="L332" s="233">
        <v>4.75</v>
      </c>
      <c r="M332" s="217">
        <v>4.75</v>
      </c>
      <c r="N332" s="217">
        <v>4.75</v>
      </c>
      <c r="O332" s="217">
        <v>4.75</v>
      </c>
      <c r="P332" s="430" t="s">
        <v>3113</v>
      </c>
    </row>
    <row r="333" spans="1:16" ht="30" customHeight="1" x14ac:dyDescent="0.3">
      <c r="A333" s="258" t="str">
        <f t="shared" si="5"/>
        <v>316위</v>
      </c>
      <c r="B333" s="215" t="s">
        <v>3792</v>
      </c>
      <c r="C333" s="215" t="s">
        <v>3801</v>
      </c>
      <c r="D333" s="272">
        <v>22</v>
      </c>
      <c r="E333" s="356" t="s">
        <v>4102</v>
      </c>
      <c r="F333" s="214" t="s">
        <v>2762</v>
      </c>
      <c r="G333" s="221" t="s">
        <v>2763</v>
      </c>
      <c r="H333" s="214" t="s">
        <v>3906</v>
      </c>
      <c r="I333" s="229" t="s">
        <v>1892</v>
      </c>
      <c r="J333" s="272">
        <v>62</v>
      </c>
      <c r="K333" s="321">
        <v>4.75</v>
      </c>
      <c r="L333" s="233">
        <v>4.758064516129032</v>
      </c>
      <c r="M333" s="217">
        <v>4.741935483870968</v>
      </c>
      <c r="N333" s="217">
        <v>4.774193548387097</v>
      </c>
      <c r="O333" s="217">
        <v>4.725806451612903</v>
      </c>
      <c r="P333" s="430" t="s">
        <v>2764</v>
      </c>
    </row>
    <row r="334" spans="1:16" ht="30" customHeight="1" x14ac:dyDescent="0.3">
      <c r="A334" s="258" t="str">
        <f t="shared" si="5"/>
        <v>316위</v>
      </c>
      <c r="B334" s="215" t="s">
        <v>3792</v>
      </c>
      <c r="C334" s="215" t="s">
        <v>3801</v>
      </c>
      <c r="D334" s="272">
        <v>22</v>
      </c>
      <c r="E334" s="356" t="s">
        <v>4102</v>
      </c>
      <c r="F334" s="214" t="s">
        <v>3116</v>
      </c>
      <c r="G334" s="221" t="s">
        <v>3117</v>
      </c>
      <c r="H334" s="214" t="s">
        <v>3906</v>
      </c>
      <c r="I334" s="229" t="s">
        <v>1892</v>
      </c>
      <c r="J334" s="272">
        <v>4</v>
      </c>
      <c r="K334" s="321">
        <v>4.75</v>
      </c>
      <c r="L334" s="233">
        <v>4.75</v>
      </c>
      <c r="M334" s="217">
        <v>4.75</v>
      </c>
      <c r="N334" s="217">
        <v>4.75</v>
      </c>
      <c r="O334" s="217">
        <v>4.75</v>
      </c>
      <c r="P334" s="430" t="s">
        <v>3113</v>
      </c>
    </row>
    <row r="335" spans="1:16" ht="30" customHeight="1" x14ac:dyDescent="0.3">
      <c r="A335" s="258" t="str">
        <f t="shared" si="5"/>
        <v>316위</v>
      </c>
      <c r="B335" s="215" t="s">
        <v>1898</v>
      </c>
      <c r="C335" s="215" t="s">
        <v>1905</v>
      </c>
      <c r="D335" s="272">
        <v>22</v>
      </c>
      <c r="E335" s="356" t="s">
        <v>1907</v>
      </c>
      <c r="F335" s="214" t="s">
        <v>2790</v>
      </c>
      <c r="G335" s="221" t="s">
        <v>2791</v>
      </c>
      <c r="H335" s="214" t="s">
        <v>1891</v>
      </c>
      <c r="I335" s="229" t="s">
        <v>1892</v>
      </c>
      <c r="J335" s="272">
        <v>17</v>
      </c>
      <c r="K335" s="321">
        <v>4.75</v>
      </c>
      <c r="L335" s="233">
        <v>4.7647058823529411</v>
      </c>
      <c r="M335" s="217">
        <v>4.8235294117647056</v>
      </c>
      <c r="N335" s="217">
        <v>4.5882352941176467</v>
      </c>
      <c r="O335" s="217">
        <v>4.8235294117647056</v>
      </c>
      <c r="P335" s="430" t="s">
        <v>2789</v>
      </c>
    </row>
    <row r="336" spans="1:16" ht="30" customHeight="1" x14ac:dyDescent="0.3">
      <c r="A336" s="258" t="str">
        <f t="shared" si="5"/>
        <v>316위</v>
      </c>
      <c r="B336" s="215" t="s">
        <v>1173</v>
      </c>
      <c r="C336" s="215" t="s">
        <v>1548</v>
      </c>
      <c r="D336" s="272">
        <v>22</v>
      </c>
      <c r="E336" s="356" t="s">
        <v>1918</v>
      </c>
      <c r="F336" s="214" t="s">
        <v>2792</v>
      </c>
      <c r="G336" s="221" t="s">
        <v>2793</v>
      </c>
      <c r="H336" s="214" t="s">
        <v>1891</v>
      </c>
      <c r="I336" s="229" t="s">
        <v>1892</v>
      </c>
      <c r="J336" s="272">
        <v>20</v>
      </c>
      <c r="K336" s="321">
        <v>4.75</v>
      </c>
      <c r="L336" s="233">
        <v>4.75</v>
      </c>
      <c r="M336" s="217">
        <v>4.75</v>
      </c>
      <c r="N336" s="217">
        <v>4.75</v>
      </c>
      <c r="O336" s="217">
        <v>4.75</v>
      </c>
      <c r="P336" s="452" t="s">
        <v>2789</v>
      </c>
    </row>
    <row r="337" spans="1:16" ht="30" customHeight="1" x14ac:dyDescent="0.3">
      <c r="A337" s="258" t="str">
        <f t="shared" si="5"/>
        <v>316위</v>
      </c>
      <c r="B337" s="215" t="s">
        <v>1898</v>
      </c>
      <c r="C337" s="215" t="s">
        <v>1908</v>
      </c>
      <c r="D337" s="272">
        <v>1</v>
      </c>
      <c r="E337" s="356" t="s">
        <v>2679</v>
      </c>
      <c r="F337" s="214" t="s">
        <v>3083</v>
      </c>
      <c r="G337" s="221" t="s">
        <v>3084</v>
      </c>
      <c r="H337" s="214" t="s">
        <v>203</v>
      </c>
      <c r="I337" s="229" t="s">
        <v>203</v>
      </c>
      <c r="J337" s="272">
        <v>12</v>
      </c>
      <c r="K337" s="321">
        <v>4.75</v>
      </c>
      <c r="L337" s="232">
        <v>4.75</v>
      </c>
      <c r="M337" s="216">
        <v>4.75</v>
      </c>
      <c r="N337" s="216">
        <v>4.75</v>
      </c>
      <c r="O337" s="216">
        <v>4.75</v>
      </c>
      <c r="P337" s="430" t="s">
        <v>2227</v>
      </c>
    </row>
    <row r="338" spans="1:16" ht="30" customHeight="1" x14ac:dyDescent="0.3">
      <c r="A338" s="258" t="str">
        <f t="shared" si="5"/>
        <v>316위</v>
      </c>
      <c r="B338" s="215" t="s">
        <v>1833</v>
      </c>
      <c r="C338" s="215" t="s">
        <v>2456</v>
      </c>
      <c r="D338" s="272">
        <v>1</v>
      </c>
      <c r="E338" s="356" t="s">
        <v>2723</v>
      </c>
      <c r="F338" s="103" t="s">
        <v>3369</v>
      </c>
      <c r="G338" s="181" t="s">
        <v>3370</v>
      </c>
      <c r="H338" s="214" t="s">
        <v>203</v>
      </c>
      <c r="I338" s="229" t="s">
        <v>203</v>
      </c>
      <c r="J338" s="272">
        <v>8</v>
      </c>
      <c r="K338" s="321">
        <v>4.75</v>
      </c>
      <c r="L338" s="233">
        <v>4.75</v>
      </c>
      <c r="M338" s="217">
        <v>4.75</v>
      </c>
      <c r="N338" s="217">
        <v>4.75</v>
      </c>
      <c r="O338" s="217">
        <v>4.75</v>
      </c>
      <c r="P338" s="430" t="s">
        <v>2227</v>
      </c>
    </row>
    <row r="339" spans="1:16" ht="30" customHeight="1" x14ac:dyDescent="0.3">
      <c r="A339" s="258" t="str">
        <f t="shared" si="5"/>
        <v>316위</v>
      </c>
      <c r="B339" s="215" t="s">
        <v>1833</v>
      </c>
      <c r="C339" s="215" t="s">
        <v>2456</v>
      </c>
      <c r="D339" s="272">
        <v>1</v>
      </c>
      <c r="E339" s="356" t="s">
        <v>2723</v>
      </c>
      <c r="F339" s="103" t="s">
        <v>3369</v>
      </c>
      <c r="G339" s="181" t="s">
        <v>3371</v>
      </c>
      <c r="H339" s="214" t="s">
        <v>203</v>
      </c>
      <c r="I339" s="229" t="s">
        <v>203</v>
      </c>
      <c r="J339" s="272">
        <v>8</v>
      </c>
      <c r="K339" s="321">
        <v>4.75</v>
      </c>
      <c r="L339" s="233">
        <v>4.75</v>
      </c>
      <c r="M339" s="217">
        <v>4.75</v>
      </c>
      <c r="N339" s="217">
        <v>4.75</v>
      </c>
      <c r="O339" s="217">
        <v>4.75</v>
      </c>
      <c r="P339" s="430" t="s">
        <v>2227</v>
      </c>
    </row>
    <row r="340" spans="1:16" ht="30" customHeight="1" x14ac:dyDescent="0.3">
      <c r="A340" s="258" t="str">
        <f t="shared" si="5"/>
        <v>316위</v>
      </c>
      <c r="B340" s="215" t="s">
        <v>1833</v>
      </c>
      <c r="C340" s="215" t="s">
        <v>2456</v>
      </c>
      <c r="D340" s="272">
        <v>1</v>
      </c>
      <c r="E340" s="356" t="s">
        <v>2723</v>
      </c>
      <c r="F340" s="103" t="s">
        <v>3374</v>
      </c>
      <c r="G340" s="181" t="s">
        <v>3375</v>
      </c>
      <c r="H340" s="214" t="s">
        <v>203</v>
      </c>
      <c r="I340" s="229" t="s">
        <v>203</v>
      </c>
      <c r="J340" s="272">
        <v>8</v>
      </c>
      <c r="K340" s="321">
        <v>4.75</v>
      </c>
      <c r="L340" s="233">
        <v>4.875</v>
      </c>
      <c r="M340" s="217">
        <v>4.875</v>
      </c>
      <c r="N340" s="217">
        <v>4.875</v>
      </c>
      <c r="O340" s="217">
        <v>4.375</v>
      </c>
      <c r="P340" s="430" t="s">
        <v>2227</v>
      </c>
    </row>
    <row r="341" spans="1:16" ht="30" customHeight="1" x14ac:dyDescent="0.3">
      <c r="A341" s="258" t="str">
        <f t="shared" si="5"/>
        <v>338위</v>
      </c>
      <c r="B341" s="215" t="s">
        <v>1833</v>
      </c>
      <c r="C341" s="215" t="s">
        <v>1835</v>
      </c>
      <c r="D341" s="272">
        <v>2</v>
      </c>
      <c r="E341" s="356" t="s">
        <v>1843</v>
      </c>
      <c r="F341" s="103" t="s">
        <v>2528</v>
      </c>
      <c r="G341" s="181" t="s">
        <v>2530</v>
      </c>
      <c r="H341" s="214" t="s">
        <v>1273</v>
      </c>
      <c r="I341" s="229" t="s">
        <v>1273</v>
      </c>
      <c r="J341" s="272">
        <v>29</v>
      </c>
      <c r="K341" s="321">
        <v>4.7473544973544968</v>
      </c>
      <c r="L341" s="233">
        <v>4.75</v>
      </c>
      <c r="M341" s="217">
        <v>4.7037037037037033</v>
      </c>
      <c r="N341" s="217">
        <v>4.7857142857142856</v>
      </c>
      <c r="O341" s="217">
        <v>4.75</v>
      </c>
      <c r="P341" s="430" t="s">
        <v>2571</v>
      </c>
    </row>
    <row r="342" spans="1:16" ht="30" customHeight="1" x14ac:dyDescent="0.3">
      <c r="A342" s="258" t="str">
        <f t="shared" si="5"/>
        <v>339위</v>
      </c>
      <c r="B342" s="215" t="s">
        <v>3792</v>
      </c>
      <c r="C342" s="215" t="s">
        <v>4052</v>
      </c>
      <c r="D342" s="272">
        <v>4</v>
      </c>
      <c r="E342" s="356" t="s">
        <v>1843</v>
      </c>
      <c r="F342" s="103" t="s">
        <v>2534</v>
      </c>
      <c r="G342" s="181" t="s">
        <v>2536</v>
      </c>
      <c r="H342" s="214" t="s">
        <v>1273</v>
      </c>
      <c r="I342" s="229" t="s">
        <v>1273</v>
      </c>
      <c r="J342" s="272">
        <v>24</v>
      </c>
      <c r="K342" s="321">
        <v>4.7472826086956523</v>
      </c>
      <c r="L342" s="233">
        <v>4.75</v>
      </c>
      <c r="M342" s="217">
        <v>4.75</v>
      </c>
      <c r="N342" s="217">
        <v>4.75</v>
      </c>
      <c r="O342" s="217">
        <v>4.7391304347826084</v>
      </c>
      <c r="P342" s="430" t="s">
        <v>2227</v>
      </c>
    </row>
    <row r="343" spans="1:16" ht="30" customHeight="1" x14ac:dyDescent="0.3">
      <c r="A343" s="258" t="str">
        <f t="shared" si="5"/>
        <v>340위</v>
      </c>
      <c r="B343" s="215" t="s">
        <v>3394</v>
      </c>
      <c r="C343" s="215" t="s">
        <v>3621</v>
      </c>
      <c r="D343" s="272">
        <v>3</v>
      </c>
      <c r="E343" s="356" t="s">
        <v>712</v>
      </c>
      <c r="F343" s="103" t="s">
        <v>390</v>
      </c>
      <c r="G343" s="181" t="s">
        <v>3654</v>
      </c>
      <c r="H343" s="527" t="s">
        <v>716</v>
      </c>
      <c r="I343" s="528" t="s">
        <v>716</v>
      </c>
      <c r="J343" s="272">
        <v>17</v>
      </c>
      <c r="K343" s="321">
        <v>4.7472426470588234</v>
      </c>
      <c r="L343" s="232">
        <v>4.8125</v>
      </c>
      <c r="M343" s="216">
        <v>4.8235294117647056</v>
      </c>
      <c r="N343" s="216">
        <v>4.5882352941176467</v>
      </c>
      <c r="O343" s="216">
        <v>4.7647058823529411</v>
      </c>
      <c r="P343" s="430" t="s">
        <v>2227</v>
      </c>
    </row>
    <row r="344" spans="1:16" ht="30" customHeight="1" x14ac:dyDescent="0.3">
      <c r="A344" s="258" t="str">
        <f t="shared" si="5"/>
        <v>341위</v>
      </c>
      <c r="B344" s="215" t="s">
        <v>3792</v>
      </c>
      <c r="C344" s="215" t="s">
        <v>3801</v>
      </c>
      <c r="D344" s="272">
        <v>22</v>
      </c>
      <c r="E344" s="356" t="s">
        <v>4102</v>
      </c>
      <c r="F344" s="103" t="s">
        <v>2768</v>
      </c>
      <c r="G344" s="181" t="s">
        <v>2769</v>
      </c>
      <c r="H344" s="214" t="s">
        <v>3906</v>
      </c>
      <c r="I344" s="229" t="s">
        <v>1892</v>
      </c>
      <c r="J344" s="272">
        <v>62</v>
      </c>
      <c r="K344" s="321">
        <v>4.7464377720174094</v>
      </c>
      <c r="L344" s="233">
        <v>4.774193548387097</v>
      </c>
      <c r="M344" s="217">
        <v>4.7619047619047619</v>
      </c>
      <c r="N344" s="217">
        <v>4.7777777777777777</v>
      </c>
      <c r="O344" s="217">
        <v>4.671875</v>
      </c>
      <c r="P344" s="430" t="s">
        <v>2764</v>
      </c>
    </row>
    <row r="345" spans="1:16" ht="30" customHeight="1" x14ac:dyDescent="0.3">
      <c r="A345" s="258" t="str">
        <f t="shared" si="5"/>
        <v>342위</v>
      </c>
      <c r="B345" s="215" t="s">
        <v>1173</v>
      </c>
      <c r="C345" s="215" t="s">
        <v>1914</v>
      </c>
      <c r="D345" s="272">
        <v>1</v>
      </c>
      <c r="E345" s="356" t="s">
        <v>2687</v>
      </c>
      <c r="F345" s="103" t="s">
        <v>3169</v>
      </c>
      <c r="G345" s="181" t="s">
        <v>3176</v>
      </c>
      <c r="H345" s="214" t="s">
        <v>1186</v>
      </c>
      <c r="I345" s="229" t="s">
        <v>1186</v>
      </c>
      <c r="J345" s="272">
        <v>26</v>
      </c>
      <c r="K345" s="321">
        <v>4.7450000000000001</v>
      </c>
      <c r="L345" s="233">
        <v>4.7307692307692308</v>
      </c>
      <c r="M345" s="217">
        <v>4.7692307692307692</v>
      </c>
      <c r="N345" s="217">
        <v>4.68</v>
      </c>
      <c r="O345" s="217">
        <v>4.8</v>
      </c>
      <c r="P345" s="430" t="s">
        <v>2227</v>
      </c>
    </row>
    <row r="346" spans="1:16" ht="30" customHeight="1" x14ac:dyDescent="0.3">
      <c r="A346" s="258" t="str">
        <f t="shared" si="5"/>
        <v>343위</v>
      </c>
      <c r="B346" s="215" t="s">
        <v>3394</v>
      </c>
      <c r="C346" s="215" t="s">
        <v>3527</v>
      </c>
      <c r="D346" s="272">
        <v>5</v>
      </c>
      <c r="E346" s="356" t="s">
        <v>703</v>
      </c>
      <c r="F346" s="103" t="s">
        <v>3595</v>
      </c>
      <c r="G346" s="181" t="s">
        <v>831</v>
      </c>
      <c r="H346" s="222" t="s">
        <v>363</v>
      </c>
      <c r="I346" s="230" t="s">
        <v>363</v>
      </c>
      <c r="J346" s="272">
        <v>35</v>
      </c>
      <c r="K346" s="321">
        <v>4.7428571428571429</v>
      </c>
      <c r="L346" s="233">
        <v>4.7714285714285714</v>
      </c>
      <c r="M346" s="217">
        <v>4.7714285714285714</v>
      </c>
      <c r="N346" s="217">
        <v>4.628571428571429</v>
      </c>
      <c r="O346" s="217">
        <v>4.8</v>
      </c>
      <c r="P346" s="430" t="s">
        <v>2227</v>
      </c>
    </row>
    <row r="347" spans="1:16" ht="30" customHeight="1" x14ac:dyDescent="0.3">
      <c r="A347" s="258" t="str">
        <f t="shared" si="5"/>
        <v>344위</v>
      </c>
      <c r="B347" s="215" t="s">
        <v>1833</v>
      </c>
      <c r="C347" s="215" t="s">
        <v>2706</v>
      </c>
      <c r="D347" s="272">
        <v>22</v>
      </c>
      <c r="E347" s="356" t="s">
        <v>3294</v>
      </c>
      <c r="F347" s="103" t="s">
        <v>3297</v>
      </c>
      <c r="G347" s="181" t="s">
        <v>3298</v>
      </c>
      <c r="H347" s="214" t="s">
        <v>1891</v>
      </c>
      <c r="I347" s="229" t="s">
        <v>1892</v>
      </c>
      <c r="J347" s="272">
        <v>79</v>
      </c>
      <c r="K347" s="321">
        <v>4.7427536231884053</v>
      </c>
      <c r="L347" s="233">
        <v>4.7391304347826084</v>
      </c>
      <c r="M347" s="217">
        <v>4.72463768115942</v>
      </c>
      <c r="N347" s="217">
        <v>4.7536231884057969</v>
      </c>
      <c r="O347" s="217">
        <v>4.7536231884057969</v>
      </c>
      <c r="P347" s="430" t="s">
        <v>2766</v>
      </c>
    </row>
    <row r="348" spans="1:16" ht="30" customHeight="1" x14ac:dyDescent="0.3">
      <c r="A348" s="258" t="str">
        <f t="shared" si="5"/>
        <v>345위</v>
      </c>
      <c r="B348" s="215" t="s">
        <v>3792</v>
      </c>
      <c r="C348" s="215" t="s">
        <v>3833</v>
      </c>
      <c r="D348" s="272">
        <v>22</v>
      </c>
      <c r="E348" s="356" t="s">
        <v>2186</v>
      </c>
      <c r="F348" s="214" t="s">
        <v>3269</v>
      </c>
      <c r="G348" s="221" t="s">
        <v>3985</v>
      </c>
      <c r="H348" s="214" t="s">
        <v>3906</v>
      </c>
      <c r="I348" s="229" t="s">
        <v>1892</v>
      </c>
      <c r="J348" s="272">
        <v>63</v>
      </c>
      <c r="K348" s="321">
        <v>4.7420634920634921</v>
      </c>
      <c r="L348" s="233">
        <v>4.7142857142857144</v>
      </c>
      <c r="M348" s="217">
        <v>4.7619047619047619</v>
      </c>
      <c r="N348" s="217">
        <v>4.7301587301587302</v>
      </c>
      <c r="O348" s="217">
        <v>4.7619047619047619</v>
      </c>
      <c r="P348" s="430" t="s">
        <v>2766</v>
      </c>
    </row>
    <row r="349" spans="1:16" ht="30" customHeight="1" x14ac:dyDescent="0.3">
      <c r="A349" s="258" t="str">
        <f t="shared" si="5"/>
        <v>346위</v>
      </c>
      <c r="B349" s="215" t="s">
        <v>3792</v>
      </c>
      <c r="C349" s="215" t="s">
        <v>4052</v>
      </c>
      <c r="D349" s="272">
        <v>3</v>
      </c>
      <c r="E349" s="356" t="s">
        <v>2652</v>
      </c>
      <c r="F349" s="214" t="s">
        <v>2879</v>
      </c>
      <c r="G349" s="221" t="s">
        <v>2880</v>
      </c>
      <c r="H349" s="214" t="s">
        <v>3831</v>
      </c>
      <c r="I349" s="229" t="s">
        <v>3831</v>
      </c>
      <c r="J349" s="272">
        <v>10</v>
      </c>
      <c r="K349" s="321">
        <v>4.7416666666666671</v>
      </c>
      <c r="L349" s="233">
        <v>4.7</v>
      </c>
      <c r="M349" s="217">
        <v>4.666666666666667</v>
      </c>
      <c r="N349" s="217">
        <v>4.8</v>
      </c>
      <c r="O349" s="217">
        <v>4.8</v>
      </c>
      <c r="P349" s="430" t="s">
        <v>2227</v>
      </c>
    </row>
    <row r="350" spans="1:16" ht="30" customHeight="1" x14ac:dyDescent="0.3">
      <c r="A350" s="258" t="str">
        <f t="shared" si="5"/>
        <v>346위</v>
      </c>
      <c r="B350" s="215" t="s">
        <v>1898</v>
      </c>
      <c r="C350" s="215" t="s">
        <v>1899</v>
      </c>
      <c r="D350" s="272">
        <v>1</v>
      </c>
      <c r="E350" s="356" t="s">
        <v>2649</v>
      </c>
      <c r="F350" s="214" t="s">
        <v>2874</v>
      </c>
      <c r="G350" s="221" t="s">
        <v>2547</v>
      </c>
      <c r="H350" s="214" t="s">
        <v>1076</v>
      </c>
      <c r="I350" s="229" t="s">
        <v>1273</v>
      </c>
      <c r="J350" s="272">
        <v>30</v>
      </c>
      <c r="K350" s="321">
        <v>4.7416666666666671</v>
      </c>
      <c r="L350" s="233">
        <v>4.7666666666666666</v>
      </c>
      <c r="M350" s="217">
        <v>4.7666666666666666</v>
      </c>
      <c r="N350" s="217">
        <v>4.7</v>
      </c>
      <c r="O350" s="217">
        <v>4.7333333333333334</v>
      </c>
      <c r="P350" s="430" t="s">
        <v>2227</v>
      </c>
    </row>
    <row r="351" spans="1:16" ht="30" customHeight="1" x14ac:dyDescent="0.3">
      <c r="A351" s="258" t="str">
        <f t="shared" si="5"/>
        <v>348위</v>
      </c>
      <c r="B351" s="215" t="s">
        <v>3792</v>
      </c>
      <c r="C351" s="215" t="s">
        <v>3801</v>
      </c>
      <c r="D351" s="272">
        <v>22</v>
      </c>
      <c r="E351" s="356" t="s">
        <v>4102</v>
      </c>
      <c r="F351" s="214" t="s">
        <v>2845</v>
      </c>
      <c r="G351" s="221" t="s">
        <v>2846</v>
      </c>
      <c r="H351" s="214" t="s">
        <v>3906</v>
      </c>
      <c r="I351" s="229" t="s">
        <v>1892</v>
      </c>
      <c r="J351" s="272">
        <v>36</v>
      </c>
      <c r="K351" s="321">
        <v>4.7412698412698413</v>
      </c>
      <c r="L351" s="233">
        <v>4.7222222222222223</v>
      </c>
      <c r="M351" s="217">
        <v>4.75</v>
      </c>
      <c r="N351" s="217">
        <v>4.75</v>
      </c>
      <c r="O351" s="217">
        <v>4.7428571428571429</v>
      </c>
      <c r="P351" s="430" t="s">
        <v>2847</v>
      </c>
    </row>
    <row r="352" spans="1:16" ht="30" customHeight="1" x14ac:dyDescent="0.3">
      <c r="A352" s="258" t="str">
        <f t="shared" si="5"/>
        <v>349위</v>
      </c>
      <c r="B352" s="215" t="s">
        <v>1833</v>
      </c>
      <c r="C352" s="215" t="s">
        <v>2706</v>
      </c>
      <c r="D352" s="272">
        <v>22</v>
      </c>
      <c r="E352" s="356" t="s">
        <v>3294</v>
      </c>
      <c r="F352" s="214" t="s">
        <v>3114</v>
      </c>
      <c r="G352" s="221" t="s">
        <v>3115</v>
      </c>
      <c r="H352" s="214" t="s">
        <v>1891</v>
      </c>
      <c r="I352" s="229" t="s">
        <v>1892</v>
      </c>
      <c r="J352" s="272">
        <v>8</v>
      </c>
      <c r="K352" s="321">
        <v>4.7410714285714288</v>
      </c>
      <c r="L352" s="232">
        <v>4.75</v>
      </c>
      <c r="M352" s="216">
        <v>4.75</v>
      </c>
      <c r="N352" s="216">
        <v>4.75</v>
      </c>
      <c r="O352" s="216">
        <v>4.7142857142857144</v>
      </c>
      <c r="P352" s="430" t="s">
        <v>3113</v>
      </c>
    </row>
    <row r="353" spans="1:16" ht="30" customHeight="1" x14ac:dyDescent="0.3">
      <c r="A353" s="258" t="str">
        <f t="shared" si="5"/>
        <v>350위</v>
      </c>
      <c r="B353" s="215" t="s">
        <v>3792</v>
      </c>
      <c r="C353" s="215" t="s">
        <v>3833</v>
      </c>
      <c r="D353" s="272">
        <v>2</v>
      </c>
      <c r="E353" s="356" t="s">
        <v>2649</v>
      </c>
      <c r="F353" s="103" t="s">
        <v>2528</v>
      </c>
      <c r="G353" s="221" t="s">
        <v>2530</v>
      </c>
      <c r="H353" s="214" t="s">
        <v>1273</v>
      </c>
      <c r="I353" s="229" t="s">
        <v>1273</v>
      </c>
      <c r="J353" s="272">
        <v>27</v>
      </c>
      <c r="K353" s="321">
        <v>4.7407407407407405</v>
      </c>
      <c r="L353" s="233">
        <v>4.7037037037037033</v>
      </c>
      <c r="M353" s="217">
        <v>4.7407407407407405</v>
      </c>
      <c r="N353" s="217">
        <v>4.7407407407407405</v>
      </c>
      <c r="O353" s="217">
        <v>4.7777777777777777</v>
      </c>
      <c r="P353" s="430" t="s">
        <v>2571</v>
      </c>
    </row>
    <row r="354" spans="1:16" ht="30" customHeight="1" x14ac:dyDescent="0.3">
      <c r="A354" s="258" t="str">
        <f t="shared" si="5"/>
        <v>351위</v>
      </c>
      <c r="B354" s="215" t="s">
        <v>1898</v>
      </c>
      <c r="C354" s="215" t="s">
        <v>1908</v>
      </c>
      <c r="D354" s="272">
        <v>1</v>
      </c>
      <c r="E354" s="356" t="s">
        <v>2671</v>
      </c>
      <c r="F354" s="103" t="s">
        <v>2806</v>
      </c>
      <c r="G354" s="221" t="s">
        <v>3051</v>
      </c>
      <c r="H354" s="214" t="s">
        <v>1076</v>
      </c>
      <c r="I354" s="229" t="s">
        <v>1076</v>
      </c>
      <c r="J354" s="272">
        <v>21</v>
      </c>
      <c r="K354" s="321">
        <v>4.7404761904761905</v>
      </c>
      <c r="L354" s="233">
        <v>4.7619047619047619</v>
      </c>
      <c r="M354" s="217">
        <v>4.75</v>
      </c>
      <c r="N354" s="217">
        <v>4.7</v>
      </c>
      <c r="O354" s="217">
        <v>4.75</v>
      </c>
      <c r="P354" s="430" t="s">
        <v>2227</v>
      </c>
    </row>
    <row r="355" spans="1:16" ht="30" customHeight="1" x14ac:dyDescent="0.3">
      <c r="A355" s="258" t="str">
        <f t="shared" si="5"/>
        <v>352위</v>
      </c>
      <c r="B355" s="215" t="s">
        <v>1833</v>
      </c>
      <c r="C355" s="215" t="s">
        <v>1835</v>
      </c>
      <c r="D355" s="272">
        <v>2</v>
      </c>
      <c r="E355" s="356" t="s">
        <v>1855</v>
      </c>
      <c r="F355" s="103" t="s">
        <v>3057</v>
      </c>
      <c r="G355" s="221" t="s">
        <v>3284</v>
      </c>
      <c r="H355" s="214" t="s">
        <v>1076</v>
      </c>
      <c r="I355" s="229" t="s">
        <v>1076</v>
      </c>
      <c r="J355" s="272">
        <v>19</v>
      </c>
      <c r="K355" s="321">
        <v>4.7368421052631575</v>
      </c>
      <c r="L355" s="233">
        <v>4.7368421052631575</v>
      </c>
      <c r="M355" s="217">
        <v>4.7368421052631575</v>
      </c>
      <c r="N355" s="217">
        <v>4.7368421052631575</v>
      </c>
      <c r="O355" s="217">
        <v>4.7368421052631575</v>
      </c>
      <c r="P355" s="430" t="s">
        <v>2227</v>
      </c>
    </row>
    <row r="356" spans="1:16" ht="30" customHeight="1" x14ac:dyDescent="0.3">
      <c r="A356" s="258" t="str">
        <f t="shared" si="5"/>
        <v>352위</v>
      </c>
      <c r="B356" s="215" t="s">
        <v>1833</v>
      </c>
      <c r="C356" s="215" t="s">
        <v>1835</v>
      </c>
      <c r="D356" s="272">
        <v>2</v>
      </c>
      <c r="E356" s="356" t="s">
        <v>1855</v>
      </c>
      <c r="F356" s="214" t="s">
        <v>3057</v>
      </c>
      <c r="G356" s="221" t="s">
        <v>3285</v>
      </c>
      <c r="H356" s="214" t="s">
        <v>1076</v>
      </c>
      <c r="I356" s="229" t="s">
        <v>1076</v>
      </c>
      <c r="J356" s="272">
        <v>19</v>
      </c>
      <c r="K356" s="322">
        <v>4.7368421052631575</v>
      </c>
      <c r="L356" s="233">
        <v>4.7368421052631575</v>
      </c>
      <c r="M356" s="217">
        <v>4.7368421052631575</v>
      </c>
      <c r="N356" s="217">
        <v>4.7368421052631575</v>
      </c>
      <c r="O356" s="217">
        <v>4.7368421052631575</v>
      </c>
      <c r="P356" s="430" t="s">
        <v>2227</v>
      </c>
    </row>
    <row r="357" spans="1:16" ht="30" customHeight="1" x14ac:dyDescent="0.3">
      <c r="A357" s="258" t="str">
        <f t="shared" si="5"/>
        <v>352위</v>
      </c>
      <c r="B357" s="215" t="s">
        <v>3394</v>
      </c>
      <c r="C357" s="215" t="s">
        <v>3392</v>
      </c>
      <c r="D357" s="272">
        <v>22</v>
      </c>
      <c r="E357" s="356" t="s">
        <v>3395</v>
      </c>
      <c r="F357" s="214" t="s">
        <v>501</v>
      </c>
      <c r="G357" s="221" t="s">
        <v>502</v>
      </c>
      <c r="H357" s="214" t="s">
        <v>247</v>
      </c>
      <c r="I357" s="229" t="s">
        <v>248</v>
      </c>
      <c r="J357" s="272">
        <v>38</v>
      </c>
      <c r="K357" s="321">
        <v>4.7368421052631575</v>
      </c>
      <c r="L357" s="233">
        <v>4.7368421052631575</v>
      </c>
      <c r="M357" s="217">
        <v>4.7368421052631575</v>
      </c>
      <c r="N357" s="217">
        <v>4.7368421052631575</v>
      </c>
      <c r="O357" s="217">
        <v>4.7368421052631575</v>
      </c>
      <c r="P357" s="430" t="s">
        <v>1536</v>
      </c>
    </row>
    <row r="358" spans="1:16" ht="30" customHeight="1" x14ac:dyDescent="0.3">
      <c r="A358" s="258" t="str">
        <f t="shared" si="5"/>
        <v>355위</v>
      </c>
      <c r="B358" s="215" t="s">
        <v>3394</v>
      </c>
      <c r="C358" s="215" t="s">
        <v>3527</v>
      </c>
      <c r="D358" s="272">
        <v>5</v>
      </c>
      <c r="E358" s="356" t="s">
        <v>703</v>
      </c>
      <c r="F358" s="214" t="s">
        <v>3595</v>
      </c>
      <c r="G358" s="221" t="s">
        <v>838</v>
      </c>
      <c r="H358" s="222" t="s">
        <v>363</v>
      </c>
      <c r="I358" s="230" t="s">
        <v>363</v>
      </c>
      <c r="J358" s="272">
        <v>25</v>
      </c>
      <c r="K358" s="321">
        <v>4.7356521739130439</v>
      </c>
      <c r="L358" s="233">
        <v>4.76</v>
      </c>
      <c r="M358" s="217">
        <v>4.76</v>
      </c>
      <c r="N358" s="217">
        <v>4.6399999999999997</v>
      </c>
      <c r="O358" s="217">
        <v>4.7826086956521738</v>
      </c>
      <c r="P358" s="430" t="s">
        <v>2227</v>
      </c>
    </row>
    <row r="359" spans="1:16" ht="30" customHeight="1" x14ac:dyDescent="0.3">
      <c r="A359" s="258" t="str">
        <f t="shared" si="5"/>
        <v>356위</v>
      </c>
      <c r="B359" s="215" t="s">
        <v>1886</v>
      </c>
      <c r="C359" s="215" t="s">
        <v>1894</v>
      </c>
      <c r="D359" s="274">
        <v>22</v>
      </c>
      <c r="E359" s="357" t="s">
        <v>1896</v>
      </c>
      <c r="F359" s="214" t="s">
        <v>2794</v>
      </c>
      <c r="G359" s="221" t="s">
        <v>2791</v>
      </c>
      <c r="H359" s="214" t="s">
        <v>1891</v>
      </c>
      <c r="I359" s="229" t="s">
        <v>1892</v>
      </c>
      <c r="J359" s="274">
        <v>17</v>
      </c>
      <c r="K359" s="322">
        <v>4.7352941176470589</v>
      </c>
      <c r="L359" s="233">
        <v>4.7647058823529411</v>
      </c>
      <c r="M359" s="217">
        <v>4.7058823529411766</v>
      </c>
      <c r="N359" s="217">
        <v>4.7058823529411766</v>
      </c>
      <c r="O359" s="217">
        <v>4.7647058823529411</v>
      </c>
      <c r="P359" s="430" t="s">
        <v>2789</v>
      </c>
    </row>
    <row r="360" spans="1:16" ht="30" customHeight="1" x14ac:dyDescent="0.3">
      <c r="A360" s="258" t="str">
        <f t="shared" si="5"/>
        <v>357위</v>
      </c>
      <c r="B360" s="215" t="s">
        <v>3394</v>
      </c>
      <c r="C360" s="215" t="s">
        <v>3705</v>
      </c>
      <c r="D360" s="272">
        <v>22</v>
      </c>
      <c r="E360" s="356" t="s">
        <v>3719</v>
      </c>
      <c r="F360" s="214" t="s">
        <v>1302</v>
      </c>
      <c r="G360" s="221" t="s">
        <v>1303</v>
      </c>
      <c r="H360" s="214" t="s">
        <v>247</v>
      </c>
      <c r="I360" s="229" t="s">
        <v>248</v>
      </c>
      <c r="J360" s="272">
        <v>26</v>
      </c>
      <c r="K360" s="321">
        <v>4.7347756410256405</v>
      </c>
      <c r="L360" s="233">
        <v>4.7307692307692308</v>
      </c>
      <c r="M360" s="217">
        <v>4.7692307692307692</v>
      </c>
      <c r="N360" s="217">
        <v>4.7307692307692308</v>
      </c>
      <c r="O360" s="217">
        <v>4.708333333333333</v>
      </c>
      <c r="P360" s="430" t="s">
        <v>1537</v>
      </c>
    </row>
    <row r="361" spans="1:16" ht="30" customHeight="1" x14ac:dyDescent="0.3">
      <c r="A361" s="258" t="str">
        <f t="shared" si="5"/>
        <v>358위</v>
      </c>
      <c r="B361" s="215" t="s">
        <v>3792</v>
      </c>
      <c r="C361" s="215" t="s">
        <v>3833</v>
      </c>
      <c r="D361" s="272">
        <v>1</v>
      </c>
      <c r="E361" s="356" t="s">
        <v>3846</v>
      </c>
      <c r="F361" s="214" t="s">
        <v>4014</v>
      </c>
      <c r="G361" s="221" t="s">
        <v>4016</v>
      </c>
      <c r="H361" s="214" t="s">
        <v>3831</v>
      </c>
      <c r="I361" s="229" t="s">
        <v>3831</v>
      </c>
      <c r="J361" s="272">
        <v>16</v>
      </c>
      <c r="K361" s="322">
        <v>4.734375</v>
      </c>
      <c r="L361" s="233">
        <v>4.6875</v>
      </c>
      <c r="M361" s="217">
        <v>4.75</v>
      </c>
      <c r="N361" s="217">
        <v>4.75</v>
      </c>
      <c r="O361" s="217">
        <v>4.75</v>
      </c>
      <c r="P361" s="430" t="s">
        <v>2227</v>
      </c>
    </row>
    <row r="362" spans="1:16" ht="30" customHeight="1" x14ac:dyDescent="0.3">
      <c r="A362" s="258" t="str">
        <f t="shared" si="5"/>
        <v>358위</v>
      </c>
      <c r="B362" s="215" t="s">
        <v>1833</v>
      </c>
      <c r="C362" s="215" t="s">
        <v>2208</v>
      </c>
      <c r="D362" s="272">
        <v>22</v>
      </c>
      <c r="E362" s="356" t="s">
        <v>2178</v>
      </c>
      <c r="F362" s="214" t="s">
        <v>2845</v>
      </c>
      <c r="G362" s="221" t="s">
        <v>2846</v>
      </c>
      <c r="H362" s="214" t="s">
        <v>1891</v>
      </c>
      <c r="I362" s="229" t="s">
        <v>1892</v>
      </c>
      <c r="J362" s="272">
        <v>32</v>
      </c>
      <c r="K362" s="322">
        <v>4.734375</v>
      </c>
      <c r="L362" s="233">
        <v>4.71875</v>
      </c>
      <c r="M362" s="217">
        <v>4.75</v>
      </c>
      <c r="N362" s="217">
        <v>4.75</v>
      </c>
      <c r="O362" s="217">
        <v>4.71875</v>
      </c>
      <c r="P362" s="430" t="s">
        <v>2847</v>
      </c>
    </row>
    <row r="363" spans="1:16" ht="30" customHeight="1" x14ac:dyDescent="0.3">
      <c r="A363" s="258" t="str">
        <f t="shared" si="5"/>
        <v>358위</v>
      </c>
      <c r="B363" s="215" t="s">
        <v>1898</v>
      </c>
      <c r="C363" s="215" t="s">
        <v>1908</v>
      </c>
      <c r="D363" s="272">
        <v>22</v>
      </c>
      <c r="E363" s="356" t="s">
        <v>1910</v>
      </c>
      <c r="F363" s="214" t="s">
        <v>2790</v>
      </c>
      <c r="G363" s="221" t="s">
        <v>2791</v>
      </c>
      <c r="H363" s="214" t="s">
        <v>1891</v>
      </c>
      <c r="I363" s="229" t="s">
        <v>1892</v>
      </c>
      <c r="J363" s="272">
        <v>16</v>
      </c>
      <c r="K363" s="321">
        <v>4.734375</v>
      </c>
      <c r="L363" s="232">
        <v>4.6875</v>
      </c>
      <c r="M363" s="216">
        <v>4.75</v>
      </c>
      <c r="N363" s="216">
        <v>4.75</v>
      </c>
      <c r="O363" s="216">
        <v>4.75</v>
      </c>
      <c r="P363" s="430" t="s">
        <v>2789</v>
      </c>
    </row>
    <row r="364" spans="1:16" ht="30" customHeight="1" x14ac:dyDescent="0.3">
      <c r="A364" s="258" t="str">
        <f t="shared" si="5"/>
        <v>361위</v>
      </c>
      <c r="B364" s="215" t="s">
        <v>3792</v>
      </c>
      <c r="C364" s="215" t="s">
        <v>3801</v>
      </c>
      <c r="D364" s="272">
        <v>3</v>
      </c>
      <c r="E364" s="356" t="s">
        <v>3215</v>
      </c>
      <c r="F364" s="214" t="s">
        <v>3219</v>
      </c>
      <c r="G364" s="221" t="s">
        <v>3220</v>
      </c>
      <c r="H364" s="214" t="s">
        <v>1101</v>
      </c>
      <c r="I364" s="229" t="s">
        <v>1101</v>
      </c>
      <c r="J364" s="272">
        <v>18</v>
      </c>
      <c r="K364" s="321">
        <v>4.7336601307189543</v>
      </c>
      <c r="L364" s="233">
        <v>4.7222222222222223</v>
      </c>
      <c r="M364" s="217">
        <v>4.666666666666667</v>
      </c>
      <c r="N364" s="217">
        <v>4.7222222222222223</v>
      </c>
      <c r="O364" s="217">
        <v>4.8235294117647056</v>
      </c>
      <c r="P364" s="430" t="s">
        <v>2227</v>
      </c>
    </row>
    <row r="365" spans="1:16" ht="30" customHeight="1" x14ac:dyDescent="0.3">
      <c r="A365" s="258" t="str">
        <f t="shared" si="5"/>
        <v>362위</v>
      </c>
      <c r="B365" s="215" t="s">
        <v>3792</v>
      </c>
      <c r="C365" s="215" t="s">
        <v>3833</v>
      </c>
      <c r="D365" s="272">
        <v>2</v>
      </c>
      <c r="E365" s="356" t="s">
        <v>1848</v>
      </c>
      <c r="F365" s="214" t="s">
        <v>2575</v>
      </c>
      <c r="G365" s="221" t="s">
        <v>4024</v>
      </c>
      <c r="H365" s="214" t="s">
        <v>3851</v>
      </c>
      <c r="I365" s="229" t="s">
        <v>1159</v>
      </c>
      <c r="J365" s="272">
        <v>15</v>
      </c>
      <c r="K365" s="321">
        <v>4.7333333333333334</v>
      </c>
      <c r="L365" s="233">
        <v>4.7333333333333334</v>
      </c>
      <c r="M365" s="217">
        <v>4.7333333333333334</v>
      </c>
      <c r="N365" s="217">
        <v>4.7333333333333334</v>
      </c>
      <c r="O365" s="217">
        <v>4.7333333333333334</v>
      </c>
      <c r="P365" s="430" t="s">
        <v>2227</v>
      </c>
    </row>
    <row r="366" spans="1:16" ht="30" customHeight="1" x14ac:dyDescent="0.3">
      <c r="A366" s="258" t="str">
        <f t="shared" si="5"/>
        <v>362위</v>
      </c>
      <c r="B366" s="215" t="s">
        <v>3792</v>
      </c>
      <c r="C366" s="215" t="s">
        <v>3833</v>
      </c>
      <c r="D366" s="272">
        <v>2</v>
      </c>
      <c r="E366" s="356" t="s">
        <v>1848</v>
      </c>
      <c r="F366" s="214" t="s">
        <v>2575</v>
      </c>
      <c r="G366" s="221" t="s">
        <v>3283</v>
      </c>
      <c r="H366" s="214" t="s">
        <v>3851</v>
      </c>
      <c r="I366" s="229" t="s">
        <v>1159</v>
      </c>
      <c r="J366" s="272">
        <v>15</v>
      </c>
      <c r="K366" s="321">
        <v>4.7333333333333334</v>
      </c>
      <c r="L366" s="233">
        <v>4.7333333333333334</v>
      </c>
      <c r="M366" s="217">
        <v>4.7333333333333334</v>
      </c>
      <c r="N366" s="217">
        <v>4.7333333333333334</v>
      </c>
      <c r="O366" s="217">
        <v>4.7333333333333334</v>
      </c>
      <c r="P366" s="430" t="s">
        <v>2227</v>
      </c>
    </row>
    <row r="367" spans="1:16" ht="30" customHeight="1" x14ac:dyDescent="0.3">
      <c r="A367" s="258" t="str">
        <f t="shared" si="5"/>
        <v>362위</v>
      </c>
      <c r="B367" s="215" t="s">
        <v>1173</v>
      </c>
      <c r="C367" s="215" t="s">
        <v>1658</v>
      </c>
      <c r="D367" s="272">
        <v>1</v>
      </c>
      <c r="E367" s="356" t="s">
        <v>3215</v>
      </c>
      <c r="F367" s="214" t="s">
        <v>3001</v>
      </c>
      <c r="G367" s="221" t="s">
        <v>3216</v>
      </c>
      <c r="H367" s="214" t="s">
        <v>1101</v>
      </c>
      <c r="I367" s="229" t="s">
        <v>1101</v>
      </c>
      <c r="J367" s="272">
        <v>45</v>
      </c>
      <c r="K367" s="321">
        <v>4.7333333333333334</v>
      </c>
      <c r="L367" s="233">
        <v>4.7777777777777777</v>
      </c>
      <c r="M367" s="217">
        <v>4.6888888888888891</v>
      </c>
      <c r="N367" s="217">
        <v>4.6888888888888891</v>
      </c>
      <c r="O367" s="217">
        <v>4.7777777777777777</v>
      </c>
      <c r="P367" s="430" t="s">
        <v>2227</v>
      </c>
    </row>
    <row r="368" spans="1:16" ht="30" customHeight="1" x14ac:dyDescent="0.3">
      <c r="A368" s="258" t="str">
        <f t="shared" si="5"/>
        <v>362위</v>
      </c>
      <c r="B368" s="215" t="s">
        <v>1173</v>
      </c>
      <c r="C368" s="215" t="s">
        <v>1548</v>
      </c>
      <c r="D368" s="456">
        <v>22</v>
      </c>
      <c r="E368" s="356" t="s">
        <v>1918</v>
      </c>
      <c r="F368" s="214" t="s">
        <v>2795</v>
      </c>
      <c r="G368" s="221" t="s">
        <v>2788</v>
      </c>
      <c r="H368" s="214" t="s">
        <v>1891</v>
      </c>
      <c r="I368" s="229" t="s">
        <v>1892</v>
      </c>
      <c r="J368" s="456">
        <v>15</v>
      </c>
      <c r="K368" s="322">
        <v>4.7333333333333334</v>
      </c>
      <c r="L368" s="232">
        <v>4.7333333333333334</v>
      </c>
      <c r="M368" s="216">
        <v>4.8</v>
      </c>
      <c r="N368" s="216">
        <v>4.666666666666667</v>
      </c>
      <c r="O368" s="216">
        <v>4.7333333333333334</v>
      </c>
      <c r="P368" s="430" t="s">
        <v>2789</v>
      </c>
    </row>
    <row r="369" spans="1:16" ht="30" customHeight="1" x14ac:dyDescent="0.3">
      <c r="A369" s="258" t="str">
        <f t="shared" si="5"/>
        <v>366위</v>
      </c>
      <c r="B369" s="215" t="s">
        <v>1833</v>
      </c>
      <c r="C369" s="215" t="s">
        <v>2440</v>
      </c>
      <c r="D369" s="272">
        <v>2</v>
      </c>
      <c r="E369" s="356" t="s">
        <v>2484</v>
      </c>
      <c r="F369" s="214" t="s">
        <v>2554</v>
      </c>
      <c r="G369" s="221" t="s">
        <v>2557</v>
      </c>
      <c r="H369" s="214" t="s">
        <v>1076</v>
      </c>
      <c r="I369" s="229" t="s">
        <v>1076</v>
      </c>
      <c r="J369" s="272">
        <v>18</v>
      </c>
      <c r="K369" s="321">
        <v>4.7328431372549025</v>
      </c>
      <c r="L369" s="233">
        <v>4.7222222222222223</v>
      </c>
      <c r="M369" s="217">
        <v>4.7222222222222223</v>
      </c>
      <c r="N369" s="217">
        <v>4.7222222222222223</v>
      </c>
      <c r="O369" s="217">
        <v>4.7647058823529411</v>
      </c>
      <c r="P369" s="430" t="s">
        <v>2227</v>
      </c>
    </row>
    <row r="370" spans="1:16" ht="30" customHeight="1" x14ac:dyDescent="0.3">
      <c r="A370" s="258" t="str">
        <f t="shared" si="5"/>
        <v>367위</v>
      </c>
      <c r="B370" s="215" t="s">
        <v>3394</v>
      </c>
      <c r="C370" s="215" t="s">
        <v>3621</v>
      </c>
      <c r="D370" s="272">
        <v>22</v>
      </c>
      <c r="E370" s="356" t="s">
        <v>3624</v>
      </c>
      <c r="F370" s="214" t="s">
        <v>505</v>
      </c>
      <c r="G370" s="221" t="s">
        <v>506</v>
      </c>
      <c r="H370" s="214" t="s">
        <v>247</v>
      </c>
      <c r="I370" s="229" t="s">
        <v>248</v>
      </c>
      <c r="J370" s="272">
        <v>13</v>
      </c>
      <c r="K370" s="321">
        <v>4.7307692307692308</v>
      </c>
      <c r="L370" s="233">
        <v>4.6923076923076925</v>
      </c>
      <c r="M370" s="217">
        <v>4.7692307692307692</v>
      </c>
      <c r="N370" s="217">
        <v>4.7692307692307692</v>
      </c>
      <c r="O370" s="217">
        <v>4.6923076923076925</v>
      </c>
      <c r="P370" s="430" t="s">
        <v>1536</v>
      </c>
    </row>
    <row r="371" spans="1:16" ht="30" customHeight="1" x14ac:dyDescent="0.3">
      <c r="A371" s="258" t="str">
        <f t="shared" si="5"/>
        <v>368위</v>
      </c>
      <c r="B371" s="215" t="s">
        <v>3792</v>
      </c>
      <c r="C371" s="215" t="s">
        <v>3902</v>
      </c>
      <c r="D371" s="272">
        <v>6</v>
      </c>
      <c r="E371" s="356" t="s">
        <v>1674</v>
      </c>
      <c r="F371" s="214" t="s">
        <v>2524</v>
      </c>
      <c r="G371" s="221" t="s">
        <v>2922</v>
      </c>
      <c r="H371" s="214" t="s">
        <v>1076</v>
      </c>
      <c r="I371" s="229" t="s">
        <v>1076</v>
      </c>
      <c r="J371" s="272">
        <v>29</v>
      </c>
      <c r="K371" s="321">
        <v>4.7306034482758621</v>
      </c>
      <c r="L371" s="233">
        <v>4.6896551724137927</v>
      </c>
      <c r="M371" s="217">
        <v>4.75</v>
      </c>
      <c r="N371" s="217">
        <v>4.7586206896551726</v>
      </c>
      <c r="O371" s="217">
        <v>4.7241379310344831</v>
      </c>
      <c r="P371" s="430" t="s">
        <v>2227</v>
      </c>
    </row>
    <row r="372" spans="1:16" ht="30" customHeight="1" x14ac:dyDescent="0.3">
      <c r="A372" s="258" t="str">
        <f t="shared" si="5"/>
        <v>369위</v>
      </c>
      <c r="B372" s="215" t="s">
        <v>3792</v>
      </c>
      <c r="C372" s="215" t="s">
        <v>3833</v>
      </c>
      <c r="D372" s="272">
        <v>22</v>
      </c>
      <c r="E372" s="356" t="s">
        <v>2186</v>
      </c>
      <c r="F372" s="214" t="s">
        <v>2845</v>
      </c>
      <c r="G372" s="221" t="s">
        <v>2846</v>
      </c>
      <c r="H372" s="214" t="s">
        <v>3906</v>
      </c>
      <c r="I372" s="229" t="s">
        <v>1892</v>
      </c>
      <c r="J372" s="272">
        <v>36</v>
      </c>
      <c r="K372" s="321">
        <v>4.7305555555555561</v>
      </c>
      <c r="L372" s="233">
        <v>4.7222222222222223</v>
      </c>
      <c r="M372" s="217">
        <v>4.7428571428571429</v>
      </c>
      <c r="N372" s="217">
        <v>4.7142857142857144</v>
      </c>
      <c r="O372" s="217">
        <v>4.7428571428571429</v>
      </c>
      <c r="P372" s="430" t="s">
        <v>2847</v>
      </c>
    </row>
    <row r="373" spans="1:16" ht="30" customHeight="1" x14ac:dyDescent="0.3">
      <c r="A373" s="258" t="str">
        <f t="shared" si="5"/>
        <v>370위</v>
      </c>
      <c r="B373" s="215" t="s">
        <v>1833</v>
      </c>
      <c r="C373" s="215" t="s">
        <v>2706</v>
      </c>
      <c r="D373" s="272">
        <v>1</v>
      </c>
      <c r="E373" s="356" t="s">
        <v>2708</v>
      </c>
      <c r="F373" s="214" t="s">
        <v>3305</v>
      </c>
      <c r="G373" s="221" t="s">
        <v>3306</v>
      </c>
      <c r="H373" s="214" t="s">
        <v>203</v>
      </c>
      <c r="I373" s="229" t="s">
        <v>203</v>
      </c>
      <c r="J373" s="272">
        <v>29</v>
      </c>
      <c r="K373" s="321">
        <v>4.7302955665024626</v>
      </c>
      <c r="L373" s="233">
        <v>4.6896551724137927</v>
      </c>
      <c r="M373" s="217">
        <v>4.7586206896551726</v>
      </c>
      <c r="N373" s="217">
        <v>4.7586206896551726</v>
      </c>
      <c r="O373" s="217">
        <v>4.7142857142857144</v>
      </c>
      <c r="P373" s="430" t="s">
        <v>2227</v>
      </c>
    </row>
    <row r="374" spans="1:16" ht="30" customHeight="1" x14ac:dyDescent="0.3">
      <c r="A374" s="258" t="str">
        <f t="shared" si="5"/>
        <v>371위</v>
      </c>
      <c r="B374" s="215" t="s">
        <v>1833</v>
      </c>
      <c r="C374" s="215" t="s">
        <v>2208</v>
      </c>
      <c r="D374" s="272">
        <v>4</v>
      </c>
      <c r="E374" s="356" t="s">
        <v>1674</v>
      </c>
      <c r="F374" s="214" t="s">
        <v>2871</v>
      </c>
      <c r="G374" s="221" t="s">
        <v>2872</v>
      </c>
      <c r="H374" s="214" t="s">
        <v>1076</v>
      </c>
      <c r="I374" s="229" t="s">
        <v>1076</v>
      </c>
      <c r="J374" s="272">
        <v>23</v>
      </c>
      <c r="K374" s="322">
        <v>4.7302371541501973</v>
      </c>
      <c r="L374" s="233">
        <v>4.7391304347826084</v>
      </c>
      <c r="M374" s="217">
        <v>4.7272727272727275</v>
      </c>
      <c r="N374" s="217">
        <v>4.7272727272727275</v>
      </c>
      <c r="O374" s="217">
        <v>4.7272727272727275</v>
      </c>
      <c r="P374" s="430" t="s">
        <v>2227</v>
      </c>
    </row>
    <row r="375" spans="1:16" ht="30" customHeight="1" x14ac:dyDescent="0.3">
      <c r="A375" s="258" t="str">
        <f t="shared" si="5"/>
        <v>372위</v>
      </c>
      <c r="B375" s="215" t="s">
        <v>1833</v>
      </c>
      <c r="C375" s="215" t="s">
        <v>2456</v>
      </c>
      <c r="D375" s="272">
        <v>2</v>
      </c>
      <c r="E375" s="356" t="s">
        <v>3215</v>
      </c>
      <c r="F375" s="214" t="s">
        <v>3005</v>
      </c>
      <c r="G375" s="221" t="s">
        <v>3218</v>
      </c>
      <c r="H375" s="214" t="s">
        <v>1101</v>
      </c>
      <c r="I375" s="229" t="s">
        <v>1101</v>
      </c>
      <c r="J375" s="272">
        <v>26</v>
      </c>
      <c r="K375" s="321">
        <v>4.7299999999999995</v>
      </c>
      <c r="L375" s="233">
        <v>4.76</v>
      </c>
      <c r="M375" s="217">
        <v>4.68</v>
      </c>
      <c r="N375" s="217">
        <v>4.76</v>
      </c>
      <c r="O375" s="217">
        <v>4.72</v>
      </c>
      <c r="P375" s="430" t="s">
        <v>2227</v>
      </c>
    </row>
    <row r="376" spans="1:16" ht="30" customHeight="1" x14ac:dyDescent="0.3">
      <c r="A376" s="258" t="str">
        <f t="shared" si="5"/>
        <v>373위</v>
      </c>
      <c r="B376" s="215" t="s">
        <v>1833</v>
      </c>
      <c r="C376" s="215" t="s">
        <v>2208</v>
      </c>
      <c r="D376" s="272">
        <v>22</v>
      </c>
      <c r="E376" s="356" t="s">
        <v>2178</v>
      </c>
      <c r="F376" s="214" t="s">
        <v>3324</v>
      </c>
      <c r="G376" s="221" t="s">
        <v>3325</v>
      </c>
      <c r="H376" s="214" t="s">
        <v>1891</v>
      </c>
      <c r="I376" s="229" t="s">
        <v>1892</v>
      </c>
      <c r="J376" s="272">
        <v>12</v>
      </c>
      <c r="K376" s="321">
        <v>4.729166666666667</v>
      </c>
      <c r="L376" s="233">
        <v>4.75</v>
      </c>
      <c r="M376" s="217">
        <v>4.75</v>
      </c>
      <c r="N376" s="217">
        <v>4.666666666666667</v>
      </c>
      <c r="O376" s="217">
        <v>4.75</v>
      </c>
      <c r="P376" s="430" t="s">
        <v>3325</v>
      </c>
    </row>
    <row r="377" spans="1:16" ht="30" customHeight="1" x14ac:dyDescent="0.3">
      <c r="A377" s="258" t="str">
        <f t="shared" si="5"/>
        <v>374위</v>
      </c>
      <c r="B377" s="215" t="s">
        <v>3792</v>
      </c>
      <c r="C377" s="215" t="s">
        <v>3833</v>
      </c>
      <c r="D377" s="272">
        <v>2</v>
      </c>
      <c r="E377" s="356" t="s">
        <v>1848</v>
      </c>
      <c r="F377" s="214" t="s">
        <v>2575</v>
      </c>
      <c r="G377" s="221" t="s">
        <v>3277</v>
      </c>
      <c r="H377" s="214" t="s">
        <v>3851</v>
      </c>
      <c r="I377" s="229" t="s">
        <v>1159</v>
      </c>
      <c r="J377" s="272">
        <v>15</v>
      </c>
      <c r="K377" s="321">
        <v>4.7285714285714286</v>
      </c>
      <c r="L377" s="233">
        <v>4.7333333333333334</v>
      </c>
      <c r="M377" s="217">
        <v>4.7333333333333334</v>
      </c>
      <c r="N377" s="217">
        <v>4.7333333333333334</v>
      </c>
      <c r="O377" s="217">
        <v>4.7142857142857144</v>
      </c>
      <c r="P377" s="430" t="s">
        <v>2227</v>
      </c>
    </row>
    <row r="378" spans="1:16" ht="30" customHeight="1" x14ac:dyDescent="0.3">
      <c r="A378" s="258" t="str">
        <f t="shared" si="5"/>
        <v>374위</v>
      </c>
      <c r="B378" s="215" t="s">
        <v>3792</v>
      </c>
      <c r="C378" s="215" t="s">
        <v>3833</v>
      </c>
      <c r="D378" s="272">
        <v>2</v>
      </c>
      <c r="E378" s="356" t="s">
        <v>1848</v>
      </c>
      <c r="F378" s="214" t="s">
        <v>2575</v>
      </c>
      <c r="G378" s="221" t="s">
        <v>3279</v>
      </c>
      <c r="H378" s="214" t="s">
        <v>3851</v>
      </c>
      <c r="I378" s="229" t="s">
        <v>1159</v>
      </c>
      <c r="J378" s="272">
        <v>15</v>
      </c>
      <c r="K378" s="321">
        <v>4.7285714285714286</v>
      </c>
      <c r="L378" s="233">
        <v>4.7333333333333334</v>
      </c>
      <c r="M378" s="217">
        <v>4.7333333333333334</v>
      </c>
      <c r="N378" s="217">
        <v>4.7333333333333334</v>
      </c>
      <c r="O378" s="217">
        <v>4.7142857142857144</v>
      </c>
      <c r="P378" s="430" t="s">
        <v>2227</v>
      </c>
    </row>
    <row r="379" spans="1:16" ht="30" customHeight="1" x14ac:dyDescent="0.3">
      <c r="A379" s="258" t="str">
        <f t="shared" si="5"/>
        <v>376위</v>
      </c>
      <c r="B379" s="215" t="s">
        <v>1173</v>
      </c>
      <c r="C379" s="215" t="s">
        <v>1548</v>
      </c>
      <c r="D379" s="272">
        <v>2</v>
      </c>
      <c r="E379" s="356" t="s">
        <v>1568</v>
      </c>
      <c r="F379" s="214" t="s">
        <v>3153</v>
      </c>
      <c r="G379" s="221" t="s">
        <v>3196</v>
      </c>
      <c r="H379" s="214" t="s">
        <v>1273</v>
      </c>
      <c r="I379" s="229" t="s">
        <v>1273</v>
      </c>
      <c r="J379" s="272">
        <v>11</v>
      </c>
      <c r="K379" s="321">
        <v>4.7272727272727275</v>
      </c>
      <c r="L379" s="233">
        <v>4.7272727272727275</v>
      </c>
      <c r="M379" s="217">
        <v>4.7272727272727275</v>
      </c>
      <c r="N379" s="217">
        <v>4.7272727272727275</v>
      </c>
      <c r="O379" s="217">
        <v>4.7272727272727275</v>
      </c>
      <c r="P379" s="430" t="s">
        <v>2227</v>
      </c>
    </row>
    <row r="380" spans="1:16" ht="30" customHeight="1" x14ac:dyDescent="0.3">
      <c r="A380" s="258" t="str">
        <f t="shared" si="5"/>
        <v>376위</v>
      </c>
      <c r="B380" s="215" t="s">
        <v>1173</v>
      </c>
      <c r="C380" s="215" t="s">
        <v>1548</v>
      </c>
      <c r="D380" s="272">
        <v>2</v>
      </c>
      <c r="E380" s="356" t="s">
        <v>1568</v>
      </c>
      <c r="F380" s="214" t="s">
        <v>3153</v>
      </c>
      <c r="G380" s="221" t="s">
        <v>3197</v>
      </c>
      <c r="H380" s="214" t="s">
        <v>1273</v>
      </c>
      <c r="I380" s="229" t="s">
        <v>1273</v>
      </c>
      <c r="J380" s="272">
        <v>11</v>
      </c>
      <c r="K380" s="321">
        <v>4.7272727272727275</v>
      </c>
      <c r="L380" s="233">
        <v>4.7272727272727275</v>
      </c>
      <c r="M380" s="217">
        <v>4.7272727272727275</v>
      </c>
      <c r="N380" s="217">
        <v>4.7272727272727275</v>
      </c>
      <c r="O380" s="217">
        <v>4.7272727272727275</v>
      </c>
      <c r="P380" s="430" t="s">
        <v>2227</v>
      </c>
    </row>
    <row r="381" spans="1:16" ht="30" customHeight="1" x14ac:dyDescent="0.3">
      <c r="A381" s="258" t="str">
        <f t="shared" si="5"/>
        <v>376위</v>
      </c>
      <c r="B381" s="215" t="s">
        <v>1173</v>
      </c>
      <c r="C381" s="215" t="s">
        <v>1548</v>
      </c>
      <c r="D381" s="456">
        <v>2</v>
      </c>
      <c r="E381" s="356" t="s">
        <v>1568</v>
      </c>
      <c r="F381" s="214" t="s">
        <v>3200</v>
      </c>
      <c r="G381" s="221" t="s">
        <v>3201</v>
      </c>
      <c r="H381" s="214" t="s">
        <v>1273</v>
      </c>
      <c r="I381" s="229" t="s">
        <v>1273</v>
      </c>
      <c r="J381" s="456">
        <v>11</v>
      </c>
      <c r="K381" s="322">
        <v>4.7272727272727275</v>
      </c>
      <c r="L381" s="232">
        <v>4.7272727272727275</v>
      </c>
      <c r="M381" s="216">
        <v>4.7272727272727275</v>
      </c>
      <c r="N381" s="216">
        <v>4.7272727272727275</v>
      </c>
      <c r="O381" s="216">
        <v>4.7272727272727275</v>
      </c>
      <c r="P381" s="430" t="s">
        <v>2227</v>
      </c>
    </row>
    <row r="382" spans="1:16" ht="30" customHeight="1" x14ac:dyDescent="0.3">
      <c r="A382" s="258" t="str">
        <f t="shared" si="5"/>
        <v>376위</v>
      </c>
      <c r="B382" s="215" t="s">
        <v>1833</v>
      </c>
      <c r="C382" s="215" t="s">
        <v>2456</v>
      </c>
      <c r="D382" s="272">
        <v>22</v>
      </c>
      <c r="E382" s="356" t="s">
        <v>2179</v>
      </c>
      <c r="F382" s="214" t="s">
        <v>3103</v>
      </c>
      <c r="G382" s="221" t="s">
        <v>3104</v>
      </c>
      <c r="H382" s="214" t="s">
        <v>1891</v>
      </c>
      <c r="I382" s="229" t="s">
        <v>1892</v>
      </c>
      <c r="J382" s="272">
        <v>33</v>
      </c>
      <c r="K382" s="321">
        <v>4.7272727272727275</v>
      </c>
      <c r="L382" s="233">
        <v>4.7272727272727275</v>
      </c>
      <c r="M382" s="217">
        <v>4.7272727272727275</v>
      </c>
      <c r="N382" s="217">
        <v>4.7272727272727275</v>
      </c>
      <c r="O382" s="217">
        <v>4.7272727272727275</v>
      </c>
      <c r="P382" s="430" t="s">
        <v>3100</v>
      </c>
    </row>
    <row r="383" spans="1:16" ht="30" customHeight="1" x14ac:dyDescent="0.3">
      <c r="A383" s="258" t="str">
        <f t="shared" si="5"/>
        <v>376위</v>
      </c>
      <c r="B383" s="215" t="s">
        <v>3394</v>
      </c>
      <c r="C383" s="215" t="s">
        <v>3392</v>
      </c>
      <c r="D383" s="272">
        <v>22</v>
      </c>
      <c r="E383" s="356" t="s">
        <v>3395</v>
      </c>
      <c r="F383" s="214" t="s">
        <v>1298</v>
      </c>
      <c r="G383" s="221" t="s">
        <v>1299</v>
      </c>
      <c r="H383" s="214" t="s">
        <v>247</v>
      </c>
      <c r="I383" s="229" t="s">
        <v>248</v>
      </c>
      <c r="J383" s="272">
        <v>11</v>
      </c>
      <c r="K383" s="321">
        <v>4.7272727272727275</v>
      </c>
      <c r="L383" s="233">
        <v>4.7272727272727275</v>
      </c>
      <c r="M383" s="217">
        <v>4.7272727272727275</v>
      </c>
      <c r="N383" s="217">
        <v>4.7272727272727275</v>
      </c>
      <c r="O383" s="217">
        <v>4.7272727272727275</v>
      </c>
      <c r="P383" s="430" t="s">
        <v>1537</v>
      </c>
    </row>
    <row r="384" spans="1:16" ht="30" customHeight="1" x14ac:dyDescent="0.3">
      <c r="A384" s="258" t="str">
        <f t="shared" si="5"/>
        <v>376위</v>
      </c>
      <c r="B384" s="215" t="s">
        <v>3394</v>
      </c>
      <c r="C384" s="215" t="s">
        <v>3527</v>
      </c>
      <c r="D384" s="272">
        <v>22</v>
      </c>
      <c r="E384" s="356" t="s">
        <v>3528</v>
      </c>
      <c r="F384" s="214" t="s">
        <v>1304</v>
      </c>
      <c r="G384" s="221" t="s">
        <v>1305</v>
      </c>
      <c r="H384" s="214" t="s">
        <v>247</v>
      </c>
      <c r="I384" s="229" t="s">
        <v>248</v>
      </c>
      <c r="J384" s="272">
        <v>11</v>
      </c>
      <c r="K384" s="321">
        <v>4.7272727272727275</v>
      </c>
      <c r="L384" s="233">
        <v>4.7272727272727275</v>
      </c>
      <c r="M384" s="217">
        <v>4.7272727272727275</v>
      </c>
      <c r="N384" s="217">
        <v>4.7272727272727275</v>
      </c>
      <c r="O384" s="217">
        <v>4.7272727272727275</v>
      </c>
      <c r="P384" s="430" t="s">
        <v>1537</v>
      </c>
    </row>
    <row r="385" spans="1:16" ht="30" customHeight="1" x14ac:dyDescent="0.3">
      <c r="A385" s="258" t="str">
        <f t="shared" si="5"/>
        <v>376위</v>
      </c>
      <c r="B385" s="215" t="s">
        <v>3792</v>
      </c>
      <c r="C385" s="215" t="s">
        <v>3902</v>
      </c>
      <c r="D385" s="272">
        <v>22</v>
      </c>
      <c r="E385" s="356" t="s">
        <v>2185</v>
      </c>
      <c r="F385" s="214" t="s">
        <v>3098</v>
      </c>
      <c r="G385" s="221" t="s">
        <v>3751</v>
      </c>
      <c r="H385" s="214" t="s">
        <v>3906</v>
      </c>
      <c r="I385" s="229" t="s">
        <v>1892</v>
      </c>
      <c r="J385" s="272">
        <v>9</v>
      </c>
      <c r="K385" s="321">
        <v>4.7272727272727275</v>
      </c>
      <c r="L385" s="233">
        <v>4.7272727272727275</v>
      </c>
      <c r="M385" s="217">
        <v>4.7272727272727275</v>
      </c>
      <c r="N385" s="217">
        <v>4.7272727272727275</v>
      </c>
      <c r="O385" s="217">
        <v>4.7272727272727275</v>
      </c>
      <c r="P385" s="430" t="s">
        <v>3100</v>
      </c>
    </row>
    <row r="386" spans="1:16" ht="30" customHeight="1" x14ac:dyDescent="0.3">
      <c r="A386" s="258" t="str">
        <f t="shared" si="5"/>
        <v>376위</v>
      </c>
      <c r="B386" s="215" t="s">
        <v>1833</v>
      </c>
      <c r="C386" s="215" t="s">
        <v>2456</v>
      </c>
      <c r="D386" s="272">
        <v>1</v>
      </c>
      <c r="E386" s="356" t="s">
        <v>2727</v>
      </c>
      <c r="F386" s="214" t="s">
        <v>3382</v>
      </c>
      <c r="G386" s="221" t="s">
        <v>3383</v>
      </c>
      <c r="H386" s="214" t="s">
        <v>1159</v>
      </c>
      <c r="I386" s="229" t="s">
        <v>1159</v>
      </c>
      <c r="J386" s="272">
        <v>11</v>
      </c>
      <c r="K386" s="322">
        <v>4.7272727272727275</v>
      </c>
      <c r="L386" s="233">
        <v>4.8181818181818183</v>
      </c>
      <c r="M386" s="217">
        <v>4.6363636363636367</v>
      </c>
      <c r="N386" s="217">
        <v>4.7272727272727275</v>
      </c>
      <c r="O386" s="217">
        <v>4.7272727272727275</v>
      </c>
      <c r="P386" s="430" t="s">
        <v>2227</v>
      </c>
    </row>
    <row r="387" spans="1:16" ht="30" customHeight="1" x14ac:dyDescent="0.3">
      <c r="A387" s="258" t="str">
        <f t="shared" si="5"/>
        <v>384위</v>
      </c>
      <c r="B387" s="215" t="s">
        <v>1886</v>
      </c>
      <c r="C387" s="215" t="s">
        <v>1894</v>
      </c>
      <c r="D387" s="274">
        <v>22</v>
      </c>
      <c r="E387" s="357" t="s">
        <v>1896</v>
      </c>
      <c r="F387" s="214" t="s">
        <v>2787</v>
      </c>
      <c r="G387" s="221" t="s">
        <v>2788</v>
      </c>
      <c r="H387" s="214" t="s">
        <v>1891</v>
      </c>
      <c r="I387" s="229" t="s">
        <v>1892</v>
      </c>
      <c r="J387" s="274">
        <v>22</v>
      </c>
      <c r="K387" s="321">
        <v>4.7270374552983245</v>
      </c>
      <c r="L387" s="233">
        <v>4.6818181818181817</v>
      </c>
      <c r="M387" s="217">
        <v>4.7826086956521738</v>
      </c>
      <c r="N387" s="217">
        <v>4.7619047619047619</v>
      </c>
      <c r="O387" s="217">
        <v>4.6818181818181817</v>
      </c>
      <c r="P387" s="430" t="s">
        <v>2789</v>
      </c>
    </row>
    <row r="388" spans="1:16" ht="30" customHeight="1" x14ac:dyDescent="0.3">
      <c r="A388" s="258" t="str">
        <f t="shared" ref="A388:A451" si="6">_xlfn.RANK.EQ(K388, $K$4:$K$4324, 0)&amp;"위"</f>
        <v>385위</v>
      </c>
      <c r="B388" s="215" t="s">
        <v>1898</v>
      </c>
      <c r="C388" s="215" t="s">
        <v>1908</v>
      </c>
      <c r="D388" s="272">
        <v>1</v>
      </c>
      <c r="E388" s="356" t="s">
        <v>2671</v>
      </c>
      <c r="F388" s="214" t="s">
        <v>3049</v>
      </c>
      <c r="G388" s="221" t="s">
        <v>3050</v>
      </c>
      <c r="H388" s="214" t="s">
        <v>1076</v>
      </c>
      <c r="I388" s="229" t="s">
        <v>1076</v>
      </c>
      <c r="J388" s="272">
        <v>21</v>
      </c>
      <c r="K388" s="321">
        <v>4.7261904761904763</v>
      </c>
      <c r="L388" s="233">
        <v>4.7142857142857144</v>
      </c>
      <c r="M388" s="217">
        <v>4.7142857142857144</v>
      </c>
      <c r="N388" s="217">
        <v>4.666666666666667</v>
      </c>
      <c r="O388" s="217">
        <v>4.8095238095238093</v>
      </c>
      <c r="P388" s="430" t="s">
        <v>2227</v>
      </c>
    </row>
    <row r="389" spans="1:16" ht="30" customHeight="1" x14ac:dyDescent="0.3">
      <c r="A389" s="258" t="str">
        <f t="shared" si="6"/>
        <v>386위</v>
      </c>
      <c r="B389" s="215" t="s">
        <v>1833</v>
      </c>
      <c r="C389" s="215" t="s">
        <v>2440</v>
      </c>
      <c r="D389" s="272">
        <v>3</v>
      </c>
      <c r="E389" s="356" t="s">
        <v>1843</v>
      </c>
      <c r="F389" s="214" t="s">
        <v>2545</v>
      </c>
      <c r="G389" s="221" t="s">
        <v>2547</v>
      </c>
      <c r="H389" s="214" t="s">
        <v>1273</v>
      </c>
      <c r="I389" s="229" t="s">
        <v>1273</v>
      </c>
      <c r="J389" s="272">
        <v>10</v>
      </c>
      <c r="K389" s="321">
        <v>4.7249999999999996</v>
      </c>
      <c r="L389" s="233">
        <v>4.7</v>
      </c>
      <c r="M389" s="217">
        <v>4.8</v>
      </c>
      <c r="N389" s="217">
        <v>4.5</v>
      </c>
      <c r="O389" s="217">
        <v>4.9000000000000004</v>
      </c>
      <c r="P389" s="430" t="s">
        <v>2227</v>
      </c>
    </row>
    <row r="390" spans="1:16" ht="30" customHeight="1" x14ac:dyDescent="0.3">
      <c r="A390" s="258" t="str">
        <f t="shared" si="6"/>
        <v>386위</v>
      </c>
      <c r="B390" s="215" t="s">
        <v>3792</v>
      </c>
      <c r="C390" s="215" t="s">
        <v>4052</v>
      </c>
      <c r="D390" s="272">
        <v>3</v>
      </c>
      <c r="E390" s="356" t="s">
        <v>2652</v>
      </c>
      <c r="F390" s="214" t="s">
        <v>2883</v>
      </c>
      <c r="G390" s="221" t="s">
        <v>2885</v>
      </c>
      <c r="H390" s="214" t="s">
        <v>3831</v>
      </c>
      <c r="I390" s="229" t="s">
        <v>3831</v>
      </c>
      <c r="J390" s="272">
        <v>10</v>
      </c>
      <c r="K390" s="321">
        <v>4.7249999999999996</v>
      </c>
      <c r="L390" s="233">
        <v>4.8</v>
      </c>
      <c r="M390" s="217">
        <v>4.5999999999999996</v>
      </c>
      <c r="N390" s="217">
        <v>4.7</v>
      </c>
      <c r="O390" s="217">
        <v>4.8</v>
      </c>
      <c r="P390" s="430" t="s">
        <v>2227</v>
      </c>
    </row>
    <row r="391" spans="1:16" ht="30" customHeight="1" x14ac:dyDescent="0.3">
      <c r="A391" s="258" t="str">
        <f t="shared" si="6"/>
        <v>388위</v>
      </c>
      <c r="B391" s="215" t="s">
        <v>1898</v>
      </c>
      <c r="C391" s="215" t="s">
        <v>1899</v>
      </c>
      <c r="D391" s="272">
        <v>22</v>
      </c>
      <c r="E391" s="356" t="s">
        <v>1901</v>
      </c>
      <c r="F391" s="214" t="s">
        <v>2787</v>
      </c>
      <c r="G391" s="221" t="s">
        <v>2788</v>
      </c>
      <c r="H391" s="214" t="s">
        <v>1891</v>
      </c>
      <c r="I391" s="229" t="s">
        <v>1892</v>
      </c>
      <c r="J391" s="272">
        <v>18</v>
      </c>
      <c r="K391" s="321">
        <v>4.7246732026143796</v>
      </c>
      <c r="L391" s="233">
        <v>4.7222222222222223</v>
      </c>
      <c r="M391" s="217">
        <v>4.7058823529411766</v>
      </c>
      <c r="N391" s="217">
        <v>4.7058823529411766</v>
      </c>
      <c r="O391" s="217">
        <v>4.7647058823529411</v>
      </c>
      <c r="P391" s="430" t="s">
        <v>2789</v>
      </c>
    </row>
    <row r="392" spans="1:16" ht="30" customHeight="1" x14ac:dyDescent="0.3">
      <c r="A392" s="258" t="str">
        <f t="shared" si="6"/>
        <v>389위</v>
      </c>
      <c r="B392" s="215" t="s">
        <v>1833</v>
      </c>
      <c r="C392" s="215" t="s">
        <v>2440</v>
      </c>
      <c r="D392" s="272">
        <v>2</v>
      </c>
      <c r="E392" s="356" t="s">
        <v>2484</v>
      </c>
      <c r="F392" s="214" t="s">
        <v>2554</v>
      </c>
      <c r="G392" s="221" t="s">
        <v>2556</v>
      </c>
      <c r="H392" s="214" t="s">
        <v>1076</v>
      </c>
      <c r="I392" s="229" t="s">
        <v>1076</v>
      </c>
      <c r="J392" s="272">
        <v>18</v>
      </c>
      <c r="K392" s="321">
        <v>4.7222222222222223</v>
      </c>
      <c r="L392" s="233">
        <v>4.7222222222222223</v>
      </c>
      <c r="M392" s="217">
        <v>4.7222222222222223</v>
      </c>
      <c r="N392" s="217">
        <v>4.7222222222222223</v>
      </c>
      <c r="O392" s="217">
        <v>4.7222222222222223</v>
      </c>
      <c r="P392" s="430" t="s">
        <v>2227</v>
      </c>
    </row>
    <row r="393" spans="1:16" ht="30" customHeight="1" x14ac:dyDescent="0.3">
      <c r="A393" s="258" t="str">
        <f t="shared" si="6"/>
        <v>389위</v>
      </c>
      <c r="B393" s="215" t="s">
        <v>3792</v>
      </c>
      <c r="C393" s="215" t="s">
        <v>3833</v>
      </c>
      <c r="D393" s="272">
        <v>3</v>
      </c>
      <c r="E393" s="356" t="s">
        <v>3807</v>
      </c>
      <c r="F393" s="214" t="s">
        <v>2911</v>
      </c>
      <c r="G393" s="221" t="s">
        <v>2912</v>
      </c>
      <c r="H393" s="214" t="s">
        <v>1101</v>
      </c>
      <c r="I393" s="229" t="s">
        <v>1101</v>
      </c>
      <c r="J393" s="272">
        <v>18</v>
      </c>
      <c r="K393" s="321">
        <v>4.7222222222222223</v>
      </c>
      <c r="L393" s="233">
        <v>4.7222222222222223</v>
      </c>
      <c r="M393" s="217">
        <v>4.7222222222222223</v>
      </c>
      <c r="N393" s="217">
        <v>4.7222222222222223</v>
      </c>
      <c r="O393" s="217">
        <v>4.7222222222222223</v>
      </c>
      <c r="P393" s="430" t="s">
        <v>2227</v>
      </c>
    </row>
    <row r="394" spans="1:16" ht="30" customHeight="1" x14ac:dyDescent="0.3">
      <c r="A394" s="258" t="str">
        <f t="shared" si="6"/>
        <v>389위</v>
      </c>
      <c r="B394" s="215" t="s">
        <v>1173</v>
      </c>
      <c r="C394" s="215" t="s">
        <v>1914</v>
      </c>
      <c r="D394" s="272">
        <v>22</v>
      </c>
      <c r="E394" s="356" t="s">
        <v>1916</v>
      </c>
      <c r="F394" s="214" t="s">
        <v>3101</v>
      </c>
      <c r="G394" s="221" t="s">
        <v>3102</v>
      </c>
      <c r="H394" s="214" t="s">
        <v>1891</v>
      </c>
      <c r="I394" s="229" t="s">
        <v>1892</v>
      </c>
      <c r="J394" s="272">
        <v>9</v>
      </c>
      <c r="K394" s="321">
        <v>4.7222222222222223</v>
      </c>
      <c r="L394" s="233">
        <v>4.666666666666667</v>
      </c>
      <c r="M394" s="217">
        <v>4.7777777777777777</v>
      </c>
      <c r="N394" s="217">
        <v>4.666666666666667</v>
      </c>
      <c r="O394" s="217">
        <v>4.7777777777777777</v>
      </c>
      <c r="P394" s="430" t="s">
        <v>3100</v>
      </c>
    </row>
    <row r="395" spans="1:16" ht="30" customHeight="1" x14ac:dyDescent="0.3">
      <c r="A395" s="258" t="str">
        <f t="shared" si="6"/>
        <v>392위</v>
      </c>
      <c r="B395" s="215" t="s">
        <v>3792</v>
      </c>
      <c r="C395" s="215" t="s">
        <v>3833</v>
      </c>
      <c r="D395" s="272">
        <v>3</v>
      </c>
      <c r="E395" s="356" t="s">
        <v>3807</v>
      </c>
      <c r="F395" s="103" t="s">
        <v>3068</v>
      </c>
      <c r="G395" s="181" t="s">
        <v>3227</v>
      </c>
      <c r="H395" s="214" t="s">
        <v>1101</v>
      </c>
      <c r="I395" s="229" t="s">
        <v>1101</v>
      </c>
      <c r="J395" s="272">
        <v>18</v>
      </c>
      <c r="K395" s="321">
        <v>4.7222222222222214</v>
      </c>
      <c r="L395" s="233">
        <v>4.7222222222222223</v>
      </c>
      <c r="M395" s="217">
        <v>4.7222222222222197</v>
      </c>
      <c r="N395" s="217">
        <v>4.7222222222222223</v>
      </c>
      <c r="O395" s="217">
        <v>4.7222222222222223</v>
      </c>
      <c r="P395" s="430" t="s">
        <v>2227</v>
      </c>
    </row>
    <row r="396" spans="1:16" ht="30" customHeight="1" x14ac:dyDescent="0.3">
      <c r="A396" s="258" t="str">
        <f t="shared" si="6"/>
        <v>393위</v>
      </c>
      <c r="B396" s="215" t="s">
        <v>1173</v>
      </c>
      <c r="C396" s="215" t="s">
        <v>1914</v>
      </c>
      <c r="D396" s="272">
        <v>1</v>
      </c>
      <c r="E396" s="356" t="s">
        <v>2688</v>
      </c>
      <c r="F396" s="214" t="s">
        <v>3178</v>
      </c>
      <c r="G396" s="221" t="s">
        <v>3179</v>
      </c>
      <c r="H396" s="214" t="s">
        <v>1076</v>
      </c>
      <c r="I396" s="229" t="s">
        <v>1076</v>
      </c>
      <c r="J396" s="272">
        <v>26</v>
      </c>
      <c r="K396" s="321">
        <v>4.7211538461538467</v>
      </c>
      <c r="L396" s="233">
        <v>4.7307692307692308</v>
      </c>
      <c r="M396" s="217">
        <v>4.7307692307692308</v>
      </c>
      <c r="N396" s="217">
        <v>4.7307692307692308</v>
      </c>
      <c r="O396" s="217">
        <v>4.6923076923076925</v>
      </c>
      <c r="P396" s="430" t="s">
        <v>2227</v>
      </c>
    </row>
    <row r="397" spans="1:16" ht="30" customHeight="1" x14ac:dyDescent="0.3">
      <c r="A397" s="258" t="str">
        <f t="shared" si="6"/>
        <v>393위</v>
      </c>
      <c r="B397" s="215" t="s">
        <v>1173</v>
      </c>
      <c r="C397" s="215" t="s">
        <v>1914</v>
      </c>
      <c r="D397" s="272">
        <v>1</v>
      </c>
      <c r="E397" s="356" t="s">
        <v>2688</v>
      </c>
      <c r="F397" s="214" t="s">
        <v>3178</v>
      </c>
      <c r="G397" s="221" t="s">
        <v>3180</v>
      </c>
      <c r="H397" s="214" t="s">
        <v>1076</v>
      </c>
      <c r="I397" s="229" t="s">
        <v>1076</v>
      </c>
      <c r="J397" s="272">
        <v>26</v>
      </c>
      <c r="K397" s="322">
        <v>4.7211538461538467</v>
      </c>
      <c r="L397" s="232">
        <v>4.7307692307692308</v>
      </c>
      <c r="M397" s="216">
        <v>4.7307692307692308</v>
      </c>
      <c r="N397" s="216">
        <v>4.6538461538461542</v>
      </c>
      <c r="O397" s="216">
        <v>4.7692307692307692</v>
      </c>
      <c r="P397" s="430" t="s">
        <v>2227</v>
      </c>
    </row>
    <row r="398" spans="1:16" ht="30" customHeight="1" x14ac:dyDescent="0.3">
      <c r="A398" s="258" t="str">
        <f t="shared" si="6"/>
        <v>395위</v>
      </c>
      <c r="B398" s="215" t="s">
        <v>1173</v>
      </c>
      <c r="C398" s="215" t="s">
        <v>1914</v>
      </c>
      <c r="D398" s="272">
        <v>1</v>
      </c>
      <c r="E398" s="356" t="s">
        <v>2694</v>
      </c>
      <c r="F398" s="214" t="s">
        <v>3163</v>
      </c>
      <c r="G398" s="221" t="s">
        <v>3191</v>
      </c>
      <c r="H398" s="214" t="s">
        <v>1159</v>
      </c>
      <c r="I398" s="229" t="s">
        <v>1159</v>
      </c>
      <c r="J398" s="272">
        <v>17</v>
      </c>
      <c r="K398" s="321">
        <v>4.7205882352941178</v>
      </c>
      <c r="L398" s="233">
        <v>4.7058823529411766</v>
      </c>
      <c r="M398" s="217">
        <v>4.7058823529411766</v>
      </c>
      <c r="N398" s="217">
        <v>4.7058823529411766</v>
      </c>
      <c r="O398" s="217">
        <v>4.7647058823529411</v>
      </c>
      <c r="P398" s="430" t="s">
        <v>2227</v>
      </c>
    </row>
    <row r="399" spans="1:16" ht="30" customHeight="1" x14ac:dyDescent="0.3">
      <c r="A399" s="258" t="str">
        <f t="shared" si="6"/>
        <v>395위</v>
      </c>
      <c r="B399" s="215" t="s">
        <v>1886</v>
      </c>
      <c r="C399" s="215" t="s">
        <v>1894</v>
      </c>
      <c r="D399" s="274">
        <v>22</v>
      </c>
      <c r="E399" s="357" t="s">
        <v>1896</v>
      </c>
      <c r="F399" s="214" t="s">
        <v>2795</v>
      </c>
      <c r="G399" s="221" t="s">
        <v>2788</v>
      </c>
      <c r="H399" s="214" t="s">
        <v>1891</v>
      </c>
      <c r="I399" s="229" t="s">
        <v>1892</v>
      </c>
      <c r="J399" s="274">
        <v>17</v>
      </c>
      <c r="K399" s="321">
        <v>4.7205882352941178</v>
      </c>
      <c r="L399" s="233">
        <v>4.6470588235294121</v>
      </c>
      <c r="M399" s="217">
        <v>4.7647058823529411</v>
      </c>
      <c r="N399" s="217">
        <v>4.7058823529411766</v>
      </c>
      <c r="O399" s="217">
        <v>4.7647058823529411</v>
      </c>
      <c r="P399" s="430" t="s">
        <v>2789</v>
      </c>
    </row>
    <row r="400" spans="1:16" ht="30" customHeight="1" x14ac:dyDescent="0.3">
      <c r="A400" s="258" t="str">
        <f t="shared" si="6"/>
        <v>397위</v>
      </c>
      <c r="B400" s="215" t="s">
        <v>1898</v>
      </c>
      <c r="C400" s="215" t="s">
        <v>1905</v>
      </c>
      <c r="D400" s="272">
        <v>1</v>
      </c>
      <c r="E400" s="356" t="s">
        <v>2261</v>
      </c>
      <c r="F400" s="214" t="s">
        <v>2465</v>
      </c>
      <c r="G400" s="221" t="s">
        <v>3027</v>
      </c>
      <c r="H400" s="214" t="s">
        <v>1186</v>
      </c>
      <c r="I400" s="229" t="s">
        <v>1186</v>
      </c>
      <c r="J400" s="272">
        <v>28</v>
      </c>
      <c r="K400" s="321">
        <v>4.7205687830687832</v>
      </c>
      <c r="L400" s="233">
        <v>4.75</v>
      </c>
      <c r="M400" s="217">
        <v>4.75</v>
      </c>
      <c r="N400" s="217">
        <v>4.6785714285714288</v>
      </c>
      <c r="O400" s="217">
        <v>4.7037037037037033</v>
      </c>
      <c r="P400" s="430" t="s">
        <v>2227</v>
      </c>
    </row>
    <row r="401" spans="1:16" ht="30" customHeight="1" x14ac:dyDescent="0.3">
      <c r="A401" s="258" t="str">
        <f t="shared" si="6"/>
        <v>398위</v>
      </c>
      <c r="B401" s="215" t="s">
        <v>3394</v>
      </c>
      <c r="C401" s="215" t="s">
        <v>3527</v>
      </c>
      <c r="D401" s="272">
        <v>22</v>
      </c>
      <c r="E401" s="356" t="s">
        <v>3528</v>
      </c>
      <c r="F401" s="214" t="s">
        <v>503</v>
      </c>
      <c r="G401" s="221" t="s">
        <v>504</v>
      </c>
      <c r="H401" s="214" t="s">
        <v>247</v>
      </c>
      <c r="I401" s="229" t="s">
        <v>248</v>
      </c>
      <c r="J401" s="272">
        <v>24</v>
      </c>
      <c r="K401" s="321">
        <v>4.7198616600790517</v>
      </c>
      <c r="L401" s="233">
        <v>4.75</v>
      </c>
      <c r="M401" s="217">
        <v>4.75</v>
      </c>
      <c r="N401" s="217">
        <v>4.6521739130434785</v>
      </c>
      <c r="O401" s="217">
        <v>4.7272727272727275</v>
      </c>
      <c r="P401" s="430" t="s">
        <v>1536</v>
      </c>
    </row>
    <row r="402" spans="1:16" ht="30" customHeight="1" x14ac:dyDescent="0.3">
      <c r="A402" s="258" t="str">
        <f t="shared" si="6"/>
        <v>399위</v>
      </c>
      <c r="B402" s="215" t="s">
        <v>1173</v>
      </c>
      <c r="C402" s="215" t="s">
        <v>1658</v>
      </c>
      <c r="D402" s="272">
        <v>22</v>
      </c>
      <c r="E402" s="356" t="s">
        <v>1921</v>
      </c>
      <c r="F402" s="214" t="s">
        <v>2845</v>
      </c>
      <c r="G402" s="221" t="s">
        <v>2846</v>
      </c>
      <c r="H402" s="214" t="s">
        <v>1891</v>
      </c>
      <c r="I402" s="229" t="s">
        <v>1892</v>
      </c>
      <c r="J402" s="272">
        <v>43</v>
      </c>
      <c r="K402" s="321">
        <v>4.7196088794926006</v>
      </c>
      <c r="L402" s="232">
        <v>4.6511627906976747</v>
      </c>
      <c r="M402" s="216">
        <v>4.75</v>
      </c>
      <c r="N402" s="216">
        <v>4.7272727272727275</v>
      </c>
      <c r="O402" s="216">
        <v>4.75</v>
      </c>
      <c r="P402" s="430" t="s">
        <v>2847</v>
      </c>
    </row>
    <row r="403" spans="1:16" ht="30" customHeight="1" x14ac:dyDescent="0.3">
      <c r="A403" s="258" t="str">
        <f t="shared" si="6"/>
        <v>400위</v>
      </c>
      <c r="B403" s="215" t="s">
        <v>1833</v>
      </c>
      <c r="C403" s="215" t="s">
        <v>2706</v>
      </c>
      <c r="D403" s="272">
        <v>22</v>
      </c>
      <c r="E403" s="356" t="s">
        <v>3294</v>
      </c>
      <c r="F403" s="214" t="s">
        <v>2762</v>
      </c>
      <c r="G403" s="221" t="s">
        <v>2763</v>
      </c>
      <c r="H403" s="214" t="s">
        <v>1891</v>
      </c>
      <c r="I403" s="229" t="s">
        <v>1892</v>
      </c>
      <c r="J403" s="272">
        <v>79</v>
      </c>
      <c r="K403" s="321">
        <v>4.7190540540540535</v>
      </c>
      <c r="L403" s="233">
        <v>4.706666666666667</v>
      </c>
      <c r="M403" s="217">
        <v>4.72</v>
      </c>
      <c r="N403" s="217">
        <v>4.7333333333333334</v>
      </c>
      <c r="O403" s="217">
        <v>4.7162162162162158</v>
      </c>
      <c r="P403" s="430" t="s">
        <v>2764</v>
      </c>
    </row>
    <row r="404" spans="1:16" ht="30" customHeight="1" x14ac:dyDescent="0.3">
      <c r="A404" s="258" t="str">
        <f t="shared" si="6"/>
        <v>401위</v>
      </c>
      <c r="B404" s="215" t="s">
        <v>1898</v>
      </c>
      <c r="C404" s="215" t="s">
        <v>1908</v>
      </c>
      <c r="D404" s="272">
        <v>1</v>
      </c>
      <c r="E404" s="356" t="s">
        <v>2677</v>
      </c>
      <c r="F404" s="214" t="s">
        <v>2568</v>
      </c>
      <c r="G404" s="221" t="s">
        <v>3090</v>
      </c>
      <c r="H404" s="214" t="s">
        <v>1159</v>
      </c>
      <c r="I404" s="229" t="s">
        <v>1159</v>
      </c>
      <c r="J404" s="272">
        <v>31</v>
      </c>
      <c r="K404" s="321">
        <v>4.71875</v>
      </c>
      <c r="L404" s="233">
        <v>4.625</v>
      </c>
      <c r="M404" s="217">
        <v>4.625</v>
      </c>
      <c r="N404" s="217">
        <v>4.75</v>
      </c>
      <c r="O404" s="217">
        <v>4.875</v>
      </c>
      <c r="P404" s="430" t="s">
        <v>2227</v>
      </c>
    </row>
    <row r="405" spans="1:16" ht="30" customHeight="1" x14ac:dyDescent="0.3">
      <c r="A405" s="258" t="str">
        <f t="shared" si="6"/>
        <v>401위</v>
      </c>
      <c r="B405" s="215" t="s">
        <v>1898</v>
      </c>
      <c r="C405" s="215" t="s">
        <v>1908</v>
      </c>
      <c r="D405" s="272">
        <v>1</v>
      </c>
      <c r="E405" s="356" t="s">
        <v>2677</v>
      </c>
      <c r="F405" s="214" t="s">
        <v>2568</v>
      </c>
      <c r="G405" s="221" t="s">
        <v>3093</v>
      </c>
      <c r="H405" s="214" t="s">
        <v>1159</v>
      </c>
      <c r="I405" s="229" t="s">
        <v>1159</v>
      </c>
      <c r="J405" s="272">
        <v>31</v>
      </c>
      <c r="K405" s="321">
        <v>4.71875</v>
      </c>
      <c r="L405" s="233">
        <v>4.625</v>
      </c>
      <c r="M405" s="217">
        <v>4.625</v>
      </c>
      <c r="N405" s="217">
        <v>4.75</v>
      </c>
      <c r="O405" s="217">
        <v>4.875</v>
      </c>
      <c r="P405" s="430" t="s">
        <v>2227</v>
      </c>
    </row>
    <row r="406" spans="1:16" ht="30" customHeight="1" x14ac:dyDescent="0.3">
      <c r="A406" s="258" t="str">
        <f t="shared" si="6"/>
        <v>401위</v>
      </c>
      <c r="B406" s="215" t="s">
        <v>1898</v>
      </c>
      <c r="C406" s="215" t="s">
        <v>1908</v>
      </c>
      <c r="D406" s="272">
        <v>1</v>
      </c>
      <c r="E406" s="356" t="s">
        <v>2677</v>
      </c>
      <c r="F406" s="103" t="s">
        <v>2568</v>
      </c>
      <c r="G406" s="181" t="s">
        <v>3096</v>
      </c>
      <c r="H406" s="214" t="s">
        <v>1159</v>
      </c>
      <c r="I406" s="229" t="s">
        <v>1159</v>
      </c>
      <c r="J406" s="272">
        <v>31</v>
      </c>
      <c r="K406" s="321">
        <v>4.71875</v>
      </c>
      <c r="L406" s="233">
        <v>4.625</v>
      </c>
      <c r="M406" s="217">
        <v>4.625</v>
      </c>
      <c r="N406" s="217">
        <v>4.75</v>
      </c>
      <c r="O406" s="217">
        <v>4.875</v>
      </c>
      <c r="P406" s="430" t="s">
        <v>2227</v>
      </c>
    </row>
    <row r="407" spans="1:16" ht="30" customHeight="1" x14ac:dyDescent="0.3">
      <c r="A407" s="258" t="str">
        <f t="shared" si="6"/>
        <v>401위</v>
      </c>
      <c r="B407" s="215" t="s">
        <v>3792</v>
      </c>
      <c r="C407" s="215" t="s">
        <v>3833</v>
      </c>
      <c r="D407" s="272">
        <v>1</v>
      </c>
      <c r="E407" s="356" t="s">
        <v>3846</v>
      </c>
      <c r="F407" s="103" t="s">
        <v>4012</v>
      </c>
      <c r="G407" s="181" t="s">
        <v>4013</v>
      </c>
      <c r="H407" s="214" t="s">
        <v>3831</v>
      </c>
      <c r="I407" s="229" t="s">
        <v>3831</v>
      </c>
      <c r="J407" s="272">
        <v>16</v>
      </c>
      <c r="K407" s="321">
        <v>4.71875</v>
      </c>
      <c r="L407" s="233">
        <v>4.6875</v>
      </c>
      <c r="M407" s="217">
        <v>4.75</v>
      </c>
      <c r="N407" s="217">
        <v>4.75</v>
      </c>
      <c r="O407" s="217">
        <v>4.6875</v>
      </c>
      <c r="P407" s="430" t="s">
        <v>2227</v>
      </c>
    </row>
    <row r="408" spans="1:16" ht="30" customHeight="1" x14ac:dyDescent="0.3">
      <c r="A408" s="258" t="str">
        <f t="shared" si="6"/>
        <v>401위</v>
      </c>
      <c r="B408" s="215" t="s">
        <v>1173</v>
      </c>
      <c r="C408" s="215" t="s">
        <v>1658</v>
      </c>
      <c r="D408" s="272">
        <v>22</v>
      </c>
      <c r="E408" s="356" t="s">
        <v>1921</v>
      </c>
      <c r="F408" s="103" t="s">
        <v>3116</v>
      </c>
      <c r="G408" s="181" t="s">
        <v>3117</v>
      </c>
      <c r="H408" s="214" t="s">
        <v>1891</v>
      </c>
      <c r="I408" s="229" t="s">
        <v>1892</v>
      </c>
      <c r="J408" s="272">
        <v>8</v>
      </c>
      <c r="K408" s="321">
        <v>4.71875</v>
      </c>
      <c r="L408" s="232">
        <v>4.625</v>
      </c>
      <c r="M408" s="216">
        <v>4.75</v>
      </c>
      <c r="N408" s="216">
        <v>4.75</v>
      </c>
      <c r="O408" s="216">
        <v>4.75</v>
      </c>
      <c r="P408" s="430" t="s">
        <v>3113</v>
      </c>
    </row>
    <row r="409" spans="1:16" ht="30" customHeight="1" x14ac:dyDescent="0.3">
      <c r="A409" s="258" t="str">
        <f t="shared" si="6"/>
        <v>401위</v>
      </c>
      <c r="B409" s="215" t="s">
        <v>1833</v>
      </c>
      <c r="C409" s="215" t="s">
        <v>1835</v>
      </c>
      <c r="D409" s="272">
        <v>22</v>
      </c>
      <c r="E409" s="356" t="s">
        <v>3271</v>
      </c>
      <c r="F409" s="103" t="s">
        <v>3116</v>
      </c>
      <c r="G409" s="181" t="s">
        <v>3117</v>
      </c>
      <c r="H409" s="214" t="s">
        <v>1891</v>
      </c>
      <c r="I409" s="229" t="s">
        <v>1892</v>
      </c>
      <c r="J409" s="272">
        <v>8</v>
      </c>
      <c r="K409" s="321">
        <v>4.71875</v>
      </c>
      <c r="L409" s="233">
        <v>4.625</v>
      </c>
      <c r="M409" s="217">
        <v>4.75</v>
      </c>
      <c r="N409" s="217">
        <v>4.75</v>
      </c>
      <c r="O409" s="217">
        <v>4.75</v>
      </c>
      <c r="P409" s="430" t="s">
        <v>3113</v>
      </c>
    </row>
    <row r="410" spans="1:16" ht="30" customHeight="1" x14ac:dyDescent="0.3">
      <c r="A410" s="258" t="str">
        <f t="shared" si="6"/>
        <v>401위</v>
      </c>
      <c r="B410" s="215" t="s">
        <v>1833</v>
      </c>
      <c r="C410" s="215" t="s">
        <v>2456</v>
      </c>
      <c r="D410" s="272">
        <v>1</v>
      </c>
      <c r="E410" s="356" t="s">
        <v>2723</v>
      </c>
      <c r="F410" s="103" t="s">
        <v>3367</v>
      </c>
      <c r="G410" s="181" t="s">
        <v>3368</v>
      </c>
      <c r="H410" s="214" t="s">
        <v>203</v>
      </c>
      <c r="I410" s="229" t="s">
        <v>203</v>
      </c>
      <c r="J410" s="272">
        <v>8</v>
      </c>
      <c r="K410" s="321">
        <v>4.71875</v>
      </c>
      <c r="L410" s="233">
        <v>4.75</v>
      </c>
      <c r="M410" s="217">
        <v>4.75</v>
      </c>
      <c r="N410" s="217">
        <v>4.625</v>
      </c>
      <c r="O410" s="217">
        <v>4.75</v>
      </c>
      <c r="P410" s="430" t="s">
        <v>2227</v>
      </c>
    </row>
    <row r="411" spans="1:16" ht="30" customHeight="1" x14ac:dyDescent="0.3">
      <c r="A411" s="258" t="str">
        <f t="shared" si="6"/>
        <v>401위</v>
      </c>
      <c r="B411" s="215" t="s">
        <v>1833</v>
      </c>
      <c r="C411" s="215" t="s">
        <v>2456</v>
      </c>
      <c r="D411" s="272">
        <v>1</v>
      </c>
      <c r="E411" s="356" t="s">
        <v>2723</v>
      </c>
      <c r="F411" s="103" t="s">
        <v>3372</v>
      </c>
      <c r="G411" s="181" t="s">
        <v>3373</v>
      </c>
      <c r="H411" s="214" t="s">
        <v>203</v>
      </c>
      <c r="I411" s="229" t="s">
        <v>203</v>
      </c>
      <c r="J411" s="272">
        <v>8</v>
      </c>
      <c r="K411" s="321">
        <v>4.71875</v>
      </c>
      <c r="L411" s="233">
        <v>4.75</v>
      </c>
      <c r="M411" s="217">
        <v>4.75</v>
      </c>
      <c r="N411" s="217">
        <v>4.625</v>
      </c>
      <c r="O411" s="217">
        <v>4.75</v>
      </c>
      <c r="P411" s="430" t="s">
        <v>2227</v>
      </c>
    </row>
    <row r="412" spans="1:16" ht="30" customHeight="1" x14ac:dyDescent="0.3">
      <c r="A412" s="258" t="str">
        <f t="shared" si="6"/>
        <v>409위</v>
      </c>
      <c r="B412" s="215" t="s">
        <v>3394</v>
      </c>
      <c r="C412" s="215" t="s">
        <v>3392</v>
      </c>
      <c r="D412" s="272">
        <v>22</v>
      </c>
      <c r="E412" s="356" t="s">
        <v>3395</v>
      </c>
      <c r="F412" s="103" t="s">
        <v>503</v>
      </c>
      <c r="G412" s="181" t="s">
        <v>504</v>
      </c>
      <c r="H412" s="214" t="s">
        <v>247</v>
      </c>
      <c r="I412" s="229" t="s">
        <v>248</v>
      </c>
      <c r="J412" s="272">
        <v>24</v>
      </c>
      <c r="K412" s="321">
        <v>4.7187499999999991</v>
      </c>
      <c r="L412" s="233">
        <v>4.708333333333333</v>
      </c>
      <c r="M412" s="217">
        <v>4.75</v>
      </c>
      <c r="N412" s="217">
        <v>4.708333333333333</v>
      </c>
      <c r="O412" s="217">
        <v>4.708333333333333</v>
      </c>
      <c r="P412" s="430" t="s">
        <v>1536</v>
      </c>
    </row>
    <row r="413" spans="1:16" ht="30" customHeight="1" x14ac:dyDescent="0.3">
      <c r="A413" s="258" t="str">
        <f t="shared" si="6"/>
        <v>410위</v>
      </c>
      <c r="B413" s="215" t="s">
        <v>1898</v>
      </c>
      <c r="C413" s="215" t="s">
        <v>1902</v>
      </c>
      <c r="D413" s="272">
        <v>1</v>
      </c>
      <c r="E413" s="356" t="s">
        <v>1931</v>
      </c>
      <c r="F413" s="103" t="s">
        <v>2890</v>
      </c>
      <c r="G413" s="181" t="s">
        <v>2813</v>
      </c>
      <c r="H413" s="214" t="s">
        <v>1930</v>
      </c>
      <c r="I413" s="229" t="s">
        <v>1131</v>
      </c>
      <c r="J413" s="272">
        <v>86</v>
      </c>
      <c r="K413" s="321">
        <v>4.7180232558139537</v>
      </c>
      <c r="L413" s="232">
        <v>4.7209302325581399</v>
      </c>
      <c r="M413" s="216">
        <v>4.7209302325581399</v>
      </c>
      <c r="N413" s="216">
        <v>4.6860465116279073</v>
      </c>
      <c r="O413" s="216">
        <v>4.7441860465116283</v>
      </c>
      <c r="P413" s="430" t="s">
        <v>2764</v>
      </c>
    </row>
    <row r="414" spans="1:16" ht="30" customHeight="1" x14ac:dyDescent="0.3">
      <c r="A414" s="258" t="str">
        <f t="shared" si="6"/>
        <v>411위</v>
      </c>
      <c r="B414" s="215" t="s">
        <v>1833</v>
      </c>
      <c r="C414" s="215" t="s">
        <v>2456</v>
      </c>
      <c r="D414" s="272">
        <v>22</v>
      </c>
      <c r="E414" s="356" t="s">
        <v>2179</v>
      </c>
      <c r="F414" s="103" t="s">
        <v>2850</v>
      </c>
      <c r="G414" s="181" t="s">
        <v>2851</v>
      </c>
      <c r="H414" s="214" t="s">
        <v>1891</v>
      </c>
      <c r="I414" s="229" t="s">
        <v>1892</v>
      </c>
      <c r="J414" s="272">
        <v>23</v>
      </c>
      <c r="K414" s="321">
        <v>4.7173913043478262</v>
      </c>
      <c r="L414" s="233">
        <v>4.6956521739130439</v>
      </c>
      <c r="M414" s="217">
        <v>4.7826086956521738</v>
      </c>
      <c r="N414" s="217">
        <v>4.6956521739130439</v>
      </c>
      <c r="O414" s="217">
        <v>4.6956521739130439</v>
      </c>
      <c r="P414" s="430" t="s">
        <v>2847</v>
      </c>
    </row>
    <row r="415" spans="1:16" ht="30" customHeight="1" x14ac:dyDescent="0.3">
      <c r="A415" s="258" t="str">
        <f t="shared" si="6"/>
        <v>412위</v>
      </c>
      <c r="B415" s="215" t="s">
        <v>3792</v>
      </c>
      <c r="C415" s="215" t="s">
        <v>3833</v>
      </c>
      <c r="D415" s="272">
        <v>2</v>
      </c>
      <c r="E415" s="356" t="s">
        <v>1848</v>
      </c>
      <c r="F415" s="103" t="s">
        <v>2575</v>
      </c>
      <c r="G415" s="181" t="s">
        <v>3276</v>
      </c>
      <c r="H415" s="214" t="s">
        <v>3851</v>
      </c>
      <c r="I415" s="229" t="s">
        <v>1159</v>
      </c>
      <c r="J415" s="272">
        <v>15</v>
      </c>
      <c r="K415" s="321">
        <v>4.7166666666666668</v>
      </c>
      <c r="L415" s="233">
        <v>4.7333333333333334</v>
      </c>
      <c r="M415" s="217">
        <v>4.7333333333333334</v>
      </c>
      <c r="N415" s="217">
        <v>4.666666666666667</v>
      </c>
      <c r="O415" s="217">
        <v>4.7333333333333334</v>
      </c>
      <c r="P415" s="430" t="s">
        <v>2227</v>
      </c>
    </row>
    <row r="416" spans="1:16" ht="30" customHeight="1" x14ac:dyDescent="0.3">
      <c r="A416" s="258" t="str">
        <f t="shared" si="6"/>
        <v>412위</v>
      </c>
      <c r="B416" s="215" t="s">
        <v>3792</v>
      </c>
      <c r="C416" s="215" t="s">
        <v>3833</v>
      </c>
      <c r="D416" s="272">
        <v>2</v>
      </c>
      <c r="E416" s="356" t="s">
        <v>1848</v>
      </c>
      <c r="F416" s="214" t="s">
        <v>2575</v>
      </c>
      <c r="G416" s="221" t="s">
        <v>3278</v>
      </c>
      <c r="H416" s="214" t="s">
        <v>3851</v>
      </c>
      <c r="I416" s="229" t="s">
        <v>1159</v>
      </c>
      <c r="J416" s="272">
        <v>15</v>
      </c>
      <c r="K416" s="321">
        <v>4.7166666666666668</v>
      </c>
      <c r="L416" s="233">
        <v>4.666666666666667</v>
      </c>
      <c r="M416" s="217">
        <v>4.7333333333333334</v>
      </c>
      <c r="N416" s="217">
        <v>4.7333333333333334</v>
      </c>
      <c r="O416" s="217">
        <v>4.7333333333333334</v>
      </c>
      <c r="P416" s="430" t="s">
        <v>2227</v>
      </c>
    </row>
    <row r="417" spans="1:16" ht="30" customHeight="1" x14ac:dyDescent="0.3">
      <c r="A417" s="258" t="str">
        <f t="shared" si="6"/>
        <v>412위</v>
      </c>
      <c r="B417" s="215" t="s">
        <v>3394</v>
      </c>
      <c r="C417" s="215" t="s">
        <v>3621</v>
      </c>
      <c r="D417" s="272">
        <v>22</v>
      </c>
      <c r="E417" s="356" t="s">
        <v>3624</v>
      </c>
      <c r="F417" s="214" t="s">
        <v>503</v>
      </c>
      <c r="G417" s="221" t="s">
        <v>504</v>
      </c>
      <c r="H417" s="214" t="s">
        <v>247</v>
      </c>
      <c r="I417" s="229" t="s">
        <v>248</v>
      </c>
      <c r="J417" s="272">
        <v>15</v>
      </c>
      <c r="K417" s="321">
        <v>4.7166666666666668</v>
      </c>
      <c r="L417" s="233">
        <v>4.7333333333333334</v>
      </c>
      <c r="M417" s="217">
        <v>4.7333333333333334</v>
      </c>
      <c r="N417" s="217">
        <v>4.7333333333333334</v>
      </c>
      <c r="O417" s="217">
        <v>4.666666666666667</v>
      </c>
      <c r="P417" s="430" t="s">
        <v>1536</v>
      </c>
    </row>
    <row r="418" spans="1:16" ht="30" customHeight="1" x14ac:dyDescent="0.3">
      <c r="A418" s="258" t="str">
        <f t="shared" si="6"/>
        <v>415위</v>
      </c>
      <c r="B418" s="215" t="s">
        <v>1173</v>
      </c>
      <c r="C418" s="215" t="s">
        <v>1658</v>
      </c>
      <c r="D418" s="272">
        <v>1</v>
      </c>
      <c r="E418" s="356" t="s">
        <v>3215</v>
      </c>
      <c r="F418" s="214" t="s">
        <v>3219</v>
      </c>
      <c r="G418" s="221" t="s">
        <v>3220</v>
      </c>
      <c r="H418" s="214" t="s">
        <v>1101</v>
      </c>
      <c r="I418" s="229" t="s">
        <v>1101</v>
      </c>
      <c r="J418" s="272">
        <v>45</v>
      </c>
      <c r="K418" s="321">
        <v>4.7159090909090908</v>
      </c>
      <c r="L418" s="233">
        <v>4.7272727272727275</v>
      </c>
      <c r="M418" s="217">
        <v>4.75</v>
      </c>
      <c r="N418" s="217">
        <v>4.6363636363636367</v>
      </c>
      <c r="O418" s="217">
        <v>4.75</v>
      </c>
      <c r="P418" s="430" t="s">
        <v>2227</v>
      </c>
    </row>
    <row r="419" spans="1:16" ht="30" customHeight="1" x14ac:dyDescent="0.3">
      <c r="A419" s="258" t="str">
        <f t="shared" si="6"/>
        <v>415위</v>
      </c>
      <c r="B419" s="215" t="s">
        <v>1833</v>
      </c>
      <c r="C419" s="215" t="s">
        <v>2208</v>
      </c>
      <c r="D419" s="272">
        <v>22</v>
      </c>
      <c r="E419" s="356" t="s">
        <v>2178</v>
      </c>
      <c r="F419" s="214" t="s">
        <v>2850</v>
      </c>
      <c r="G419" s="221" t="s">
        <v>2851</v>
      </c>
      <c r="H419" s="214" t="s">
        <v>1891</v>
      </c>
      <c r="I419" s="229" t="s">
        <v>1892</v>
      </c>
      <c r="J419" s="272">
        <v>22</v>
      </c>
      <c r="K419" s="321">
        <v>4.7159090909090908</v>
      </c>
      <c r="L419" s="233">
        <v>4.6818181818181817</v>
      </c>
      <c r="M419" s="217">
        <v>4.7727272727272725</v>
      </c>
      <c r="N419" s="217">
        <v>4.6818181818181817</v>
      </c>
      <c r="O419" s="217">
        <v>4.7272727272727275</v>
      </c>
      <c r="P419" s="430" t="s">
        <v>2847</v>
      </c>
    </row>
    <row r="420" spans="1:16" ht="30" customHeight="1" x14ac:dyDescent="0.3">
      <c r="A420" s="258" t="str">
        <f t="shared" si="6"/>
        <v>417위</v>
      </c>
      <c r="B420" s="215" t="s">
        <v>1833</v>
      </c>
      <c r="C420" s="215" t="s">
        <v>2440</v>
      </c>
      <c r="D420" s="272">
        <v>1</v>
      </c>
      <c r="E420" s="356" t="s">
        <v>2442</v>
      </c>
      <c r="F420" s="214" t="s">
        <v>2905</v>
      </c>
      <c r="G420" s="221" t="s">
        <v>3003</v>
      </c>
      <c r="H420" s="214" t="s">
        <v>1101</v>
      </c>
      <c r="I420" s="229" t="s">
        <v>1101</v>
      </c>
      <c r="J420" s="272">
        <v>26</v>
      </c>
      <c r="K420" s="321">
        <v>4.7153847500000001</v>
      </c>
      <c r="L420" s="233">
        <v>4.72</v>
      </c>
      <c r="M420" s="217">
        <v>4.7692310000000004</v>
      </c>
      <c r="N420" s="217">
        <v>4.6923079999999997</v>
      </c>
      <c r="O420" s="217">
        <v>4.68</v>
      </c>
      <c r="P420" s="430" t="s">
        <v>2227</v>
      </c>
    </row>
    <row r="421" spans="1:16" ht="30" customHeight="1" x14ac:dyDescent="0.3">
      <c r="A421" s="258" t="str">
        <f t="shared" si="6"/>
        <v>418위</v>
      </c>
      <c r="B421" s="215" t="s">
        <v>1898</v>
      </c>
      <c r="C421" s="215" t="s">
        <v>1908</v>
      </c>
      <c r="D421" s="272">
        <v>1</v>
      </c>
      <c r="E421" s="356" t="s">
        <v>2671</v>
      </c>
      <c r="F421" s="103" t="s">
        <v>3054</v>
      </c>
      <c r="G421" s="221" t="s">
        <v>3056</v>
      </c>
      <c r="H421" s="214" t="s">
        <v>1076</v>
      </c>
      <c r="I421" s="229" t="s">
        <v>1076</v>
      </c>
      <c r="J421" s="272">
        <v>21</v>
      </c>
      <c r="K421" s="321">
        <v>4.7142857142857144</v>
      </c>
      <c r="L421" s="233">
        <v>4.666666666666667</v>
      </c>
      <c r="M421" s="217">
        <v>4.7142857142857144</v>
      </c>
      <c r="N421" s="217">
        <v>4.7619047619047619</v>
      </c>
      <c r="O421" s="217">
        <v>4.7142857142857144</v>
      </c>
      <c r="P421" s="430" t="s">
        <v>2227</v>
      </c>
    </row>
    <row r="422" spans="1:16" ht="30" customHeight="1" x14ac:dyDescent="0.3">
      <c r="A422" s="258" t="str">
        <f t="shared" si="6"/>
        <v>418위</v>
      </c>
      <c r="B422" s="215" t="s">
        <v>1898</v>
      </c>
      <c r="C422" s="215" t="s">
        <v>1908</v>
      </c>
      <c r="D422" s="272">
        <v>1</v>
      </c>
      <c r="E422" s="356" t="s">
        <v>2677</v>
      </c>
      <c r="F422" s="103" t="s">
        <v>2568</v>
      </c>
      <c r="G422" s="221" t="s">
        <v>3092</v>
      </c>
      <c r="H422" s="214" t="s">
        <v>1159</v>
      </c>
      <c r="I422" s="229" t="s">
        <v>1159</v>
      </c>
      <c r="J422" s="272">
        <v>31</v>
      </c>
      <c r="K422" s="321">
        <v>4.7142857142857144</v>
      </c>
      <c r="L422" s="233">
        <v>4.625</v>
      </c>
      <c r="M422" s="217">
        <v>4.625</v>
      </c>
      <c r="N422" s="217">
        <v>4.75</v>
      </c>
      <c r="O422" s="217">
        <v>4.8571428571428568</v>
      </c>
      <c r="P422" s="430" t="s">
        <v>2227</v>
      </c>
    </row>
    <row r="423" spans="1:16" ht="30" customHeight="1" x14ac:dyDescent="0.3">
      <c r="A423" s="258" t="str">
        <f t="shared" si="6"/>
        <v>418위</v>
      </c>
      <c r="B423" s="215" t="s">
        <v>1833</v>
      </c>
      <c r="C423" s="215" t="s">
        <v>2456</v>
      </c>
      <c r="D423" s="272">
        <v>22</v>
      </c>
      <c r="E423" s="356" t="s">
        <v>2179</v>
      </c>
      <c r="F423" s="214" t="s">
        <v>3107</v>
      </c>
      <c r="G423" s="221" t="s">
        <v>3108</v>
      </c>
      <c r="H423" s="214" t="s">
        <v>1891</v>
      </c>
      <c r="I423" s="229" t="s">
        <v>1892</v>
      </c>
      <c r="J423" s="272">
        <v>7</v>
      </c>
      <c r="K423" s="322">
        <v>4.7142857142857144</v>
      </c>
      <c r="L423" s="233">
        <v>4.7142857142857144</v>
      </c>
      <c r="M423" s="217">
        <v>4.7142857142857144</v>
      </c>
      <c r="N423" s="217">
        <v>4.7142857142857144</v>
      </c>
      <c r="O423" s="217">
        <v>4.7142857142857144</v>
      </c>
      <c r="P423" s="430" t="s">
        <v>3100</v>
      </c>
    </row>
    <row r="424" spans="1:16" ht="30" customHeight="1" x14ac:dyDescent="0.3">
      <c r="A424" s="258" t="str">
        <f t="shared" si="6"/>
        <v>418위</v>
      </c>
      <c r="B424" s="215" t="s">
        <v>3792</v>
      </c>
      <c r="C424" s="215" t="s">
        <v>3801</v>
      </c>
      <c r="D424" s="272">
        <v>22</v>
      </c>
      <c r="E424" s="356" t="s">
        <v>4102</v>
      </c>
      <c r="F424" s="214" t="s">
        <v>3107</v>
      </c>
      <c r="G424" s="221" t="s">
        <v>3108</v>
      </c>
      <c r="H424" s="214" t="s">
        <v>3906</v>
      </c>
      <c r="I424" s="229" t="s">
        <v>1892</v>
      </c>
      <c r="J424" s="272">
        <v>7</v>
      </c>
      <c r="K424" s="321">
        <v>4.7142857142857144</v>
      </c>
      <c r="L424" s="233">
        <v>4.7142857142857144</v>
      </c>
      <c r="M424" s="217">
        <v>4.7142857142857144</v>
      </c>
      <c r="N424" s="217">
        <v>4.7142857142857144</v>
      </c>
      <c r="O424" s="217">
        <v>4.7142857142857144</v>
      </c>
      <c r="P424" s="430" t="s">
        <v>3100</v>
      </c>
    </row>
    <row r="425" spans="1:16" ht="30" customHeight="1" x14ac:dyDescent="0.3">
      <c r="A425" s="258" t="str">
        <f t="shared" si="6"/>
        <v>418위</v>
      </c>
      <c r="B425" s="215" t="s">
        <v>1173</v>
      </c>
      <c r="C425" s="215" t="s">
        <v>1914</v>
      </c>
      <c r="D425" s="272">
        <v>22</v>
      </c>
      <c r="E425" s="356" t="s">
        <v>1916</v>
      </c>
      <c r="F425" s="214" t="s">
        <v>2790</v>
      </c>
      <c r="G425" s="221" t="s">
        <v>2791</v>
      </c>
      <c r="H425" s="214" t="s">
        <v>1891</v>
      </c>
      <c r="I425" s="229" t="s">
        <v>1892</v>
      </c>
      <c r="J425" s="272">
        <v>14</v>
      </c>
      <c r="K425" s="321">
        <v>4.7142857142857144</v>
      </c>
      <c r="L425" s="232">
        <v>4.7142857142857144</v>
      </c>
      <c r="M425" s="216">
        <v>4.7142857142857144</v>
      </c>
      <c r="N425" s="216">
        <v>4.7142857142857144</v>
      </c>
      <c r="O425" s="216">
        <v>4.7142857142857144</v>
      </c>
      <c r="P425" s="430" t="s">
        <v>2789</v>
      </c>
    </row>
    <row r="426" spans="1:16" ht="30" customHeight="1" x14ac:dyDescent="0.3">
      <c r="A426" s="258" t="str">
        <f t="shared" si="6"/>
        <v>423위</v>
      </c>
      <c r="B426" s="215" t="s">
        <v>1898</v>
      </c>
      <c r="C426" s="215" t="s">
        <v>1905</v>
      </c>
      <c r="D426" s="272">
        <v>1</v>
      </c>
      <c r="E426" s="356" t="s">
        <v>2261</v>
      </c>
      <c r="F426" s="214" t="s">
        <v>2465</v>
      </c>
      <c r="G426" s="221" t="s">
        <v>3028</v>
      </c>
      <c r="H426" s="214" t="s">
        <v>1186</v>
      </c>
      <c r="I426" s="229" t="s">
        <v>1186</v>
      </c>
      <c r="J426" s="272">
        <v>28</v>
      </c>
      <c r="K426" s="321">
        <v>4.7129629629629628</v>
      </c>
      <c r="L426" s="233">
        <v>4.7407407407407405</v>
      </c>
      <c r="M426" s="217">
        <v>4.7407407407407405</v>
      </c>
      <c r="N426" s="217">
        <v>4.666666666666667</v>
      </c>
      <c r="O426" s="217">
        <v>4.7037037037037033</v>
      </c>
      <c r="P426" s="452" t="s">
        <v>2227</v>
      </c>
    </row>
    <row r="427" spans="1:16" ht="30" customHeight="1" x14ac:dyDescent="0.3">
      <c r="A427" s="258" t="str">
        <f t="shared" si="6"/>
        <v>424위</v>
      </c>
      <c r="B427" s="215" t="s">
        <v>1833</v>
      </c>
      <c r="C427" s="215" t="s">
        <v>2456</v>
      </c>
      <c r="D427" s="272">
        <v>22</v>
      </c>
      <c r="E427" s="356" t="s">
        <v>2179</v>
      </c>
      <c r="F427" s="214" t="s">
        <v>2845</v>
      </c>
      <c r="G427" s="221" t="s">
        <v>2846</v>
      </c>
      <c r="H427" s="214" t="s">
        <v>1891</v>
      </c>
      <c r="I427" s="229" t="s">
        <v>1892</v>
      </c>
      <c r="J427" s="272">
        <v>41</v>
      </c>
      <c r="K427" s="321">
        <v>4.7125664477798628</v>
      </c>
      <c r="L427" s="233">
        <v>4.7073170731707314</v>
      </c>
      <c r="M427" s="217">
        <v>4.7249999999999996</v>
      </c>
      <c r="N427" s="217">
        <v>4.7</v>
      </c>
      <c r="O427" s="217">
        <v>4.7179487179487181</v>
      </c>
      <c r="P427" s="430" t="s">
        <v>2847</v>
      </c>
    </row>
    <row r="428" spans="1:16" ht="30" customHeight="1" x14ac:dyDescent="0.3">
      <c r="A428" s="258" t="str">
        <f t="shared" si="6"/>
        <v>425위</v>
      </c>
      <c r="B428" s="215" t="s">
        <v>3792</v>
      </c>
      <c r="C428" s="215" t="s">
        <v>3801</v>
      </c>
      <c r="D428" s="272">
        <v>22</v>
      </c>
      <c r="E428" s="356" t="s">
        <v>4102</v>
      </c>
      <c r="F428" s="214" t="s">
        <v>3895</v>
      </c>
      <c r="G428" s="221" t="s">
        <v>3896</v>
      </c>
      <c r="H428" s="214" t="s">
        <v>3906</v>
      </c>
      <c r="I428" s="229" t="s">
        <v>1892</v>
      </c>
      <c r="J428" s="272">
        <v>60</v>
      </c>
      <c r="K428" s="321">
        <v>4.7125000000000004</v>
      </c>
      <c r="L428" s="233">
        <v>4.7333333333333334</v>
      </c>
      <c r="M428" s="217">
        <v>4.7333333333333334</v>
      </c>
      <c r="N428" s="217">
        <v>4.6833333333333336</v>
      </c>
      <c r="O428" s="217">
        <v>4.7</v>
      </c>
      <c r="P428" s="430" t="s">
        <v>2766</v>
      </c>
    </row>
    <row r="429" spans="1:16" ht="30" customHeight="1" x14ac:dyDescent="0.3">
      <c r="A429" s="258" t="str">
        <f t="shared" si="6"/>
        <v>426위</v>
      </c>
      <c r="B429" s="215" t="s">
        <v>1898</v>
      </c>
      <c r="C429" s="215" t="s">
        <v>1908</v>
      </c>
      <c r="D429" s="272">
        <v>22</v>
      </c>
      <c r="E429" s="356" t="s">
        <v>1910</v>
      </c>
      <c r="F429" s="214" t="s">
        <v>2795</v>
      </c>
      <c r="G429" s="221" t="s">
        <v>2788</v>
      </c>
      <c r="H429" s="214" t="s">
        <v>1891</v>
      </c>
      <c r="I429" s="229" t="s">
        <v>1892</v>
      </c>
      <c r="J429" s="272">
        <v>20</v>
      </c>
      <c r="K429" s="322">
        <v>4.7124999999999995</v>
      </c>
      <c r="L429" s="233">
        <v>4.7</v>
      </c>
      <c r="M429" s="217">
        <v>4.75</v>
      </c>
      <c r="N429" s="217">
        <v>4.7</v>
      </c>
      <c r="O429" s="217">
        <v>4.7</v>
      </c>
      <c r="P429" s="430" t="s">
        <v>2789</v>
      </c>
    </row>
    <row r="430" spans="1:16" ht="30" customHeight="1" x14ac:dyDescent="0.3">
      <c r="A430" s="258" t="str">
        <f t="shared" si="6"/>
        <v>427위</v>
      </c>
      <c r="B430" s="215" t="s">
        <v>3792</v>
      </c>
      <c r="C430" s="215" t="s">
        <v>3902</v>
      </c>
      <c r="D430" s="272">
        <v>22</v>
      </c>
      <c r="E430" s="356" t="s">
        <v>2185</v>
      </c>
      <c r="F430" s="214" t="s">
        <v>2845</v>
      </c>
      <c r="G430" s="221" t="s">
        <v>3752</v>
      </c>
      <c r="H430" s="214" t="s">
        <v>3906</v>
      </c>
      <c r="I430" s="229" t="s">
        <v>1892</v>
      </c>
      <c r="J430" s="272">
        <v>67</v>
      </c>
      <c r="K430" s="321">
        <v>4.7121212121212128</v>
      </c>
      <c r="L430" s="233">
        <v>4.6969696969696972</v>
      </c>
      <c r="M430" s="217">
        <v>4.6969696969696972</v>
      </c>
      <c r="N430" s="217">
        <v>4.6969696969696972</v>
      </c>
      <c r="O430" s="217">
        <v>4.7575757575757578</v>
      </c>
      <c r="P430" s="430" t="s">
        <v>2847</v>
      </c>
    </row>
    <row r="431" spans="1:16" ht="30" customHeight="1" x14ac:dyDescent="0.3">
      <c r="A431" s="258" t="str">
        <f t="shared" si="6"/>
        <v>428위</v>
      </c>
      <c r="B431" s="215" t="s">
        <v>1173</v>
      </c>
      <c r="C431" s="215" t="s">
        <v>1658</v>
      </c>
      <c r="D431" s="272">
        <v>22</v>
      </c>
      <c r="E431" s="356" t="s">
        <v>1921</v>
      </c>
      <c r="F431" s="214" t="s">
        <v>3101</v>
      </c>
      <c r="G431" s="221" t="s">
        <v>3102</v>
      </c>
      <c r="H431" s="214" t="s">
        <v>1891</v>
      </c>
      <c r="I431" s="229" t="s">
        <v>1892</v>
      </c>
      <c r="J431" s="272">
        <v>9</v>
      </c>
      <c r="K431" s="322">
        <v>4.7118055555555554</v>
      </c>
      <c r="L431" s="233">
        <v>4.666666666666667</v>
      </c>
      <c r="M431" s="217">
        <v>4.7777777777777777</v>
      </c>
      <c r="N431" s="217">
        <v>4.7777777777777777</v>
      </c>
      <c r="O431" s="217">
        <v>4.625</v>
      </c>
      <c r="P431" s="430" t="s">
        <v>3100</v>
      </c>
    </row>
    <row r="432" spans="1:16" ht="30" customHeight="1" x14ac:dyDescent="0.3">
      <c r="A432" s="258" t="str">
        <f t="shared" si="6"/>
        <v>429위</v>
      </c>
      <c r="B432" s="215" t="s">
        <v>1898</v>
      </c>
      <c r="C432" s="215" t="s">
        <v>1899</v>
      </c>
      <c r="D432" s="272">
        <v>22</v>
      </c>
      <c r="E432" s="356" t="s">
        <v>1901</v>
      </c>
      <c r="F432" s="214" t="s">
        <v>2845</v>
      </c>
      <c r="G432" s="221" t="s">
        <v>2846</v>
      </c>
      <c r="H432" s="214" t="s">
        <v>1891</v>
      </c>
      <c r="I432" s="229" t="s">
        <v>1892</v>
      </c>
      <c r="J432" s="272">
        <v>37</v>
      </c>
      <c r="K432" s="321">
        <v>4.7115931721194881</v>
      </c>
      <c r="L432" s="233">
        <v>4.7297297297297298</v>
      </c>
      <c r="M432" s="217">
        <v>4.756756756756757</v>
      </c>
      <c r="N432" s="217">
        <v>4.6756756756756754</v>
      </c>
      <c r="O432" s="217">
        <v>4.6842105263157894</v>
      </c>
      <c r="P432" s="430" t="s">
        <v>2847</v>
      </c>
    </row>
    <row r="433" spans="1:16" ht="30" customHeight="1" x14ac:dyDescent="0.3">
      <c r="A433" s="258" t="str">
        <f t="shared" si="6"/>
        <v>430위</v>
      </c>
      <c r="B433" s="215" t="s">
        <v>1173</v>
      </c>
      <c r="C433" s="215" t="s">
        <v>1658</v>
      </c>
      <c r="D433" s="272">
        <v>22</v>
      </c>
      <c r="E433" s="356" t="s">
        <v>1921</v>
      </c>
      <c r="F433" s="214" t="s">
        <v>2848</v>
      </c>
      <c r="G433" s="221" t="s">
        <v>2849</v>
      </c>
      <c r="H433" s="214" t="s">
        <v>1891</v>
      </c>
      <c r="I433" s="229" t="s">
        <v>1892</v>
      </c>
      <c r="J433" s="272">
        <v>13</v>
      </c>
      <c r="K433" s="322">
        <v>4.7115384615384617</v>
      </c>
      <c r="L433" s="233">
        <v>4.6923076923076925</v>
      </c>
      <c r="M433" s="217">
        <v>4.7692307692307692</v>
      </c>
      <c r="N433" s="217">
        <v>4.6923076923076925</v>
      </c>
      <c r="O433" s="217">
        <v>4.6923076923076925</v>
      </c>
      <c r="P433" s="430" t="s">
        <v>2847</v>
      </c>
    </row>
    <row r="434" spans="1:16" ht="30" customHeight="1" x14ac:dyDescent="0.3">
      <c r="A434" s="258" t="str">
        <f t="shared" si="6"/>
        <v>431위</v>
      </c>
      <c r="B434" s="215" t="s">
        <v>1173</v>
      </c>
      <c r="C434" s="215" t="s">
        <v>1914</v>
      </c>
      <c r="D434" s="272">
        <v>22</v>
      </c>
      <c r="E434" s="356" t="s">
        <v>1916</v>
      </c>
      <c r="F434" s="214" t="s">
        <v>2845</v>
      </c>
      <c r="G434" s="221" t="s">
        <v>2846</v>
      </c>
      <c r="H434" s="214" t="s">
        <v>1891</v>
      </c>
      <c r="I434" s="229" t="s">
        <v>1892</v>
      </c>
      <c r="J434" s="272">
        <v>45</v>
      </c>
      <c r="K434" s="321">
        <v>4.7111111111111112</v>
      </c>
      <c r="L434" s="232">
        <v>4.7111111111111112</v>
      </c>
      <c r="M434" s="216">
        <v>4.7555555555555555</v>
      </c>
      <c r="N434" s="216">
        <v>4.7111111111111112</v>
      </c>
      <c r="O434" s="216">
        <v>4.666666666666667</v>
      </c>
      <c r="P434" s="430" t="s">
        <v>2847</v>
      </c>
    </row>
    <row r="435" spans="1:16" ht="30" customHeight="1" x14ac:dyDescent="0.3">
      <c r="A435" s="258" t="str">
        <f t="shared" si="6"/>
        <v>432위</v>
      </c>
      <c r="B435" s="215" t="s">
        <v>1173</v>
      </c>
      <c r="C435" s="215" t="s">
        <v>1658</v>
      </c>
      <c r="D435" s="272">
        <v>22</v>
      </c>
      <c r="E435" s="356" t="s">
        <v>1921</v>
      </c>
      <c r="F435" s="214" t="s">
        <v>3103</v>
      </c>
      <c r="G435" s="221" t="s">
        <v>3104</v>
      </c>
      <c r="H435" s="214" t="s">
        <v>1891</v>
      </c>
      <c r="I435" s="229" t="s">
        <v>1892</v>
      </c>
      <c r="J435" s="272">
        <v>29</v>
      </c>
      <c r="K435" s="321">
        <v>4.7102832512315267</v>
      </c>
      <c r="L435" s="233">
        <v>4.7241379310344831</v>
      </c>
      <c r="M435" s="217">
        <v>4.7241379310344831</v>
      </c>
      <c r="N435" s="217">
        <v>4.7142857142857144</v>
      </c>
      <c r="O435" s="217">
        <v>4.6785714285714288</v>
      </c>
      <c r="P435" s="430" t="s">
        <v>3100</v>
      </c>
    </row>
    <row r="436" spans="1:16" ht="30" customHeight="1" x14ac:dyDescent="0.3">
      <c r="A436" s="258" t="str">
        <f t="shared" si="6"/>
        <v>433위</v>
      </c>
      <c r="B436" s="215" t="s">
        <v>1833</v>
      </c>
      <c r="C436" s="215" t="s">
        <v>2208</v>
      </c>
      <c r="D436" s="272">
        <v>4</v>
      </c>
      <c r="E436" s="356" t="s">
        <v>1674</v>
      </c>
      <c r="F436" s="214" t="s">
        <v>3348</v>
      </c>
      <c r="G436" s="221" t="s">
        <v>2932</v>
      </c>
      <c r="H436" s="214" t="s">
        <v>1076</v>
      </c>
      <c r="I436" s="229" t="s">
        <v>1076</v>
      </c>
      <c r="J436" s="272">
        <v>18</v>
      </c>
      <c r="K436" s="321">
        <v>4.7083333333333339</v>
      </c>
      <c r="L436" s="233">
        <v>4.7222222222222223</v>
      </c>
      <c r="M436" s="217">
        <v>4.666666666666667</v>
      </c>
      <c r="N436" s="217">
        <v>4.666666666666667</v>
      </c>
      <c r="O436" s="217">
        <v>4.7777777777777777</v>
      </c>
      <c r="P436" s="430" t="s">
        <v>2227</v>
      </c>
    </row>
    <row r="437" spans="1:16" ht="30" customHeight="1" x14ac:dyDescent="0.3">
      <c r="A437" s="258" t="str">
        <f t="shared" si="6"/>
        <v>433위</v>
      </c>
      <c r="B437" s="215" t="s">
        <v>3394</v>
      </c>
      <c r="C437" s="215" t="s">
        <v>3621</v>
      </c>
      <c r="D437" s="272">
        <v>22</v>
      </c>
      <c r="E437" s="356" t="s">
        <v>3624</v>
      </c>
      <c r="F437" s="214" t="s">
        <v>97</v>
      </c>
      <c r="G437" s="221" t="s">
        <v>321</v>
      </c>
      <c r="H437" s="214" t="s">
        <v>247</v>
      </c>
      <c r="I437" s="229" t="s">
        <v>248</v>
      </c>
      <c r="J437" s="272">
        <v>12</v>
      </c>
      <c r="K437" s="321">
        <v>4.7083333333333339</v>
      </c>
      <c r="L437" s="233">
        <v>4.666666666666667</v>
      </c>
      <c r="M437" s="217">
        <v>4.666666666666667</v>
      </c>
      <c r="N437" s="217">
        <v>4.75</v>
      </c>
      <c r="O437" s="217">
        <v>4.75</v>
      </c>
      <c r="P437" s="430" t="s">
        <v>1535</v>
      </c>
    </row>
    <row r="438" spans="1:16" ht="30" customHeight="1" x14ac:dyDescent="0.3">
      <c r="A438" s="258" t="str">
        <f t="shared" si="6"/>
        <v>435위</v>
      </c>
      <c r="B438" s="215" t="s">
        <v>1898</v>
      </c>
      <c r="C438" s="215" t="s">
        <v>1899</v>
      </c>
      <c r="D438" s="272">
        <v>1</v>
      </c>
      <c r="E438" s="356" t="s">
        <v>2649</v>
      </c>
      <c r="F438" s="214" t="s">
        <v>2869</v>
      </c>
      <c r="G438" s="221" t="s">
        <v>2870</v>
      </c>
      <c r="H438" s="214" t="s">
        <v>1076</v>
      </c>
      <c r="I438" s="229" t="s">
        <v>1273</v>
      </c>
      <c r="J438" s="272">
        <v>30</v>
      </c>
      <c r="K438" s="322">
        <v>4.708333333333333</v>
      </c>
      <c r="L438" s="233">
        <v>4.7333333333333334</v>
      </c>
      <c r="M438" s="217">
        <v>4.7</v>
      </c>
      <c r="N438" s="217">
        <v>4.7</v>
      </c>
      <c r="O438" s="217">
        <v>4.7</v>
      </c>
      <c r="P438" s="430" t="s">
        <v>2227</v>
      </c>
    </row>
    <row r="439" spans="1:16" ht="30" customHeight="1" x14ac:dyDescent="0.3">
      <c r="A439" s="258" t="str">
        <f t="shared" si="6"/>
        <v>436위</v>
      </c>
      <c r="B439" s="215" t="s">
        <v>1898</v>
      </c>
      <c r="C439" s="215" t="s">
        <v>1902</v>
      </c>
      <c r="D439" s="272">
        <v>2</v>
      </c>
      <c r="E439" s="356" t="s">
        <v>2652</v>
      </c>
      <c r="F439" s="214" t="s">
        <v>2917</v>
      </c>
      <c r="G439" s="221" t="s">
        <v>2881</v>
      </c>
      <c r="H439" s="214" t="s">
        <v>203</v>
      </c>
      <c r="I439" s="229" t="s">
        <v>203</v>
      </c>
      <c r="J439" s="272">
        <v>20</v>
      </c>
      <c r="K439" s="321">
        <v>4.7078947368421051</v>
      </c>
      <c r="L439" s="233">
        <v>4.7</v>
      </c>
      <c r="M439" s="217">
        <v>4.75</v>
      </c>
      <c r="N439" s="217">
        <v>4.75</v>
      </c>
      <c r="O439" s="217">
        <v>4.6315789473684212</v>
      </c>
      <c r="P439" s="430" t="s">
        <v>2227</v>
      </c>
    </row>
    <row r="440" spans="1:16" ht="30" customHeight="1" x14ac:dyDescent="0.3">
      <c r="A440" s="258" t="str">
        <f t="shared" si="6"/>
        <v>437위</v>
      </c>
      <c r="B440" s="215" t="s">
        <v>3394</v>
      </c>
      <c r="C440" s="215" t="s">
        <v>3527</v>
      </c>
      <c r="D440" s="272">
        <v>22</v>
      </c>
      <c r="E440" s="356" t="s">
        <v>3528</v>
      </c>
      <c r="F440" s="214" t="s">
        <v>501</v>
      </c>
      <c r="G440" s="221" t="s">
        <v>502</v>
      </c>
      <c r="H440" s="214" t="s">
        <v>247</v>
      </c>
      <c r="I440" s="229" t="s">
        <v>248</v>
      </c>
      <c r="J440" s="272">
        <v>41</v>
      </c>
      <c r="K440" s="321">
        <v>4.7073170731707314</v>
      </c>
      <c r="L440" s="233">
        <v>4.7073170731707314</v>
      </c>
      <c r="M440" s="217">
        <v>4.7073170731707314</v>
      </c>
      <c r="N440" s="217">
        <v>4.7073170731707314</v>
      </c>
      <c r="O440" s="217">
        <v>4.7073170731707314</v>
      </c>
      <c r="P440" s="430" t="s">
        <v>1536</v>
      </c>
    </row>
    <row r="441" spans="1:16" ht="30" customHeight="1" x14ac:dyDescent="0.3">
      <c r="A441" s="258" t="str">
        <f t="shared" si="6"/>
        <v>438위</v>
      </c>
      <c r="B441" s="215" t="s">
        <v>1173</v>
      </c>
      <c r="C441" s="215" t="s">
        <v>1548</v>
      </c>
      <c r="D441" s="456">
        <v>2</v>
      </c>
      <c r="E441" s="356" t="s">
        <v>2969</v>
      </c>
      <c r="F441" s="214" t="s">
        <v>2897</v>
      </c>
      <c r="G441" s="221" t="s">
        <v>2898</v>
      </c>
      <c r="H441" s="214" t="s">
        <v>1930</v>
      </c>
      <c r="I441" s="229" t="s">
        <v>1131</v>
      </c>
      <c r="J441" s="456">
        <v>42</v>
      </c>
      <c r="K441" s="322">
        <v>4.706591173054588</v>
      </c>
      <c r="L441" s="232">
        <v>4.7142857142857144</v>
      </c>
      <c r="M441" s="216">
        <v>4.7073170731707314</v>
      </c>
      <c r="N441" s="216">
        <v>4.7380952380952381</v>
      </c>
      <c r="O441" s="216">
        <v>4.666666666666667</v>
      </c>
      <c r="P441" s="430" t="s">
        <v>2227</v>
      </c>
    </row>
    <row r="442" spans="1:16" ht="30" customHeight="1" x14ac:dyDescent="0.3">
      <c r="A442" s="258" t="str">
        <f t="shared" si="6"/>
        <v>439위</v>
      </c>
      <c r="B442" s="215" t="s">
        <v>1886</v>
      </c>
      <c r="C442" s="215" t="s">
        <v>1894</v>
      </c>
      <c r="D442" s="274">
        <v>1</v>
      </c>
      <c r="E442" s="357" t="s">
        <v>1843</v>
      </c>
      <c r="F442" s="214" t="s">
        <v>2528</v>
      </c>
      <c r="G442" s="221" t="s">
        <v>2530</v>
      </c>
      <c r="H442" s="214" t="s">
        <v>1273</v>
      </c>
      <c r="I442" s="229" t="s">
        <v>1273</v>
      </c>
      <c r="J442" s="274">
        <v>20</v>
      </c>
      <c r="K442" s="321">
        <v>4.7065217391304346</v>
      </c>
      <c r="L442" s="233">
        <v>4.6956521739130439</v>
      </c>
      <c r="M442" s="217">
        <v>4.6956521739130439</v>
      </c>
      <c r="N442" s="217">
        <v>4.7391304347826084</v>
      </c>
      <c r="O442" s="217">
        <v>4.6956521739130439</v>
      </c>
      <c r="P442" s="430" t="s">
        <v>2571</v>
      </c>
    </row>
    <row r="443" spans="1:16" ht="30" customHeight="1" x14ac:dyDescent="0.3">
      <c r="A443" s="258" t="str">
        <f t="shared" si="6"/>
        <v>440위</v>
      </c>
      <c r="B443" s="215" t="s">
        <v>1173</v>
      </c>
      <c r="C443" s="215" t="s">
        <v>1914</v>
      </c>
      <c r="D443" s="272">
        <v>1</v>
      </c>
      <c r="E443" s="356" t="s">
        <v>2694</v>
      </c>
      <c r="F443" s="214" t="s">
        <v>3187</v>
      </c>
      <c r="G443" s="221" t="s">
        <v>3188</v>
      </c>
      <c r="H443" s="214" t="s">
        <v>1159</v>
      </c>
      <c r="I443" s="229" t="s">
        <v>1159</v>
      </c>
      <c r="J443" s="272">
        <v>17</v>
      </c>
      <c r="K443" s="321">
        <v>4.7058823529411766</v>
      </c>
      <c r="L443" s="233">
        <v>4.7058823529411766</v>
      </c>
      <c r="M443" s="217">
        <v>4.7058823529411766</v>
      </c>
      <c r="N443" s="217">
        <v>4.7058823529411766</v>
      </c>
      <c r="O443" s="217">
        <v>4.7058823529411766</v>
      </c>
      <c r="P443" s="430" t="s">
        <v>2227</v>
      </c>
    </row>
    <row r="444" spans="1:16" ht="30" customHeight="1" x14ac:dyDescent="0.3">
      <c r="A444" s="258" t="str">
        <f t="shared" si="6"/>
        <v>440위</v>
      </c>
      <c r="B444" s="215" t="s">
        <v>1173</v>
      </c>
      <c r="C444" s="215" t="s">
        <v>1911</v>
      </c>
      <c r="D444" s="272">
        <v>2</v>
      </c>
      <c r="E444" s="356" t="s">
        <v>1674</v>
      </c>
      <c r="F444" s="214" t="s">
        <v>3145</v>
      </c>
      <c r="G444" s="221" t="s">
        <v>3146</v>
      </c>
      <c r="H444" s="214" t="s">
        <v>1076</v>
      </c>
      <c r="I444" s="229" t="s">
        <v>1076</v>
      </c>
      <c r="J444" s="272">
        <v>17</v>
      </c>
      <c r="K444" s="321">
        <v>4.7058823529411766</v>
      </c>
      <c r="L444" s="233">
        <v>4.7058823529411766</v>
      </c>
      <c r="M444" s="217">
        <v>4.7058823529411766</v>
      </c>
      <c r="N444" s="217">
        <v>4.7058823529411766</v>
      </c>
      <c r="O444" s="217">
        <v>4.7058823529411766</v>
      </c>
      <c r="P444" s="430" t="s">
        <v>2227</v>
      </c>
    </row>
    <row r="445" spans="1:16" ht="30" customHeight="1" x14ac:dyDescent="0.3">
      <c r="A445" s="258" t="str">
        <f t="shared" si="6"/>
        <v>440위</v>
      </c>
      <c r="B445" s="215" t="s">
        <v>3394</v>
      </c>
      <c r="C445" s="215" t="s">
        <v>3621</v>
      </c>
      <c r="D445" s="272">
        <v>3</v>
      </c>
      <c r="E445" s="356" t="s">
        <v>712</v>
      </c>
      <c r="F445" s="214" t="s">
        <v>390</v>
      </c>
      <c r="G445" s="221" t="s">
        <v>3658</v>
      </c>
      <c r="H445" s="527" t="s">
        <v>716</v>
      </c>
      <c r="I445" s="528" t="s">
        <v>716</v>
      </c>
      <c r="J445" s="272">
        <v>17</v>
      </c>
      <c r="K445" s="321">
        <v>4.7058823529411766</v>
      </c>
      <c r="L445" s="233">
        <v>4.8235294117647056</v>
      </c>
      <c r="M445" s="217">
        <v>4.5882352941176467</v>
      </c>
      <c r="N445" s="217">
        <v>4.6470588235294121</v>
      </c>
      <c r="O445" s="217">
        <v>4.7647058823529411</v>
      </c>
      <c r="P445" s="430" t="s">
        <v>2227</v>
      </c>
    </row>
    <row r="446" spans="1:16" ht="30" customHeight="1" x14ac:dyDescent="0.3">
      <c r="A446" s="258" t="str">
        <f t="shared" si="6"/>
        <v>443위</v>
      </c>
      <c r="B446" s="215" t="s">
        <v>3394</v>
      </c>
      <c r="C446" s="215" t="s">
        <v>3621</v>
      </c>
      <c r="D446" s="272">
        <v>3</v>
      </c>
      <c r="E446" s="356" t="s">
        <v>712</v>
      </c>
      <c r="F446" s="214" t="s">
        <v>390</v>
      </c>
      <c r="G446" s="221" t="s">
        <v>3656</v>
      </c>
      <c r="H446" s="527" t="s">
        <v>716</v>
      </c>
      <c r="I446" s="528" t="s">
        <v>716</v>
      </c>
      <c r="J446" s="272">
        <v>17</v>
      </c>
      <c r="K446" s="321">
        <v>4.7058823529411757</v>
      </c>
      <c r="L446" s="233">
        <v>4.8235294117647056</v>
      </c>
      <c r="M446" s="217">
        <v>4.8235294117647056</v>
      </c>
      <c r="N446" s="217">
        <v>4.6470588235294121</v>
      </c>
      <c r="O446" s="217">
        <v>4.5294117647058822</v>
      </c>
      <c r="P446" s="430" t="s">
        <v>2227</v>
      </c>
    </row>
    <row r="447" spans="1:16" ht="30" customHeight="1" x14ac:dyDescent="0.3">
      <c r="A447" s="258" t="str">
        <f t="shared" si="6"/>
        <v>444위</v>
      </c>
      <c r="B447" s="215" t="s">
        <v>1833</v>
      </c>
      <c r="C447" s="215" t="s">
        <v>1835</v>
      </c>
      <c r="D447" s="272">
        <v>1</v>
      </c>
      <c r="E447" s="356" t="s">
        <v>2442</v>
      </c>
      <c r="F447" s="214" t="s">
        <v>2905</v>
      </c>
      <c r="G447" s="221" t="s">
        <v>3003</v>
      </c>
      <c r="H447" s="214" t="s">
        <v>1101</v>
      </c>
      <c r="I447" s="229" t="s">
        <v>1101</v>
      </c>
      <c r="J447" s="272">
        <v>45</v>
      </c>
      <c r="K447" s="321">
        <v>4.7055555555555557</v>
      </c>
      <c r="L447" s="233">
        <v>4.666666666666667</v>
      </c>
      <c r="M447" s="217">
        <v>4.7111111111111112</v>
      </c>
      <c r="N447" s="217">
        <v>4.7111111111111112</v>
      </c>
      <c r="O447" s="217">
        <v>4.7333333333333334</v>
      </c>
      <c r="P447" s="430" t="s">
        <v>2227</v>
      </c>
    </row>
    <row r="448" spans="1:16" ht="30" customHeight="1" x14ac:dyDescent="0.3">
      <c r="A448" s="258" t="str">
        <f t="shared" si="6"/>
        <v>445위</v>
      </c>
      <c r="B448" s="215" t="s">
        <v>1833</v>
      </c>
      <c r="C448" s="215" t="s">
        <v>2208</v>
      </c>
      <c r="D448" s="272">
        <v>2</v>
      </c>
      <c r="E448" s="356" t="s">
        <v>2261</v>
      </c>
      <c r="F448" s="214" t="s">
        <v>2886</v>
      </c>
      <c r="G448" s="221" t="s">
        <v>3341</v>
      </c>
      <c r="H448" s="214" t="s">
        <v>1186</v>
      </c>
      <c r="I448" s="229" t="s">
        <v>1186</v>
      </c>
      <c r="J448" s="272">
        <v>28</v>
      </c>
      <c r="K448" s="321">
        <v>4.7030423280423284</v>
      </c>
      <c r="L448" s="233">
        <v>4.7142857142857144</v>
      </c>
      <c r="M448" s="217">
        <v>4.7142857142857144</v>
      </c>
      <c r="N448" s="217">
        <v>4.6428571428571432</v>
      </c>
      <c r="O448" s="217">
        <v>4.7407407407407405</v>
      </c>
      <c r="P448" s="430" t="s">
        <v>2227</v>
      </c>
    </row>
    <row r="449" spans="1:16" ht="30" customHeight="1" x14ac:dyDescent="0.3">
      <c r="A449" s="258" t="str">
        <f t="shared" si="6"/>
        <v>445위</v>
      </c>
      <c r="B449" s="215" t="s">
        <v>1886</v>
      </c>
      <c r="C449" s="215" t="s">
        <v>1894</v>
      </c>
      <c r="D449" s="274">
        <v>1</v>
      </c>
      <c r="E449" s="357" t="s">
        <v>2644</v>
      </c>
      <c r="F449" s="214" t="s">
        <v>2811</v>
      </c>
      <c r="G449" s="221" t="s">
        <v>2813</v>
      </c>
      <c r="H449" s="214" t="s">
        <v>1159</v>
      </c>
      <c r="I449" s="229" t="s">
        <v>1159</v>
      </c>
      <c r="J449" s="274">
        <v>28</v>
      </c>
      <c r="K449" s="321">
        <v>4.7030423280423284</v>
      </c>
      <c r="L449" s="233">
        <v>4.6785714285714288</v>
      </c>
      <c r="M449" s="217">
        <v>4.6785714285714288</v>
      </c>
      <c r="N449" s="217">
        <v>4.7142857142857144</v>
      </c>
      <c r="O449" s="217">
        <v>4.7407407407407405</v>
      </c>
      <c r="P449" s="430" t="s">
        <v>2227</v>
      </c>
    </row>
    <row r="450" spans="1:16" ht="30" customHeight="1" x14ac:dyDescent="0.3">
      <c r="A450" s="258" t="str">
        <f t="shared" si="6"/>
        <v>447위</v>
      </c>
      <c r="B450" s="215" t="s">
        <v>1898</v>
      </c>
      <c r="C450" s="215" t="s">
        <v>1908</v>
      </c>
      <c r="D450" s="272">
        <v>1</v>
      </c>
      <c r="E450" s="356" t="s">
        <v>2671</v>
      </c>
      <c r="F450" s="103" t="s">
        <v>2558</v>
      </c>
      <c r="G450" s="181" t="s">
        <v>3052</v>
      </c>
      <c r="H450" s="214" t="s">
        <v>1076</v>
      </c>
      <c r="I450" s="229" t="s">
        <v>1076</v>
      </c>
      <c r="J450" s="272">
        <v>21</v>
      </c>
      <c r="K450" s="321">
        <v>4.7023809523809526</v>
      </c>
      <c r="L450" s="233">
        <v>4.7142857142857144</v>
      </c>
      <c r="M450" s="217">
        <v>4.666666666666667</v>
      </c>
      <c r="N450" s="217">
        <v>4.666666666666667</v>
      </c>
      <c r="O450" s="217">
        <v>4.7619047619047619</v>
      </c>
      <c r="P450" s="430" t="s">
        <v>2227</v>
      </c>
    </row>
    <row r="451" spans="1:16" ht="30" customHeight="1" x14ac:dyDescent="0.3">
      <c r="A451" s="258" t="str">
        <f t="shared" si="6"/>
        <v>448위</v>
      </c>
      <c r="B451" s="215" t="s">
        <v>1173</v>
      </c>
      <c r="C451" s="215" t="s">
        <v>1911</v>
      </c>
      <c r="D451" s="272">
        <v>1</v>
      </c>
      <c r="E451" s="356" t="s">
        <v>1856</v>
      </c>
      <c r="F451" s="214" t="s">
        <v>2541</v>
      </c>
      <c r="G451" s="221" t="s">
        <v>3131</v>
      </c>
      <c r="H451" s="214" t="s">
        <v>1186</v>
      </c>
      <c r="I451" s="229" t="s">
        <v>1186</v>
      </c>
      <c r="J451" s="272">
        <v>26</v>
      </c>
      <c r="K451" s="322">
        <v>4.7019230769230766</v>
      </c>
      <c r="L451" s="232">
        <v>4.8076923076923075</v>
      </c>
      <c r="M451" s="216">
        <v>4.6538461538461542</v>
      </c>
      <c r="N451" s="216">
        <v>4.7307692307692308</v>
      </c>
      <c r="O451" s="216">
        <v>4.615384615384615</v>
      </c>
      <c r="P451" s="430" t="s">
        <v>2227</v>
      </c>
    </row>
    <row r="452" spans="1:16" ht="30" customHeight="1" x14ac:dyDescent="0.3">
      <c r="A452" s="258" t="str">
        <f t="shared" ref="A452:A515" si="7">_xlfn.RANK.EQ(K452, $K$4:$K$4324, 0)&amp;"위"</f>
        <v>449위</v>
      </c>
      <c r="B452" s="215" t="s">
        <v>1173</v>
      </c>
      <c r="C452" s="215" t="s">
        <v>1911</v>
      </c>
      <c r="D452" s="272">
        <v>22</v>
      </c>
      <c r="E452" s="356" t="s">
        <v>1913</v>
      </c>
      <c r="F452" s="214" t="s">
        <v>3116</v>
      </c>
      <c r="G452" s="221" t="s">
        <v>3117</v>
      </c>
      <c r="H452" s="214" t="s">
        <v>1891</v>
      </c>
      <c r="I452" s="229" t="s">
        <v>1892</v>
      </c>
      <c r="J452" s="272">
        <v>17</v>
      </c>
      <c r="K452" s="321">
        <v>4.7012867647058822</v>
      </c>
      <c r="L452" s="233">
        <v>4.7058823529411766</v>
      </c>
      <c r="M452" s="217">
        <v>4.7058823529411766</v>
      </c>
      <c r="N452" s="217">
        <v>4.7058823529411766</v>
      </c>
      <c r="O452" s="217">
        <v>4.6875</v>
      </c>
      <c r="P452" s="430" t="s">
        <v>3113</v>
      </c>
    </row>
    <row r="453" spans="1:16" ht="30" customHeight="1" x14ac:dyDescent="0.3">
      <c r="A453" s="258" t="str">
        <f t="shared" si="7"/>
        <v>450위</v>
      </c>
      <c r="B453" s="215" t="s">
        <v>1833</v>
      </c>
      <c r="C453" s="215" t="s">
        <v>1835</v>
      </c>
      <c r="D453" s="272">
        <v>22</v>
      </c>
      <c r="E453" s="356" t="s">
        <v>3271</v>
      </c>
      <c r="F453" s="214" t="s">
        <v>2762</v>
      </c>
      <c r="G453" s="221" t="s">
        <v>2763</v>
      </c>
      <c r="H453" s="214" t="s">
        <v>1891</v>
      </c>
      <c r="I453" s="229" t="s">
        <v>1892</v>
      </c>
      <c r="J453" s="272">
        <v>80</v>
      </c>
      <c r="K453" s="321">
        <v>4.7010083713850834</v>
      </c>
      <c r="L453" s="233">
        <v>4.6986301369863011</v>
      </c>
      <c r="M453" s="217">
        <v>4.7123287671232879</v>
      </c>
      <c r="N453" s="217">
        <v>4.6986301369863011</v>
      </c>
      <c r="O453" s="217">
        <v>4.6944444444444446</v>
      </c>
      <c r="P453" s="430" t="s">
        <v>2764</v>
      </c>
    </row>
    <row r="454" spans="1:16" ht="30" customHeight="1" x14ac:dyDescent="0.3">
      <c r="A454" s="258" t="str">
        <f t="shared" si="7"/>
        <v>451위</v>
      </c>
      <c r="B454" s="215" t="s">
        <v>1898</v>
      </c>
      <c r="C454" s="215" t="s">
        <v>1899</v>
      </c>
      <c r="D454" s="272">
        <v>1</v>
      </c>
      <c r="E454" s="356" t="s">
        <v>2493</v>
      </c>
      <c r="F454" s="214" t="s">
        <v>2886</v>
      </c>
      <c r="G454" s="221" t="s">
        <v>2888</v>
      </c>
      <c r="H454" s="214" t="s">
        <v>1541</v>
      </c>
      <c r="I454" s="229" t="s">
        <v>1541</v>
      </c>
      <c r="J454" s="272">
        <v>28</v>
      </c>
      <c r="K454" s="321">
        <v>4.7004985754985746</v>
      </c>
      <c r="L454" s="233">
        <v>4.6538461538461542</v>
      </c>
      <c r="M454" s="217">
        <v>4.7407407407407405</v>
      </c>
      <c r="N454" s="217">
        <v>4.7037037037037033</v>
      </c>
      <c r="O454" s="217">
        <v>4.7037037037037033</v>
      </c>
      <c r="P454" s="430" t="s">
        <v>2227</v>
      </c>
    </row>
    <row r="455" spans="1:16" ht="30" customHeight="1" x14ac:dyDescent="0.3">
      <c r="A455" s="258" t="str">
        <f t="shared" si="7"/>
        <v>452위</v>
      </c>
      <c r="B455" s="215" t="s">
        <v>1898</v>
      </c>
      <c r="C455" s="215" t="s">
        <v>1902</v>
      </c>
      <c r="D455" s="272">
        <v>2</v>
      </c>
      <c r="E455" s="356" t="s">
        <v>2652</v>
      </c>
      <c r="F455" s="214" t="s">
        <v>2883</v>
      </c>
      <c r="G455" s="221" t="s">
        <v>2885</v>
      </c>
      <c r="H455" s="214" t="s">
        <v>203</v>
      </c>
      <c r="I455" s="229" t="s">
        <v>203</v>
      </c>
      <c r="J455" s="272">
        <v>20</v>
      </c>
      <c r="K455" s="321">
        <v>4.7</v>
      </c>
      <c r="L455" s="233">
        <v>4.7</v>
      </c>
      <c r="M455" s="217">
        <v>4.7</v>
      </c>
      <c r="N455" s="217">
        <v>4.7</v>
      </c>
      <c r="O455" s="217">
        <v>4.7</v>
      </c>
      <c r="P455" s="430" t="s">
        <v>2227</v>
      </c>
    </row>
    <row r="456" spans="1:16" ht="30" customHeight="1" x14ac:dyDescent="0.3">
      <c r="A456" s="258" t="str">
        <f t="shared" si="7"/>
        <v>452위</v>
      </c>
      <c r="B456" s="215" t="s">
        <v>1173</v>
      </c>
      <c r="C456" s="215" t="s">
        <v>1658</v>
      </c>
      <c r="D456" s="272">
        <v>3</v>
      </c>
      <c r="E456" s="356" t="s">
        <v>1674</v>
      </c>
      <c r="F456" s="214" t="s">
        <v>2541</v>
      </c>
      <c r="G456" s="221" t="s">
        <v>2927</v>
      </c>
      <c r="H456" s="214" t="s">
        <v>1076</v>
      </c>
      <c r="I456" s="229" t="s">
        <v>1076</v>
      </c>
      <c r="J456" s="272">
        <v>28</v>
      </c>
      <c r="K456" s="321">
        <v>4.7</v>
      </c>
      <c r="L456" s="233">
        <v>4.71</v>
      </c>
      <c r="M456" s="217">
        <v>4.71</v>
      </c>
      <c r="N456" s="217">
        <v>4.68</v>
      </c>
      <c r="O456" s="217">
        <v>4.7</v>
      </c>
      <c r="P456" s="430" t="s">
        <v>2227</v>
      </c>
    </row>
    <row r="457" spans="1:16" ht="30" customHeight="1" x14ac:dyDescent="0.3">
      <c r="A457" s="258" t="str">
        <f t="shared" si="7"/>
        <v>452위</v>
      </c>
      <c r="B457" s="215" t="s">
        <v>3394</v>
      </c>
      <c r="C457" s="215" t="s">
        <v>3527</v>
      </c>
      <c r="D457" s="272">
        <v>5</v>
      </c>
      <c r="E457" s="356" t="s">
        <v>703</v>
      </c>
      <c r="F457" s="103" t="s">
        <v>836</v>
      </c>
      <c r="G457" s="181" t="s">
        <v>837</v>
      </c>
      <c r="H457" s="222" t="s">
        <v>363</v>
      </c>
      <c r="I457" s="230" t="s">
        <v>363</v>
      </c>
      <c r="J457" s="272">
        <v>20</v>
      </c>
      <c r="K457" s="321">
        <v>4.7</v>
      </c>
      <c r="L457" s="233">
        <v>4.7</v>
      </c>
      <c r="M457" s="217">
        <v>4.7</v>
      </c>
      <c r="N457" s="217">
        <v>4.7</v>
      </c>
      <c r="O457" s="217">
        <v>4.7</v>
      </c>
      <c r="P457" s="430" t="s">
        <v>2227</v>
      </c>
    </row>
    <row r="458" spans="1:16" ht="30" customHeight="1" x14ac:dyDescent="0.3">
      <c r="A458" s="258" t="str">
        <f t="shared" si="7"/>
        <v>452위</v>
      </c>
      <c r="B458" s="215" t="s">
        <v>3792</v>
      </c>
      <c r="C458" s="215" t="s">
        <v>3902</v>
      </c>
      <c r="D458" s="272">
        <v>6</v>
      </c>
      <c r="E458" s="356" t="s">
        <v>1674</v>
      </c>
      <c r="F458" s="103" t="s">
        <v>2558</v>
      </c>
      <c r="G458" s="181" t="s">
        <v>3785</v>
      </c>
      <c r="H458" s="214" t="s">
        <v>1076</v>
      </c>
      <c r="I458" s="229" t="s">
        <v>1076</v>
      </c>
      <c r="J458" s="272">
        <v>35</v>
      </c>
      <c r="K458" s="321">
        <v>4.7</v>
      </c>
      <c r="L458" s="233">
        <v>4.6857142857142859</v>
      </c>
      <c r="M458" s="217">
        <v>4.6857142857142859</v>
      </c>
      <c r="N458" s="217">
        <v>4.7142857142857144</v>
      </c>
      <c r="O458" s="217">
        <v>4.7142857142857144</v>
      </c>
      <c r="P458" s="430" t="s">
        <v>2227</v>
      </c>
    </row>
    <row r="459" spans="1:16" ht="30" customHeight="1" x14ac:dyDescent="0.3">
      <c r="A459" s="258" t="str">
        <f t="shared" si="7"/>
        <v>452위</v>
      </c>
      <c r="B459" s="215" t="s">
        <v>1173</v>
      </c>
      <c r="C459" s="215" t="s">
        <v>1658</v>
      </c>
      <c r="D459" s="272">
        <v>22</v>
      </c>
      <c r="E459" s="356" t="s">
        <v>1921</v>
      </c>
      <c r="F459" s="103" t="s">
        <v>3107</v>
      </c>
      <c r="G459" s="181" t="s">
        <v>3108</v>
      </c>
      <c r="H459" s="214" t="s">
        <v>1891</v>
      </c>
      <c r="I459" s="229" t="s">
        <v>1892</v>
      </c>
      <c r="J459" s="272">
        <v>10</v>
      </c>
      <c r="K459" s="321">
        <v>4.7</v>
      </c>
      <c r="L459" s="233">
        <v>4.7</v>
      </c>
      <c r="M459" s="217">
        <v>4.7</v>
      </c>
      <c r="N459" s="217">
        <v>4.7</v>
      </c>
      <c r="O459" s="217">
        <v>4.7</v>
      </c>
      <c r="P459" s="430" t="s">
        <v>3100</v>
      </c>
    </row>
    <row r="460" spans="1:16" ht="30" customHeight="1" x14ac:dyDescent="0.3">
      <c r="A460" s="258" t="str">
        <f t="shared" si="7"/>
        <v>452위</v>
      </c>
      <c r="B460" s="215" t="s">
        <v>1833</v>
      </c>
      <c r="C460" s="215" t="s">
        <v>2456</v>
      </c>
      <c r="D460" s="272">
        <v>22</v>
      </c>
      <c r="E460" s="356" t="s">
        <v>2179</v>
      </c>
      <c r="F460" s="103" t="s">
        <v>2790</v>
      </c>
      <c r="G460" s="181" t="s">
        <v>2791</v>
      </c>
      <c r="H460" s="214" t="s">
        <v>1891</v>
      </c>
      <c r="I460" s="229" t="s">
        <v>1892</v>
      </c>
      <c r="J460" s="272">
        <v>10</v>
      </c>
      <c r="K460" s="321">
        <v>4.7</v>
      </c>
      <c r="L460" s="233">
        <v>4.8</v>
      </c>
      <c r="M460" s="217">
        <v>4.4000000000000004</v>
      </c>
      <c r="N460" s="217">
        <v>4.8</v>
      </c>
      <c r="O460" s="217">
        <v>4.8</v>
      </c>
      <c r="P460" s="430" t="s">
        <v>2789</v>
      </c>
    </row>
    <row r="461" spans="1:16" ht="30" customHeight="1" x14ac:dyDescent="0.3">
      <c r="A461" s="258" t="str">
        <f t="shared" si="7"/>
        <v>458위</v>
      </c>
      <c r="B461" s="215" t="s">
        <v>3394</v>
      </c>
      <c r="C461" s="215" t="s">
        <v>3621</v>
      </c>
      <c r="D461" s="272">
        <v>22</v>
      </c>
      <c r="E461" s="356" t="s">
        <v>3624</v>
      </c>
      <c r="F461" s="214" t="s">
        <v>98</v>
      </c>
      <c r="G461" s="221" t="s">
        <v>99</v>
      </c>
      <c r="H461" s="214" t="s">
        <v>247</v>
      </c>
      <c r="I461" s="229" t="s">
        <v>248</v>
      </c>
      <c r="J461" s="272">
        <v>50</v>
      </c>
      <c r="K461" s="321">
        <v>4.6999999999999993</v>
      </c>
      <c r="L461" s="233">
        <v>4.66</v>
      </c>
      <c r="M461" s="217">
        <v>4.72</v>
      </c>
      <c r="N461" s="217">
        <v>4.7</v>
      </c>
      <c r="O461" s="217">
        <v>4.72</v>
      </c>
      <c r="P461" s="430" t="s">
        <v>1539</v>
      </c>
    </row>
    <row r="462" spans="1:16" ht="30" customHeight="1" x14ac:dyDescent="0.3">
      <c r="A462" s="258" t="str">
        <f t="shared" si="7"/>
        <v>459위</v>
      </c>
      <c r="B462" s="215" t="s">
        <v>3792</v>
      </c>
      <c r="C462" s="215" t="s">
        <v>3801</v>
      </c>
      <c r="D462" s="272">
        <v>3</v>
      </c>
      <c r="E462" s="356" t="s">
        <v>3215</v>
      </c>
      <c r="F462" s="214" t="s">
        <v>3224</v>
      </c>
      <c r="G462" s="221" t="s">
        <v>3920</v>
      </c>
      <c r="H462" s="214" t="s">
        <v>1101</v>
      </c>
      <c r="I462" s="229" t="s">
        <v>1101</v>
      </c>
      <c r="J462" s="272">
        <v>18</v>
      </c>
      <c r="K462" s="321">
        <v>4.6998570261437909</v>
      </c>
      <c r="L462" s="233">
        <v>4.666666666666667</v>
      </c>
      <c r="M462" s="217">
        <v>4.5555555555555554</v>
      </c>
      <c r="N462" s="217">
        <v>4.7647058823529411</v>
      </c>
      <c r="O462" s="217">
        <v>4.8125</v>
      </c>
      <c r="P462" s="430" t="s">
        <v>2571</v>
      </c>
    </row>
    <row r="463" spans="1:16" ht="30" customHeight="1" x14ac:dyDescent="0.3">
      <c r="A463" s="258" t="str">
        <f t="shared" si="7"/>
        <v>460위</v>
      </c>
      <c r="B463" s="215" t="s">
        <v>3394</v>
      </c>
      <c r="C463" s="215" t="s">
        <v>3527</v>
      </c>
      <c r="D463" s="272">
        <v>22</v>
      </c>
      <c r="E463" s="356" t="s">
        <v>3528</v>
      </c>
      <c r="F463" s="214" t="s">
        <v>1298</v>
      </c>
      <c r="G463" s="221" t="s">
        <v>1299</v>
      </c>
      <c r="H463" s="214" t="s">
        <v>247</v>
      </c>
      <c r="I463" s="229" t="s">
        <v>248</v>
      </c>
      <c r="J463" s="272">
        <v>12</v>
      </c>
      <c r="K463" s="321">
        <v>4.6989583333333336</v>
      </c>
      <c r="L463" s="233">
        <v>4.7333333333333334</v>
      </c>
      <c r="M463" s="217">
        <v>4.75</v>
      </c>
      <c r="N463" s="217">
        <v>4.5625</v>
      </c>
      <c r="O463" s="217">
        <v>4.75</v>
      </c>
      <c r="P463" s="430" t="s">
        <v>1537</v>
      </c>
    </row>
    <row r="464" spans="1:16" ht="30" customHeight="1" x14ac:dyDescent="0.3">
      <c r="A464" s="258" t="str">
        <f t="shared" si="7"/>
        <v>461위</v>
      </c>
      <c r="B464" s="215" t="s">
        <v>1173</v>
      </c>
      <c r="C464" s="215" t="s">
        <v>1914</v>
      </c>
      <c r="D464" s="272">
        <v>2</v>
      </c>
      <c r="E464" s="356" t="s">
        <v>1931</v>
      </c>
      <c r="F464" s="214" t="s">
        <v>2890</v>
      </c>
      <c r="G464" s="221" t="s">
        <v>2813</v>
      </c>
      <c r="H464" s="214" t="s">
        <v>1930</v>
      </c>
      <c r="I464" s="229" t="s">
        <v>1131</v>
      </c>
      <c r="J464" s="272">
        <v>44</v>
      </c>
      <c r="K464" s="322">
        <v>4.6988636363636358</v>
      </c>
      <c r="L464" s="233">
        <v>4.7272727272727275</v>
      </c>
      <c r="M464" s="217">
        <v>4.75</v>
      </c>
      <c r="N464" s="217">
        <v>4.6136363636363633</v>
      </c>
      <c r="O464" s="217">
        <v>4.7045454545454541</v>
      </c>
      <c r="P464" s="430" t="s">
        <v>2764</v>
      </c>
    </row>
    <row r="465" spans="1:16" ht="30" customHeight="1" x14ac:dyDescent="0.3">
      <c r="A465" s="258" t="str">
        <f t="shared" si="7"/>
        <v>462위</v>
      </c>
      <c r="B465" s="215" t="s">
        <v>1173</v>
      </c>
      <c r="C465" s="215" t="s">
        <v>1548</v>
      </c>
      <c r="D465" s="215">
        <v>2</v>
      </c>
      <c r="E465" s="356" t="s">
        <v>2969</v>
      </c>
      <c r="F465" s="214" t="s">
        <v>2981</v>
      </c>
      <c r="G465" s="221" t="s">
        <v>2982</v>
      </c>
      <c r="H465" s="214" t="s">
        <v>1930</v>
      </c>
      <c r="I465" s="229" t="s">
        <v>1131</v>
      </c>
      <c r="J465" s="272">
        <v>42</v>
      </c>
      <c r="K465" s="322">
        <v>4.6964285714285721</v>
      </c>
      <c r="L465" s="232">
        <v>4.666666666666667</v>
      </c>
      <c r="M465" s="216">
        <v>4.7142857142857144</v>
      </c>
      <c r="N465" s="216">
        <v>4.6904761904761907</v>
      </c>
      <c r="O465" s="216">
        <v>4.7142857142857144</v>
      </c>
      <c r="P465" s="430" t="s">
        <v>2774</v>
      </c>
    </row>
    <row r="466" spans="1:16" ht="30" customHeight="1" x14ac:dyDescent="0.3">
      <c r="A466" s="258" t="str">
        <f t="shared" si="7"/>
        <v>462위</v>
      </c>
      <c r="B466" s="215" t="s">
        <v>1833</v>
      </c>
      <c r="C466" s="215" t="s">
        <v>2208</v>
      </c>
      <c r="D466" s="215">
        <v>2</v>
      </c>
      <c r="E466" s="356" t="s">
        <v>2261</v>
      </c>
      <c r="F466" s="214" t="s">
        <v>2886</v>
      </c>
      <c r="G466" s="221" t="s">
        <v>3340</v>
      </c>
      <c r="H466" s="214" t="s">
        <v>1186</v>
      </c>
      <c r="I466" s="229" t="s">
        <v>1186</v>
      </c>
      <c r="J466" s="272">
        <v>28</v>
      </c>
      <c r="K466" s="322">
        <v>4.6964285714285721</v>
      </c>
      <c r="L466" s="233">
        <v>4.7142857142857144</v>
      </c>
      <c r="M466" s="217">
        <v>4.7142857142857144</v>
      </c>
      <c r="N466" s="217">
        <v>4.6428571428571432</v>
      </c>
      <c r="O466" s="217">
        <v>4.7142857142857144</v>
      </c>
      <c r="P466" s="430" t="s">
        <v>2227</v>
      </c>
    </row>
    <row r="467" spans="1:16" ht="30" customHeight="1" x14ac:dyDescent="0.3">
      <c r="A467" s="258" t="str">
        <f t="shared" si="7"/>
        <v>462위</v>
      </c>
      <c r="B467" s="215" t="s">
        <v>1833</v>
      </c>
      <c r="C467" s="215" t="s">
        <v>2208</v>
      </c>
      <c r="D467" s="215">
        <v>2</v>
      </c>
      <c r="E467" s="356" t="s">
        <v>2261</v>
      </c>
      <c r="F467" s="214" t="s">
        <v>2886</v>
      </c>
      <c r="G467" s="221" t="s">
        <v>3342</v>
      </c>
      <c r="H467" s="214" t="s">
        <v>1186</v>
      </c>
      <c r="I467" s="229" t="s">
        <v>1186</v>
      </c>
      <c r="J467" s="272">
        <v>28</v>
      </c>
      <c r="K467" s="322">
        <v>4.6964285714285721</v>
      </c>
      <c r="L467" s="233">
        <v>4.7142857142857144</v>
      </c>
      <c r="M467" s="217">
        <v>4.7142857142857144</v>
      </c>
      <c r="N467" s="217">
        <v>4.6428571428571432</v>
      </c>
      <c r="O467" s="217">
        <v>4.7142857142857144</v>
      </c>
      <c r="P467" s="430" t="s">
        <v>2227</v>
      </c>
    </row>
    <row r="468" spans="1:16" ht="30" customHeight="1" x14ac:dyDescent="0.3">
      <c r="A468" s="258" t="str">
        <f t="shared" si="7"/>
        <v>462위</v>
      </c>
      <c r="B468" s="215" t="s">
        <v>1833</v>
      </c>
      <c r="C468" s="215" t="s">
        <v>2208</v>
      </c>
      <c r="D468" s="215">
        <v>2</v>
      </c>
      <c r="E468" s="356" t="s">
        <v>2261</v>
      </c>
      <c r="F468" s="214" t="s">
        <v>2886</v>
      </c>
      <c r="G468" s="221" t="s">
        <v>3343</v>
      </c>
      <c r="H468" s="214" t="s">
        <v>1186</v>
      </c>
      <c r="I468" s="229" t="s">
        <v>1186</v>
      </c>
      <c r="J468" s="272">
        <v>28</v>
      </c>
      <c r="K468" s="322">
        <v>4.6964285714285721</v>
      </c>
      <c r="L468" s="233">
        <v>4.7142857142857144</v>
      </c>
      <c r="M468" s="217">
        <v>4.7142857142857144</v>
      </c>
      <c r="N468" s="217">
        <v>4.6428571428571432</v>
      </c>
      <c r="O468" s="217">
        <v>4.7142857142857144</v>
      </c>
      <c r="P468" s="430" t="s">
        <v>2227</v>
      </c>
    </row>
    <row r="469" spans="1:16" ht="30" customHeight="1" x14ac:dyDescent="0.3">
      <c r="A469" s="258" t="str">
        <f t="shared" si="7"/>
        <v>462위</v>
      </c>
      <c r="B469" s="215" t="s">
        <v>1833</v>
      </c>
      <c r="C469" s="215" t="s">
        <v>2208</v>
      </c>
      <c r="D469" s="215">
        <v>2</v>
      </c>
      <c r="E469" s="356" t="s">
        <v>2261</v>
      </c>
      <c r="F469" s="214" t="s">
        <v>2886</v>
      </c>
      <c r="G469" s="221" t="s">
        <v>3344</v>
      </c>
      <c r="H469" s="214" t="s">
        <v>1186</v>
      </c>
      <c r="I469" s="229" t="s">
        <v>1186</v>
      </c>
      <c r="J469" s="272">
        <v>28</v>
      </c>
      <c r="K469" s="322">
        <v>4.6964285714285721</v>
      </c>
      <c r="L469" s="233">
        <v>4.7142857142857144</v>
      </c>
      <c r="M469" s="217">
        <v>4.7142857142857144</v>
      </c>
      <c r="N469" s="217">
        <v>4.6428571428571432</v>
      </c>
      <c r="O469" s="217">
        <v>4.7142857142857144</v>
      </c>
      <c r="P469" s="430" t="s">
        <v>2227</v>
      </c>
    </row>
    <row r="470" spans="1:16" ht="30" customHeight="1" x14ac:dyDescent="0.3">
      <c r="A470" s="258" t="str">
        <f t="shared" si="7"/>
        <v>462위</v>
      </c>
      <c r="B470" s="215" t="s">
        <v>1833</v>
      </c>
      <c r="C470" s="215" t="s">
        <v>2208</v>
      </c>
      <c r="D470" s="215">
        <v>2</v>
      </c>
      <c r="E470" s="356" t="s">
        <v>2261</v>
      </c>
      <c r="F470" s="214" t="s">
        <v>2886</v>
      </c>
      <c r="G470" s="221" t="s">
        <v>3345</v>
      </c>
      <c r="H470" s="214" t="s">
        <v>1186</v>
      </c>
      <c r="I470" s="229" t="s">
        <v>1186</v>
      </c>
      <c r="J470" s="272">
        <v>28</v>
      </c>
      <c r="K470" s="322">
        <v>4.6964285714285721</v>
      </c>
      <c r="L470" s="233">
        <v>4.7142857142857144</v>
      </c>
      <c r="M470" s="217">
        <v>4.7142857142857144</v>
      </c>
      <c r="N470" s="217">
        <v>4.6428571428571432</v>
      </c>
      <c r="O470" s="217">
        <v>4.7142857142857144</v>
      </c>
      <c r="P470" s="430" t="s">
        <v>2227</v>
      </c>
    </row>
    <row r="471" spans="1:16" ht="30" customHeight="1" x14ac:dyDescent="0.3">
      <c r="A471" s="258" t="str">
        <f t="shared" si="7"/>
        <v>468위</v>
      </c>
      <c r="B471" s="215" t="s">
        <v>1833</v>
      </c>
      <c r="C471" s="215" t="s">
        <v>2440</v>
      </c>
      <c r="D471" s="215">
        <v>2</v>
      </c>
      <c r="E471" s="356" t="s">
        <v>2484</v>
      </c>
      <c r="F471" s="214" t="s">
        <v>2566</v>
      </c>
      <c r="G471" s="221" t="s">
        <v>2567</v>
      </c>
      <c r="H471" s="214" t="s">
        <v>1076</v>
      </c>
      <c r="I471" s="229" t="s">
        <v>1076</v>
      </c>
      <c r="J471" s="272">
        <v>14</v>
      </c>
      <c r="K471" s="322">
        <v>4.6964285714285712</v>
      </c>
      <c r="L471" s="233">
        <v>4.7142857142857144</v>
      </c>
      <c r="M471" s="217">
        <v>4.7142857142857144</v>
      </c>
      <c r="N471" s="217">
        <v>4.7142857142857144</v>
      </c>
      <c r="O471" s="217">
        <v>4.6428571428571432</v>
      </c>
      <c r="P471" s="430" t="s">
        <v>2227</v>
      </c>
    </row>
    <row r="472" spans="1:16" ht="30" customHeight="1" x14ac:dyDescent="0.3">
      <c r="A472" s="258" t="str">
        <f t="shared" si="7"/>
        <v>468위</v>
      </c>
      <c r="B472" s="215" t="s">
        <v>1898</v>
      </c>
      <c r="C472" s="215" t="s">
        <v>1905</v>
      </c>
      <c r="D472" s="215">
        <v>1</v>
      </c>
      <c r="E472" s="356" t="s">
        <v>2261</v>
      </c>
      <c r="F472" s="214" t="s">
        <v>2465</v>
      </c>
      <c r="G472" s="221" t="s">
        <v>3024</v>
      </c>
      <c r="H472" s="214" t="s">
        <v>1186</v>
      </c>
      <c r="I472" s="229" t="s">
        <v>1186</v>
      </c>
      <c r="J472" s="272">
        <v>28</v>
      </c>
      <c r="K472" s="322">
        <v>4.6964285714285712</v>
      </c>
      <c r="L472" s="233">
        <v>4.7142857142857144</v>
      </c>
      <c r="M472" s="217">
        <v>4.7142857142857144</v>
      </c>
      <c r="N472" s="217">
        <v>4.6785714285714288</v>
      </c>
      <c r="O472" s="217">
        <v>4.6785714285714288</v>
      </c>
      <c r="P472" s="430" t="s">
        <v>2227</v>
      </c>
    </row>
    <row r="473" spans="1:16" ht="30" customHeight="1" x14ac:dyDescent="0.3">
      <c r="A473" s="258" t="str">
        <f t="shared" si="7"/>
        <v>470위</v>
      </c>
      <c r="B473" s="215" t="s">
        <v>1833</v>
      </c>
      <c r="C473" s="215" t="s">
        <v>2208</v>
      </c>
      <c r="D473" s="215">
        <v>22</v>
      </c>
      <c r="E473" s="356" t="s">
        <v>2178</v>
      </c>
      <c r="F473" s="214" t="s">
        <v>3103</v>
      </c>
      <c r="G473" s="221" t="s">
        <v>3104</v>
      </c>
      <c r="H473" s="214" t="s">
        <v>1891</v>
      </c>
      <c r="I473" s="229" t="s">
        <v>1892</v>
      </c>
      <c r="J473" s="272">
        <v>32</v>
      </c>
      <c r="K473" s="322">
        <v>4.6953125</v>
      </c>
      <c r="L473" s="233">
        <v>4.6875</v>
      </c>
      <c r="M473" s="217">
        <v>4.71875</v>
      </c>
      <c r="N473" s="217">
        <v>4.6875</v>
      </c>
      <c r="O473" s="217">
        <v>4.6875</v>
      </c>
      <c r="P473" s="430" t="s">
        <v>3100</v>
      </c>
    </row>
    <row r="474" spans="1:16" ht="30" customHeight="1" x14ac:dyDescent="0.3">
      <c r="A474" s="258" t="str">
        <f t="shared" si="7"/>
        <v>471위</v>
      </c>
      <c r="B474" s="215" t="s">
        <v>3792</v>
      </c>
      <c r="C474" s="215" t="s">
        <v>3902</v>
      </c>
      <c r="D474" s="215">
        <v>4</v>
      </c>
      <c r="E474" s="356" t="s">
        <v>2261</v>
      </c>
      <c r="F474" s="214" t="s">
        <v>2886</v>
      </c>
      <c r="G474" s="221" t="s">
        <v>3888</v>
      </c>
      <c r="H474" s="214" t="s">
        <v>1186</v>
      </c>
      <c r="I474" s="229" t="s">
        <v>1186</v>
      </c>
      <c r="J474" s="272">
        <v>18</v>
      </c>
      <c r="K474" s="322">
        <v>4.6944444444444446</v>
      </c>
      <c r="L474" s="233">
        <v>4.666666666666667</v>
      </c>
      <c r="M474" s="217">
        <v>4.7222222222222223</v>
      </c>
      <c r="N474" s="217">
        <v>4.7222222222222223</v>
      </c>
      <c r="O474" s="217">
        <v>4.666666666666667</v>
      </c>
      <c r="P474" s="430" t="s">
        <v>2227</v>
      </c>
    </row>
    <row r="475" spans="1:16" ht="30" customHeight="1" x14ac:dyDescent="0.3">
      <c r="A475" s="258" t="str">
        <f t="shared" si="7"/>
        <v>471위</v>
      </c>
      <c r="B475" s="215" t="s">
        <v>1833</v>
      </c>
      <c r="C475" s="215" t="s">
        <v>2208</v>
      </c>
      <c r="D475" s="215">
        <v>22</v>
      </c>
      <c r="E475" s="356" t="s">
        <v>2178</v>
      </c>
      <c r="F475" s="214" t="s">
        <v>3101</v>
      </c>
      <c r="G475" s="221" t="s">
        <v>3102</v>
      </c>
      <c r="H475" s="214" t="s">
        <v>1891</v>
      </c>
      <c r="I475" s="229" t="s">
        <v>1892</v>
      </c>
      <c r="J475" s="272">
        <v>9</v>
      </c>
      <c r="K475" s="322">
        <v>4.6944444444444446</v>
      </c>
      <c r="L475" s="233">
        <v>4.666666666666667</v>
      </c>
      <c r="M475" s="217">
        <v>4.666666666666667</v>
      </c>
      <c r="N475" s="217">
        <v>4.666666666666667</v>
      </c>
      <c r="O475" s="217">
        <v>4.7777777777777777</v>
      </c>
      <c r="P475" s="430" t="s">
        <v>3100</v>
      </c>
    </row>
    <row r="476" spans="1:16" ht="30" customHeight="1" x14ac:dyDescent="0.3">
      <c r="A476" s="258" t="str">
        <f t="shared" si="7"/>
        <v>473위</v>
      </c>
      <c r="B476" s="215" t="s">
        <v>1898</v>
      </c>
      <c r="C476" s="215" t="s">
        <v>1905</v>
      </c>
      <c r="D476" s="215">
        <v>22</v>
      </c>
      <c r="E476" s="356" t="s">
        <v>1907</v>
      </c>
      <c r="F476" s="214" t="s">
        <v>2787</v>
      </c>
      <c r="G476" s="221" t="s">
        <v>2788</v>
      </c>
      <c r="H476" s="214" t="s">
        <v>1891</v>
      </c>
      <c r="I476" s="229" t="s">
        <v>1892</v>
      </c>
      <c r="J476" s="272">
        <v>18</v>
      </c>
      <c r="K476" s="322">
        <v>4.6944444444444438</v>
      </c>
      <c r="L476" s="233">
        <v>4.5</v>
      </c>
      <c r="M476" s="217">
        <v>4.833333333333333</v>
      </c>
      <c r="N476" s="217">
        <v>4.7222222222222223</v>
      </c>
      <c r="O476" s="217">
        <v>4.7222222222222223</v>
      </c>
      <c r="P476" s="430" t="s">
        <v>2789</v>
      </c>
    </row>
    <row r="477" spans="1:16" ht="30" customHeight="1" x14ac:dyDescent="0.3">
      <c r="A477" s="258" t="str">
        <f t="shared" si="7"/>
        <v>474위</v>
      </c>
      <c r="B477" s="215" t="s">
        <v>1898</v>
      </c>
      <c r="C477" s="215" t="s">
        <v>1905</v>
      </c>
      <c r="D477" s="272">
        <v>1</v>
      </c>
      <c r="E477" s="356" t="s">
        <v>2969</v>
      </c>
      <c r="F477" s="214" t="s">
        <v>2975</v>
      </c>
      <c r="G477" s="221" t="s">
        <v>2976</v>
      </c>
      <c r="H477" s="214" t="s">
        <v>1930</v>
      </c>
      <c r="I477" s="229" t="s">
        <v>1131</v>
      </c>
      <c r="J477" s="272">
        <v>83</v>
      </c>
      <c r="K477" s="322">
        <v>4.6941809695874737</v>
      </c>
      <c r="L477" s="233">
        <v>4.6829268292682924</v>
      </c>
      <c r="M477" s="217">
        <v>4.6951219512195124</v>
      </c>
      <c r="N477" s="217">
        <v>4.7073170731707314</v>
      </c>
      <c r="O477" s="217">
        <v>4.6913580246913584</v>
      </c>
      <c r="P477" s="430" t="s">
        <v>2774</v>
      </c>
    </row>
    <row r="478" spans="1:16" ht="30" customHeight="1" x14ac:dyDescent="0.3">
      <c r="A478" s="258" t="str">
        <f t="shared" si="7"/>
        <v>475위</v>
      </c>
      <c r="B478" s="215" t="s">
        <v>1898</v>
      </c>
      <c r="C478" s="215" t="s">
        <v>1902</v>
      </c>
      <c r="D478" s="272">
        <v>1</v>
      </c>
      <c r="E478" s="356" t="s">
        <v>1931</v>
      </c>
      <c r="F478" s="214" t="s">
        <v>2899</v>
      </c>
      <c r="G478" s="221" t="s">
        <v>2900</v>
      </c>
      <c r="H478" s="214" t="s">
        <v>1930</v>
      </c>
      <c r="I478" s="229" t="s">
        <v>1131</v>
      </c>
      <c r="J478" s="272">
        <v>86</v>
      </c>
      <c r="K478" s="322">
        <v>4.6939466484268131</v>
      </c>
      <c r="L478" s="233">
        <v>4.6744186046511631</v>
      </c>
      <c r="M478" s="217">
        <v>4.6976744186046515</v>
      </c>
      <c r="N478" s="217">
        <v>4.6860465116279073</v>
      </c>
      <c r="O478" s="217">
        <v>4.7176470588235295</v>
      </c>
      <c r="P478" s="430" t="s">
        <v>2774</v>
      </c>
    </row>
    <row r="479" spans="1:16" ht="30" customHeight="1" x14ac:dyDescent="0.3">
      <c r="A479" s="258" t="str">
        <f t="shared" si="7"/>
        <v>476위</v>
      </c>
      <c r="B479" s="215" t="s">
        <v>1833</v>
      </c>
      <c r="C479" s="215" t="s">
        <v>2208</v>
      </c>
      <c r="D479" s="272">
        <v>4</v>
      </c>
      <c r="E479" s="356" t="s">
        <v>1674</v>
      </c>
      <c r="F479" s="214" t="s">
        <v>3143</v>
      </c>
      <c r="G479" s="221" t="s">
        <v>3347</v>
      </c>
      <c r="H479" s="214" t="s">
        <v>1076</v>
      </c>
      <c r="I479" s="229" t="s">
        <v>1076</v>
      </c>
      <c r="J479" s="272">
        <v>35</v>
      </c>
      <c r="K479" s="322">
        <v>4.6935701553348617</v>
      </c>
      <c r="L479" s="233">
        <v>4.6857142857142859</v>
      </c>
      <c r="M479" s="217">
        <v>4.6857142857142859</v>
      </c>
      <c r="N479" s="217">
        <v>4.6969696969696972</v>
      </c>
      <c r="O479" s="217">
        <v>4.7058823529411766</v>
      </c>
      <c r="P479" s="430" t="s">
        <v>2227</v>
      </c>
    </row>
    <row r="480" spans="1:16" ht="30" customHeight="1" x14ac:dyDescent="0.3">
      <c r="A480" s="258" t="str">
        <f t="shared" si="7"/>
        <v>477위</v>
      </c>
      <c r="B480" s="215" t="s">
        <v>1898</v>
      </c>
      <c r="C480" s="215" t="s">
        <v>1899</v>
      </c>
      <c r="D480" s="272">
        <v>1</v>
      </c>
      <c r="E480" s="356" t="s">
        <v>2493</v>
      </c>
      <c r="F480" s="214" t="s">
        <v>2886</v>
      </c>
      <c r="G480" s="221" t="s">
        <v>2887</v>
      </c>
      <c r="H480" s="214" t="s">
        <v>1541</v>
      </c>
      <c r="I480" s="229" t="s">
        <v>1541</v>
      </c>
      <c r="J480" s="272">
        <v>28</v>
      </c>
      <c r="K480" s="321">
        <v>4.6934523809523814</v>
      </c>
      <c r="L480" s="233">
        <v>4.6428571428571432</v>
      </c>
      <c r="M480" s="217">
        <v>4.7857142857142856</v>
      </c>
      <c r="N480" s="217">
        <v>4.666666666666667</v>
      </c>
      <c r="O480" s="217">
        <v>4.6785714285714288</v>
      </c>
      <c r="P480" s="430" t="s">
        <v>2227</v>
      </c>
    </row>
    <row r="481" spans="1:16" ht="30" customHeight="1" x14ac:dyDescent="0.3">
      <c r="A481" s="258" t="str">
        <f t="shared" si="7"/>
        <v>478위</v>
      </c>
      <c r="B481" s="215" t="s">
        <v>1833</v>
      </c>
      <c r="C481" s="215" t="s">
        <v>2440</v>
      </c>
      <c r="D481" s="272">
        <v>1</v>
      </c>
      <c r="E481" s="356" t="s">
        <v>2442</v>
      </c>
      <c r="F481" s="214" t="s">
        <v>2839</v>
      </c>
      <c r="G481" s="221" t="s">
        <v>3389</v>
      </c>
      <c r="H481" s="214" t="s">
        <v>1101</v>
      </c>
      <c r="I481" s="229" t="s">
        <v>1101</v>
      </c>
      <c r="J481" s="272">
        <v>26</v>
      </c>
      <c r="K481" s="321">
        <v>4.6923077499999994</v>
      </c>
      <c r="L481" s="233">
        <v>4.6923079999999997</v>
      </c>
      <c r="M481" s="217">
        <v>4.7307689999999996</v>
      </c>
      <c r="N481" s="217">
        <v>4.6538459999999997</v>
      </c>
      <c r="O481" s="217">
        <v>4.6923079999999997</v>
      </c>
      <c r="P481" s="430" t="s">
        <v>2227</v>
      </c>
    </row>
    <row r="482" spans="1:16" ht="30" customHeight="1" x14ac:dyDescent="0.3">
      <c r="A482" s="258" t="str">
        <f t="shared" si="7"/>
        <v>479위</v>
      </c>
      <c r="B482" s="215" t="s">
        <v>1833</v>
      </c>
      <c r="C482" s="215" t="s">
        <v>2706</v>
      </c>
      <c r="D482" s="272">
        <v>22</v>
      </c>
      <c r="E482" s="356" t="s">
        <v>3294</v>
      </c>
      <c r="F482" s="214" t="s">
        <v>3098</v>
      </c>
      <c r="G482" s="221" t="s">
        <v>3099</v>
      </c>
      <c r="H482" s="214" t="s">
        <v>1891</v>
      </c>
      <c r="I482" s="229" t="s">
        <v>1892</v>
      </c>
      <c r="J482" s="272">
        <v>13</v>
      </c>
      <c r="K482" s="321">
        <v>4.6923076923076925</v>
      </c>
      <c r="L482" s="233">
        <v>4.7692307692307692</v>
      </c>
      <c r="M482" s="217">
        <v>4.4615384615384617</v>
      </c>
      <c r="N482" s="217">
        <v>4.7692307692307692</v>
      </c>
      <c r="O482" s="217">
        <v>4.7692307692307692</v>
      </c>
      <c r="P482" s="430" t="s">
        <v>3100</v>
      </c>
    </row>
    <row r="483" spans="1:16" ht="30" customHeight="1" x14ac:dyDescent="0.3">
      <c r="A483" s="258" t="str">
        <f t="shared" si="7"/>
        <v>479위</v>
      </c>
      <c r="B483" s="215" t="s">
        <v>3792</v>
      </c>
      <c r="C483" s="215" t="s">
        <v>3801</v>
      </c>
      <c r="D483" s="272">
        <v>22</v>
      </c>
      <c r="E483" s="356" t="s">
        <v>4102</v>
      </c>
      <c r="F483" s="214" t="s">
        <v>2787</v>
      </c>
      <c r="G483" s="221" t="s">
        <v>2788</v>
      </c>
      <c r="H483" s="214" t="s">
        <v>3906</v>
      </c>
      <c r="I483" s="229" t="s">
        <v>1892</v>
      </c>
      <c r="J483" s="272">
        <v>13</v>
      </c>
      <c r="K483" s="321">
        <v>4.6923076923076925</v>
      </c>
      <c r="L483" s="233">
        <v>4.6923076923076925</v>
      </c>
      <c r="M483" s="217">
        <v>4.7692307692307692</v>
      </c>
      <c r="N483" s="217">
        <v>4.615384615384615</v>
      </c>
      <c r="O483" s="217">
        <v>4.6923076923076925</v>
      </c>
      <c r="P483" s="430" t="s">
        <v>2789</v>
      </c>
    </row>
    <row r="484" spans="1:16" ht="30" customHeight="1" x14ac:dyDescent="0.3">
      <c r="A484" s="258" t="str">
        <f t="shared" si="7"/>
        <v>481위</v>
      </c>
      <c r="B484" s="215" t="s">
        <v>1898</v>
      </c>
      <c r="C484" s="215" t="s">
        <v>1902</v>
      </c>
      <c r="D484" s="272">
        <v>1</v>
      </c>
      <c r="E484" s="356" t="s">
        <v>1931</v>
      </c>
      <c r="F484" s="214" t="s">
        <v>2901</v>
      </c>
      <c r="G484" s="221" t="s">
        <v>2902</v>
      </c>
      <c r="H484" s="214" t="s">
        <v>1930</v>
      </c>
      <c r="I484" s="229" t="s">
        <v>1131</v>
      </c>
      <c r="J484" s="272">
        <v>86</v>
      </c>
      <c r="K484" s="321">
        <v>4.6918604651162799</v>
      </c>
      <c r="L484" s="233">
        <v>4.6860465116279073</v>
      </c>
      <c r="M484" s="217">
        <v>4.6860465116279073</v>
      </c>
      <c r="N484" s="217">
        <v>4.6976744186046515</v>
      </c>
      <c r="O484" s="217">
        <v>4.6976744186046515</v>
      </c>
      <c r="P484" s="430" t="s">
        <v>2571</v>
      </c>
    </row>
    <row r="485" spans="1:16" ht="30" customHeight="1" x14ac:dyDescent="0.3">
      <c r="A485" s="258" t="str">
        <f t="shared" si="7"/>
        <v>482위</v>
      </c>
      <c r="B485" s="215" t="s">
        <v>3792</v>
      </c>
      <c r="C485" s="215" t="s">
        <v>3902</v>
      </c>
      <c r="D485" s="272">
        <v>22</v>
      </c>
      <c r="E485" s="356" t="s">
        <v>2185</v>
      </c>
      <c r="F485" s="103" t="s">
        <v>3114</v>
      </c>
      <c r="G485" s="181" t="s">
        <v>3113</v>
      </c>
      <c r="H485" s="214" t="s">
        <v>3906</v>
      </c>
      <c r="I485" s="229" t="s">
        <v>1892</v>
      </c>
      <c r="J485" s="272">
        <v>16</v>
      </c>
      <c r="K485" s="321">
        <v>4.6916666666666673</v>
      </c>
      <c r="L485" s="233">
        <v>4.7</v>
      </c>
      <c r="M485" s="217">
        <v>4.7</v>
      </c>
      <c r="N485" s="217">
        <v>4.7</v>
      </c>
      <c r="O485" s="217">
        <v>4.666666666666667</v>
      </c>
      <c r="P485" s="430" t="s">
        <v>3113</v>
      </c>
    </row>
    <row r="486" spans="1:16" ht="30" customHeight="1" x14ac:dyDescent="0.3">
      <c r="A486" s="258" t="str">
        <f t="shared" si="7"/>
        <v>483위</v>
      </c>
      <c r="B486" s="215" t="s">
        <v>1898</v>
      </c>
      <c r="C486" s="215" t="s">
        <v>1908</v>
      </c>
      <c r="D486" s="272">
        <v>22</v>
      </c>
      <c r="E486" s="356" t="s">
        <v>1910</v>
      </c>
      <c r="F486" s="103" t="s">
        <v>2848</v>
      </c>
      <c r="G486" s="181" t="s">
        <v>2849</v>
      </c>
      <c r="H486" s="214" t="s">
        <v>1891</v>
      </c>
      <c r="I486" s="229" t="s">
        <v>1892</v>
      </c>
      <c r="J486" s="272">
        <v>17</v>
      </c>
      <c r="K486" s="321">
        <v>4.6911764705882355</v>
      </c>
      <c r="L486" s="233">
        <v>4.7058823529411766</v>
      </c>
      <c r="M486" s="217">
        <v>4.5882352941176467</v>
      </c>
      <c r="N486" s="217">
        <v>4.7058823529411766</v>
      </c>
      <c r="O486" s="217">
        <v>4.7647058823529411</v>
      </c>
      <c r="P486" s="430" t="s">
        <v>2847</v>
      </c>
    </row>
    <row r="487" spans="1:16" ht="30" customHeight="1" x14ac:dyDescent="0.3">
      <c r="A487" s="258" t="str">
        <f t="shared" si="7"/>
        <v>484위</v>
      </c>
      <c r="B487" s="215" t="s">
        <v>1898</v>
      </c>
      <c r="C487" s="215" t="s">
        <v>1905</v>
      </c>
      <c r="D487" s="272">
        <v>1</v>
      </c>
      <c r="E487" s="356" t="s">
        <v>2969</v>
      </c>
      <c r="F487" s="103" t="s">
        <v>2981</v>
      </c>
      <c r="G487" s="181" t="s">
        <v>2982</v>
      </c>
      <c r="H487" s="214" t="s">
        <v>1930</v>
      </c>
      <c r="I487" s="229" t="s">
        <v>1131</v>
      </c>
      <c r="J487" s="272">
        <v>83</v>
      </c>
      <c r="K487" s="321">
        <v>4.691056910569106</v>
      </c>
      <c r="L487" s="233">
        <v>4.6951219512195124</v>
      </c>
      <c r="M487" s="217">
        <v>4.6951219512195124</v>
      </c>
      <c r="N487" s="217">
        <v>4.7073170731707314</v>
      </c>
      <c r="O487" s="217">
        <v>4.666666666666667</v>
      </c>
      <c r="P487" s="430" t="s">
        <v>2774</v>
      </c>
    </row>
    <row r="488" spans="1:16" ht="30" customHeight="1" x14ac:dyDescent="0.3">
      <c r="A488" s="258" t="str">
        <f t="shared" si="7"/>
        <v>485위</v>
      </c>
      <c r="B488" s="215" t="s">
        <v>1898</v>
      </c>
      <c r="C488" s="215" t="s">
        <v>1908</v>
      </c>
      <c r="D488" s="272">
        <v>1</v>
      </c>
      <c r="E488" s="356" t="s">
        <v>2671</v>
      </c>
      <c r="F488" s="103" t="s">
        <v>3054</v>
      </c>
      <c r="G488" s="181" t="s">
        <v>3055</v>
      </c>
      <c r="H488" s="214" t="s">
        <v>1076</v>
      </c>
      <c r="I488" s="229" t="s">
        <v>1076</v>
      </c>
      <c r="J488" s="272">
        <v>21</v>
      </c>
      <c r="K488" s="321">
        <v>4.6904761904761907</v>
      </c>
      <c r="L488" s="232">
        <v>4.666666666666667</v>
      </c>
      <c r="M488" s="216">
        <v>4.666666666666667</v>
      </c>
      <c r="N488" s="216">
        <v>4.7142857142857144</v>
      </c>
      <c r="O488" s="216">
        <v>4.7142857142857144</v>
      </c>
      <c r="P488" s="430" t="s">
        <v>2227</v>
      </c>
    </row>
    <row r="489" spans="1:16" ht="30" customHeight="1" x14ac:dyDescent="0.3">
      <c r="A489" s="258" t="str">
        <f t="shared" si="7"/>
        <v>485위</v>
      </c>
      <c r="B489" s="215" t="s">
        <v>1898</v>
      </c>
      <c r="C489" s="215" t="s">
        <v>1902</v>
      </c>
      <c r="D489" s="272">
        <v>1</v>
      </c>
      <c r="E489" s="356" t="s">
        <v>2656</v>
      </c>
      <c r="F489" s="214" t="s">
        <v>2953</v>
      </c>
      <c r="G489" s="221" t="s">
        <v>2955</v>
      </c>
      <c r="H489" s="214" t="s">
        <v>203</v>
      </c>
      <c r="I489" s="229" t="s">
        <v>203</v>
      </c>
      <c r="J489" s="272">
        <v>15</v>
      </c>
      <c r="K489" s="322">
        <v>4.6904761904761907</v>
      </c>
      <c r="L489" s="233">
        <v>4.5999999999999996</v>
      </c>
      <c r="M489" s="217">
        <v>4.7142857142857144</v>
      </c>
      <c r="N489" s="217">
        <v>4.7333333333333334</v>
      </c>
      <c r="O489" s="217">
        <v>4.7142857142857144</v>
      </c>
      <c r="P489" s="430" t="s">
        <v>2227</v>
      </c>
    </row>
    <row r="490" spans="1:16" ht="30" customHeight="1" x14ac:dyDescent="0.3">
      <c r="A490" s="258" t="str">
        <f t="shared" si="7"/>
        <v>487위</v>
      </c>
      <c r="B490" s="215" t="s">
        <v>1833</v>
      </c>
      <c r="C490" s="215" t="s">
        <v>1835</v>
      </c>
      <c r="D490" s="272">
        <v>2</v>
      </c>
      <c r="E490" s="356" t="s">
        <v>1843</v>
      </c>
      <c r="F490" s="214" t="s">
        <v>2524</v>
      </c>
      <c r="G490" s="221" t="s">
        <v>2526</v>
      </c>
      <c r="H490" s="214" t="s">
        <v>1273</v>
      </c>
      <c r="I490" s="229" t="s">
        <v>1273</v>
      </c>
      <c r="J490" s="272">
        <v>29</v>
      </c>
      <c r="K490" s="321">
        <v>4.6896551724137936</v>
      </c>
      <c r="L490" s="232">
        <v>4.7241379310344831</v>
      </c>
      <c r="M490" s="216">
        <v>4.6551724137931032</v>
      </c>
      <c r="N490" s="216">
        <v>4.6896551724137927</v>
      </c>
      <c r="O490" s="216">
        <v>4.6896551724137927</v>
      </c>
      <c r="P490" s="430" t="s">
        <v>2227</v>
      </c>
    </row>
    <row r="491" spans="1:16" ht="30" customHeight="1" x14ac:dyDescent="0.3">
      <c r="A491" s="258" t="str">
        <f t="shared" si="7"/>
        <v>488위</v>
      </c>
      <c r="B491" s="215" t="s">
        <v>1833</v>
      </c>
      <c r="C491" s="215" t="s">
        <v>2456</v>
      </c>
      <c r="D491" s="272">
        <v>2</v>
      </c>
      <c r="E491" s="356" t="s">
        <v>3215</v>
      </c>
      <c r="F491" s="214" t="s">
        <v>3007</v>
      </c>
      <c r="G491" s="221" t="s">
        <v>3223</v>
      </c>
      <c r="H491" s="214" t="s">
        <v>1101</v>
      </c>
      <c r="I491" s="229" t="s">
        <v>1101</v>
      </c>
      <c r="J491" s="272">
        <v>26</v>
      </c>
      <c r="K491" s="321">
        <v>4.6892307692307682</v>
      </c>
      <c r="L491" s="233">
        <v>4.6923076923076898</v>
      </c>
      <c r="M491" s="217">
        <v>4.7692307692307692</v>
      </c>
      <c r="N491" s="217">
        <v>4.615384615384615</v>
      </c>
      <c r="O491" s="217">
        <v>4.68</v>
      </c>
      <c r="P491" s="430" t="s">
        <v>2227</v>
      </c>
    </row>
    <row r="492" spans="1:16" ht="30" customHeight="1" x14ac:dyDescent="0.3">
      <c r="A492" s="258" t="str">
        <f t="shared" si="7"/>
        <v>489위</v>
      </c>
      <c r="B492" s="215" t="s">
        <v>3394</v>
      </c>
      <c r="C492" s="215" t="s">
        <v>3527</v>
      </c>
      <c r="D492" s="272">
        <v>3</v>
      </c>
      <c r="E492" s="356" t="s">
        <v>721</v>
      </c>
      <c r="F492" s="214" t="s">
        <v>3551</v>
      </c>
      <c r="G492" s="221" t="s">
        <v>3552</v>
      </c>
      <c r="H492" s="222" t="s">
        <v>204</v>
      </c>
      <c r="I492" s="230" t="s">
        <v>204</v>
      </c>
      <c r="J492" s="272">
        <v>37</v>
      </c>
      <c r="K492" s="321">
        <v>4.6891891891891895</v>
      </c>
      <c r="L492" s="233">
        <v>4.6216216216216219</v>
      </c>
      <c r="M492" s="217">
        <v>4.7297297297297298</v>
      </c>
      <c r="N492" s="217">
        <v>4.7297297297297298</v>
      </c>
      <c r="O492" s="217">
        <v>4.6756756756756754</v>
      </c>
      <c r="P492" s="430" t="s">
        <v>2227</v>
      </c>
    </row>
    <row r="493" spans="1:16" ht="30" customHeight="1" x14ac:dyDescent="0.3">
      <c r="A493" s="258" t="str">
        <f t="shared" si="7"/>
        <v>490위</v>
      </c>
      <c r="B493" s="215" t="s">
        <v>1886</v>
      </c>
      <c r="C493" s="215" t="s">
        <v>1894</v>
      </c>
      <c r="D493" s="274">
        <v>22</v>
      </c>
      <c r="E493" s="357" t="s">
        <v>1896</v>
      </c>
      <c r="F493" s="214" t="s">
        <v>2777</v>
      </c>
      <c r="G493" s="221" t="s">
        <v>2778</v>
      </c>
      <c r="H493" s="214" t="s">
        <v>1891</v>
      </c>
      <c r="I493" s="229" t="s">
        <v>1892</v>
      </c>
      <c r="J493" s="274">
        <v>88</v>
      </c>
      <c r="K493" s="321">
        <v>4.6882352941176473</v>
      </c>
      <c r="L493" s="232">
        <v>4.7176470588235295</v>
      </c>
      <c r="M493" s="216">
        <v>4.6941176470588237</v>
      </c>
      <c r="N493" s="216">
        <v>4.6235294117647054</v>
      </c>
      <c r="O493" s="216">
        <v>4.7176470588235295</v>
      </c>
      <c r="P493" s="430" t="s">
        <v>2774</v>
      </c>
    </row>
    <row r="494" spans="1:16" ht="30" customHeight="1" x14ac:dyDescent="0.3">
      <c r="A494" s="258" t="str">
        <f t="shared" si="7"/>
        <v>491위</v>
      </c>
      <c r="B494" s="215" t="s">
        <v>1173</v>
      </c>
      <c r="C494" s="215" t="s">
        <v>1548</v>
      </c>
      <c r="D494" s="272">
        <v>1</v>
      </c>
      <c r="E494" s="356" t="s">
        <v>2698</v>
      </c>
      <c r="F494" s="214" t="s">
        <v>3207</v>
      </c>
      <c r="G494" s="221" t="s">
        <v>3208</v>
      </c>
      <c r="H494" s="214" t="s">
        <v>1159</v>
      </c>
      <c r="I494" s="229" t="s">
        <v>1159</v>
      </c>
      <c r="J494" s="272">
        <v>8</v>
      </c>
      <c r="K494" s="321">
        <v>4.6875</v>
      </c>
      <c r="L494" s="233">
        <v>4.875</v>
      </c>
      <c r="M494" s="217">
        <v>4.75</v>
      </c>
      <c r="N494" s="217">
        <v>4.375</v>
      </c>
      <c r="O494" s="217">
        <v>4.75</v>
      </c>
      <c r="P494" s="430" t="s">
        <v>2227</v>
      </c>
    </row>
    <row r="495" spans="1:16" ht="30" customHeight="1" x14ac:dyDescent="0.3">
      <c r="A495" s="258" t="str">
        <f t="shared" si="7"/>
        <v>491위</v>
      </c>
      <c r="B495" s="215" t="s">
        <v>3792</v>
      </c>
      <c r="C495" s="215" t="s">
        <v>3833</v>
      </c>
      <c r="D495" s="272">
        <v>1</v>
      </c>
      <c r="E495" s="356" t="s">
        <v>3846</v>
      </c>
      <c r="F495" s="214" t="s">
        <v>4010</v>
      </c>
      <c r="G495" s="221" t="s">
        <v>4011</v>
      </c>
      <c r="H495" s="214" t="s">
        <v>3831</v>
      </c>
      <c r="I495" s="229" t="s">
        <v>3831</v>
      </c>
      <c r="J495" s="272">
        <v>16</v>
      </c>
      <c r="K495" s="321">
        <v>4.6875</v>
      </c>
      <c r="L495" s="233">
        <v>4.6875</v>
      </c>
      <c r="M495" s="217">
        <v>4.75</v>
      </c>
      <c r="N495" s="217">
        <v>4.5625</v>
      </c>
      <c r="O495" s="217">
        <v>4.75</v>
      </c>
      <c r="P495" s="430" t="s">
        <v>2227</v>
      </c>
    </row>
    <row r="496" spans="1:16" ht="30" customHeight="1" x14ac:dyDescent="0.3">
      <c r="A496" s="258" t="str">
        <f t="shared" si="7"/>
        <v>491위</v>
      </c>
      <c r="B496" s="215" t="s">
        <v>1833</v>
      </c>
      <c r="C496" s="215" t="s">
        <v>2208</v>
      </c>
      <c r="D496" s="272">
        <v>4</v>
      </c>
      <c r="E496" s="356" t="s">
        <v>1674</v>
      </c>
      <c r="F496" s="214" t="s">
        <v>3145</v>
      </c>
      <c r="G496" s="221" t="s">
        <v>3146</v>
      </c>
      <c r="H496" s="214" t="s">
        <v>1076</v>
      </c>
      <c r="I496" s="229" t="s">
        <v>1076</v>
      </c>
      <c r="J496" s="272">
        <v>8</v>
      </c>
      <c r="K496" s="321">
        <v>4.6875</v>
      </c>
      <c r="L496" s="233">
        <v>4.5</v>
      </c>
      <c r="M496" s="217">
        <v>4.75</v>
      </c>
      <c r="N496" s="217">
        <v>4.75</v>
      </c>
      <c r="O496" s="217">
        <v>4.75</v>
      </c>
      <c r="P496" s="430" t="s">
        <v>2227</v>
      </c>
    </row>
    <row r="497" spans="1:16" ht="30" customHeight="1" x14ac:dyDescent="0.3">
      <c r="A497" s="258" t="str">
        <f t="shared" si="7"/>
        <v>491위</v>
      </c>
      <c r="B497" s="215" t="s">
        <v>1898</v>
      </c>
      <c r="C497" s="215" t="s">
        <v>1905</v>
      </c>
      <c r="D497" s="272">
        <v>1</v>
      </c>
      <c r="E497" s="356" t="s">
        <v>2261</v>
      </c>
      <c r="F497" s="214" t="s">
        <v>2465</v>
      </c>
      <c r="G497" s="221" t="s">
        <v>3021</v>
      </c>
      <c r="H497" s="214" t="s">
        <v>1186</v>
      </c>
      <c r="I497" s="229" t="s">
        <v>1186</v>
      </c>
      <c r="J497" s="272">
        <v>28</v>
      </c>
      <c r="K497" s="321">
        <v>4.6875</v>
      </c>
      <c r="L497" s="233">
        <v>4.6785714285714288</v>
      </c>
      <c r="M497" s="217">
        <v>4.75</v>
      </c>
      <c r="N497" s="217">
        <v>4.6428571428571432</v>
      </c>
      <c r="O497" s="217">
        <v>4.6785714285714288</v>
      </c>
      <c r="P497" s="430" t="s">
        <v>2227</v>
      </c>
    </row>
    <row r="498" spans="1:16" ht="30" customHeight="1" x14ac:dyDescent="0.3">
      <c r="A498" s="258" t="str">
        <f t="shared" si="7"/>
        <v>491위</v>
      </c>
      <c r="B498" s="215" t="s">
        <v>1898</v>
      </c>
      <c r="C498" s="215" t="s">
        <v>1905</v>
      </c>
      <c r="D498" s="272">
        <v>1</v>
      </c>
      <c r="E498" s="356" t="s">
        <v>2666</v>
      </c>
      <c r="F498" s="103" t="s">
        <v>3005</v>
      </c>
      <c r="G498" s="181" t="s">
        <v>3006</v>
      </c>
      <c r="H498" s="214" t="s">
        <v>1076</v>
      </c>
      <c r="I498" s="229" t="s">
        <v>1076</v>
      </c>
      <c r="J498" s="272">
        <v>28</v>
      </c>
      <c r="K498" s="321">
        <v>4.6875</v>
      </c>
      <c r="L498" s="232">
        <v>4.6785714285714288</v>
      </c>
      <c r="M498" s="216">
        <v>4.6428571428571432</v>
      </c>
      <c r="N498" s="216">
        <v>4.6785714285714288</v>
      </c>
      <c r="O498" s="216">
        <v>4.75</v>
      </c>
      <c r="P498" s="430" t="s">
        <v>2227</v>
      </c>
    </row>
    <row r="499" spans="1:16" ht="30" customHeight="1" x14ac:dyDescent="0.3">
      <c r="A499" s="258" t="str">
        <f t="shared" si="7"/>
        <v>491위</v>
      </c>
      <c r="B499" s="215" t="s">
        <v>1833</v>
      </c>
      <c r="C499" s="215" t="s">
        <v>2706</v>
      </c>
      <c r="D499" s="272">
        <v>22</v>
      </c>
      <c r="E499" s="356" t="s">
        <v>3294</v>
      </c>
      <c r="F499" s="103" t="s">
        <v>3116</v>
      </c>
      <c r="G499" s="181" t="s">
        <v>3117</v>
      </c>
      <c r="H499" s="214" t="s">
        <v>1891</v>
      </c>
      <c r="I499" s="229" t="s">
        <v>1892</v>
      </c>
      <c r="J499" s="272">
        <v>8</v>
      </c>
      <c r="K499" s="321">
        <v>4.6875</v>
      </c>
      <c r="L499" s="233">
        <v>4.75</v>
      </c>
      <c r="M499" s="217">
        <v>4.7142857142857144</v>
      </c>
      <c r="N499" s="217">
        <v>4.7142857142857144</v>
      </c>
      <c r="O499" s="217">
        <v>4.5714285714285712</v>
      </c>
      <c r="P499" s="430" t="s">
        <v>3113</v>
      </c>
    </row>
    <row r="500" spans="1:16" ht="30" customHeight="1" x14ac:dyDescent="0.3">
      <c r="A500" s="258" t="str">
        <f t="shared" si="7"/>
        <v>491위</v>
      </c>
      <c r="B500" s="215" t="s">
        <v>3394</v>
      </c>
      <c r="C500" s="215" t="s">
        <v>3527</v>
      </c>
      <c r="D500" s="272">
        <v>22</v>
      </c>
      <c r="E500" s="356" t="s">
        <v>3528</v>
      </c>
      <c r="F500" s="103" t="s">
        <v>3532</v>
      </c>
      <c r="G500" s="181" t="s">
        <v>3533</v>
      </c>
      <c r="H500" s="214" t="s">
        <v>247</v>
      </c>
      <c r="I500" s="229" t="s">
        <v>248</v>
      </c>
      <c r="J500" s="272">
        <v>72</v>
      </c>
      <c r="K500" s="321">
        <v>4.6875</v>
      </c>
      <c r="L500" s="233">
        <v>4.6805555555555554</v>
      </c>
      <c r="M500" s="217">
        <v>4.708333333333333</v>
      </c>
      <c r="N500" s="217">
        <v>4.6805555555555554</v>
      </c>
      <c r="O500" s="217">
        <v>4.6805555555555554</v>
      </c>
      <c r="P500" s="430" t="s">
        <v>75</v>
      </c>
    </row>
    <row r="501" spans="1:16" ht="30" customHeight="1" x14ac:dyDescent="0.3">
      <c r="A501" s="258" t="str">
        <f t="shared" si="7"/>
        <v>491위</v>
      </c>
      <c r="B501" s="215" t="s">
        <v>1886</v>
      </c>
      <c r="C501" s="215" t="s">
        <v>1887</v>
      </c>
      <c r="D501" s="274">
        <v>22</v>
      </c>
      <c r="E501" s="380" t="s">
        <v>1889</v>
      </c>
      <c r="F501" s="103" t="s">
        <v>2746</v>
      </c>
      <c r="G501" s="181" t="s">
        <v>2747</v>
      </c>
      <c r="H501" s="214" t="s">
        <v>1891</v>
      </c>
      <c r="I501" s="229" t="s">
        <v>1892</v>
      </c>
      <c r="J501" s="274">
        <v>88</v>
      </c>
      <c r="K501" s="321">
        <v>4.6875</v>
      </c>
      <c r="L501" s="234">
        <v>4.6818181818181817</v>
      </c>
      <c r="M501" s="223">
        <v>4.6931818181818183</v>
      </c>
      <c r="N501" s="223">
        <v>4.6818181818181817</v>
      </c>
      <c r="O501" s="223">
        <v>4.6931818181818183</v>
      </c>
      <c r="P501" s="430" t="s">
        <v>2092</v>
      </c>
    </row>
    <row r="502" spans="1:16" ht="30" customHeight="1" x14ac:dyDescent="0.3">
      <c r="A502" s="258" t="str">
        <f t="shared" si="7"/>
        <v>491위</v>
      </c>
      <c r="B502" s="215" t="s">
        <v>1173</v>
      </c>
      <c r="C502" s="215" t="s">
        <v>1911</v>
      </c>
      <c r="D502" s="272">
        <v>1</v>
      </c>
      <c r="E502" s="356" t="s">
        <v>2685</v>
      </c>
      <c r="F502" s="103" t="s">
        <v>3147</v>
      </c>
      <c r="G502" s="181" t="s">
        <v>3149</v>
      </c>
      <c r="H502" s="214" t="s">
        <v>203</v>
      </c>
      <c r="I502" s="229" t="s">
        <v>203</v>
      </c>
      <c r="J502" s="272">
        <v>16</v>
      </c>
      <c r="K502" s="321">
        <v>4.6875</v>
      </c>
      <c r="L502" s="233">
        <v>4.625</v>
      </c>
      <c r="M502" s="217">
        <v>4.75</v>
      </c>
      <c r="N502" s="217">
        <v>4.6875</v>
      </c>
      <c r="O502" s="217">
        <v>4.6875</v>
      </c>
      <c r="P502" s="430" t="s">
        <v>2227</v>
      </c>
    </row>
    <row r="503" spans="1:16" ht="30" customHeight="1" x14ac:dyDescent="0.3">
      <c r="A503" s="258" t="str">
        <f t="shared" si="7"/>
        <v>500위</v>
      </c>
      <c r="B503" s="215" t="s">
        <v>1898</v>
      </c>
      <c r="C503" s="215" t="s">
        <v>1899</v>
      </c>
      <c r="D503" s="272">
        <v>1</v>
      </c>
      <c r="E503" s="356" t="s">
        <v>1928</v>
      </c>
      <c r="F503" s="103" t="s">
        <v>2741</v>
      </c>
      <c r="G503" s="181" t="s">
        <v>2835</v>
      </c>
      <c r="H503" s="214" t="s">
        <v>1930</v>
      </c>
      <c r="I503" s="229" t="s">
        <v>1131</v>
      </c>
      <c r="J503" s="272">
        <v>90</v>
      </c>
      <c r="K503" s="321">
        <v>4.6853932584269664</v>
      </c>
      <c r="L503" s="233">
        <v>4.6966292134831464</v>
      </c>
      <c r="M503" s="217">
        <v>4.6741573033707864</v>
      </c>
      <c r="N503" s="217">
        <v>4.6629213483146064</v>
      </c>
      <c r="O503" s="217">
        <v>4.7078651685393256</v>
      </c>
      <c r="P503" s="430" t="s">
        <v>2774</v>
      </c>
    </row>
    <row r="504" spans="1:16" ht="30" customHeight="1" x14ac:dyDescent="0.3">
      <c r="A504" s="258" t="str">
        <f t="shared" si="7"/>
        <v>501위</v>
      </c>
      <c r="B504" s="215" t="s">
        <v>3792</v>
      </c>
      <c r="C504" s="215" t="s">
        <v>3833</v>
      </c>
      <c r="D504" s="272">
        <v>2</v>
      </c>
      <c r="E504" s="356" t="s">
        <v>2649</v>
      </c>
      <c r="F504" s="103" t="s">
        <v>2877</v>
      </c>
      <c r="G504" s="181" t="s">
        <v>2878</v>
      </c>
      <c r="H504" s="214" t="s">
        <v>1273</v>
      </c>
      <c r="I504" s="229" t="s">
        <v>1273</v>
      </c>
      <c r="J504" s="272">
        <v>27</v>
      </c>
      <c r="K504" s="321">
        <v>4.6851851851851851</v>
      </c>
      <c r="L504" s="233">
        <v>4.7407407407407405</v>
      </c>
      <c r="M504" s="217">
        <v>4.666666666666667</v>
      </c>
      <c r="N504" s="217">
        <v>4.6296296296296298</v>
      </c>
      <c r="O504" s="217">
        <v>4.7037037037037033</v>
      </c>
      <c r="P504" s="430" t="s">
        <v>2227</v>
      </c>
    </row>
    <row r="505" spans="1:16" ht="30" customHeight="1" x14ac:dyDescent="0.3">
      <c r="A505" s="258" t="str">
        <f t="shared" si="7"/>
        <v>502위</v>
      </c>
      <c r="B505" s="215" t="s">
        <v>3394</v>
      </c>
      <c r="C505" s="215" t="s">
        <v>3621</v>
      </c>
      <c r="D505" s="272">
        <v>22</v>
      </c>
      <c r="E505" s="356" t="s">
        <v>3624</v>
      </c>
      <c r="F505" s="103" t="s">
        <v>1312</v>
      </c>
      <c r="G505" s="181" t="s">
        <v>1314</v>
      </c>
      <c r="H505" s="214" t="s">
        <v>247</v>
      </c>
      <c r="I505" s="229" t="s">
        <v>248</v>
      </c>
      <c r="J505" s="272">
        <v>19</v>
      </c>
      <c r="K505" s="321">
        <v>4.6842105263157894</v>
      </c>
      <c r="L505" s="233">
        <v>4.6842105263157894</v>
      </c>
      <c r="M505" s="217">
        <v>4.6842105263157894</v>
      </c>
      <c r="N505" s="217">
        <v>4.6842105263157894</v>
      </c>
      <c r="O505" s="217">
        <v>4.6842105263157894</v>
      </c>
      <c r="P505" s="430" t="s">
        <v>1538</v>
      </c>
    </row>
    <row r="506" spans="1:16" ht="30" customHeight="1" x14ac:dyDescent="0.3">
      <c r="A506" s="258" t="str">
        <f t="shared" si="7"/>
        <v>503위</v>
      </c>
      <c r="B506" s="215" t="s">
        <v>1898</v>
      </c>
      <c r="C506" s="215" t="s">
        <v>1899</v>
      </c>
      <c r="D506" s="272">
        <v>22</v>
      </c>
      <c r="E506" s="356" t="s">
        <v>1901</v>
      </c>
      <c r="F506" s="103" t="s">
        <v>2762</v>
      </c>
      <c r="G506" s="181" t="s">
        <v>2763</v>
      </c>
      <c r="H506" s="214" t="s">
        <v>1891</v>
      </c>
      <c r="I506" s="229" t="s">
        <v>1892</v>
      </c>
      <c r="J506" s="272">
        <v>81</v>
      </c>
      <c r="K506" s="321">
        <v>4.6837877312560865</v>
      </c>
      <c r="L506" s="233">
        <v>4.6582278481012658</v>
      </c>
      <c r="M506" s="217">
        <v>4.6923076923076925</v>
      </c>
      <c r="N506" s="217">
        <v>4.6923076923076925</v>
      </c>
      <c r="O506" s="217">
        <v>4.6923076923076925</v>
      </c>
      <c r="P506" s="430" t="s">
        <v>2764</v>
      </c>
    </row>
    <row r="507" spans="1:16" ht="30" customHeight="1" x14ac:dyDescent="0.3">
      <c r="A507" s="258" t="str">
        <f t="shared" si="7"/>
        <v>504위</v>
      </c>
      <c r="B507" s="215" t="s">
        <v>3792</v>
      </c>
      <c r="C507" s="215" t="s">
        <v>3833</v>
      </c>
      <c r="D507" s="272">
        <v>2</v>
      </c>
      <c r="E507" s="356" t="s">
        <v>1848</v>
      </c>
      <c r="F507" s="103" t="s">
        <v>2575</v>
      </c>
      <c r="G507" s="181" t="s">
        <v>3282</v>
      </c>
      <c r="H507" s="214" t="s">
        <v>3851</v>
      </c>
      <c r="I507" s="229" t="s">
        <v>1159</v>
      </c>
      <c r="J507" s="272">
        <v>15</v>
      </c>
      <c r="K507" s="321">
        <v>4.6833333333333336</v>
      </c>
      <c r="L507" s="233">
        <v>4.5333333333333332</v>
      </c>
      <c r="M507" s="217">
        <v>4.7333333333333334</v>
      </c>
      <c r="N507" s="217">
        <v>4.7333333333333334</v>
      </c>
      <c r="O507" s="217">
        <v>4.7333333333333334</v>
      </c>
      <c r="P507" s="430" t="s">
        <v>2227</v>
      </c>
    </row>
    <row r="508" spans="1:16" ht="30" customHeight="1" x14ac:dyDescent="0.3">
      <c r="A508" s="258" t="str">
        <f t="shared" si="7"/>
        <v>504위</v>
      </c>
      <c r="B508" s="215" t="s">
        <v>3792</v>
      </c>
      <c r="C508" s="215" t="s">
        <v>3902</v>
      </c>
      <c r="D508" s="272">
        <v>6</v>
      </c>
      <c r="E508" s="356" t="s">
        <v>1674</v>
      </c>
      <c r="F508" s="214" t="s">
        <v>3145</v>
      </c>
      <c r="G508" s="221" t="s">
        <v>3146</v>
      </c>
      <c r="H508" s="214" t="s">
        <v>1076</v>
      </c>
      <c r="I508" s="229" t="s">
        <v>1076</v>
      </c>
      <c r="J508" s="272">
        <v>15</v>
      </c>
      <c r="K508" s="321">
        <v>4.6833333333333336</v>
      </c>
      <c r="L508" s="233">
        <v>4.7333333333333334</v>
      </c>
      <c r="M508" s="217">
        <v>4.666666666666667</v>
      </c>
      <c r="N508" s="217">
        <v>4.666666666666667</v>
      </c>
      <c r="O508" s="217">
        <v>4.666666666666667</v>
      </c>
      <c r="P508" s="430" t="s">
        <v>2227</v>
      </c>
    </row>
    <row r="509" spans="1:16" ht="30" customHeight="1" x14ac:dyDescent="0.3">
      <c r="A509" s="258" t="str">
        <f t="shared" si="7"/>
        <v>504위</v>
      </c>
      <c r="B509" s="215" t="s">
        <v>1898</v>
      </c>
      <c r="C509" s="215" t="s">
        <v>1899</v>
      </c>
      <c r="D509" s="272">
        <v>1</v>
      </c>
      <c r="E509" s="356" t="s">
        <v>2649</v>
      </c>
      <c r="F509" s="214" t="s">
        <v>2875</v>
      </c>
      <c r="G509" s="221" t="s">
        <v>2876</v>
      </c>
      <c r="H509" s="214" t="s">
        <v>1076</v>
      </c>
      <c r="I509" s="229" t="s">
        <v>1273</v>
      </c>
      <c r="J509" s="272">
        <v>30</v>
      </c>
      <c r="K509" s="321">
        <v>4.6833333333333336</v>
      </c>
      <c r="L509" s="233">
        <v>4.666666666666667</v>
      </c>
      <c r="M509" s="217">
        <v>4.7</v>
      </c>
      <c r="N509" s="217">
        <v>4.7</v>
      </c>
      <c r="O509" s="217">
        <v>4.666666666666667</v>
      </c>
      <c r="P509" s="430" t="s">
        <v>2571</v>
      </c>
    </row>
    <row r="510" spans="1:16" ht="30" customHeight="1" x14ac:dyDescent="0.3">
      <c r="A510" s="258" t="str">
        <f t="shared" si="7"/>
        <v>507위</v>
      </c>
      <c r="B510" s="215" t="s">
        <v>1833</v>
      </c>
      <c r="C510" s="215" t="s">
        <v>2208</v>
      </c>
      <c r="D510" s="272">
        <v>22</v>
      </c>
      <c r="E510" s="356" t="s">
        <v>2178</v>
      </c>
      <c r="F510" s="214" t="s">
        <v>2848</v>
      </c>
      <c r="G510" s="221" t="s">
        <v>2849</v>
      </c>
      <c r="H510" s="214" t="s">
        <v>1891</v>
      </c>
      <c r="I510" s="229" t="s">
        <v>1892</v>
      </c>
      <c r="J510" s="272">
        <v>11</v>
      </c>
      <c r="K510" s="321">
        <v>4.6818181818181817</v>
      </c>
      <c r="L510" s="233">
        <v>4.6363636363636367</v>
      </c>
      <c r="M510" s="217">
        <v>4.7272727272727275</v>
      </c>
      <c r="N510" s="217">
        <v>4.7272727272727275</v>
      </c>
      <c r="O510" s="217">
        <v>4.6363636363636367</v>
      </c>
      <c r="P510" s="430" t="s">
        <v>2847</v>
      </c>
    </row>
    <row r="511" spans="1:16" ht="30" customHeight="1" x14ac:dyDescent="0.3">
      <c r="A511" s="258" t="str">
        <f t="shared" si="7"/>
        <v>508위</v>
      </c>
      <c r="B511" s="215" t="s">
        <v>3792</v>
      </c>
      <c r="C511" s="215" t="s">
        <v>3801</v>
      </c>
      <c r="D511" s="272">
        <v>3</v>
      </c>
      <c r="E511" s="356" t="s">
        <v>3215</v>
      </c>
      <c r="F511" s="214" t="s">
        <v>2905</v>
      </c>
      <c r="G511" s="221" t="s">
        <v>3003</v>
      </c>
      <c r="H511" s="214" t="s">
        <v>1101</v>
      </c>
      <c r="I511" s="229" t="s">
        <v>1101</v>
      </c>
      <c r="J511" s="272">
        <v>18</v>
      </c>
      <c r="K511" s="321">
        <v>4.6805555555555554</v>
      </c>
      <c r="L511" s="233">
        <v>4.666666666666667</v>
      </c>
      <c r="M511" s="217">
        <v>4.666666666666667</v>
      </c>
      <c r="N511" s="217">
        <v>4.666666666666667</v>
      </c>
      <c r="O511" s="217">
        <v>4.7222222222222223</v>
      </c>
      <c r="P511" s="430" t="s">
        <v>2227</v>
      </c>
    </row>
    <row r="512" spans="1:16" ht="30" customHeight="1" x14ac:dyDescent="0.3">
      <c r="A512" s="258" t="str">
        <f t="shared" si="7"/>
        <v>509위</v>
      </c>
      <c r="B512" s="215" t="s">
        <v>1833</v>
      </c>
      <c r="C512" s="215" t="s">
        <v>2440</v>
      </c>
      <c r="D512" s="272">
        <v>22</v>
      </c>
      <c r="E512" s="356" t="s">
        <v>2180</v>
      </c>
      <c r="F512" s="214" t="s">
        <v>2465</v>
      </c>
      <c r="G512" s="221" t="s">
        <v>2470</v>
      </c>
      <c r="H512" s="214" t="s">
        <v>1891</v>
      </c>
      <c r="I512" s="229" t="s">
        <v>1892</v>
      </c>
      <c r="J512" s="272">
        <v>68</v>
      </c>
      <c r="K512" s="321">
        <v>4.6801470588235299</v>
      </c>
      <c r="L512" s="233">
        <v>4.6617647058823533</v>
      </c>
      <c r="M512" s="217">
        <v>4.6911764705882355</v>
      </c>
      <c r="N512" s="217">
        <v>4.6911764705882355</v>
      </c>
      <c r="O512" s="217">
        <v>4.6764705882352944</v>
      </c>
      <c r="P512" s="430" t="s">
        <v>2227</v>
      </c>
    </row>
    <row r="513" spans="1:16" ht="30" customHeight="1" x14ac:dyDescent="0.3">
      <c r="A513" s="258" t="str">
        <f t="shared" si="7"/>
        <v>510위</v>
      </c>
      <c r="B513" s="215" t="s">
        <v>1173</v>
      </c>
      <c r="C513" s="215" t="s">
        <v>1658</v>
      </c>
      <c r="D513" s="272">
        <v>22</v>
      </c>
      <c r="E513" s="356" t="s">
        <v>1921</v>
      </c>
      <c r="F513" s="103" t="s">
        <v>3111</v>
      </c>
      <c r="G513" s="221" t="s">
        <v>3112</v>
      </c>
      <c r="H513" s="214" t="s">
        <v>1891</v>
      </c>
      <c r="I513" s="229" t="s">
        <v>1892</v>
      </c>
      <c r="J513" s="272">
        <v>25</v>
      </c>
      <c r="K513" s="321">
        <v>4.68</v>
      </c>
      <c r="L513" s="233">
        <v>4.68</v>
      </c>
      <c r="M513" s="217">
        <v>4.68</v>
      </c>
      <c r="N513" s="217">
        <v>4.68</v>
      </c>
      <c r="O513" s="217">
        <v>4.68</v>
      </c>
      <c r="P513" s="430" t="s">
        <v>3113</v>
      </c>
    </row>
    <row r="514" spans="1:16" ht="30" customHeight="1" x14ac:dyDescent="0.3">
      <c r="A514" s="258" t="str">
        <f t="shared" si="7"/>
        <v>511위</v>
      </c>
      <c r="B514" s="215" t="s">
        <v>1898</v>
      </c>
      <c r="C514" s="215" t="s">
        <v>1908</v>
      </c>
      <c r="D514" s="272">
        <v>1</v>
      </c>
      <c r="E514" s="356" t="s">
        <v>2677</v>
      </c>
      <c r="F514" s="214" t="s">
        <v>2568</v>
      </c>
      <c r="G514" s="221" t="s">
        <v>3089</v>
      </c>
      <c r="H514" s="214" t="s">
        <v>1159</v>
      </c>
      <c r="I514" s="229" t="s">
        <v>1159</v>
      </c>
      <c r="J514" s="272">
        <v>31</v>
      </c>
      <c r="K514" s="322">
        <v>4.6785714285714288</v>
      </c>
      <c r="L514" s="233">
        <v>4.5714285714285712</v>
      </c>
      <c r="M514" s="217">
        <v>4.5714285714285712</v>
      </c>
      <c r="N514" s="217">
        <v>4.7142857142857144</v>
      </c>
      <c r="O514" s="217">
        <v>4.8571428571428568</v>
      </c>
      <c r="P514" s="452" t="s">
        <v>2227</v>
      </c>
    </row>
    <row r="515" spans="1:16" ht="30" customHeight="1" x14ac:dyDescent="0.3">
      <c r="A515" s="258" t="str">
        <f t="shared" si="7"/>
        <v>511위</v>
      </c>
      <c r="B515" s="215" t="s">
        <v>3792</v>
      </c>
      <c r="C515" s="215" t="s">
        <v>3833</v>
      </c>
      <c r="D515" s="272">
        <v>2</v>
      </c>
      <c r="E515" s="356" t="s">
        <v>1848</v>
      </c>
      <c r="F515" s="214" t="s">
        <v>2575</v>
      </c>
      <c r="G515" s="221" t="s">
        <v>4023</v>
      </c>
      <c r="H515" s="214" t="s">
        <v>3851</v>
      </c>
      <c r="I515" s="229" t="s">
        <v>1159</v>
      </c>
      <c r="J515" s="272">
        <v>15</v>
      </c>
      <c r="K515" s="321">
        <v>4.6785714285714288</v>
      </c>
      <c r="L515" s="233">
        <v>4.7333333333333334</v>
      </c>
      <c r="M515" s="217">
        <v>4.7333333333333334</v>
      </c>
      <c r="N515" s="217">
        <v>4.5333333333333332</v>
      </c>
      <c r="O515" s="217">
        <v>4.7142857142857144</v>
      </c>
      <c r="P515" s="430" t="s">
        <v>2227</v>
      </c>
    </row>
    <row r="516" spans="1:16" ht="30" customHeight="1" x14ac:dyDescent="0.3">
      <c r="A516" s="258" t="str">
        <f t="shared" ref="A516:A579" si="8">_xlfn.RANK.EQ(K516, $K$4:$K$4324, 0)&amp;"위"</f>
        <v>511위</v>
      </c>
      <c r="B516" s="215" t="s">
        <v>1173</v>
      </c>
      <c r="C516" s="215" t="s">
        <v>1548</v>
      </c>
      <c r="D516" s="272">
        <v>2</v>
      </c>
      <c r="E516" s="356" t="s">
        <v>2969</v>
      </c>
      <c r="F516" s="214" t="s">
        <v>1930</v>
      </c>
      <c r="G516" s="221" t="s">
        <v>2974</v>
      </c>
      <c r="H516" s="214" t="s">
        <v>1930</v>
      </c>
      <c r="I516" s="229" t="s">
        <v>1131</v>
      </c>
      <c r="J516" s="272">
        <v>42</v>
      </c>
      <c r="K516" s="321">
        <v>4.6785714285714288</v>
      </c>
      <c r="L516" s="232">
        <v>4.6904761904761907</v>
      </c>
      <c r="M516" s="216">
        <v>4.7142857142857144</v>
      </c>
      <c r="N516" s="216">
        <v>4.6190476190476186</v>
      </c>
      <c r="O516" s="216">
        <v>4.6904761904761907</v>
      </c>
      <c r="P516" s="430" t="s">
        <v>2892</v>
      </c>
    </row>
    <row r="517" spans="1:16" ht="30" customHeight="1" x14ac:dyDescent="0.3">
      <c r="A517" s="258" t="str">
        <f t="shared" si="8"/>
        <v>511위</v>
      </c>
      <c r="B517" s="215" t="s">
        <v>1833</v>
      </c>
      <c r="C517" s="215" t="s">
        <v>2208</v>
      </c>
      <c r="D517" s="272">
        <v>4</v>
      </c>
      <c r="E517" s="356" t="s">
        <v>1674</v>
      </c>
      <c r="F517" s="214" t="s">
        <v>2748</v>
      </c>
      <c r="G517" s="221" t="s">
        <v>2749</v>
      </c>
      <c r="H517" s="214" t="s">
        <v>1076</v>
      </c>
      <c r="I517" s="229" t="s">
        <v>1076</v>
      </c>
      <c r="J517" s="272">
        <v>22</v>
      </c>
      <c r="K517" s="321">
        <v>4.6785714285714288</v>
      </c>
      <c r="L517" s="233">
        <v>4.6363636363636367</v>
      </c>
      <c r="M517" s="217">
        <v>4.6818181818181817</v>
      </c>
      <c r="N517" s="217">
        <v>4.6818181818181817</v>
      </c>
      <c r="O517" s="217">
        <v>4.7142857142857144</v>
      </c>
      <c r="P517" s="430" t="s">
        <v>2227</v>
      </c>
    </row>
    <row r="518" spans="1:16" ht="30" customHeight="1" x14ac:dyDescent="0.3">
      <c r="A518" s="258" t="str">
        <f t="shared" si="8"/>
        <v>511위</v>
      </c>
      <c r="B518" s="215" t="s">
        <v>1833</v>
      </c>
      <c r="C518" s="215" t="s">
        <v>2706</v>
      </c>
      <c r="D518" s="272">
        <v>22</v>
      </c>
      <c r="E518" s="356" t="s">
        <v>3294</v>
      </c>
      <c r="F518" s="214" t="s">
        <v>3107</v>
      </c>
      <c r="G518" s="221" t="s">
        <v>3108</v>
      </c>
      <c r="H518" s="214" t="s">
        <v>1891</v>
      </c>
      <c r="I518" s="229" t="s">
        <v>1892</v>
      </c>
      <c r="J518" s="272">
        <v>7</v>
      </c>
      <c r="K518" s="321">
        <v>4.6785714285714288</v>
      </c>
      <c r="L518" s="233">
        <v>4.7142857142857144</v>
      </c>
      <c r="M518" s="217">
        <v>4.7142857142857144</v>
      </c>
      <c r="N518" s="217">
        <v>4.5714285714285712</v>
      </c>
      <c r="O518" s="217">
        <v>4.7142857142857144</v>
      </c>
      <c r="P518" s="430" t="s">
        <v>3100</v>
      </c>
    </row>
    <row r="519" spans="1:16" ht="30" customHeight="1" x14ac:dyDescent="0.3">
      <c r="A519" s="258" t="str">
        <f t="shared" si="8"/>
        <v>516위</v>
      </c>
      <c r="B519" s="215" t="s">
        <v>1173</v>
      </c>
      <c r="C519" s="215" t="s">
        <v>1658</v>
      </c>
      <c r="D519" s="272">
        <v>1</v>
      </c>
      <c r="E519" s="356" t="s">
        <v>3215</v>
      </c>
      <c r="F519" s="214" t="s">
        <v>2605</v>
      </c>
      <c r="G519" s="221" t="s">
        <v>3228</v>
      </c>
      <c r="H519" s="214" t="s">
        <v>1101</v>
      </c>
      <c r="I519" s="229" t="s">
        <v>1101</v>
      </c>
      <c r="J519" s="272">
        <v>45</v>
      </c>
      <c r="K519" s="321">
        <v>4.6782945736434112</v>
      </c>
      <c r="L519" s="232">
        <v>4.6511627906976747</v>
      </c>
      <c r="M519" s="216">
        <v>4.666666666666667</v>
      </c>
      <c r="N519" s="216">
        <v>4.6976744186046515</v>
      </c>
      <c r="O519" s="216">
        <v>4.6976744186046515</v>
      </c>
      <c r="P519" s="430" t="s">
        <v>2227</v>
      </c>
    </row>
    <row r="520" spans="1:16" ht="30" customHeight="1" x14ac:dyDescent="0.3">
      <c r="A520" s="258" t="str">
        <f t="shared" si="8"/>
        <v>517위</v>
      </c>
      <c r="B520" s="215" t="s">
        <v>3394</v>
      </c>
      <c r="C520" s="215" t="s">
        <v>3527</v>
      </c>
      <c r="D520" s="272">
        <v>22</v>
      </c>
      <c r="E520" s="356" t="s">
        <v>3528</v>
      </c>
      <c r="F520" s="214" t="s">
        <v>97</v>
      </c>
      <c r="G520" s="221" t="s">
        <v>321</v>
      </c>
      <c r="H520" s="214" t="s">
        <v>247</v>
      </c>
      <c r="I520" s="229" t="s">
        <v>248</v>
      </c>
      <c r="J520" s="272">
        <v>15</v>
      </c>
      <c r="K520" s="321">
        <v>4.6773809523809522</v>
      </c>
      <c r="L520" s="233">
        <v>4.666666666666667</v>
      </c>
      <c r="M520" s="217">
        <v>4.7333333333333334</v>
      </c>
      <c r="N520" s="217">
        <v>4.666666666666667</v>
      </c>
      <c r="O520" s="217">
        <v>4.6428571428571432</v>
      </c>
      <c r="P520" s="430" t="s">
        <v>1535</v>
      </c>
    </row>
    <row r="521" spans="1:16" ht="30" customHeight="1" x14ac:dyDescent="0.3">
      <c r="A521" s="258" t="str">
        <f t="shared" si="8"/>
        <v>518위</v>
      </c>
      <c r="B521" s="215" t="s">
        <v>3792</v>
      </c>
      <c r="C521" s="215" t="s">
        <v>3833</v>
      </c>
      <c r="D521" s="272">
        <v>22</v>
      </c>
      <c r="E521" s="356" t="s">
        <v>2186</v>
      </c>
      <c r="F521" s="214" t="s">
        <v>3983</v>
      </c>
      <c r="G521" s="221" t="s">
        <v>3984</v>
      </c>
      <c r="H521" s="214" t="s">
        <v>3906</v>
      </c>
      <c r="I521" s="229" t="s">
        <v>1892</v>
      </c>
      <c r="J521" s="272">
        <v>63</v>
      </c>
      <c r="K521" s="321">
        <v>4.6772273425499229</v>
      </c>
      <c r="L521" s="233">
        <v>4.6825396825396828</v>
      </c>
      <c r="M521" s="217">
        <v>4.6984126984126986</v>
      </c>
      <c r="N521" s="217">
        <v>4.666666666666667</v>
      </c>
      <c r="O521" s="217">
        <v>4.661290322580645</v>
      </c>
      <c r="P521" s="430" t="s">
        <v>2766</v>
      </c>
    </row>
    <row r="522" spans="1:16" ht="30" customHeight="1" x14ac:dyDescent="0.3">
      <c r="A522" s="258" t="str">
        <f t="shared" si="8"/>
        <v>519위</v>
      </c>
      <c r="B522" s="215" t="s">
        <v>1898</v>
      </c>
      <c r="C522" s="215" t="s">
        <v>1902</v>
      </c>
      <c r="D522" s="272">
        <v>22</v>
      </c>
      <c r="E522" s="356" t="s">
        <v>1904</v>
      </c>
      <c r="F522" s="214" t="s">
        <v>2762</v>
      </c>
      <c r="G522" s="221" t="s">
        <v>2763</v>
      </c>
      <c r="H522" s="214" t="s">
        <v>1891</v>
      </c>
      <c r="I522" s="229" t="s">
        <v>1892</v>
      </c>
      <c r="J522" s="272">
        <v>81</v>
      </c>
      <c r="K522" s="321">
        <v>4.6772151898734178</v>
      </c>
      <c r="L522" s="233">
        <v>4.6329113924050631</v>
      </c>
      <c r="M522" s="217">
        <v>4.7215189873417724</v>
      </c>
      <c r="N522" s="217">
        <v>4.6455696202531644</v>
      </c>
      <c r="O522" s="217">
        <v>4.7088607594936711</v>
      </c>
      <c r="P522" s="430" t="s">
        <v>2764</v>
      </c>
    </row>
    <row r="523" spans="1:16" ht="30" customHeight="1" x14ac:dyDescent="0.3">
      <c r="A523" s="258" t="str">
        <f t="shared" si="8"/>
        <v>520위</v>
      </c>
      <c r="B523" s="215" t="s">
        <v>1886</v>
      </c>
      <c r="C523" s="215" t="s">
        <v>1887</v>
      </c>
      <c r="D523" s="274">
        <v>22</v>
      </c>
      <c r="E523" s="380" t="s">
        <v>1889</v>
      </c>
      <c r="F523" s="214" t="s">
        <v>2741</v>
      </c>
      <c r="G523" s="221" t="s">
        <v>2742</v>
      </c>
      <c r="H523" s="214" t="s">
        <v>1891</v>
      </c>
      <c r="I523" s="229" t="s">
        <v>1892</v>
      </c>
      <c r="J523" s="274">
        <v>88</v>
      </c>
      <c r="K523" s="322">
        <v>4.6761363636363633</v>
      </c>
      <c r="L523" s="234">
        <v>4.6818181818181817</v>
      </c>
      <c r="M523" s="223">
        <v>4.6818181818181817</v>
      </c>
      <c r="N523" s="223">
        <v>4.6590909090909092</v>
      </c>
      <c r="O523" s="223">
        <v>4.6818181818181817</v>
      </c>
      <c r="P523" s="430" t="s">
        <v>2092</v>
      </c>
    </row>
    <row r="524" spans="1:16" ht="30" customHeight="1" x14ac:dyDescent="0.3">
      <c r="A524" s="258" t="str">
        <f t="shared" si="8"/>
        <v>521위</v>
      </c>
      <c r="B524" s="215" t="s">
        <v>1833</v>
      </c>
      <c r="C524" s="215" t="s">
        <v>2208</v>
      </c>
      <c r="D524" s="272">
        <v>4</v>
      </c>
      <c r="E524" s="356" t="s">
        <v>1674</v>
      </c>
      <c r="F524" s="214" t="s">
        <v>2524</v>
      </c>
      <c r="G524" s="221" t="s">
        <v>2922</v>
      </c>
      <c r="H524" s="214" t="s">
        <v>1076</v>
      </c>
      <c r="I524" s="229" t="s">
        <v>1076</v>
      </c>
      <c r="J524" s="272">
        <v>27</v>
      </c>
      <c r="K524" s="321">
        <v>4.6759259259259256</v>
      </c>
      <c r="L524" s="233">
        <v>4.666666666666667</v>
      </c>
      <c r="M524" s="217">
        <v>4.666666666666667</v>
      </c>
      <c r="N524" s="217">
        <v>4.666666666666667</v>
      </c>
      <c r="O524" s="217">
        <v>4.7037037037037033</v>
      </c>
      <c r="P524" s="430" t="s">
        <v>2227</v>
      </c>
    </row>
    <row r="525" spans="1:16" ht="30" customHeight="1" x14ac:dyDescent="0.3">
      <c r="A525" s="258" t="str">
        <f t="shared" si="8"/>
        <v>521위</v>
      </c>
      <c r="B525" s="215" t="s">
        <v>1898</v>
      </c>
      <c r="C525" s="215" t="s">
        <v>1905</v>
      </c>
      <c r="D525" s="272">
        <v>1</v>
      </c>
      <c r="E525" s="356" t="s">
        <v>2261</v>
      </c>
      <c r="F525" s="214" t="s">
        <v>2465</v>
      </c>
      <c r="G525" s="221" t="s">
        <v>3022</v>
      </c>
      <c r="H525" s="214" t="s">
        <v>1186</v>
      </c>
      <c r="I525" s="229" t="s">
        <v>1186</v>
      </c>
      <c r="J525" s="272">
        <v>28</v>
      </c>
      <c r="K525" s="321">
        <v>4.6759259259259256</v>
      </c>
      <c r="L525" s="232">
        <v>4.6785714285714288</v>
      </c>
      <c r="M525" s="216">
        <v>4.6785714285714288</v>
      </c>
      <c r="N525" s="216">
        <v>4.6428571428571432</v>
      </c>
      <c r="O525" s="216">
        <v>4.7037037037037033</v>
      </c>
      <c r="P525" s="430" t="s">
        <v>2227</v>
      </c>
    </row>
    <row r="526" spans="1:16" ht="30" customHeight="1" x14ac:dyDescent="0.3">
      <c r="A526" s="258" t="str">
        <f t="shared" si="8"/>
        <v>523위</v>
      </c>
      <c r="B526" s="215" t="s">
        <v>1173</v>
      </c>
      <c r="C526" s="215" t="s">
        <v>1658</v>
      </c>
      <c r="D526" s="272">
        <v>3</v>
      </c>
      <c r="E526" s="356" t="s">
        <v>1568</v>
      </c>
      <c r="F526" s="214" t="s">
        <v>3153</v>
      </c>
      <c r="G526" s="221" t="s">
        <v>3196</v>
      </c>
      <c r="H526" s="214" t="s">
        <v>1273</v>
      </c>
      <c r="I526" s="229" t="s">
        <v>1273</v>
      </c>
      <c r="J526" s="272">
        <v>20</v>
      </c>
      <c r="K526" s="321">
        <v>4.6750000000000007</v>
      </c>
      <c r="L526" s="233">
        <v>4.7</v>
      </c>
      <c r="M526" s="217">
        <v>4.7</v>
      </c>
      <c r="N526" s="217">
        <v>4.6500000000000004</v>
      </c>
      <c r="O526" s="217">
        <v>4.6500000000000004</v>
      </c>
      <c r="P526" s="430" t="s">
        <v>2227</v>
      </c>
    </row>
    <row r="527" spans="1:16" ht="30" customHeight="1" x14ac:dyDescent="0.3">
      <c r="A527" s="258" t="str">
        <f t="shared" si="8"/>
        <v>523위</v>
      </c>
      <c r="B527" s="215" t="s">
        <v>1173</v>
      </c>
      <c r="C527" s="215" t="s">
        <v>1911</v>
      </c>
      <c r="D527" s="272">
        <v>2</v>
      </c>
      <c r="E527" s="356" t="s">
        <v>1674</v>
      </c>
      <c r="F527" s="214" t="s">
        <v>3143</v>
      </c>
      <c r="G527" s="221" t="s">
        <v>2921</v>
      </c>
      <c r="H527" s="214" t="s">
        <v>1076</v>
      </c>
      <c r="I527" s="229" t="s">
        <v>1076</v>
      </c>
      <c r="J527" s="272">
        <v>30</v>
      </c>
      <c r="K527" s="321">
        <v>4.6750000000000007</v>
      </c>
      <c r="L527" s="232">
        <v>4.7</v>
      </c>
      <c r="M527" s="216">
        <v>4.7</v>
      </c>
      <c r="N527" s="216">
        <v>4.6333333333333337</v>
      </c>
      <c r="O527" s="216">
        <v>4.666666666666667</v>
      </c>
      <c r="P527" s="430" t="s">
        <v>2227</v>
      </c>
    </row>
    <row r="528" spans="1:16" ht="30" customHeight="1" x14ac:dyDescent="0.3">
      <c r="A528" s="258" t="str">
        <f t="shared" si="8"/>
        <v>523위</v>
      </c>
      <c r="B528" s="215" t="s">
        <v>1898</v>
      </c>
      <c r="C528" s="215" t="s">
        <v>1899</v>
      </c>
      <c r="D528" s="272">
        <v>1</v>
      </c>
      <c r="E528" s="356" t="s">
        <v>2649</v>
      </c>
      <c r="F528" s="214" t="s">
        <v>2871</v>
      </c>
      <c r="G528" s="221" t="s">
        <v>2872</v>
      </c>
      <c r="H528" s="214" t="s">
        <v>1076</v>
      </c>
      <c r="I528" s="229" t="s">
        <v>1273</v>
      </c>
      <c r="J528" s="272">
        <v>30</v>
      </c>
      <c r="K528" s="321">
        <v>4.6750000000000007</v>
      </c>
      <c r="L528" s="233">
        <v>4.666666666666667</v>
      </c>
      <c r="M528" s="217">
        <v>4.7</v>
      </c>
      <c r="N528" s="217">
        <v>4.666666666666667</v>
      </c>
      <c r="O528" s="217">
        <v>4.666666666666667</v>
      </c>
      <c r="P528" s="452" t="s">
        <v>2227</v>
      </c>
    </row>
    <row r="529" spans="1:16" ht="30" customHeight="1" x14ac:dyDescent="0.3">
      <c r="A529" s="258" t="str">
        <f t="shared" si="8"/>
        <v>523위</v>
      </c>
      <c r="B529" s="215" t="s">
        <v>3792</v>
      </c>
      <c r="C529" s="215" t="s">
        <v>3801</v>
      </c>
      <c r="D529" s="272">
        <v>22</v>
      </c>
      <c r="E529" s="356" t="s">
        <v>4102</v>
      </c>
      <c r="F529" s="214" t="s">
        <v>3101</v>
      </c>
      <c r="G529" s="221" t="s">
        <v>3102</v>
      </c>
      <c r="H529" s="214" t="s">
        <v>3906</v>
      </c>
      <c r="I529" s="229" t="s">
        <v>1892</v>
      </c>
      <c r="J529" s="272">
        <v>10</v>
      </c>
      <c r="K529" s="321">
        <v>4.6750000000000007</v>
      </c>
      <c r="L529" s="233">
        <v>4.7</v>
      </c>
      <c r="M529" s="217">
        <v>4.7</v>
      </c>
      <c r="N529" s="217">
        <v>4.7</v>
      </c>
      <c r="O529" s="217">
        <v>4.5999999999999996</v>
      </c>
      <c r="P529" s="430" t="s">
        <v>3100</v>
      </c>
    </row>
    <row r="530" spans="1:16" ht="30" customHeight="1" x14ac:dyDescent="0.3">
      <c r="A530" s="258" t="str">
        <f t="shared" si="8"/>
        <v>527위</v>
      </c>
      <c r="B530" s="215" t="s">
        <v>1833</v>
      </c>
      <c r="C530" s="215" t="s">
        <v>2440</v>
      </c>
      <c r="D530" s="272">
        <v>22</v>
      </c>
      <c r="E530" s="356" t="s">
        <v>2180</v>
      </c>
      <c r="F530" s="214" t="s">
        <v>2762</v>
      </c>
      <c r="G530" s="221" t="s">
        <v>2763</v>
      </c>
      <c r="H530" s="214" t="s">
        <v>1891</v>
      </c>
      <c r="I530" s="229" t="s">
        <v>1892</v>
      </c>
      <c r="J530" s="272">
        <v>63</v>
      </c>
      <c r="K530" s="321">
        <v>4.6746031746031749</v>
      </c>
      <c r="L530" s="233">
        <v>4.666666666666667</v>
      </c>
      <c r="M530" s="217">
        <v>4.6984126984126986</v>
      </c>
      <c r="N530" s="217">
        <v>4.6507936507936511</v>
      </c>
      <c r="O530" s="217">
        <v>4.6825396825396828</v>
      </c>
      <c r="P530" s="430" t="s">
        <v>2764</v>
      </c>
    </row>
    <row r="531" spans="1:16" ht="30" customHeight="1" x14ac:dyDescent="0.3">
      <c r="A531" s="258" t="str">
        <f t="shared" si="8"/>
        <v>528위</v>
      </c>
      <c r="B531" s="215" t="s">
        <v>1886</v>
      </c>
      <c r="C531" s="215" t="s">
        <v>1887</v>
      </c>
      <c r="D531" s="274">
        <v>22</v>
      </c>
      <c r="E531" s="380" t="s">
        <v>1889</v>
      </c>
      <c r="F531" s="214" t="s">
        <v>2741</v>
      </c>
      <c r="G531" s="221" t="s">
        <v>2743</v>
      </c>
      <c r="H531" s="214" t="s">
        <v>1891</v>
      </c>
      <c r="I531" s="229" t="s">
        <v>1892</v>
      </c>
      <c r="J531" s="274">
        <v>88</v>
      </c>
      <c r="K531" s="322">
        <v>4.674352536997886</v>
      </c>
      <c r="L531" s="234">
        <v>4.6818181818181817</v>
      </c>
      <c r="M531" s="223">
        <v>4.6704545454545459</v>
      </c>
      <c r="N531" s="223">
        <v>4.6590909090909092</v>
      </c>
      <c r="O531" s="223">
        <v>4.6860465116279073</v>
      </c>
      <c r="P531" s="430" t="s">
        <v>2092</v>
      </c>
    </row>
    <row r="532" spans="1:16" ht="30" customHeight="1" x14ac:dyDescent="0.3">
      <c r="A532" s="258" t="str">
        <f t="shared" si="8"/>
        <v>529위</v>
      </c>
      <c r="B532" s="215" t="s">
        <v>1898</v>
      </c>
      <c r="C532" s="215" t="s">
        <v>1905</v>
      </c>
      <c r="D532" s="272">
        <v>1</v>
      </c>
      <c r="E532" s="356" t="s">
        <v>2969</v>
      </c>
      <c r="F532" s="214" t="s">
        <v>2978</v>
      </c>
      <c r="G532" s="221" t="s">
        <v>2979</v>
      </c>
      <c r="H532" s="214" t="s">
        <v>1930</v>
      </c>
      <c r="I532" s="229" t="s">
        <v>1131</v>
      </c>
      <c r="J532" s="272">
        <v>83</v>
      </c>
      <c r="K532" s="321">
        <v>4.6737804878048781</v>
      </c>
      <c r="L532" s="233">
        <v>4.6707317073170733</v>
      </c>
      <c r="M532" s="217">
        <v>4.6829268292682924</v>
      </c>
      <c r="N532" s="217">
        <v>4.6707317073170733</v>
      </c>
      <c r="O532" s="217">
        <v>4.6707317073170733</v>
      </c>
      <c r="P532" s="430" t="s">
        <v>2227</v>
      </c>
    </row>
    <row r="533" spans="1:16" ht="30" customHeight="1" x14ac:dyDescent="0.3">
      <c r="A533" s="258" t="str">
        <f t="shared" si="8"/>
        <v>530위</v>
      </c>
      <c r="B533" s="215" t="s">
        <v>1833</v>
      </c>
      <c r="C533" s="215" t="s">
        <v>2440</v>
      </c>
      <c r="D533" s="272">
        <v>1</v>
      </c>
      <c r="E533" s="356" t="s">
        <v>2442</v>
      </c>
      <c r="F533" s="214" t="s">
        <v>2911</v>
      </c>
      <c r="G533" s="221" t="s">
        <v>2912</v>
      </c>
      <c r="H533" s="214" t="s">
        <v>1101</v>
      </c>
      <c r="I533" s="229" t="s">
        <v>1101</v>
      </c>
      <c r="J533" s="272">
        <v>26</v>
      </c>
      <c r="K533" s="321">
        <v>4.6730770000000001</v>
      </c>
      <c r="L533" s="233">
        <v>4.7692310000000004</v>
      </c>
      <c r="M533" s="217">
        <v>4.7307689999999996</v>
      </c>
      <c r="N533" s="217">
        <v>4.6923079999999997</v>
      </c>
      <c r="O533" s="217">
        <v>4.5</v>
      </c>
      <c r="P533" s="430" t="s">
        <v>2227</v>
      </c>
    </row>
    <row r="534" spans="1:16" ht="30" customHeight="1" x14ac:dyDescent="0.3">
      <c r="A534" s="258" t="str">
        <f t="shared" si="8"/>
        <v>531위</v>
      </c>
      <c r="B534" s="215" t="s">
        <v>1886</v>
      </c>
      <c r="C534" s="215" t="s">
        <v>1894</v>
      </c>
      <c r="D534" s="274">
        <v>22</v>
      </c>
      <c r="E534" s="357" t="s">
        <v>1896</v>
      </c>
      <c r="F534" s="214" t="s">
        <v>2762</v>
      </c>
      <c r="G534" s="221" t="s">
        <v>2763</v>
      </c>
      <c r="H534" s="214" t="s">
        <v>1891</v>
      </c>
      <c r="I534" s="229" t="s">
        <v>1892</v>
      </c>
      <c r="J534" s="274">
        <v>88</v>
      </c>
      <c r="K534" s="321">
        <v>4.6719570241217809</v>
      </c>
      <c r="L534" s="233">
        <v>4.6790123456790127</v>
      </c>
      <c r="M534" s="217">
        <v>4.7317073170731705</v>
      </c>
      <c r="N534" s="217">
        <v>4.6265060240963853</v>
      </c>
      <c r="O534" s="217">
        <v>4.6506024096385543</v>
      </c>
      <c r="P534" s="430" t="s">
        <v>2764</v>
      </c>
    </row>
    <row r="535" spans="1:16" ht="30" customHeight="1" x14ac:dyDescent="0.3">
      <c r="A535" s="258" t="str">
        <f t="shared" si="8"/>
        <v>532위</v>
      </c>
      <c r="B535" s="215" t="s">
        <v>1898</v>
      </c>
      <c r="C535" s="215" t="s">
        <v>1902</v>
      </c>
      <c r="D535" s="272">
        <v>22</v>
      </c>
      <c r="E535" s="356" t="s">
        <v>1904</v>
      </c>
      <c r="F535" s="214" t="s">
        <v>2787</v>
      </c>
      <c r="G535" s="221" t="s">
        <v>2788</v>
      </c>
      <c r="H535" s="214" t="s">
        <v>1891</v>
      </c>
      <c r="I535" s="229" t="s">
        <v>1892</v>
      </c>
      <c r="J535" s="272">
        <v>16</v>
      </c>
      <c r="K535" s="321">
        <v>4.671875</v>
      </c>
      <c r="L535" s="232">
        <v>4.625</v>
      </c>
      <c r="M535" s="216">
        <v>4.75</v>
      </c>
      <c r="N535" s="216">
        <v>4.6875</v>
      </c>
      <c r="O535" s="216">
        <v>4.625</v>
      </c>
      <c r="P535" s="430" t="s">
        <v>2789</v>
      </c>
    </row>
    <row r="536" spans="1:16" ht="30" customHeight="1" x14ac:dyDescent="0.3">
      <c r="A536" s="258" t="str">
        <f t="shared" si="8"/>
        <v>533위</v>
      </c>
      <c r="B536" s="215" t="s">
        <v>1898</v>
      </c>
      <c r="C536" s="215" t="s">
        <v>1902</v>
      </c>
      <c r="D536" s="272">
        <v>2</v>
      </c>
      <c r="E536" s="356" t="s">
        <v>2652</v>
      </c>
      <c r="F536" s="214" t="s">
        <v>2917</v>
      </c>
      <c r="G536" s="221" t="s">
        <v>2882</v>
      </c>
      <c r="H536" s="214" t="s">
        <v>203</v>
      </c>
      <c r="I536" s="229" t="s">
        <v>203</v>
      </c>
      <c r="J536" s="272">
        <v>20</v>
      </c>
      <c r="K536" s="321">
        <v>4.6717105263157901</v>
      </c>
      <c r="L536" s="233">
        <v>4.6500000000000004</v>
      </c>
      <c r="M536" s="217">
        <v>4.6500000000000004</v>
      </c>
      <c r="N536" s="217">
        <v>4.7368421052631575</v>
      </c>
      <c r="O536" s="217">
        <v>4.6500000000000004</v>
      </c>
      <c r="P536" s="430" t="s">
        <v>2227</v>
      </c>
    </row>
    <row r="537" spans="1:16" ht="30" customHeight="1" x14ac:dyDescent="0.3">
      <c r="A537" s="258" t="str">
        <f t="shared" si="8"/>
        <v>534위</v>
      </c>
      <c r="B537" s="215" t="s">
        <v>1833</v>
      </c>
      <c r="C537" s="215" t="s">
        <v>2440</v>
      </c>
      <c r="D537" s="272">
        <v>2</v>
      </c>
      <c r="E537" s="356" t="s">
        <v>2493</v>
      </c>
      <c r="F537" s="214" t="s">
        <v>2541</v>
      </c>
      <c r="G537" s="221" t="s">
        <v>2619</v>
      </c>
      <c r="H537" s="214" t="s">
        <v>1541</v>
      </c>
      <c r="I537" s="229" t="s">
        <v>1541</v>
      </c>
      <c r="J537" s="272">
        <v>19</v>
      </c>
      <c r="K537" s="321">
        <v>4.6710526315789469</v>
      </c>
      <c r="L537" s="233">
        <v>4.6842105263157894</v>
      </c>
      <c r="M537" s="217">
        <v>4.6842105263157894</v>
      </c>
      <c r="N537" s="217">
        <v>4.6842105263157894</v>
      </c>
      <c r="O537" s="217">
        <v>4.6315789473684212</v>
      </c>
      <c r="P537" s="430" t="s">
        <v>2227</v>
      </c>
    </row>
    <row r="538" spans="1:16" ht="30" customHeight="1" x14ac:dyDescent="0.3">
      <c r="A538" s="258" t="str">
        <f t="shared" si="8"/>
        <v>535위</v>
      </c>
      <c r="B538" s="215" t="s">
        <v>1173</v>
      </c>
      <c r="C538" s="215" t="s">
        <v>1911</v>
      </c>
      <c r="D538" s="272">
        <v>2</v>
      </c>
      <c r="E538" s="356" t="s">
        <v>1674</v>
      </c>
      <c r="F538" s="214" t="s">
        <v>3144</v>
      </c>
      <c r="G538" s="221" t="s">
        <v>2749</v>
      </c>
      <c r="H538" s="214" t="s">
        <v>1076</v>
      </c>
      <c r="I538" s="229" t="s">
        <v>1076</v>
      </c>
      <c r="J538" s="272">
        <v>17</v>
      </c>
      <c r="K538" s="322">
        <v>4.6709558823529411</v>
      </c>
      <c r="L538" s="233">
        <v>4.6470588235294121</v>
      </c>
      <c r="M538" s="217">
        <v>4.7058823529411766</v>
      </c>
      <c r="N538" s="217">
        <v>4.7058823529411766</v>
      </c>
      <c r="O538" s="217">
        <v>4.625</v>
      </c>
      <c r="P538" s="430" t="s">
        <v>2227</v>
      </c>
    </row>
    <row r="539" spans="1:16" ht="30" customHeight="1" x14ac:dyDescent="0.3">
      <c r="A539" s="258" t="str">
        <f t="shared" si="8"/>
        <v>536위</v>
      </c>
      <c r="B539" s="215" t="s">
        <v>3792</v>
      </c>
      <c r="C539" s="215" t="s">
        <v>3902</v>
      </c>
      <c r="D539" s="272">
        <v>4</v>
      </c>
      <c r="E539" s="356" t="s">
        <v>2261</v>
      </c>
      <c r="F539" s="214" t="s">
        <v>2886</v>
      </c>
      <c r="G539" s="221" t="s">
        <v>3889</v>
      </c>
      <c r="H539" s="214" t="s">
        <v>1186</v>
      </c>
      <c r="I539" s="229" t="s">
        <v>1186</v>
      </c>
      <c r="J539" s="272">
        <v>20</v>
      </c>
      <c r="K539" s="321">
        <v>4.6703947368421055</v>
      </c>
      <c r="L539" s="233">
        <v>4.6500000000000004</v>
      </c>
      <c r="M539" s="217">
        <v>4.7</v>
      </c>
      <c r="N539" s="217">
        <v>4.7</v>
      </c>
      <c r="O539" s="217">
        <v>4.6315789473684212</v>
      </c>
      <c r="P539" s="430" t="s">
        <v>2227</v>
      </c>
    </row>
    <row r="540" spans="1:16" ht="30" customHeight="1" x14ac:dyDescent="0.3">
      <c r="A540" s="258" t="str">
        <f t="shared" si="8"/>
        <v>537위</v>
      </c>
      <c r="B540" s="215" t="s">
        <v>1173</v>
      </c>
      <c r="C540" s="215" t="s">
        <v>1911</v>
      </c>
      <c r="D540" s="272">
        <v>1</v>
      </c>
      <c r="E540" s="356" t="s">
        <v>2684</v>
      </c>
      <c r="F540" s="214" t="s">
        <v>3141</v>
      </c>
      <c r="G540" s="221" t="s">
        <v>3142</v>
      </c>
      <c r="H540" s="214" t="s">
        <v>203</v>
      </c>
      <c r="I540" s="229" t="s">
        <v>203</v>
      </c>
      <c r="J540" s="272">
        <v>27</v>
      </c>
      <c r="K540" s="321">
        <v>4.6702279202279202</v>
      </c>
      <c r="L540" s="232">
        <v>4.666666666666667</v>
      </c>
      <c r="M540" s="216">
        <v>4.6296296296296298</v>
      </c>
      <c r="N540" s="216">
        <v>4.6538461538461542</v>
      </c>
      <c r="O540" s="216">
        <v>4.7307692307692308</v>
      </c>
      <c r="P540" s="430" t="s">
        <v>2227</v>
      </c>
    </row>
    <row r="541" spans="1:16" ht="30" customHeight="1" x14ac:dyDescent="0.3">
      <c r="A541" s="258" t="str">
        <f t="shared" si="8"/>
        <v>538위</v>
      </c>
      <c r="B541" s="215" t="s">
        <v>1898</v>
      </c>
      <c r="C541" s="215" t="s">
        <v>1905</v>
      </c>
      <c r="D541" s="272">
        <v>1</v>
      </c>
      <c r="E541" s="356" t="s">
        <v>2261</v>
      </c>
      <c r="F541" s="214" t="s">
        <v>2465</v>
      </c>
      <c r="G541" s="221" t="s">
        <v>3025</v>
      </c>
      <c r="H541" s="214" t="s">
        <v>1186</v>
      </c>
      <c r="I541" s="229" t="s">
        <v>1186</v>
      </c>
      <c r="J541" s="272">
        <v>28</v>
      </c>
      <c r="K541" s="321">
        <v>4.6696428571428577</v>
      </c>
      <c r="L541" s="232">
        <v>4.6785714285714288</v>
      </c>
      <c r="M541" s="216">
        <v>4.6785714285714288</v>
      </c>
      <c r="N541" s="216">
        <v>4.6428571428571432</v>
      </c>
      <c r="O541" s="216">
        <v>4.6785714285714288</v>
      </c>
      <c r="P541" s="430" t="s">
        <v>2227</v>
      </c>
    </row>
    <row r="542" spans="1:16" ht="30" customHeight="1" x14ac:dyDescent="0.3">
      <c r="A542" s="258" t="str">
        <f t="shared" si="8"/>
        <v>538위</v>
      </c>
      <c r="B542" s="215" t="s">
        <v>1898</v>
      </c>
      <c r="C542" s="215" t="s">
        <v>1905</v>
      </c>
      <c r="D542" s="272">
        <v>1</v>
      </c>
      <c r="E542" s="356" t="s">
        <v>2261</v>
      </c>
      <c r="F542" s="214" t="s">
        <v>2465</v>
      </c>
      <c r="G542" s="221" t="s">
        <v>3026</v>
      </c>
      <c r="H542" s="214" t="s">
        <v>1186</v>
      </c>
      <c r="I542" s="229" t="s">
        <v>1186</v>
      </c>
      <c r="J542" s="272">
        <v>28</v>
      </c>
      <c r="K542" s="321">
        <v>4.6696428571428577</v>
      </c>
      <c r="L542" s="233">
        <v>4.6785714285714288</v>
      </c>
      <c r="M542" s="217">
        <v>4.6785714285714288</v>
      </c>
      <c r="N542" s="217">
        <v>4.6428571428571432</v>
      </c>
      <c r="O542" s="217">
        <v>4.6785714285714288</v>
      </c>
      <c r="P542" s="430" t="s">
        <v>2227</v>
      </c>
    </row>
    <row r="543" spans="1:16" ht="30" customHeight="1" x14ac:dyDescent="0.3">
      <c r="A543" s="258" t="str">
        <f t="shared" si="8"/>
        <v>538위</v>
      </c>
      <c r="B543" s="215" t="s">
        <v>1833</v>
      </c>
      <c r="C543" s="215" t="s">
        <v>2208</v>
      </c>
      <c r="D543" s="272">
        <v>2</v>
      </c>
      <c r="E543" s="356" t="s">
        <v>2261</v>
      </c>
      <c r="F543" s="214" t="s">
        <v>2886</v>
      </c>
      <c r="G543" s="221" t="s">
        <v>3346</v>
      </c>
      <c r="H543" s="214" t="s">
        <v>1186</v>
      </c>
      <c r="I543" s="229" t="s">
        <v>1186</v>
      </c>
      <c r="J543" s="272">
        <v>28</v>
      </c>
      <c r="K543" s="321">
        <v>4.6696428571428577</v>
      </c>
      <c r="L543" s="233">
        <v>4.7142857142857144</v>
      </c>
      <c r="M543" s="217">
        <v>4.6071428571428568</v>
      </c>
      <c r="N543" s="217">
        <v>4.6428571428571432</v>
      </c>
      <c r="O543" s="217">
        <v>4.7142857142857144</v>
      </c>
      <c r="P543" s="430" t="s">
        <v>2227</v>
      </c>
    </row>
    <row r="544" spans="1:16" ht="30" customHeight="1" x14ac:dyDescent="0.3">
      <c r="A544" s="258" t="str">
        <f t="shared" si="8"/>
        <v>538위</v>
      </c>
      <c r="B544" s="215" t="s">
        <v>1898</v>
      </c>
      <c r="C544" s="215" t="s">
        <v>1905</v>
      </c>
      <c r="D544" s="272">
        <v>1</v>
      </c>
      <c r="E544" s="356" t="s">
        <v>2666</v>
      </c>
      <c r="F544" s="214" t="s">
        <v>3001</v>
      </c>
      <c r="G544" s="221" t="s">
        <v>3002</v>
      </c>
      <c r="H544" s="214" t="s">
        <v>1076</v>
      </c>
      <c r="I544" s="229" t="s">
        <v>1076</v>
      </c>
      <c r="J544" s="272">
        <v>28</v>
      </c>
      <c r="K544" s="321">
        <v>4.6696428571428577</v>
      </c>
      <c r="L544" s="233">
        <v>4.5714285714285712</v>
      </c>
      <c r="M544" s="217">
        <v>4.7142857142857144</v>
      </c>
      <c r="N544" s="217">
        <v>4.7142857142857144</v>
      </c>
      <c r="O544" s="217">
        <v>4.6785714285714288</v>
      </c>
      <c r="P544" s="430" t="s">
        <v>2227</v>
      </c>
    </row>
    <row r="545" spans="1:16" ht="30" customHeight="1" x14ac:dyDescent="0.3">
      <c r="A545" s="258" t="str">
        <f t="shared" si="8"/>
        <v>542위</v>
      </c>
      <c r="B545" s="215" t="s">
        <v>1833</v>
      </c>
      <c r="C545" s="215" t="s">
        <v>2208</v>
      </c>
      <c r="D545" s="272">
        <v>22</v>
      </c>
      <c r="E545" s="356" t="s">
        <v>2178</v>
      </c>
      <c r="F545" s="214" t="s">
        <v>2762</v>
      </c>
      <c r="G545" s="221" t="s">
        <v>2763</v>
      </c>
      <c r="H545" s="214" t="s">
        <v>1891</v>
      </c>
      <c r="I545" s="229" t="s">
        <v>1892</v>
      </c>
      <c r="J545" s="272">
        <v>63</v>
      </c>
      <c r="K545" s="321">
        <v>4.6692908346134159</v>
      </c>
      <c r="L545" s="233">
        <v>4.6507936507936511</v>
      </c>
      <c r="M545" s="217">
        <v>4.6984126984126986</v>
      </c>
      <c r="N545" s="217">
        <v>4.661290322580645</v>
      </c>
      <c r="O545" s="217">
        <v>4.666666666666667</v>
      </c>
      <c r="P545" s="430" t="s">
        <v>2764</v>
      </c>
    </row>
    <row r="546" spans="1:16" ht="30" customHeight="1" x14ac:dyDescent="0.3">
      <c r="A546" s="258" t="str">
        <f t="shared" si="8"/>
        <v>543위</v>
      </c>
      <c r="B546" s="215" t="s">
        <v>1833</v>
      </c>
      <c r="C546" s="215" t="s">
        <v>2440</v>
      </c>
      <c r="D546" s="272">
        <v>22</v>
      </c>
      <c r="E546" s="356" t="s">
        <v>2180</v>
      </c>
      <c r="F546" s="214" t="s">
        <v>2465</v>
      </c>
      <c r="G546" s="221" t="s">
        <v>2472</v>
      </c>
      <c r="H546" s="214" t="s">
        <v>1891</v>
      </c>
      <c r="I546" s="229" t="s">
        <v>1892</v>
      </c>
      <c r="J546" s="272">
        <v>68</v>
      </c>
      <c r="K546" s="322">
        <v>4.6691176470588243</v>
      </c>
      <c r="L546" s="233">
        <v>4.6911764705882355</v>
      </c>
      <c r="M546" s="217">
        <v>4.6617647058823533</v>
      </c>
      <c r="N546" s="217">
        <v>4.6764705882352944</v>
      </c>
      <c r="O546" s="217">
        <v>4.6470588235294121</v>
      </c>
      <c r="P546" s="430" t="s">
        <v>2227</v>
      </c>
    </row>
    <row r="547" spans="1:16" ht="30" customHeight="1" x14ac:dyDescent="0.3">
      <c r="A547" s="258" t="str">
        <f t="shared" si="8"/>
        <v>544위</v>
      </c>
      <c r="B547" s="215" t="s">
        <v>1898</v>
      </c>
      <c r="C547" s="215" t="s">
        <v>1905</v>
      </c>
      <c r="D547" s="272">
        <v>1</v>
      </c>
      <c r="E547" s="356" t="s">
        <v>2969</v>
      </c>
      <c r="F547" s="214" t="s">
        <v>2558</v>
      </c>
      <c r="G547" s="221" t="s">
        <v>2972</v>
      </c>
      <c r="H547" s="214" t="s">
        <v>1930</v>
      </c>
      <c r="I547" s="229" t="s">
        <v>1131</v>
      </c>
      <c r="J547" s="272">
        <v>83</v>
      </c>
      <c r="K547" s="321">
        <v>4.6676829268292686</v>
      </c>
      <c r="L547" s="233">
        <v>4.6585365853658534</v>
      </c>
      <c r="M547" s="217">
        <v>4.6951219512195124</v>
      </c>
      <c r="N547" s="217">
        <v>4.6341463414634143</v>
      </c>
      <c r="O547" s="217">
        <v>4.6829268292682924</v>
      </c>
      <c r="P547" s="430" t="s">
        <v>2227</v>
      </c>
    </row>
    <row r="548" spans="1:16" ht="30" customHeight="1" x14ac:dyDescent="0.3">
      <c r="A548" s="258" t="str">
        <f t="shared" si="8"/>
        <v>545위</v>
      </c>
      <c r="B548" s="215" t="s">
        <v>1833</v>
      </c>
      <c r="C548" s="215" t="s">
        <v>2440</v>
      </c>
      <c r="D548" s="272">
        <v>2</v>
      </c>
      <c r="E548" s="356" t="s">
        <v>2484</v>
      </c>
      <c r="F548" s="214" t="s">
        <v>2554</v>
      </c>
      <c r="G548" s="221" t="s">
        <v>2555</v>
      </c>
      <c r="H548" s="214" t="s">
        <v>1076</v>
      </c>
      <c r="I548" s="229" t="s">
        <v>1076</v>
      </c>
      <c r="J548" s="272">
        <v>18</v>
      </c>
      <c r="K548" s="321">
        <v>4.666666666666667</v>
      </c>
      <c r="L548" s="233">
        <v>4.666666666666667</v>
      </c>
      <c r="M548" s="217">
        <v>4.7222222222222223</v>
      </c>
      <c r="N548" s="217">
        <v>4.5555555555555554</v>
      </c>
      <c r="O548" s="217">
        <v>4.7222222222222223</v>
      </c>
      <c r="P548" s="430" t="s">
        <v>2227</v>
      </c>
    </row>
    <row r="549" spans="1:16" ht="30" customHeight="1" x14ac:dyDescent="0.3">
      <c r="A549" s="258" t="str">
        <f t="shared" si="8"/>
        <v>545위</v>
      </c>
      <c r="B549" s="215" t="s">
        <v>1833</v>
      </c>
      <c r="C549" s="215" t="s">
        <v>2440</v>
      </c>
      <c r="D549" s="272">
        <v>1</v>
      </c>
      <c r="E549" s="356" t="s">
        <v>2489</v>
      </c>
      <c r="F549" s="214" t="s">
        <v>2605</v>
      </c>
      <c r="G549" s="221" t="s">
        <v>2615</v>
      </c>
      <c r="H549" s="214" t="s">
        <v>203</v>
      </c>
      <c r="I549" s="229" t="s">
        <v>203</v>
      </c>
      <c r="J549" s="272">
        <v>18</v>
      </c>
      <c r="K549" s="321">
        <v>4.666666666666667</v>
      </c>
      <c r="L549" s="233">
        <v>4.666666666666667</v>
      </c>
      <c r="M549" s="217">
        <v>4.666666666666667</v>
      </c>
      <c r="N549" s="217">
        <v>4.666666666666667</v>
      </c>
      <c r="O549" s="217">
        <v>4.666666666666667</v>
      </c>
      <c r="P549" s="430" t="s">
        <v>2227</v>
      </c>
    </row>
    <row r="550" spans="1:16" ht="30" customHeight="1" x14ac:dyDescent="0.3">
      <c r="A550" s="258" t="str">
        <f t="shared" si="8"/>
        <v>545위</v>
      </c>
      <c r="B550" s="215" t="s">
        <v>1173</v>
      </c>
      <c r="C550" s="215" t="s">
        <v>1548</v>
      </c>
      <c r="D550" s="456">
        <v>2</v>
      </c>
      <c r="E550" s="356" t="s">
        <v>2969</v>
      </c>
      <c r="F550" s="214" t="s">
        <v>2777</v>
      </c>
      <c r="G550" s="221" t="s">
        <v>2778</v>
      </c>
      <c r="H550" s="214" t="s">
        <v>1930</v>
      </c>
      <c r="I550" s="229" t="s">
        <v>1131</v>
      </c>
      <c r="J550" s="456">
        <v>42</v>
      </c>
      <c r="K550" s="321">
        <v>4.666666666666667</v>
      </c>
      <c r="L550" s="232">
        <v>4.6428571428571432</v>
      </c>
      <c r="M550" s="216">
        <v>4.6904761904761907</v>
      </c>
      <c r="N550" s="216">
        <v>4.6904761904761907</v>
      </c>
      <c r="O550" s="216">
        <v>4.6428571428571432</v>
      </c>
      <c r="P550" s="430" t="s">
        <v>2774</v>
      </c>
    </row>
    <row r="551" spans="1:16" ht="30" customHeight="1" x14ac:dyDescent="0.3">
      <c r="A551" s="258" t="str">
        <f t="shared" si="8"/>
        <v>545위</v>
      </c>
      <c r="B551" s="215" t="s">
        <v>1898</v>
      </c>
      <c r="C551" s="215" t="s">
        <v>1902</v>
      </c>
      <c r="D551" s="272">
        <v>1</v>
      </c>
      <c r="E551" s="356" t="s">
        <v>1674</v>
      </c>
      <c r="F551" s="214" t="s">
        <v>2928</v>
      </c>
      <c r="G551" s="221" t="s">
        <v>2929</v>
      </c>
      <c r="H551" s="214" t="s">
        <v>1076</v>
      </c>
      <c r="I551" s="229" t="s">
        <v>1076</v>
      </c>
      <c r="J551" s="272">
        <v>12</v>
      </c>
      <c r="K551" s="321">
        <v>4.666666666666667</v>
      </c>
      <c r="L551" s="233">
        <v>4.666666666666667</v>
      </c>
      <c r="M551" s="217">
        <v>4.666666666666667</v>
      </c>
      <c r="N551" s="217">
        <v>4.666666666666667</v>
      </c>
      <c r="O551" s="217">
        <v>4.666666666666667</v>
      </c>
      <c r="P551" s="430" t="s">
        <v>2227</v>
      </c>
    </row>
    <row r="552" spans="1:16" ht="30" customHeight="1" x14ac:dyDescent="0.3">
      <c r="A552" s="258" t="str">
        <f t="shared" si="8"/>
        <v>545위</v>
      </c>
      <c r="B552" s="215" t="s">
        <v>1173</v>
      </c>
      <c r="C552" s="215" t="s">
        <v>1911</v>
      </c>
      <c r="D552" s="272">
        <v>2</v>
      </c>
      <c r="E552" s="356" t="s">
        <v>1674</v>
      </c>
      <c r="F552" s="214" t="s">
        <v>2561</v>
      </c>
      <c r="G552" s="221" t="s">
        <v>2924</v>
      </c>
      <c r="H552" s="214" t="s">
        <v>1076</v>
      </c>
      <c r="I552" s="229" t="s">
        <v>1076</v>
      </c>
      <c r="J552" s="272">
        <v>18</v>
      </c>
      <c r="K552" s="321">
        <v>4.666666666666667</v>
      </c>
      <c r="L552" s="233">
        <v>4.666666666666667</v>
      </c>
      <c r="M552" s="217">
        <v>4.6111111111111107</v>
      </c>
      <c r="N552" s="217">
        <v>4.666666666666667</v>
      </c>
      <c r="O552" s="217">
        <v>4.7222222222222223</v>
      </c>
      <c r="P552" s="430" t="s">
        <v>2227</v>
      </c>
    </row>
    <row r="553" spans="1:16" ht="30" customHeight="1" x14ac:dyDescent="0.3">
      <c r="A553" s="258" t="str">
        <f t="shared" si="8"/>
        <v>545위</v>
      </c>
      <c r="B553" s="215" t="s">
        <v>1173</v>
      </c>
      <c r="C553" s="215" t="s">
        <v>1911</v>
      </c>
      <c r="D553" s="272">
        <v>2</v>
      </c>
      <c r="E553" s="356" t="s">
        <v>1674</v>
      </c>
      <c r="F553" s="214" t="s">
        <v>2807</v>
      </c>
      <c r="G553" s="221" t="s">
        <v>2932</v>
      </c>
      <c r="H553" s="214" t="s">
        <v>1076</v>
      </c>
      <c r="I553" s="229" t="s">
        <v>1076</v>
      </c>
      <c r="J553" s="272">
        <v>15</v>
      </c>
      <c r="K553" s="321">
        <v>4.666666666666667</v>
      </c>
      <c r="L553" s="233">
        <v>4.5999999999999996</v>
      </c>
      <c r="M553" s="217">
        <v>4.666666666666667</v>
      </c>
      <c r="N553" s="217">
        <v>4.7333333333333334</v>
      </c>
      <c r="O553" s="217">
        <v>4.666666666666667</v>
      </c>
      <c r="P553" s="430" t="s">
        <v>2227</v>
      </c>
    </row>
    <row r="554" spans="1:16" ht="30" customHeight="1" x14ac:dyDescent="0.3">
      <c r="A554" s="258" t="str">
        <f t="shared" si="8"/>
        <v>545위</v>
      </c>
      <c r="B554" s="215" t="s">
        <v>1173</v>
      </c>
      <c r="C554" s="215" t="s">
        <v>1658</v>
      </c>
      <c r="D554" s="272">
        <v>22</v>
      </c>
      <c r="E554" s="356" t="s">
        <v>1921</v>
      </c>
      <c r="F554" s="214" t="s">
        <v>3098</v>
      </c>
      <c r="G554" s="221" t="s">
        <v>3099</v>
      </c>
      <c r="H554" s="214" t="s">
        <v>1891</v>
      </c>
      <c r="I554" s="229" t="s">
        <v>1892</v>
      </c>
      <c r="J554" s="272">
        <v>15</v>
      </c>
      <c r="K554" s="321">
        <v>4.666666666666667</v>
      </c>
      <c r="L554" s="233">
        <v>4.666666666666667</v>
      </c>
      <c r="M554" s="217">
        <v>4.666666666666667</v>
      </c>
      <c r="N554" s="217">
        <v>4.666666666666667</v>
      </c>
      <c r="O554" s="217">
        <v>4.666666666666667</v>
      </c>
      <c r="P554" s="430" t="s">
        <v>3100</v>
      </c>
    </row>
    <row r="555" spans="1:16" ht="30" customHeight="1" x14ac:dyDescent="0.3">
      <c r="A555" s="258" t="str">
        <f t="shared" si="8"/>
        <v>545위</v>
      </c>
      <c r="B555" s="215" t="s">
        <v>1833</v>
      </c>
      <c r="C555" s="215" t="s">
        <v>2208</v>
      </c>
      <c r="D555" s="272">
        <v>22</v>
      </c>
      <c r="E555" s="356" t="s">
        <v>2178</v>
      </c>
      <c r="F555" s="103" t="s">
        <v>3114</v>
      </c>
      <c r="G555" s="181" t="s">
        <v>3115</v>
      </c>
      <c r="H555" s="214" t="s">
        <v>1891</v>
      </c>
      <c r="I555" s="229" t="s">
        <v>1892</v>
      </c>
      <c r="J555" s="272">
        <v>9</v>
      </c>
      <c r="K555" s="321">
        <v>4.666666666666667</v>
      </c>
      <c r="L555" s="233">
        <v>4.666666666666667</v>
      </c>
      <c r="M555" s="217">
        <v>4.666666666666667</v>
      </c>
      <c r="N555" s="217">
        <v>4.666666666666667</v>
      </c>
      <c r="O555" s="217">
        <v>4.666666666666667</v>
      </c>
      <c r="P555" s="430" t="s">
        <v>3113</v>
      </c>
    </row>
    <row r="556" spans="1:16" ht="30" customHeight="1" x14ac:dyDescent="0.3">
      <c r="A556" s="258" t="str">
        <f t="shared" si="8"/>
        <v>545위</v>
      </c>
      <c r="B556" s="215" t="s">
        <v>1833</v>
      </c>
      <c r="C556" s="215" t="s">
        <v>2456</v>
      </c>
      <c r="D556" s="272">
        <v>22</v>
      </c>
      <c r="E556" s="356" t="s">
        <v>2179</v>
      </c>
      <c r="F556" s="103" t="s">
        <v>3116</v>
      </c>
      <c r="G556" s="181" t="s">
        <v>3117</v>
      </c>
      <c r="H556" s="214" t="s">
        <v>1891</v>
      </c>
      <c r="I556" s="229" t="s">
        <v>1892</v>
      </c>
      <c r="J556" s="272">
        <v>6</v>
      </c>
      <c r="K556" s="321">
        <v>4.666666666666667</v>
      </c>
      <c r="L556" s="233">
        <v>4.666666666666667</v>
      </c>
      <c r="M556" s="217">
        <v>4.666666666666667</v>
      </c>
      <c r="N556" s="217">
        <v>4.666666666666667</v>
      </c>
      <c r="O556" s="217">
        <v>4.666666666666667</v>
      </c>
      <c r="P556" s="430" t="s">
        <v>3113</v>
      </c>
    </row>
    <row r="557" spans="1:16" ht="30" customHeight="1" x14ac:dyDescent="0.3">
      <c r="A557" s="258" t="str">
        <f t="shared" si="8"/>
        <v>545위</v>
      </c>
      <c r="B557" s="215" t="s">
        <v>3394</v>
      </c>
      <c r="C557" s="215" t="s">
        <v>3705</v>
      </c>
      <c r="D557" s="272">
        <v>22</v>
      </c>
      <c r="E557" s="356" t="s">
        <v>3719</v>
      </c>
      <c r="F557" s="103" t="s">
        <v>1306</v>
      </c>
      <c r="G557" s="181" t="s">
        <v>1307</v>
      </c>
      <c r="H557" s="214" t="s">
        <v>247</v>
      </c>
      <c r="I557" s="229" t="s">
        <v>248</v>
      </c>
      <c r="J557" s="272">
        <v>6</v>
      </c>
      <c r="K557" s="321">
        <v>4.666666666666667</v>
      </c>
      <c r="L557" s="233">
        <v>4.666666666666667</v>
      </c>
      <c r="M557" s="217">
        <v>4.666666666666667</v>
      </c>
      <c r="N557" s="217">
        <v>4.666666666666667</v>
      </c>
      <c r="O557" s="217">
        <v>4.666666666666667</v>
      </c>
      <c r="P557" s="430" t="s">
        <v>1537</v>
      </c>
    </row>
    <row r="558" spans="1:16" ht="30" customHeight="1" x14ac:dyDescent="0.3">
      <c r="A558" s="258" t="str">
        <f t="shared" si="8"/>
        <v>545위</v>
      </c>
      <c r="B558" s="215" t="s">
        <v>3792</v>
      </c>
      <c r="C558" s="215" t="s">
        <v>3833</v>
      </c>
      <c r="D558" s="272">
        <v>22</v>
      </c>
      <c r="E558" s="356" t="s">
        <v>2186</v>
      </c>
      <c r="F558" s="103" t="s">
        <v>3098</v>
      </c>
      <c r="G558" s="181" t="s">
        <v>3099</v>
      </c>
      <c r="H558" s="214" t="s">
        <v>3906</v>
      </c>
      <c r="I558" s="229" t="s">
        <v>1892</v>
      </c>
      <c r="J558" s="272">
        <v>12</v>
      </c>
      <c r="K558" s="321">
        <v>4.666666666666667</v>
      </c>
      <c r="L558" s="233">
        <v>4.666666666666667</v>
      </c>
      <c r="M558" s="217">
        <v>4.666666666666667</v>
      </c>
      <c r="N558" s="217">
        <v>4.666666666666667</v>
      </c>
      <c r="O558" s="217">
        <v>4.666666666666667</v>
      </c>
      <c r="P558" s="430" t="s">
        <v>3100</v>
      </c>
    </row>
    <row r="559" spans="1:16" ht="30" customHeight="1" x14ac:dyDescent="0.3">
      <c r="A559" s="258" t="str">
        <f t="shared" si="8"/>
        <v>545위</v>
      </c>
      <c r="B559" s="215" t="s">
        <v>1173</v>
      </c>
      <c r="C559" s="215" t="s">
        <v>1548</v>
      </c>
      <c r="D559" s="533">
        <v>22</v>
      </c>
      <c r="E559" s="356" t="s">
        <v>1918</v>
      </c>
      <c r="F559" s="214" t="s">
        <v>2790</v>
      </c>
      <c r="G559" s="221" t="s">
        <v>2791</v>
      </c>
      <c r="H559" s="214" t="s">
        <v>1891</v>
      </c>
      <c r="I559" s="229" t="s">
        <v>1892</v>
      </c>
      <c r="J559" s="456">
        <v>12</v>
      </c>
      <c r="K559" s="322">
        <v>4.666666666666667</v>
      </c>
      <c r="L559" s="232">
        <v>4.666666666666667</v>
      </c>
      <c r="M559" s="216">
        <v>4.666666666666667</v>
      </c>
      <c r="N559" s="216">
        <v>4.666666666666667</v>
      </c>
      <c r="O559" s="216">
        <v>4.666666666666667</v>
      </c>
      <c r="P559" s="430" t="s">
        <v>2789</v>
      </c>
    </row>
    <row r="560" spans="1:16" ht="30" customHeight="1" x14ac:dyDescent="0.3">
      <c r="A560" s="258" t="str">
        <f t="shared" si="8"/>
        <v>545위</v>
      </c>
      <c r="B560" s="215" t="s">
        <v>1898</v>
      </c>
      <c r="C560" s="215" t="s">
        <v>1908</v>
      </c>
      <c r="D560" s="191">
        <v>1</v>
      </c>
      <c r="E560" s="356" t="s">
        <v>2679</v>
      </c>
      <c r="F560" s="214" t="s">
        <v>2558</v>
      </c>
      <c r="G560" s="221" t="s">
        <v>2540</v>
      </c>
      <c r="H560" s="214" t="s">
        <v>203</v>
      </c>
      <c r="I560" s="229" t="s">
        <v>203</v>
      </c>
      <c r="J560" s="272">
        <v>12</v>
      </c>
      <c r="K560" s="321">
        <v>4.666666666666667</v>
      </c>
      <c r="L560" s="233">
        <v>4.666666666666667</v>
      </c>
      <c r="M560" s="217">
        <v>4.666666666666667</v>
      </c>
      <c r="N560" s="217">
        <v>4.666666666666667</v>
      </c>
      <c r="O560" s="217">
        <v>4.666666666666667</v>
      </c>
      <c r="P560" s="430" t="s">
        <v>2571</v>
      </c>
    </row>
    <row r="561" spans="1:16" ht="30" customHeight="1" x14ac:dyDescent="0.3">
      <c r="A561" s="258" t="str">
        <f t="shared" si="8"/>
        <v>545위</v>
      </c>
      <c r="B561" s="215" t="s">
        <v>3792</v>
      </c>
      <c r="C561" s="215" t="s">
        <v>3801</v>
      </c>
      <c r="D561" s="191">
        <v>1</v>
      </c>
      <c r="E561" s="356" t="s">
        <v>3823</v>
      </c>
      <c r="F561" s="214" t="s">
        <v>3943</v>
      </c>
      <c r="G561" s="221" t="s">
        <v>3944</v>
      </c>
      <c r="H561" s="214" t="s">
        <v>1159</v>
      </c>
      <c r="I561" s="229" t="s">
        <v>1159</v>
      </c>
      <c r="J561" s="272">
        <v>6</v>
      </c>
      <c r="K561" s="321">
        <v>4.666666666666667</v>
      </c>
      <c r="L561" s="233">
        <v>4.666666666666667</v>
      </c>
      <c r="M561" s="217">
        <v>4.666666666666667</v>
      </c>
      <c r="N561" s="217">
        <v>4.666666666666667</v>
      </c>
      <c r="O561" s="217">
        <v>4.666666666666667</v>
      </c>
      <c r="P561" s="430" t="s">
        <v>2227</v>
      </c>
    </row>
    <row r="562" spans="1:16" ht="30" customHeight="1" x14ac:dyDescent="0.3">
      <c r="A562" s="258" t="str">
        <f t="shared" si="8"/>
        <v>545위</v>
      </c>
      <c r="B562" s="215" t="s">
        <v>3792</v>
      </c>
      <c r="C562" s="215" t="s">
        <v>3801</v>
      </c>
      <c r="D562" s="191">
        <v>1</v>
      </c>
      <c r="E562" s="356" t="s">
        <v>3823</v>
      </c>
      <c r="F562" s="214" t="s">
        <v>3044</v>
      </c>
      <c r="G562" s="221" t="s">
        <v>3045</v>
      </c>
      <c r="H562" s="214" t="s">
        <v>1159</v>
      </c>
      <c r="I562" s="229" t="s">
        <v>1159</v>
      </c>
      <c r="J562" s="272">
        <v>6</v>
      </c>
      <c r="K562" s="321">
        <v>4.666666666666667</v>
      </c>
      <c r="L562" s="233">
        <v>4.666666666666667</v>
      </c>
      <c r="M562" s="217">
        <v>4.666666666666667</v>
      </c>
      <c r="N562" s="217">
        <v>4.666666666666667</v>
      </c>
      <c r="O562" s="217">
        <v>4.666666666666667</v>
      </c>
      <c r="P562" s="430" t="s">
        <v>2227</v>
      </c>
    </row>
    <row r="563" spans="1:16" ht="30" customHeight="1" x14ac:dyDescent="0.3">
      <c r="A563" s="258" t="str">
        <f t="shared" si="8"/>
        <v>545위</v>
      </c>
      <c r="B563" s="215" t="s">
        <v>3792</v>
      </c>
      <c r="C563" s="215" t="s">
        <v>3801</v>
      </c>
      <c r="D563" s="272">
        <v>1</v>
      </c>
      <c r="E563" s="356" t="s">
        <v>3823</v>
      </c>
      <c r="F563" s="214" t="s">
        <v>3044</v>
      </c>
      <c r="G563" s="221" t="s">
        <v>3945</v>
      </c>
      <c r="H563" s="214" t="s">
        <v>1159</v>
      </c>
      <c r="I563" s="229" t="s">
        <v>1159</v>
      </c>
      <c r="J563" s="272">
        <v>6</v>
      </c>
      <c r="K563" s="322">
        <v>4.666666666666667</v>
      </c>
      <c r="L563" s="233">
        <v>4.666666666666667</v>
      </c>
      <c r="M563" s="217">
        <v>4.666666666666667</v>
      </c>
      <c r="N563" s="217">
        <v>4.666666666666667</v>
      </c>
      <c r="O563" s="217">
        <v>4.666666666666667</v>
      </c>
      <c r="P563" s="430" t="s">
        <v>2227</v>
      </c>
    </row>
    <row r="564" spans="1:16" ht="30" customHeight="1" x14ac:dyDescent="0.3">
      <c r="A564" s="258" t="str">
        <f t="shared" si="8"/>
        <v>561위</v>
      </c>
      <c r="B564" s="215" t="s">
        <v>3792</v>
      </c>
      <c r="C564" s="215" t="s">
        <v>3801</v>
      </c>
      <c r="D564" s="272">
        <v>22</v>
      </c>
      <c r="E564" s="356" t="s">
        <v>4102</v>
      </c>
      <c r="F564" s="214" t="s">
        <v>3103</v>
      </c>
      <c r="G564" s="221" t="s">
        <v>3104</v>
      </c>
      <c r="H564" s="214" t="s">
        <v>3906</v>
      </c>
      <c r="I564" s="229" t="s">
        <v>1892</v>
      </c>
      <c r="J564" s="272">
        <v>36</v>
      </c>
      <c r="K564" s="321">
        <v>4.666526610644258</v>
      </c>
      <c r="L564" s="233">
        <v>4.666666666666667</v>
      </c>
      <c r="M564" s="217">
        <v>4.6857142857142859</v>
      </c>
      <c r="N564" s="217">
        <v>4.6470588235294121</v>
      </c>
      <c r="O564" s="217">
        <v>4.666666666666667</v>
      </c>
      <c r="P564" s="430" t="s">
        <v>3100</v>
      </c>
    </row>
    <row r="565" spans="1:16" ht="30" customHeight="1" x14ac:dyDescent="0.3">
      <c r="A565" s="258" t="str">
        <f t="shared" si="8"/>
        <v>562위</v>
      </c>
      <c r="B565" s="215" t="s">
        <v>1898</v>
      </c>
      <c r="C565" s="215" t="s">
        <v>1902</v>
      </c>
      <c r="D565" s="272">
        <v>1</v>
      </c>
      <c r="E565" s="356" t="s">
        <v>1931</v>
      </c>
      <c r="F565" s="214" t="s">
        <v>2531</v>
      </c>
      <c r="G565" s="221" t="s">
        <v>2893</v>
      </c>
      <c r="H565" s="214" t="s">
        <v>1930</v>
      </c>
      <c r="I565" s="229" t="s">
        <v>1131</v>
      </c>
      <c r="J565" s="272">
        <v>86</v>
      </c>
      <c r="K565" s="321">
        <v>4.6656976744186052</v>
      </c>
      <c r="L565" s="233">
        <v>4.6744186046511631</v>
      </c>
      <c r="M565" s="217">
        <v>4.6279069767441863</v>
      </c>
      <c r="N565" s="217">
        <v>4.6860465116279073</v>
      </c>
      <c r="O565" s="217">
        <v>4.6744186046511631</v>
      </c>
      <c r="P565" s="430" t="s">
        <v>2571</v>
      </c>
    </row>
    <row r="566" spans="1:16" ht="30" customHeight="1" x14ac:dyDescent="0.3">
      <c r="A566" s="258" t="str">
        <f t="shared" si="8"/>
        <v>563위</v>
      </c>
      <c r="B566" s="215" t="s">
        <v>1898</v>
      </c>
      <c r="C566" s="215" t="s">
        <v>1905</v>
      </c>
      <c r="D566" s="272">
        <v>1</v>
      </c>
      <c r="E566" s="356" t="s">
        <v>2969</v>
      </c>
      <c r="F566" s="214" t="s">
        <v>2777</v>
      </c>
      <c r="G566" s="221" t="s">
        <v>2778</v>
      </c>
      <c r="H566" s="214" t="s">
        <v>1930</v>
      </c>
      <c r="I566" s="229" t="s">
        <v>1131</v>
      </c>
      <c r="J566" s="272">
        <v>83</v>
      </c>
      <c r="K566" s="321">
        <v>4.6646341463414638</v>
      </c>
      <c r="L566" s="233">
        <v>4.6585365853658534</v>
      </c>
      <c r="M566" s="217">
        <v>4.6341463414634143</v>
      </c>
      <c r="N566" s="217">
        <v>4.6829268292682924</v>
      </c>
      <c r="O566" s="217">
        <v>4.6829268292682924</v>
      </c>
      <c r="P566" s="430" t="s">
        <v>2774</v>
      </c>
    </row>
    <row r="567" spans="1:16" ht="30" customHeight="1" x14ac:dyDescent="0.3">
      <c r="A567" s="258" t="str">
        <f t="shared" si="8"/>
        <v>564위</v>
      </c>
      <c r="B567" s="215" t="s">
        <v>3394</v>
      </c>
      <c r="C567" s="215" t="s">
        <v>3705</v>
      </c>
      <c r="D567" s="272">
        <v>22</v>
      </c>
      <c r="E567" s="356" t="s">
        <v>3719</v>
      </c>
      <c r="F567" s="214" t="s">
        <v>501</v>
      </c>
      <c r="G567" s="221" t="s">
        <v>502</v>
      </c>
      <c r="H567" s="214" t="s">
        <v>247</v>
      </c>
      <c r="I567" s="229" t="s">
        <v>248</v>
      </c>
      <c r="J567" s="272">
        <v>32</v>
      </c>
      <c r="K567" s="321">
        <v>4.6640625</v>
      </c>
      <c r="L567" s="233">
        <v>4.65625</v>
      </c>
      <c r="M567" s="217">
        <v>4.6875</v>
      </c>
      <c r="N567" s="217">
        <v>4.65625</v>
      </c>
      <c r="O567" s="217">
        <v>4.65625</v>
      </c>
      <c r="P567" s="430" t="s">
        <v>1536</v>
      </c>
    </row>
    <row r="568" spans="1:16" ht="30" customHeight="1" x14ac:dyDescent="0.3">
      <c r="A568" s="258" t="str">
        <f t="shared" si="8"/>
        <v>565위</v>
      </c>
      <c r="B568" s="215" t="s">
        <v>1886</v>
      </c>
      <c r="C568" s="215" t="s">
        <v>1894</v>
      </c>
      <c r="D568" s="274">
        <v>1</v>
      </c>
      <c r="E568" s="357" t="s">
        <v>2484</v>
      </c>
      <c r="F568" s="214" t="s">
        <v>2558</v>
      </c>
      <c r="G568" s="221" t="s">
        <v>2560</v>
      </c>
      <c r="H568" s="214" t="s">
        <v>1101</v>
      </c>
      <c r="I568" s="229" t="s">
        <v>1076</v>
      </c>
      <c r="J568" s="274">
        <v>23</v>
      </c>
      <c r="K568" s="321">
        <v>4.6624999999999996</v>
      </c>
      <c r="L568" s="233">
        <v>4.6500000000000004</v>
      </c>
      <c r="M568" s="217">
        <v>4.5999999999999996</v>
      </c>
      <c r="N568" s="217">
        <v>4.6500000000000004</v>
      </c>
      <c r="O568" s="217">
        <v>4.75</v>
      </c>
      <c r="P568" s="430" t="s">
        <v>2571</v>
      </c>
    </row>
    <row r="569" spans="1:16" ht="30" customHeight="1" x14ac:dyDescent="0.3">
      <c r="A569" s="258" t="str">
        <f t="shared" si="8"/>
        <v>566위</v>
      </c>
      <c r="B569" s="215" t="s">
        <v>1833</v>
      </c>
      <c r="C569" s="215" t="s">
        <v>2456</v>
      </c>
      <c r="D569" s="272">
        <v>22</v>
      </c>
      <c r="E569" s="356" t="s">
        <v>2179</v>
      </c>
      <c r="F569" s="103" t="s">
        <v>2787</v>
      </c>
      <c r="G569" s="181" t="s">
        <v>2788</v>
      </c>
      <c r="H569" s="214" t="s">
        <v>1891</v>
      </c>
      <c r="I569" s="229" t="s">
        <v>1892</v>
      </c>
      <c r="J569" s="272">
        <v>14</v>
      </c>
      <c r="K569" s="321">
        <v>4.6620879120879115</v>
      </c>
      <c r="L569" s="233">
        <v>4.5714285714285712</v>
      </c>
      <c r="M569" s="217">
        <v>4.7692307692307692</v>
      </c>
      <c r="N569" s="217">
        <v>4.615384615384615</v>
      </c>
      <c r="O569" s="217">
        <v>4.6923076923076925</v>
      </c>
      <c r="P569" s="430" t="s">
        <v>2789</v>
      </c>
    </row>
    <row r="570" spans="1:16" ht="30" customHeight="1" x14ac:dyDescent="0.3">
      <c r="A570" s="258" t="str">
        <f t="shared" si="8"/>
        <v>567위</v>
      </c>
      <c r="B570" s="215" t="s">
        <v>3792</v>
      </c>
      <c r="C570" s="215" t="s">
        <v>3801</v>
      </c>
      <c r="D570" s="272">
        <v>22</v>
      </c>
      <c r="E570" s="356" t="s">
        <v>4102</v>
      </c>
      <c r="F570" s="103" t="s">
        <v>3897</v>
      </c>
      <c r="G570" s="181" t="s">
        <v>3898</v>
      </c>
      <c r="H570" s="214" t="s">
        <v>3906</v>
      </c>
      <c r="I570" s="229" t="s">
        <v>1892</v>
      </c>
      <c r="J570" s="272">
        <v>54</v>
      </c>
      <c r="K570" s="321">
        <v>4.6620370370370372</v>
      </c>
      <c r="L570" s="233">
        <v>4.666666666666667</v>
      </c>
      <c r="M570" s="217">
        <v>4.6851851851851851</v>
      </c>
      <c r="N570" s="217">
        <v>4.6481481481481479</v>
      </c>
      <c r="O570" s="217">
        <v>4.6481481481481479</v>
      </c>
      <c r="P570" s="430" t="s">
        <v>2766</v>
      </c>
    </row>
    <row r="571" spans="1:16" ht="30" customHeight="1" x14ac:dyDescent="0.3">
      <c r="A571" s="258" t="str">
        <f t="shared" si="8"/>
        <v>568위</v>
      </c>
      <c r="B571" s="215" t="s">
        <v>1833</v>
      </c>
      <c r="C571" s="215" t="s">
        <v>2440</v>
      </c>
      <c r="D571" s="272">
        <v>2</v>
      </c>
      <c r="E571" s="356" t="s">
        <v>2484</v>
      </c>
      <c r="F571" s="103" t="s">
        <v>2563</v>
      </c>
      <c r="G571" s="181" t="s">
        <v>2564</v>
      </c>
      <c r="H571" s="214" t="s">
        <v>1076</v>
      </c>
      <c r="I571" s="229" t="s">
        <v>1076</v>
      </c>
      <c r="J571" s="272">
        <v>18</v>
      </c>
      <c r="K571" s="321">
        <v>4.6617647058823533</v>
      </c>
      <c r="L571" s="233">
        <v>4.666666666666667</v>
      </c>
      <c r="M571" s="217">
        <v>4.6470588235294121</v>
      </c>
      <c r="N571" s="217">
        <v>4.7222222222222223</v>
      </c>
      <c r="O571" s="217">
        <v>4.6111111111111107</v>
      </c>
      <c r="P571" s="430" t="s">
        <v>2227</v>
      </c>
    </row>
    <row r="572" spans="1:16" ht="30" customHeight="1" x14ac:dyDescent="0.3">
      <c r="A572" s="258" t="str">
        <f t="shared" si="8"/>
        <v>569위</v>
      </c>
      <c r="B572" s="215" t="s">
        <v>1833</v>
      </c>
      <c r="C572" s="215" t="s">
        <v>2706</v>
      </c>
      <c r="D572" s="272">
        <v>2</v>
      </c>
      <c r="E572" s="356" t="s">
        <v>2959</v>
      </c>
      <c r="F572" s="103" t="s">
        <v>2960</v>
      </c>
      <c r="G572" s="181" t="s">
        <v>3318</v>
      </c>
      <c r="H572" s="214" t="s">
        <v>1273</v>
      </c>
      <c r="I572" s="229" t="s">
        <v>1273</v>
      </c>
      <c r="J572" s="272">
        <v>12</v>
      </c>
      <c r="K572" s="321">
        <v>4.6609848484848486</v>
      </c>
      <c r="L572" s="233">
        <v>4.75</v>
      </c>
      <c r="M572" s="217">
        <v>4.75</v>
      </c>
      <c r="N572" s="217">
        <v>4.416666666666667</v>
      </c>
      <c r="O572" s="217">
        <v>4.7272727272727275</v>
      </c>
      <c r="P572" s="430" t="s">
        <v>2227</v>
      </c>
    </row>
    <row r="573" spans="1:16" ht="30" customHeight="1" x14ac:dyDescent="0.3">
      <c r="A573" s="258" t="str">
        <f t="shared" si="8"/>
        <v>570위</v>
      </c>
      <c r="B573" s="215" t="s">
        <v>1898</v>
      </c>
      <c r="C573" s="215" t="s">
        <v>1905</v>
      </c>
      <c r="D573" s="272">
        <v>1</v>
      </c>
      <c r="E573" s="356" t="s">
        <v>2261</v>
      </c>
      <c r="F573" s="103" t="s">
        <v>2465</v>
      </c>
      <c r="G573" s="181" t="s">
        <v>3023</v>
      </c>
      <c r="H573" s="214" t="s">
        <v>1186</v>
      </c>
      <c r="I573" s="229" t="s">
        <v>1186</v>
      </c>
      <c r="J573" s="272">
        <v>28</v>
      </c>
      <c r="K573" s="321">
        <v>4.6607142857142865</v>
      </c>
      <c r="L573" s="233">
        <v>4.6428571428571432</v>
      </c>
      <c r="M573" s="217">
        <v>4.6785714285714288</v>
      </c>
      <c r="N573" s="217">
        <v>4.6785714285714288</v>
      </c>
      <c r="O573" s="217">
        <v>4.6428571428571432</v>
      </c>
      <c r="P573" s="430" t="s">
        <v>2227</v>
      </c>
    </row>
    <row r="574" spans="1:16" ht="30" customHeight="1" x14ac:dyDescent="0.3">
      <c r="A574" s="258" t="str">
        <f t="shared" si="8"/>
        <v>571위</v>
      </c>
      <c r="B574" s="215" t="s">
        <v>1173</v>
      </c>
      <c r="C574" s="215" t="s">
        <v>1914</v>
      </c>
      <c r="D574" s="272">
        <v>22</v>
      </c>
      <c r="E574" s="356" t="s">
        <v>1916</v>
      </c>
      <c r="F574" s="103" t="s">
        <v>2795</v>
      </c>
      <c r="G574" s="181" t="s">
        <v>2788</v>
      </c>
      <c r="H574" s="214" t="s">
        <v>1891</v>
      </c>
      <c r="I574" s="229" t="s">
        <v>1892</v>
      </c>
      <c r="J574" s="272">
        <v>14</v>
      </c>
      <c r="K574" s="321">
        <v>4.6607142857142856</v>
      </c>
      <c r="L574" s="233">
        <v>4.5714285714285712</v>
      </c>
      <c r="M574" s="217">
        <v>4.7857142857142856</v>
      </c>
      <c r="N574" s="217">
        <v>4.5714285714285712</v>
      </c>
      <c r="O574" s="217">
        <v>4.7142857142857144</v>
      </c>
      <c r="P574" s="430" t="s">
        <v>2789</v>
      </c>
    </row>
    <row r="575" spans="1:16" ht="30" customHeight="1" x14ac:dyDescent="0.3">
      <c r="A575" s="258" t="str">
        <f t="shared" si="8"/>
        <v>572위</v>
      </c>
      <c r="B575" s="215" t="s">
        <v>1898</v>
      </c>
      <c r="C575" s="215" t="s">
        <v>1908</v>
      </c>
      <c r="D575" s="272">
        <v>22</v>
      </c>
      <c r="E575" s="356" t="s">
        <v>1910</v>
      </c>
      <c r="F575" s="103" t="s">
        <v>2762</v>
      </c>
      <c r="G575" s="181" t="s">
        <v>2763</v>
      </c>
      <c r="H575" s="214" t="s">
        <v>1891</v>
      </c>
      <c r="I575" s="229" t="s">
        <v>1892</v>
      </c>
      <c r="J575" s="272">
        <v>81</v>
      </c>
      <c r="K575" s="321">
        <v>4.6601589200273406</v>
      </c>
      <c r="L575" s="233">
        <v>4.6447368421052628</v>
      </c>
      <c r="M575" s="217">
        <v>4.6842105263157894</v>
      </c>
      <c r="N575" s="217">
        <v>4.662337662337662</v>
      </c>
      <c r="O575" s="217">
        <v>4.6493506493506498</v>
      </c>
      <c r="P575" s="430" t="s">
        <v>2764</v>
      </c>
    </row>
    <row r="576" spans="1:16" ht="30" customHeight="1" x14ac:dyDescent="0.3">
      <c r="A576" s="258" t="str">
        <f t="shared" si="8"/>
        <v>573위</v>
      </c>
      <c r="B576" s="215" t="s">
        <v>1173</v>
      </c>
      <c r="C576" s="215" t="s">
        <v>1914</v>
      </c>
      <c r="D576" s="272">
        <v>22</v>
      </c>
      <c r="E576" s="356" t="s">
        <v>1916</v>
      </c>
      <c r="F576" s="103" t="s">
        <v>2787</v>
      </c>
      <c r="G576" s="181" t="s">
        <v>2788</v>
      </c>
      <c r="H576" s="214" t="s">
        <v>1891</v>
      </c>
      <c r="I576" s="229" t="s">
        <v>1892</v>
      </c>
      <c r="J576" s="272">
        <v>15</v>
      </c>
      <c r="K576" s="321">
        <v>4.6595238095238098</v>
      </c>
      <c r="L576" s="233">
        <v>4.666666666666667</v>
      </c>
      <c r="M576" s="217">
        <v>4.7333333333333334</v>
      </c>
      <c r="N576" s="217">
        <v>4.666666666666667</v>
      </c>
      <c r="O576" s="217">
        <v>4.5714285714285712</v>
      </c>
      <c r="P576" s="430" t="s">
        <v>2789</v>
      </c>
    </row>
    <row r="577" spans="1:16" ht="30" customHeight="1" x14ac:dyDescent="0.3">
      <c r="A577" s="258" t="str">
        <f t="shared" si="8"/>
        <v>574위</v>
      </c>
      <c r="B577" s="215" t="s">
        <v>1173</v>
      </c>
      <c r="C577" s="215" t="s">
        <v>1911</v>
      </c>
      <c r="D577" s="272">
        <v>1</v>
      </c>
      <c r="E577" s="356" t="s">
        <v>3133</v>
      </c>
      <c r="F577" s="103" t="s">
        <v>3134</v>
      </c>
      <c r="G577" s="181" t="s">
        <v>3135</v>
      </c>
      <c r="H577" s="214" t="s">
        <v>1159</v>
      </c>
      <c r="I577" s="229" t="s">
        <v>1159</v>
      </c>
      <c r="J577" s="272">
        <v>11</v>
      </c>
      <c r="K577" s="321">
        <v>4.6590909090909092</v>
      </c>
      <c r="L577" s="233">
        <v>4.7272727272727275</v>
      </c>
      <c r="M577" s="217">
        <v>4.8181818181818183</v>
      </c>
      <c r="N577" s="217">
        <v>4.4545454545454541</v>
      </c>
      <c r="O577" s="217">
        <v>4.6363636363636367</v>
      </c>
      <c r="P577" s="430" t="s">
        <v>2227</v>
      </c>
    </row>
    <row r="578" spans="1:16" ht="30" customHeight="1" x14ac:dyDescent="0.3">
      <c r="A578" s="258" t="str">
        <f t="shared" si="8"/>
        <v>574위</v>
      </c>
      <c r="B578" s="215" t="s">
        <v>1173</v>
      </c>
      <c r="C578" s="215" t="s">
        <v>1548</v>
      </c>
      <c r="D578" s="272">
        <v>2</v>
      </c>
      <c r="E578" s="356" t="s">
        <v>1568</v>
      </c>
      <c r="F578" s="103" t="s">
        <v>2558</v>
      </c>
      <c r="G578" s="181" t="s">
        <v>2540</v>
      </c>
      <c r="H578" s="214" t="s">
        <v>1273</v>
      </c>
      <c r="I578" s="229" t="s">
        <v>1273</v>
      </c>
      <c r="J578" s="272">
        <v>11</v>
      </c>
      <c r="K578" s="321">
        <v>4.6590909090909092</v>
      </c>
      <c r="L578" s="232">
        <v>4.6363636363636367</v>
      </c>
      <c r="M578" s="216">
        <v>4.6363636363636367</v>
      </c>
      <c r="N578" s="216">
        <v>4.6363636363636367</v>
      </c>
      <c r="O578" s="216">
        <v>4.7272727272727275</v>
      </c>
      <c r="P578" s="430" t="s">
        <v>2571</v>
      </c>
    </row>
    <row r="579" spans="1:16" ht="30" customHeight="1" x14ac:dyDescent="0.3">
      <c r="A579" s="258" t="str">
        <f t="shared" si="8"/>
        <v>576위</v>
      </c>
      <c r="B579" s="215" t="s">
        <v>1898</v>
      </c>
      <c r="C579" s="215" t="s">
        <v>1905</v>
      </c>
      <c r="D579" s="272">
        <v>1</v>
      </c>
      <c r="E579" s="356" t="s">
        <v>2969</v>
      </c>
      <c r="F579" s="214" t="s">
        <v>2973</v>
      </c>
      <c r="G579" s="221" t="s">
        <v>2974</v>
      </c>
      <c r="H579" s="214" t="s">
        <v>1930</v>
      </c>
      <c r="I579" s="229" t="s">
        <v>1131</v>
      </c>
      <c r="J579" s="272">
        <v>83</v>
      </c>
      <c r="K579" s="321">
        <v>4.6585365853658534</v>
      </c>
      <c r="L579" s="233">
        <v>4.6585365853658534</v>
      </c>
      <c r="M579" s="217">
        <v>4.6585365853658534</v>
      </c>
      <c r="N579" s="217">
        <v>4.6463414634146343</v>
      </c>
      <c r="O579" s="217">
        <v>4.6707317073170733</v>
      </c>
      <c r="P579" s="430" t="s">
        <v>2892</v>
      </c>
    </row>
    <row r="580" spans="1:16" ht="30" customHeight="1" x14ac:dyDescent="0.3">
      <c r="A580" s="258" t="str">
        <f t="shared" ref="A580:A643" si="9">_xlfn.RANK.EQ(K580, $K$4:$K$4324, 0)&amp;"위"</f>
        <v>576위</v>
      </c>
      <c r="B580" s="215" t="s">
        <v>1898</v>
      </c>
      <c r="C580" s="215" t="s">
        <v>1905</v>
      </c>
      <c r="D580" s="272">
        <v>22</v>
      </c>
      <c r="E580" s="356" t="s">
        <v>1907</v>
      </c>
      <c r="F580" s="214" t="s">
        <v>2762</v>
      </c>
      <c r="G580" s="221" t="s">
        <v>2763</v>
      </c>
      <c r="H580" s="214" t="s">
        <v>1891</v>
      </c>
      <c r="I580" s="229" t="s">
        <v>1892</v>
      </c>
      <c r="J580" s="272">
        <v>83</v>
      </c>
      <c r="K580" s="321">
        <v>4.6585365853658534</v>
      </c>
      <c r="L580" s="232">
        <v>4.6341463414634143</v>
      </c>
      <c r="M580" s="216">
        <v>4.6951219512195124</v>
      </c>
      <c r="N580" s="216">
        <v>4.6585365853658534</v>
      </c>
      <c r="O580" s="216">
        <v>4.6463414634146343</v>
      </c>
      <c r="P580" s="430" t="s">
        <v>2764</v>
      </c>
    </row>
    <row r="581" spans="1:16" ht="30" customHeight="1" x14ac:dyDescent="0.3">
      <c r="A581" s="258" t="str">
        <f t="shared" si="9"/>
        <v>578위</v>
      </c>
      <c r="B581" s="215" t="s">
        <v>3792</v>
      </c>
      <c r="C581" s="215" t="s">
        <v>3902</v>
      </c>
      <c r="D581" s="272">
        <v>4</v>
      </c>
      <c r="E581" s="356" t="s">
        <v>2261</v>
      </c>
      <c r="F581" s="214" t="s">
        <v>2886</v>
      </c>
      <c r="G581" s="221" t="s">
        <v>3342</v>
      </c>
      <c r="H581" s="214" t="s">
        <v>1186</v>
      </c>
      <c r="I581" s="229" t="s">
        <v>1186</v>
      </c>
      <c r="J581" s="272">
        <v>20</v>
      </c>
      <c r="K581" s="321">
        <v>4.6578947368421062</v>
      </c>
      <c r="L581" s="233">
        <v>4.6500000000000004</v>
      </c>
      <c r="M581" s="217">
        <v>4.7</v>
      </c>
      <c r="N581" s="217">
        <v>4.6500000000000004</v>
      </c>
      <c r="O581" s="217">
        <v>4.6315789473684212</v>
      </c>
      <c r="P581" s="430" t="s">
        <v>2227</v>
      </c>
    </row>
    <row r="582" spans="1:16" ht="30" customHeight="1" x14ac:dyDescent="0.3">
      <c r="A582" s="258" t="str">
        <f t="shared" si="9"/>
        <v>579위</v>
      </c>
      <c r="B582" s="215" t="s">
        <v>3792</v>
      </c>
      <c r="C582" s="215" t="s">
        <v>3902</v>
      </c>
      <c r="D582" s="272">
        <v>4</v>
      </c>
      <c r="E582" s="356" t="s">
        <v>2261</v>
      </c>
      <c r="F582" s="214" t="s">
        <v>2886</v>
      </c>
      <c r="G582" s="221" t="s">
        <v>3344</v>
      </c>
      <c r="H582" s="214" t="s">
        <v>1186</v>
      </c>
      <c r="I582" s="229" t="s">
        <v>1186</v>
      </c>
      <c r="J582" s="272">
        <v>20</v>
      </c>
      <c r="K582" s="322">
        <v>4.6578947368421053</v>
      </c>
      <c r="L582" s="233">
        <v>4.6500000000000004</v>
      </c>
      <c r="M582" s="217">
        <v>4.6500000000000004</v>
      </c>
      <c r="N582" s="217">
        <v>4.7</v>
      </c>
      <c r="O582" s="217">
        <v>4.6315789473684212</v>
      </c>
      <c r="P582" s="430" t="s">
        <v>2227</v>
      </c>
    </row>
    <row r="583" spans="1:16" ht="30" customHeight="1" x14ac:dyDescent="0.3">
      <c r="A583" s="258" t="str">
        <f t="shared" si="9"/>
        <v>580위</v>
      </c>
      <c r="B583" s="215" t="s">
        <v>1898</v>
      </c>
      <c r="C583" s="215" t="s">
        <v>1905</v>
      </c>
      <c r="D583" s="272">
        <v>1</v>
      </c>
      <c r="E583" s="356" t="s">
        <v>2969</v>
      </c>
      <c r="F583" s="214" t="s">
        <v>1131</v>
      </c>
      <c r="G583" s="221" t="s">
        <v>2983</v>
      </c>
      <c r="H583" s="214" t="s">
        <v>1930</v>
      </c>
      <c r="I583" s="229" t="s">
        <v>1131</v>
      </c>
      <c r="J583" s="272">
        <v>83</v>
      </c>
      <c r="K583" s="321">
        <v>4.6574074074074074</v>
      </c>
      <c r="L583" s="233">
        <v>4.666666666666667</v>
      </c>
      <c r="M583" s="217">
        <v>4.6419753086419755</v>
      </c>
      <c r="N583" s="217">
        <v>4.6419753086419755</v>
      </c>
      <c r="O583" s="217">
        <v>4.6790123456790127</v>
      </c>
      <c r="P583" s="430" t="s">
        <v>2774</v>
      </c>
    </row>
    <row r="584" spans="1:16" ht="30" customHeight="1" x14ac:dyDescent="0.3">
      <c r="A584" s="258" t="str">
        <f t="shared" si="9"/>
        <v>581위</v>
      </c>
      <c r="B584" s="215" t="s">
        <v>1898</v>
      </c>
      <c r="C584" s="215" t="s">
        <v>1905</v>
      </c>
      <c r="D584" s="272">
        <v>1</v>
      </c>
      <c r="E584" s="356" t="s">
        <v>2669</v>
      </c>
      <c r="F584" s="214" t="s">
        <v>3032</v>
      </c>
      <c r="G584" s="221" t="s">
        <v>3033</v>
      </c>
      <c r="H584" s="214" t="s">
        <v>1159</v>
      </c>
      <c r="I584" s="229" t="s">
        <v>1159</v>
      </c>
      <c r="J584" s="272">
        <v>16</v>
      </c>
      <c r="K584" s="321">
        <v>4.65625</v>
      </c>
      <c r="L584" s="233">
        <v>4.625</v>
      </c>
      <c r="M584" s="217">
        <v>4.6875</v>
      </c>
      <c r="N584" s="217">
        <v>4.625</v>
      </c>
      <c r="O584" s="217">
        <v>4.6875</v>
      </c>
      <c r="P584" s="430" t="s">
        <v>2227</v>
      </c>
    </row>
    <row r="585" spans="1:16" ht="30" customHeight="1" x14ac:dyDescent="0.3">
      <c r="A585" s="258" t="str">
        <f t="shared" si="9"/>
        <v>581위</v>
      </c>
      <c r="B585" s="215" t="s">
        <v>1898</v>
      </c>
      <c r="C585" s="215" t="s">
        <v>1908</v>
      </c>
      <c r="D585" s="272">
        <v>22</v>
      </c>
      <c r="E585" s="356" t="s">
        <v>1910</v>
      </c>
      <c r="F585" s="214" t="s">
        <v>2787</v>
      </c>
      <c r="G585" s="221" t="s">
        <v>2788</v>
      </c>
      <c r="H585" s="214" t="s">
        <v>1891</v>
      </c>
      <c r="I585" s="229" t="s">
        <v>1892</v>
      </c>
      <c r="J585" s="272">
        <v>16</v>
      </c>
      <c r="K585" s="321">
        <v>4.65625</v>
      </c>
      <c r="L585" s="233">
        <v>4.625</v>
      </c>
      <c r="M585" s="217">
        <v>4.6875</v>
      </c>
      <c r="N585" s="217">
        <v>4.625</v>
      </c>
      <c r="O585" s="217">
        <v>4.6875</v>
      </c>
      <c r="P585" s="430" t="s">
        <v>2789</v>
      </c>
    </row>
    <row r="586" spans="1:16" ht="30" customHeight="1" x14ac:dyDescent="0.3">
      <c r="A586" s="258" t="str">
        <f t="shared" si="9"/>
        <v>583위</v>
      </c>
      <c r="B586" s="215" t="s">
        <v>1898</v>
      </c>
      <c r="C586" s="215" t="s">
        <v>1899</v>
      </c>
      <c r="D586" s="272">
        <v>1</v>
      </c>
      <c r="E586" s="356" t="s">
        <v>1928</v>
      </c>
      <c r="F586" s="214" t="s">
        <v>2741</v>
      </c>
      <c r="G586" s="221" t="s">
        <v>2832</v>
      </c>
      <c r="H586" s="214" t="s">
        <v>1930</v>
      </c>
      <c r="I586" s="229" t="s">
        <v>1131</v>
      </c>
      <c r="J586" s="272">
        <v>90</v>
      </c>
      <c r="K586" s="321">
        <v>4.6553881511746678</v>
      </c>
      <c r="L586" s="233">
        <v>4.6292134831460672</v>
      </c>
      <c r="M586" s="217">
        <v>4.5909090909090908</v>
      </c>
      <c r="N586" s="217">
        <v>4.6741573033707864</v>
      </c>
      <c r="O586" s="217">
        <v>4.7272727272727275</v>
      </c>
      <c r="P586" s="430" t="s">
        <v>2774</v>
      </c>
    </row>
    <row r="587" spans="1:16" ht="30" customHeight="1" x14ac:dyDescent="0.3">
      <c r="A587" s="258" t="str">
        <f t="shared" si="9"/>
        <v>584위</v>
      </c>
      <c r="B587" s="215" t="s">
        <v>1898</v>
      </c>
      <c r="C587" s="215" t="s">
        <v>1908</v>
      </c>
      <c r="D587" s="272">
        <v>1</v>
      </c>
      <c r="E587" s="356" t="s">
        <v>2671</v>
      </c>
      <c r="F587" s="103" t="s">
        <v>3053</v>
      </c>
      <c r="G587" s="181" t="s">
        <v>2533</v>
      </c>
      <c r="H587" s="214" t="s">
        <v>1076</v>
      </c>
      <c r="I587" s="229" t="s">
        <v>1076</v>
      </c>
      <c r="J587" s="272">
        <v>21</v>
      </c>
      <c r="K587" s="321">
        <v>4.6547619047619051</v>
      </c>
      <c r="L587" s="233">
        <v>4.7619047619047619</v>
      </c>
      <c r="M587" s="217">
        <v>4.7142857142857144</v>
      </c>
      <c r="N587" s="217">
        <v>4.666666666666667</v>
      </c>
      <c r="O587" s="217">
        <v>4.4761904761904763</v>
      </c>
      <c r="P587" s="430" t="s">
        <v>2227</v>
      </c>
    </row>
    <row r="588" spans="1:16" ht="30" customHeight="1" x14ac:dyDescent="0.3">
      <c r="A588" s="258" t="str">
        <f t="shared" si="9"/>
        <v>584위</v>
      </c>
      <c r="B588" s="215" t="s">
        <v>3792</v>
      </c>
      <c r="C588" s="215" t="s">
        <v>3801</v>
      </c>
      <c r="D588" s="272">
        <v>22</v>
      </c>
      <c r="E588" s="356" t="s">
        <v>4102</v>
      </c>
      <c r="F588" s="103" t="s">
        <v>2850</v>
      </c>
      <c r="G588" s="181" t="s">
        <v>2851</v>
      </c>
      <c r="H588" s="214" t="s">
        <v>3906</v>
      </c>
      <c r="I588" s="229" t="s">
        <v>1892</v>
      </c>
      <c r="J588" s="272">
        <v>21</v>
      </c>
      <c r="K588" s="321">
        <v>4.6547619047619051</v>
      </c>
      <c r="L588" s="233">
        <v>4.6190476190476186</v>
      </c>
      <c r="M588" s="217">
        <v>4.666666666666667</v>
      </c>
      <c r="N588" s="217">
        <v>4.666666666666667</v>
      </c>
      <c r="O588" s="217">
        <v>4.666666666666667</v>
      </c>
      <c r="P588" s="430" t="s">
        <v>2847</v>
      </c>
    </row>
    <row r="589" spans="1:16" ht="30" customHeight="1" x14ac:dyDescent="0.3">
      <c r="A589" s="258" t="str">
        <f t="shared" si="9"/>
        <v>584위</v>
      </c>
      <c r="B589" s="215" t="s">
        <v>3792</v>
      </c>
      <c r="C589" s="215" t="s">
        <v>3833</v>
      </c>
      <c r="D589" s="272">
        <v>3</v>
      </c>
      <c r="E589" s="356" t="s">
        <v>2493</v>
      </c>
      <c r="F589" s="214" t="s">
        <v>2807</v>
      </c>
      <c r="G589" s="221" t="s">
        <v>4042</v>
      </c>
      <c r="H589" s="214" t="s">
        <v>3859</v>
      </c>
      <c r="I589" s="229" t="s">
        <v>3859</v>
      </c>
      <c r="J589" s="272">
        <v>21</v>
      </c>
      <c r="K589" s="322">
        <v>4.6547619047619051</v>
      </c>
      <c r="L589" s="233">
        <v>4.666666666666667</v>
      </c>
      <c r="M589" s="217">
        <v>4.7142857142857144</v>
      </c>
      <c r="N589" s="217">
        <v>4.7142857142857144</v>
      </c>
      <c r="O589" s="217">
        <v>4.5238095238095237</v>
      </c>
      <c r="P589" s="430" t="s">
        <v>2227</v>
      </c>
    </row>
    <row r="590" spans="1:16" ht="30" customHeight="1" x14ac:dyDescent="0.3">
      <c r="A590" s="258" t="str">
        <f t="shared" si="9"/>
        <v>587위</v>
      </c>
      <c r="B590" s="215" t="s">
        <v>3394</v>
      </c>
      <c r="C590" s="215" t="s">
        <v>3392</v>
      </c>
      <c r="D590" s="272">
        <v>22</v>
      </c>
      <c r="E590" s="356" t="s">
        <v>3395</v>
      </c>
      <c r="F590" s="214" t="s">
        <v>97</v>
      </c>
      <c r="G590" s="221" t="s">
        <v>321</v>
      </c>
      <c r="H590" s="214" t="s">
        <v>247</v>
      </c>
      <c r="I590" s="229" t="s">
        <v>248</v>
      </c>
      <c r="J590" s="272">
        <v>14</v>
      </c>
      <c r="K590" s="321">
        <v>4.6538461538461542</v>
      </c>
      <c r="L590" s="233">
        <v>4.6428571428571432</v>
      </c>
      <c r="M590" s="217">
        <v>4.7142857142857144</v>
      </c>
      <c r="N590" s="217">
        <v>4.615384615384615</v>
      </c>
      <c r="O590" s="217">
        <v>4.6428571428571432</v>
      </c>
      <c r="P590" s="430" t="s">
        <v>1535</v>
      </c>
    </row>
    <row r="591" spans="1:16" ht="30" customHeight="1" x14ac:dyDescent="0.3">
      <c r="A591" s="258" t="str">
        <f t="shared" si="9"/>
        <v>588위</v>
      </c>
      <c r="B591" s="215" t="s">
        <v>3792</v>
      </c>
      <c r="C591" s="215" t="s">
        <v>3801</v>
      </c>
      <c r="D591" s="272">
        <v>1</v>
      </c>
      <c r="E591" s="356" t="s">
        <v>3828</v>
      </c>
      <c r="F591" s="214" t="s">
        <v>2558</v>
      </c>
      <c r="G591" s="221" t="s">
        <v>2949</v>
      </c>
      <c r="H591" s="214" t="s">
        <v>3831</v>
      </c>
      <c r="I591" s="229" t="s">
        <v>3831</v>
      </c>
      <c r="J591" s="272">
        <v>14</v>
      </c>
      <c r="K591" s="321">
        <v>4.6538461538461533</v>
      </c>
      <c r="L591" s="233">
        <v>4.6428571428571432</v>
      </c>
      <c r="M591" s="217">
        <v>4.7142857142857144</v>
      </c>
      <c r="N591" s="217">
        <v>4.6428571428571432</v>
      </c>
      <c r="O591" s="217">
        <v>4.615384615384615</v>
      </c>
      <c r="P591" s="430" t="s">
        <v>2571</v>
      </c>
    </row>
    <row r="592" spans="1:16" ht="30" customHeight="1" x14ac:dyDescent="0.3">
      <c r="A592" s="258" t="str">
        <f t="shared" si="9"/>
        <v>589위</v>
      </c>
      <c r="B592" s="215" t="s">
        <v>1173</v>
      </c>
      <c r="C592" s="215" t="s">
        <v>1911</v>
      </c>
      <c r="D592" s="272">
        <v>22</v>
      </c>
      <c r="E592" s="356" t="s">
        <v>1913</v>
      </c>
      <c r="F592" s="214" t="s">
        <v>2787</v>
      </c>
      <c r="G592" s="221" t="s">
        <v>2788</v>
      </c>
      <c r="H592" s="214" t="s">
        <v>1891</v>
      </c>
      <c r="I592" s="229" t="s">
        <v>1892</v>
      </c>
      <c r="J592" s="272">
        <v>14</v>
      </c>
      <c r="K592" s="321">
        <v>4.6535714285714285</v>
      </c>
      <c r="L592" s="233">
        <v>4.6428571428571432</v>
      </c>
      <c r="M592" s="217">
        <v>4.7333333333333334</v>
      </c>
      <c r="N592" s="217">
        <v>4.666666666666667</v>
      </c>
      <c r="O592" s="217">
        <v>4.5714285714285712</v>
      </c>
      <c r="P592" s="430" t="s">
        <v>2789</v>
      </c>
    </row>
    <row r="593" spans="1:16" ht="30" customHeight="1" x14ac:dyDescent="0.3">
      <c r="A593" s="258" t="str">
        <f t="shared" si="9"/>
        <v>590위</v>
      </c>
      <c r="B593" s="215" t="s">
        <v>1173</v>
      </c>
      <c r="C593" s="215" t="s">
        <v>1548</v>
      </c>
      <c r="D593" s="456">
        <v>2</v>
      </c>
      <c r="E593" s="356" t="s">
        <v>2969</v>
      </c>
      <c r="F593" s="214" t="s">
        <v>2877</v>
      </c>
      <c r="G593" s="221" t="s">
        <v>2977</v>
      </c>
      <c r="H593" s="214" t="s">
        <v>1930</v>
      </c>
      <c r="I593" s="229" t="s">
        <v>1131</v>
      </c>
      <c r="J593" s="456">
        <v>42</v>
      </c>
      <c r="K593" s="321">
        <v>4.6528745644599301</v>
      </c>
      <c r="L593" s="232">
        <v>4.666666666666667</v>
      </c>
      <c r="M593" s="216">
        <v>4.6904761904761907</v>
      </c>
      <c r="N593" s="216">
        <v>4.5714285714285712</v>
      </c>
      <c r="O593" s="216">
        <v>4.6829268292682924</v>
      </c>
      <c r="P593" s="430" t="s">
        <v>2227</v>
      </c>
    </row>
    <row r="594" spans="1:16" ht="30" customHeight="1" x14ac:dyDescent="0.3">
      <c r="A594" s="258" t="str">
        <f t="shared" si="9"/>
        <v>591위</v>
      </c>
      <c r="B594" s="215" t="s">
        <v>3792</v>
      </c>
      <c r="C594" s="215" t="s">
        <v>3833</v>
      </c>
      <c r="D594" s="272">
        <v>3</v>
      </c>
      <c r="E594" s="356" t="s">
        <v>3807</v>
      </c>
      <c r="F594" s="214" t="s">
        <v>3269</v>
      </c>
      <c r="G594" s="181" t="s">
        <v>3270</v>
      </c>
      <c r="H594" s="214" t="s">
        <v>1101</v>
      </c>
      <c r="I594" s="229" t="s">
        <v>1101</v>
      </c>
      <c r="J594" s="272">
        <v>18</v>
      </c>
      <c r="K594" s="321">
        <v>4.6527777777777777</v>
      </c>
      <c r="L594" s="233">
        <v>4.666666666666667</v>
      </c>
      <c r="M594" s="217">
        <v>4.666666666666667</v>
      </c>
      <c r="N594" s="217">
        <v>4.6111111111111107</v>
      </c>
      <c r="O594" s="217">
        <v>4.666666666666667</v>
      </c>
      <c r="P594" s="430" t="s">
        <v>2227</v>
      </c>
    </row>
    <row r="595" spans="1:16" ht="30" customHeight="1" x14ac:dyDescent="0.3">
      <c r="A595" s="258" t="str">
        <f t="shared" si="9"/>
        <v>592위</v>
      </c>
      <c r="B595" s="215" t="s">
        <v>1173</v>
      </c>
      <c r="C595" s="215" t="s">
        <v>1911</v>
      </c>
      <c r="D595" s="272">
        <v>22</v>
      </c>
      <c r="E595" s="356" t="s">
        <v>1913</v>
      </c>
      <c r="F595" s="103" t="s">
        <v>2845</v>
      </c>
      <c r="G595" s="181" t="s">
        <v>2846</v>
      </c>
      <c r="H595" s="214" t="s">
        <v>1891</v>
      </c>
      <c r="I595" s="229" t="s">
        <v>1892</v>
      </c>
      <c r="J595" s="272">
        <v>42</v>
      </c>
      <c r="K595" s="321">
        <v>4.652584204413472</v>
      </c>
      <c r="L595" s="233">
        <v>4.5714285714285712</v>
      </c>
      <c r="M595" s="217">
        <v>4.7142857142857144</v>
      </c>
      <c r="N595" s="217">
        <v>4.6904761904761907</v>
      </c>
      <c r="O595" s="217">
        <v>4.6341463414634143</v>
      </c>
      <c r="P595" s="430" t="s">
        <v>2847</v>
      </c>
    </row>
    <row r="596" spans="1:16" ht="30" customHeight="1" x14ac:dyDescent="0.3">
      <c r="A596" s="258" t="str">
        <f t="shared" si="9"/>
        <v>593위</v>
      </c>
      <c r="B596" s="215" t="s">
        <v>1898</v>
      </c>
      <c r="C596" s="215" t="s">
        <v>1905</v>
      </c>
      <c r="D596" s="272">
        <v>1</v>
      </c>
      <c r="E596" s="356" t="s">
        <v>2969</v>
      </c>
      <c r="F596" s="103" t="s">
        <v>2877</v>
      </c>
      <c r="G596" s="181" t="s">
        <v>2977</v>
      </c>
      <c r="H596" s="214" t="s">
        <v>1930</v>
      </c>
      <c r="I596" s="229" t="s">
        <v>1131</v>
      </c>
      <c r="J596" s="272">
        <v>83</v>
      </c>
      <c r="K596" s="321">
        <v>4.6524390243902438</v>
      </c>
      <c r="L596" s="233">
        <v>4.6585365853658534</v>
      </c>
      <c r="M596" s="217">
        <v>4.6219512195121952</v>
      </c>
      <c r="N596" s="217">
        <v>4.6707317073170733</v>
      </c>
      <c r="O596" s="217">
        <v>4.6585365853658534</v>
      </c>
      <c r="P596" s="430" t="s">
        <v>2227</v>
      </c>
    </row>
    <row r="597" spans="1:16" ht="30" customHeight="1" x14ac:dyDescent="0.3">
      <c r="A597" s="258" t="str">
        <f t="shared" si="9"/>
        <v>594위</v>
      </c>
      <c r="B597" s="215" t="s">
        <v>1833</v>
      </c>
      <c r="C597" s="215" t="s">
        <v>1835</v>
      </c>
      <c r="D597" s="272">
        <v>2</v>
      </c>
      <c r="E597" s="356" t="s">
        <v>1856</v>
      </c>
      <c r="F597" s="214" t="s">
        <v>2807</v>
      </c>
      <c r="G597" s="221" t="s">
        <v>3292</v>
      </c>
      <c r="H597" s="214" t="s">
        <v>1186</v>
      </c>
      <c r="I597" s="229" t="s">
        <v>1186</v>
      </c>
      <c r="J597" s="272">
        <v>29</v>
      </c>
      <c r="K597" s="322">
        <v>4.6524014778325125</v>
      </c>
      <c r="L597" s="233">
        <v>4.6206896551724137</v>
      </c>
      <c r="M597" s="217">
        <v>4.6551724137931032</v>
      </c>
      <c r="N597" s="217">
        <v>4.6551724137931032</v>
      </c>
      <c r="O597" s="217">
        <v>4.6785714285714288</v>
      </c>
      <c r="P597" s="430" t="s">
        <v>2227</v>
      </c>
    </row>
    <row r="598" spans="1:16" ht="30" customHeight="1" x14ac:dyDescent="0.3">
      <c r="A598" s="258" t="str">
        <f t="shared" si="9"/>
        <v>595위</v>
      </c>
      <c r="B598" s="215" t="s">
        <v>1173</v>
      </c>
      <c r="C598" s="215" t="s">
        <v>1911</v>
      </c>
      <c r="D598" s="272">
        <v>2</v>
      </c>
      <c r="E598" s="356" t="s">
        <v>1674</v>
      </c>
      <c r="F598" s="214" t="s">
        <v>2524</v>
      </c>
      <c r="G598" s="221" t="s">
        <v>2922</v>
      </c>
      <c r="H598" s="214" t="s">
        <v>1076</v>
      </c>
      <c r="I598" s="229" t="s">
        <v>1076</v>
      </c>
      <c r="J598" s="272">
        <v>23</v>
      </c>
      <c r="K598" s="321">
        <v>4.6521739130434785</v>
      </c>
      <c r="L598" s="233">
        <v>4.6521739130434785</v>
      </c>
      <c r="M598" s="217">
        <v>4.6086956521739131</v>
      </c>
      <c r="N598" s="217">
        <v>4.6956521739130439</v>
      </c>
      <c r="O598" s="217">
        <v>4.6521739130434785</v>
      </c>
      <c r="P598" s="430" t="s">
        <v>2227</v>
      </c>
    </row>
    <row r="599" spans="1:16" ht="30" customHeight="1" x14ac:dyDescent="0.3">
      <c r="A599" s="258" t="str">
        <f t="shared" si="9"/>
        <v>596위</v>
      </c>
      <c r="B599" s="215" t="s">
        <v>1173</v>
      </c>
      <c r="C599" s="215" t="s">
        <v>1658</v>
      </c>
      <c r="D599" s="272">
        <v>3</v>
      </c>
      <c r="E599" s="356" t="s">
        <v>1674</v>
      </c>
      <c r="F599" s="214" t="s">
        <v>2928</v>
      </c>
      <c r="G599" s="221" t="s">
        <v>2929</v>
      </c>
      <c r="H599" s="214" t="s">
        <v>1076</v>
      </c>
      <c r="I599" s="229" t="s">
        <v>1076</v>
      </c>
      <c r="J599" s="272">
        <v>23</v>
      </c>
      <c r="K599" s="321">
        <v>4.6500000000000004</v>
      </c>
      <c r="L599" s="233">
        <v>4.6500000000000004</v>
      </c>
      <c r="M599" s="217">
        <v>4.6500000000000004</v>
      </c>
      <c r="N599" s="217">
        <v>4.6500000000000004</v>
      </c>
      <c r="O599" s="217">
        <v>4.6500000000000004</v>
      </c>
      <c r="P599" s="430" t="s">
        <v>2227</v>
      </c>
    </row>
    <row r="600" spans="1:16" ht="30" customHeight="1" x14ac:dyDescent="0.3">
      <c r="A600" s="258" t="str">
        <f t="shared" si="9"/>
        <v>596위</v>
      </c>
      <c r="B600" s="215" t="s">
        <v>3394</v>
      </c>
      <c r="C600" s="215" t="s">
        <v>3621</v>
      </c>
      <c r="D600" s="272">
        <v>22</v>
      </c>
      <c r="E600" s="356" t="s">
        <v>3624</v>
      </c>
      <c r="F600" s="214" t="s">
        <v>112</v>
      </c>
      <c r="G600" s="221" t="s">
        <v>326</v>
      </c>
      <c r="H600" s="214" t="s">
        <v>247</v>
      </c>
      <c r="I600" s="229" t="s">
        <v>248</v>
      </c>
      <c r="J600" s="272">
        <v>10</v>
      </c>
      <c r="K600" s="321">
        <v>4.6500000000000004</v>
      </c>
      <c r="L600" s="232">
        <v>4.7</v>
      </c>
      <c r="M600" s="216">
        <v>4.7</v>
      </c>
      <c r="N600" s="216">
        <v>4.5999999999999996</v>
      </c>
      <c r="O600" s="216">
        <v>4.5999999999999996</v>
      </c>
      <c r="P600" s="430" t="s">
        <v>1535</v>
      </c>
    </row>
    <row r="601" spans="1:16" ht="30" customHeight="1" x14ac:dyDescent="0.3">
      <c r="A601" s="258" t="str">
        <f t="shared" si="9"/>
        <v>598위</v>
      </c>
      <c r="B601" s="215" t="s">
        <v>3792</v>
      </c>
      <c r="C601" s="215" t="s">
        <v>3801</v>
      </c>
      <c r="D601" s="272">
        <v>22</v>
      </c>
      <c r="E601" s="356" t="s">
        <v>4102</v>
      </c>
      <c r="F601" s="214" t="s">
        <v>3899</v>
      </c>
      <c r="G601" s="221" t="s">
        <v>3900</v>
      </c>
      <c r="H601" s="214" t="s">
        <v>3906</v>
      </c>
      <c r="I601" s="229" t="s">
        <v>1892</v>
      </c>
      <c r="J601" s="272">
        <v>63</v>
      </c>
      <c r="K601" s="321">
        <v>4.6495135688684073</v>
      </c>
      <c r="L601" s="233">
        <v>4.666666666666667</v>
      </c>
      <c r="M601" s="217">
        <v>4.6031746031746028</v>
      </c>
      <c r="N601" s="217">
        <v>4.6507936507936511</v>
      </c>
      <c r="O601" s="217">
        <v>4.67741935483871</v>
      </c>
      <c r="P601" s="430" t="s">
        <v>2766</v>
      </c>
    </row>
    <row r="602" spans="1:16" ht="30" customHeight="1" x14ac:dyDescent="0.3">
      <c r="A602" s="258" t="str">
        <f t="shared" si="9"/>
        <v>599위</v>
      </c>
      <c r="B602" s="215" t="s">
        <v>1173</v>
      </c>
      <c r="C602" s="215" t="s">
        <v>1658</v>
      </c>
      <c r="D602" s="272">
        <v>22</v>
      </c>
      <c r="E602" s="356" t="s">
        <v>1921</v>
      </c>
      <c r="F602" s="214" t="s">
        <v>2762</v>
      </c>
      <c r="G602" s="221" t="s">
        <v>2763</v>
      </c>
      <c r="H602" s="214" t="s">
        <v>1891</v>
      </c>
      <c r="I602" s="229" t="s">
        <v>1892</v>
      </c>
      <c r="J602" s="272">
        <v>80</v>
      </c>
      <c r="K602" s="321">
        <v>4.6493055555555554</v>
      </c>
      <c r="L602" s="233">
        <v>4.6388888888888893</v>
      </c>
      <c r="M602" s="217">
        <v>4.6805555555555554</v>
      </c>
      <c r="N602" s="217">
        <v>4.6388888888888893</v>
      </c>
      <c r="O602" s="217">
        <v>4.6388888888888893</v>
      </c>
      <c r="P602" s="430" t="s">
        <v>2764</v>
      </c>
    </row>
    <row r="603" spans="1:16" ht="30" customHeight="1" x14ac:dyDescent="0.3">
      <c r="A603" s="258" t="str">
        <f t="shared" si="9"/>
        <v>600위</v>
      </c>
      <c r="B603" s="215" t="s">
        <v>1173</v>
      </c>
      <c r="C603" s="215" t="s">
        <v>1914</v>
      </c>
      <c r="D603" s="272">
        <v>22</v>
      </c>
      <c r="E603" s="356" t="s">
        <v>1916</v>
      </c>
      <c r="F603" s="214" t="s">
        <v>3111</v>
      </c>
      <c r="G603" s="221" t="s">
        <v>3112</v>
      </c>
      <c r="H603" s="214" t="s">
        <v>1891</v>
      </c>
      <c r="I603" s="229" t="s">
        <v>1892</v>
      </c>
      <c r="J603" s="272">
        <v>28</v>
      </c>
      <c r="K603" s="321">
        <v>4.6488095238095246</v>
      </c>
      <c r="L603" s="233">
        <v>4.6428571428571432</v>
      </c>
      <c r="M603" s="217">
        <v>4.6428571428571432</v>
      </c>
      <c r="N603" s="217">
        <v>4.6428571428571432</v>
      </c>
      <c r="O603" s="217">
        <v>4.666666666666667</v>
      </c>
      <c r="P603" s="430" t="s">
        <v>3113</v>
      </c>
    </row>
    <row r="604" spans="1:16" ht="30" customHeight="1" x14ac:dyDescent="0.3">
      <c r="A604" s="258" t="str">
        <f t="shared" si="9"/>
        <v>601위</v>
      </c>
      <c r="B604" s="215" t="s">
        <v>1173</v>
      </c>
      <c r="C604" s="215" t="s">
        <v>1911</v>
      </c>
      <c r="D604" s="272">
        <v>1</v>
      </c>
      <c r="E604" s="356" t="s">
        <v>2684</v>
      </c>
      <c r="F604" s="103" t="s">
        <v>2558</v>
      </c>
      <c r="G604" s="181" t="s">
        <v>2540</v>
      </c>
      <c r="H604" s="214" t="s">
        <v>203</v>
      </c>
      <c r="I604" s="229" t="s">
        <v>203</v>
      </c>
      <c r="J604" s="272">
        <v>27</v>
      </c>
      <c r="K604" s="321">
        <v>4.6481481481481479</v>
      </c>
      <c r="L604" s="233">
        <v>4.666666666666667</v>
      </c>
      <c r="M604" s="217">
        <v>4.6296296296296298</v>
      </c>
      <c r="N604" s="217">
        <v>4.5925925925925926</v>
      </c>
      <c r="O604" s="217">
        <v>4.7037037037037033</v>
      </c>
      <c r="P604" s="452" t="s">
        <v>2571</v>
      </c>
    </row>
    <row r="605" spans="1:16" ht="30" customHeight="1" x14ac:dyDescent="0.3">
      <c r="A605" s="258" t="str">
        <f t="shared" si="9"/>
        <v>601위</v>
      </c>
      <c r="B605" s="215" t="s">
        <v>1898</v>
      </c>
      <c r="C605" s="215" t="s">
        <v>1902</v>
      </c>
      <c r="D605" s="272">
        <v>1</v>
      </c>
      <c r="E605" s="356" t="s">
        <v>1674</v>
      </c>
      <c r="F605" s="103" t="s">
        <v>2886</v>
      </c>
      <c r="G605" s="181" t="s">
        <v>2927</v>
      </c>
      <c r="H605" s="214" t="s">
        <v>1076</v>
      </c>
      <c r="I605" s="229" t="s">
        <v>1076</v>
      </c>
      <c r="J605" s="272">
        <v>27</v>
      </c>
      <c r="K605" s="321">
        <v>4.6481481481481479</v>
      </c>
      <c r="L605" s="233">
        <v>4.6296296296296298</v>
      </c>
      <c r="M605" s="217">
        <v>4.7037037037037033</v>
      </c>
      <c r="N605" s="217">
        <v>4.6296296296296298</v>
      </c>
      <c r="O605" s="217">
        <v>4.6296296296296298</v>
      </c>
      <c r="P605" s="430" t="s">
        <v>2227</v>
      </c>
    </row>
    <row r="606" spans="1:16" ht="30" customHeight="1" x14ac:dyDescent="0.3">
      <c r="A606" s="258" t="str">
        <f t="shared" si="9"/>
        <v>603위</v>
      </c>
      <c r="B606" s="215" t="s">
        <v>1886</v>
      </c>
      <c r="C606" s="215" t="s">
        <v>1887</v>
      </c>
      <c r="D606" s="273">
        <v>22</v>
      </c>
      <c r="E606" s="380" t="s">
        <v>1889</v>
      </c>
      <c r="F606" s="214" t="s">
        <v>2744</v>
      </c>
      <c r="G606" s="221" t="s">
        <v>2745</v>
      </c>
      <c r="H606" s="214" t="s">
        <v>1891</v>
      </c>
      <c r="I606" s="229" t="s">
        <v>1892</v>
      </c>
      <c r="J606" s="274">
        <v>88</v>
      </c>
      <c r="K606" s="322">
        <v>4.6477272727272734</v>
      </c>
      <c r="L606" s="234">
        <v>4.6590909090909092</v>
      </c>
      <c r="M606" s="223">
        <v>4.6136363636363633</v>
      </c>
      <c r="N606" s="223">
        <v>4.6590909090909092</v>
      </c>
      <c r="O606" s="223">
        <v>4.6590909090909092</v>
      </c>
      <c r="P606" s="430" t="s">
        <v>2092</v>
      </c>
    </row>
    <row r="607" spans="1:16" ht="30" customHeight="1" x14ac:dyDescent="0.3">
      <c r="A607" s="258" t="str">
        <f t="shared" si="9"/>
        <v>603위</v>
      </c>
      <c r="B607" s="215" t="s">
        <v>1898</v>
      </c>
      <c r="C607" s="215" t="s">
        <v>1905</v>
      </c>
      <c r="D607" s="272">
        <v>1</v>
      </c>
      <c r="E607" s="381" t="s">
        <v>2667</v>
      </c>
      <c r="F607" s="214" t="s">
        <v>3015</v>
      </c>
      <c r="G607" s="221" t="s">
        <v>3016</v>
      </c>
      <c r="H607" s="214" t="s">
        <v>203</v>
      </c>
      <c r="I607" s="229" t="s">
        <v>203</v>
      </c>
      <c r="J607" s="272">
        <v>22</v>
      </c>
      <c r="K607" s="321">
        <v>4.6477272727272734</v>
      </c>
      <c r="L607" s="233">
        <v>4.6363636363636367</v>
      </c>
      <c r="M607" s="217">
        <v>4.6363636363636367</v>
      </c>
      <c r="N607" s="217">
        <v>4.6363636363636367</v>
      </c>
      <c r="O607" s="217">
        <v>4.6818181818181817</v>
      </c>
      <c r="P607" s="430" t="s">
        <v>2227</v>
      </c>
    </row>
    <row r="608" spans="1:16" ht="30" customHeight="1" x14ac:dyDescent="0.3">
      <c r="A608" s="258" t="str">
        <f t="shared" si="9"/>
        <v>605위</v>
      </c>
      <c r="B608" s="215" t="s">
        <v>3394</v>
      </c>
      <c r="C608" s="215" t="s">
        <v>3621</v>
      </c>
      <c r="D608" s="272">
        <v>2</v>
      </c>
      <c r="E608" s="356" t="s">
        <v>2313</v>
      </c>
      <c r="F608" s="214" t="s">
        <v>3684</v>
      </c>
      <c r="G608" s="221" t="s">
        <v>3682</v>
      </c>
      <c r="H608" s="527" t="s">
        <v>1541</v>
      </c>
      <c r="I608" s="528" t="s">
        <v>1541</v>
      </c>
      <c r="J608" s="191">
        <v>17</v>
      </c>
      <c r="K608" s="322">
        <v>4.6475</v>
      </c>
      <c r="L608" s="233">
        <v>4.71</v>
      </c>
      <c r="M608" s="217">
        <v>4.6500000000000004</v>
      </c>
      <c r="N608" s="217">
        <v>4.76</v>
      </c>
      <c r="O608" s="217">
        <v>4.47</v>
      </c>
      <c r="P608" s="430" t="s">
        <v>2227</v>
      </c>
    </row>
    <row r="609" spans="1:16" ht="30" customHeight="1" x14ac:dyDescent="0.3">
      <c r="A609" s="258" t="str">
        <f t="shared" si="9"/>
        <v>606위</v>
      </c>
      <c r="B609" s="215" t="s">
        <v>1833</v>
      </c>
      <c r="C609" s="215" t="s">
        <v>2208</v>
      </c>
      <c r="D609" s="272">
        <v>2</v>
      </c>
      <c r="E609" s="356" t="s">
        <v>2678</v>
      </c>
      <c r="F609" s="214" t="s">
        <v>2538</v>
      </c>
      <c r="G609" s="221" t="s">
        <v>2949</v>
      </c>
      <c r="H609" s="214" t="s">
        <v>2719</v>
      </c>
      <c r="I609" s="229" t="s">
        <v>203</v>
      </c>
      <c r="J609" s="191">
        <v>37</v>
      </c>
      <c r="K609" s="321">
        <v>4.6463963963963959</v>
      </c>
      <c r="L609" s="233">
        <v>4.6486486486486482</v>
      </c>
      <c r="M609" s="217">
        <v>4.5945945945945947</v>
      </c>
      <c r="N609" s="217">
        <v>4.6756756756756754</v>
      </c>
      <c r="O609" s="217">
        <v>4.666666666666667</v>
      </c>
      <c r="P609" s="430" t="s">
        <v>2571</v>
      </c>
    </row>
    <row r="610" spans="1:16" ht="30" customHeight="1" x14ac:dyDescent="0.3">
      <c r="A610" s="258" t="str">
        <f t="shared" si="9"/>
        <v>607위</v>
      </c>
      <c r="B610" s="215" t="s">
        <v>1173</v>
      </c>
      <c r="C610" s="215" t="s">
        <v>1658</v>
      </c>
      <c r="D610" s="272">
        <v>22</v>
      </c>
      <c r="E610" s="356" t="s">
        <v>1921</v>
      </c>
      <c r="F610" s="214" t="s">
        <v>2790</v>
      </c>
      <c r="G610" s="221" t="s">
        <v>2791</v>
      </c>
      <c r="H610" s="214" t="s">
        <v>1891</v>
      </c>
      <c r="I610" s="229" t="s">
        <v>1892</v>
      </c>
      <c r="J610" s="191">
        <v>12</v>
      </c>
      <c r="K610" s="321">
        <v>4.6458333333333339</v>
      </c>
      <c r="L610" s="233">
        <v>4.416666666666667</v>
      </c>
      <c r="M610" s="217">
        <v>4.75</v>
      </c>
      <c r="N610" s="217">
        <v>4.75</v>
      </c>
      <c r="O610" s="217">
        <v>4.666666666666667</v>
      </c>
      <c r="P610" s="430" t="s">
        <v>2789</v>
      </c>
    </row>
    <row r="611" spans="1:16" ht="30" customHeight="1" x14ac:dyDescent="0.3">
      <c r="A611" s="258" t="str">
        <f t="shared" si="9"/>
        <v>607위</v>
      </c>
      <c r="B611" s="215" t="s">
        <v>3394</v>
      </c>
      <c r="C611" s="215" t="s">
        <v>3527</v>
      </c>
      <c r="D611" s="272">
        <v>22</v>
      </c>
      <c r="E611" s="356" t="s">
        <v>3528</v>
      </c>
      <c r="F611" s="214" t="s">
        <v>1302</v>
      </c>
      <c r="G611" s="221" t="s">
        <v>1303</v>
      </c>
      <c r="H611" s="214" t="s">
        <v>247</v>
      </c>
      <c r="I611" s="229" t="s">
        <v>248</v>
      </c>
      <c r="J611" s="191">
        <v>36</v>
      </c>
      <c r="K611" s="321">
        <v>4.6458333333333339</v>
      </c>
      <c r="L611" s="233">
        <v>4.6388888888888893</v>
      </c>
      <c r="M611" s="217">
        <v>4.666666666666667</v>
      </c>
      <c r="N611" s="217">
        <v>4.6388888888888893</v>
      </c>
      <c r="O611" s="217">
        <v>4.6388888888888893</v>
      </c>
      <c r="P611" s="430" t="s">
        <v>1537</v>
      </c>
    </row>
    <row r="612" spans="1:16" ht="30" customHeight="1" x14ac:dyDescent="0.3">
      <c r="A612" s="258" t="str">
        <f t="shared" si="9"/>
        <v>609위</v>
      </c>
      <c r="B612" s="215" t="s">
        <v>1898</v>
      </c>
      <c r="C612" s="215" t="s">
        <v>1902</v>
      </c>
      <c r="D612" s="272">
        <v>2</v>
      </c>
      <c r="E612" s="356" t="s">
        <v>2652</v>
      </c>
      <c r="F612" s="214" t="s">
        <v>2917</v>
      </c>
      <c r="G612" s="221" t="s">
        <v>2880</v>
      </c>
      <c r="H612" s="214" t="s">
        <v>203</v>
      </c>
      <c r="I612" s="229" t="s">
        <v>203</v>
      </c>
      <c r="J612" s="191">
        <v>20</v>
      </c>
      <c r="K612" s="321">
        <v>4.6453947368421051</v>
      </c>
      <c r="L612" s="233">
        <v>4.6500000000000004</v>
      </c>
      <c r="M612" s="217">
        <v>4.7</v>
      </c>
      <c r="N612" s="217">
        <v>4.5999999999999996</v>
      </c>
      <c r="O612" s="217">
        <v>4.6315789473684212</v>
      </c>
      <c r="P612" s="452" t="s">
        <v>2227</v>
      </c>
    </row>
    <row r="613" spans="1:16" ht="30" customHeight="1" x14ac:dyDescent="0.3">
      <c r="A613" s="258" t="str">
        <f t="shared" si="9"/>
        <v>610위</v>
      </c>
      <c r="B613" s="215" t="s">
        <v>3792</v>
      </c>
      <c r="C613" s="215" t="s">
        <v>3833</v>
      </c>
      <c r="D613" s="272">
        <v>22</v>
      </c>
      <c r="E613" s="356" t="s">
        <v>2186</v>
      </c>
      <c r="F613" s="214" t="s">
        <v>2768</v>
      </c>
      <c r="G613" s="221" t="s">
        <v>2769</v>
      </c>
      <c r="H613" s="214" t="s">
        <v>3906</v>
      </c>
      <c r="I613" s="229" t="s">
        <v>1892</v>
      </c>
      <c r="J613" s="191">
        <v>60</v>
      </c>
      <c r="K613" s="321">
        <v>4.6449145073153542</v>
      </c>
      <c r="L613" s="233">
        <v>4.6333333333333337</v>
      </c>
      <c r="M613" s="217">
        <v>4.6721311475409832</v>
      </c>
      <c r="N613" s="217">
        <v>4.580645161290323</v>
      </c>
      <c r="O613" s="217">
        <v>4.693548387096774</v>
      </c>
      <c r="P613" s="430" t="s">
        <v>2764</v>
      </c>
    </row>
    <row r="614" spans="1:16" ht="30" customHeight="1" x14ac:dyDescent="0.3">
      <c r="A614" s="258" t="str">
        <f t="shared" si="9"/>
        <v>611위</v>
      </c>
      <c r="B614" s="215" t="s">
        <v>1833</v>
      </c>
      <c r="C614" s="215" t="s">
        <v>2440</v>
      </c>
      <c r="D614" s="272">
        <v>2</v>
      </c>
      <c r="E614" s="356" t="s">
        <v>2493</v>
      </c>
      <c r="F614" s="214" t="s">
        <v>2541</v>
      </c>
      <c r="G614" s="221" t="s">
        <v>2621</v>
      </c>
      <c r="H614" s="214" t="s">
        <v>1541</v>
      </c>
      <c r="I614" s="229" t="s">
        <v>1541</v>
      </c>
      <c r="J614" s="191">
        <v>19</v>
      </c>
      <c r="K614" s="321">
        <v>4.6447368421052628</v>
      </c>
      <c r="L614" s="233">
        <v>4.5263157894736841</v>
      </c>
      <c r="M614" s="217">
        <v>4.6842105263157894</v>
      </c>
      <c r="N614" s="217">
        <v>4.6842105263157894</v>
      </c>
      <c r="O614" s="217">
        <v>4.6842105263157894</v>
      </c>
      <c r="P614" s="430" t="s">
        <v>2227</v>
      </c>
    </row>
    <row r="615" spans="1:16" ht="30" customHeight="1" x14ac:dyDescent="0.3">
      <c r="A615" s="258" t="str">
        <f t="shared" si="9"/>
        <v>612위</v>
      </c>
      <c r="B615" s="215" t="s">
        <v>1833</v>
      </c>
      <c r="C615" s="215" t="s">
        <v>2440</v>
      </c>
      <c r="D615" s="272">
        <v>1</v>
      </c>
      <c r="E615" s="356" t="s">
        <v>2442</v>
      </c>
      <c r="F615" s="214" t="s">
        <v>3219</v>
      </c>
      <c r="G615" s="221" t="s">
        <v>3220</v>
      </c>
      <c r="H615" s="214" t="s">
        <v>1101</v>
      </c>
      <c r="I615" s="229" t="s">
        <v>1101</v>
      </c>
      <c r="J615" s="191">
        <v>26</v>
      </c>
      <c r="K615" s="321">
        <v>4.6442309999999996</v>
      </c>
      <c r="L615" s="233">
        <v>4.6538459999999997</v>
      </c>
      <c r="M615" s="217">
        <v>4.6923079999999997</v>
      </c>
      <c r="N615" s="217">
        <v>4.6923079999999997</v>
      </c>
      <c r="O615" s="217">
        <v>4.538462</v>
      </c>
      <c r="P615" s="430" t="s">
        <v>2227</v>
      </c>
    </row>
    <row r="616" spans="1:16" ht="30" customHeight="1" x14ac:dyDescent="0.3">
      <c r="A616" s="258" t="str">
        <f t="shared" si="9"/>
        <v>613위</v>
      </c>
      <c r="B616" s="215" t="s">
        <v>1173</v>
      </c>
      <c r="C616" s="215" t="s">
        <v>1658</v>
      </c>
      <c r="D616" s="272">
        <v>3</v>
      </c>
      <c r="E616" s="356" t="s">
        <v>1568</v>
      </c>
      <c r="F616" s="214" t="s">
        <v>3153</v>
      </c>
      <c r="G616" s="221" t="s">
        <v>3197</v>
      </c>
      <c r="H616" s="214" t="s">
        <v>1273</v>
      </c>
      <c r="I616" s="229" t="s">
        <v>1273</v>
      </c>
      <c r="J616" s="191">
        <v>20</v>
      </c>
      <c r="K616" s="321">
        <v>4.6442251461988304</v>
      </c>
      <c r="L616" s="232">
        <v>4.6500000000000004</v>
      </c>
      <c r="M616" s="216">
        <v>4.7368421052631575</v>
      </c>
      <c r="N616" s="216">
        <v>4.5789473684210522</v>
      </c>
      <c r="O616" s="216">
        <v>4.6111111111111107</v>
      </c>
      <c r="P616" s="430" t="s">
        <v>2227</v>
      </c>
    </row>
    <row r="617" spans="1:16" ht="30" customHeight="1" x14ac:dyDescent="0.3">
      <c r="A617" s="258" t="str">
        <f t="shared" si="9"/>
        <v>614위</v>
      </c>
      <c r="B617" s="215" t="s">
        <v>1833</v>
      </c>
      <c r="C617" s="215" t="s">
        <v>2706</v>
      </c>
      <c r="D617" s="272">
        <v>22</v>
      </c>
      <c r="E617" s="356" t="s">
        <v>3294</v>
      </c>
      <c r="F617" s="103" t="s">
        <v>2787</v>
      </c>
      <c r="G617" s="181" t="s">
        <v>2788</v>
      </c>
      <c r="H617" s="214" t="s">
        <v>1891</v>
      </c>
      <c r="I617" s="229" t="s">
        <v>1892</v>
      </c>
      <c r="J617" s="191">
        <v>15</v>
      </c>
      <c r="K617" s="321">
        <v>4.6431318681318672</v>
      </c>
      <c r="L617" s="233">
        <v>4.5999999999999996</v>
      </c>
      <c r="M617" s="217">
        <v>4.7142857142857144</v>
      </c>
      <c r="N617" s="217">
        <v>4.6428571428571432</v>
      </c>
      <c r="O617" s="217">
        <v>4.615384615384615</v>
      </c>
      <c r="P617" s="430" t="s">
        <v>2789</v>
      </c>
    </row>
    <row r="618" spans="1:16" ht="30" customHeight="1" x14ac:dyDescent="0.3">
      <c r="A618" s="258" t="str">
        <f t="shared" si="9"/>
        <v>615위</v>
      </c>
      <c r="B618" s="215" t="s">
        <v>3792</v>
      </c>
      <c r="C618" s="215" t="s">
        <v>3801</v>
      </c>
      <c r="D618" s="272">
        <v>1</v>
      </c>
      <c r="E618" s="356" t="s">
        <v>3828</v>
      </c>
      <c r="F618" s="103" t="s">
        <v>3963</v>
      </c>
      <c r="G618" s="181" t="s">
        <v>3964</v>
      </c>
      <c r="H618" s="214" t="s">
        <v>3831</v>
      </c>
      <c r="I618" s="229" t="s">
        <v>3831</v>
      </c>
      <c r="J618" s="191">
        <v>14</v>
      </c>
      <c r="K618" s="321">
        <v>4.6428571428571423</v>
      </c>
      <c r="L618" s="233">
        <v>4.5714285714285712</v>
      </c>
      <c r="M618" s="217">
        <v>4.7142857142857144</v>
      </c>
      <c r="N618" s="217">
        <v>4.6428571428571432</v>
      </c>
      <c r="O618" s="217">
        <v>4.6428571428571432</v>
      </c>
      <c r="P618" s="430" t="s">
        <v>2227</v>
      </c>
    </row>
    <row r="619" spans="1:16" ht="30" customHeight="1" x14ac:dyDescent="0.3">
      <c r="A619" s="258" t="str">
        <f t="shared" si="9"/>
        <v>616위</v>
      </c>
      <c r="B619" s="215" t="s">
        <v>1886</v>
      </c>
      <c r="C619" s="215" t="s">
        <v>1894</v>
      </c>
      <c r="D619" s="274">
        <v>22</v>
      </c>
      <c r="E619" s="357" t="s">
        <v>1896</v>
      </c>
      <c r="F619" s="103" t="s">
        <v>2575</v>
      </c>
      <c r="G619" s="181" t="s">
        <v>2785</v>
      </c>
      <c r="H619" s="214" t="s">
        <v>1891</v>
      </c>
      <c r="I619" s="229" t="s">
        <v>1892</v>
      </c>
      <c r="J619" s="273">
        <v>88</v>
      </c>
      <c r="K619" s="321">
        <v>4.6422727948832367</v>
      </c>
      <c r="L619" s="233">
        <v>4.6385542168674698</v>
      </c>
      <c r="M619" s="217">
        <v>4.6867469879518069</v>
      </c>
      <c r="N619" s="217">
        <v>4.6265060240963853</v>
      </c>
      <c r="O619" s="217">
        <v>4.617283950617284</v>
      </c>
      <c r="P619" s="430" t="s">
        <v>2766</v>
      </c>
    </row>
    <row r="620" spans="1:16" ht="30" customHeight="1" x14ac:dyDescent="0.3">
      <c r="A620" s="258" t="str">
        <f t="shared" si="9"/>
        <v>617위</v>
      </c>
      <c r="B620" s="215" t="s">
        <v>1898</v>
      </c>
      <c r="C620" s="215" t="s">
        <v>1902</v>
      </c>
      <c r="D620" s="272">
        <v>1</v>
      </c>
      <c r="E620" s="356" t="s">
        <v>1931</v>
      </c>
      <c r="F620" s="103" t="s">
        <v>2897</v>
      </c>
      <c r="G620" s="181" t="s">
        <v>2898</v>
      </c>
      <c r="H620" s="214" t="s">
        <v>1930</v>
      </c>
      <c r="I620" s="229" t="s">
        <v>1131</v>
      </c>
      <c r="J620" s="191">
        <v>86</v>
      </c>
      <c r="K620" s="321">
        <v>4.6414158686730511</v>
      </c>
      <c r="L620" s="233">
        <v>4.6470588235294121</v>
      </c>
      <c r="M620" s="217">
        <v>4.6395348837209305</v>
      </c>
      <c r="N620" s="217">
        <v>4.6511627906976747</v>
      </c>
      <c r="O620" s="217">
        <v>4.6279069767441863</v>
      </c>
      <c r="P620" s="430" t="s">
        <v>2774</v>
      </c>
    </row>
    <row r="621" spans="1:16" ht="30" customHeight="1" x14ac:dyDescent="0.3">
      <c r="A621" s="258" t="str">
        <f t="shared" si="9"/>
        <v>618위</v>
      </c>
      <c r="B621" s="215" t="s">
        <v>1886</v>
      </c>
      <c r="C621" s="215" t="s">
        <v>1894</v>
      </c>
      <c r="D621" s="274">
        <v>1</v>
      </c>
      <c r="E621" s="357" t="s">
        <v>1843</v>
      </c>
      <c r="F621" s="103" t="s">
        <v>2803</v>
      </c>
      <c r="G621" s="181" t="s">
        <v>2804</v>
      </c>
      <c r="H621" s="214" t="s">
        <v>1273</v>
      </c>
      <c r="I621" s="229" t="s">
        <v>1273</v>
      </c>
      <c r="J621" s="273">
        <v>20</v>
      </c>
      <c r="K621" s="321">
        <v>4.6413043478260878</v>
      </c>
      <c r="L621" s="233">
        <v>4.6956521739130439</v>
      </c>
      <c r="M621" s="217">
        <v>4.6521739130434785</v>
      </c>
      <c r="N621" s="217">
        <v>4.6521739130434785</v>
      </c>
      <c r="O621" s="217">
        <v>4.5652173913043477</v>
      </c>
      <c r="P621" s="430" t="s">
        <v>2571</v>
      </c>
    </row>
    <row r="622" spans="1:16" ht="30" customHeight="1" x14ac:dyDescent="0.3">
      <c r="A622" s="258" t="str">
        <f t="shared" si="9"/>
        <v>619위</v>
      </c>
      <c r="B622" s="215" t="s">
        <v>1898</v>
      </c>
      <c r="C622" s="215" t="s">
        <v>1899</v>
      </c>
      <c r="D622" s="272">
        <v>1</v>
      </c>
      <c r="E622" s="356" t="s">
        <v>2652</v>
      </c>
      <c r="F622" s="103" t="s">
        <v>2883</v>
      </c>
      <c r="G622" s="181" t="s">
        <v>2885</v>
      </c>
      <c r="H622" s="214" t="s">
        <v>203</v>
      </c>
      <c r="I622" s="229" t="s">
        <v>203</v>
      </c>
      <c r="J622" s="191">
        <v>17</v>
      </c>
      <c r="K622" s="321">
        <v>4.640625</v>
      </c>
      <c r="L622" s="233">
        <v>4.6875</v>
      </c>
      <c r="M622" s="217">
        <v>4.625</v>
      </c>
      <c r="N622" s="217">
        <v>4.625</v>
      </c>
      <c r="O622" s="217">
        <v>4.625</v>
      </c>
      <c r="P622" s="430" t="s">
        <v>2227</v>
      </c>
    </row>
    <row r="623" spans="1:16" ht="30" customHeight="1" x14ac:dyDescent="0.3">
      <c r="A623" s="258" t="str">
        <f t="shared" si="9"/>
        <v>619위</v>
      </c>
      <c r="B623" s="215" t="s">
        <v>1833</v>
      </c>
      <c r="C623" s="215" t="s">
        <v>2208</v>
      </c>
      <c r="D623" s="272">
        <v>4</v>
      </c>
      <c r="E623" s="356" t="s">
        <v>1674</v>
      </c>
      <c r="F623" s="103" t="s">
        <v>3348</v>
      </c>
      <c r="G623" s="181" t="s">
        <v>2927</v>
      </c>
      <c r="H623" s="214" t="s">
        <v>1076</v>
      </c>
      <c r="I623" s="229" t="s">
        <v>1076</v>
      </c>
      <c r="J623" s="191">
        <v>32</v>
      </c>
      <c r="K623" s="321">
        <v>4.640625</v>
      </c>
      <c r="L623" s="233">
        <v>4.65625</v>
      </c>
      <c r="M623" s="217">
        <v>4.65625</v>
      </c>
      <c r="N623" s="217">
        <v>4.65625</v>
      </c>
      <c r="O623" s="217">
        <v>4.59375</v>
      </c>
      <c r="P623" s="430" t="s">
        <v>2227</v>
      </c>
    </row>
    <row r="624" spans="1:16" ht="30" customHeight="1" x14ac:dyDescent="0.3">
      <c r="A624" s="258" t="str">
        <f t="shared" si="9"/>
        <v>619위</v>
      </c>
      <c r="B624" s="215" t="s">
        <v>1173</v>
      </c>
      <c r="C624" s="215" t="s">
        <v>1658</v>
      </c>
      <c r="D624" s="272">
        <v>22</v>
      </c>
      <c r="E624" s="356" t="s">
        <v>1921</v>
      </c>
      <c r="F624" s="103" t="s">
        <v>2795</v>
      </c>
      <c r="G624" s="181" t="s">
        <v>2788</v>
      </c>
      <c r="H624" s="214" t="s">
        <v>1891</v>
      </c>
      <c r="I624" s="229" t="s">
        <v>1892</v>
      </c>
      <c r="J624" s="191">
        <v>16</v>
      </c>
      <c r="K624" s="321">
        <v>4.640625</v>
      </c>
      <c r="L624" s="233">
        <v>4.6875</v>
      </c>
      <c r="M624" s="217">
        <v>4.5</v>
      </c>
      <c r="N624" s="217">
        <v>4.6875</v>
      </c>
      <c r="O624" s="217">
        <v>4.6875</v>
      </c>
      <c r="P624" s="430" t="s">
        <v>2789</v>
      </c>
    </row>
    <row r="625" spans="1:16" ht="30" customHeight="1" x14ac:dyDescent="0.3">
      <c r="A625" s="258" t="str">
        <f t="shared" si="9"/>
        <v>622위</v>
      </c>
      <c r="B625" s="215" t="s">
        <v>1173</v>
      </c>
      <c r="C625" s="215" t="s">
        <v>1658</v>
      </c>
      <c r="D625" s="272">
        <v>1</v>
      </c>
      <c r="E625" s="356" t="s">
        <v>3215</v>
      </c>
      <c r="F625" s="103" t="s">
        <v>3005</v>
      </c>
      <c r="G625" s="181" t="s">
        <v>3218</v>
      </c>
      <c r="H625" s="214" t="s">
        <v>1101</v>
      </c>
      <c r="I625" s="229" t="s">
        <v>1101</v>
      </c>
      <c r="J625" s="191">
        <v>45</v>
      </c>
      <c r="K625" s="321">
        <v>4.6404598308668072</v>
      </c>
      <c r="L625" s="233">
        <v>4.7209302325581399</v>
      </c>
      <c r="M625" s="217">
        <v>4.6136363636363633</v>
      </c>
      <c r="N625" s="217">
        <v>4.6136363636363633</v>
      </c>
      <c r="O625" s="217">
        <v>4.6136363636363633</v>
      </c>
      <c r="P625" s="430" t="s">
        <v>2227</v>
      </c>
    </row>
    <row r="626" spans="1:16" ht="30" customHeight="1" x14ac:dyDescent="0.3">
      <c r="A626" s="258" t="str">
        <f t="shared" si="9"/>
        <v>623위</v>
      </c>
      <c r="B626" s="215" t="s">
        <v>1173</v>
      </c>
      <c r="C626" s="215" t="s">
        <v>1658</v>
      </c>
      <c r="D626" s="272">
        <v>3</v>
      </c>
      <c r="E626" s="356" t="s">
        <v>1674</v>
      </c>
      <c r="F626" s="103" t="s">
        <v>3143</v>
      </c>
      <c r="G626" s="181" t="s">
        <v>2921</v>
      </c>
      <c r="H626" s="214" t="s">
        <v>1076</v>
      </c>
      <c r="I626" s="229" t="s">
        <v>1076</v>
      </c>
      <c r="J626" s="191">
        <v>34</v>
      </c>
      <c r="K626" s="321">
        <v>4.6400000000000006</v>
      </c>
      <c r="L626" s="233">
        <v>4.67</v>
      </c>
      <c r="M626" s="217">
        <v>4.58</v>
      </c>
      <c r="N626" s="217">
        <v>4.6399999999999997</v>
      </c>
      <c r="O626" s="217">
        <v>4.67</v>
      </c>
      <c r="P626" s="430" t="s">
        <v>2227</v>
      </c>
    </row>
    <row r="627" spans="1:16" ht="30" customHeight="1" x14ac:dyDescent="0.3">
      <c r="A627" s="258" t="str">
        <f t="shared" si="9"/>
        <v>624위</v>
      </c>
      <c r="B627" s="215" t="s">
        <v>1898</v>
      </c>
      <c r="C627" s="215" t="s">
        <v>1902</v>
      </c>
      <c r="D627" s="272">
        <v>1</v>
      </c>
      <c r="E627" s="356" t="s">
        <v>2662</v>
      </c>
      <c r="F627" s="214" t="s">
        <v>2821</v>
      </c>
      <c r="G627" s="221" t="s">
        <v>2426</v>
      </c>
      <c r="H627" s="214" t="s">
        <v>203</v>
      </c>
      <c r="I627" s="229" t="s">
        <v>203</v>
      </c>
      <c r="J627" s="191">
        <v>19</v>
      </c>
      <c r="K627" s="321">
        <v>4.6396198830409361</v>
      </c>
      <c r="L627" s="233">
        <v>4.6111111111111107</v>
      </c>
      <c r="M627" s="217">
        <v>4.6315789473684212</v>
      </c>
      <c r="N627" s="217">
        <v>4.6315789473684212</v>
      </c>
      <c r="O627" s="217">
        <v>4.6842105263157894</v>
      </c>
      <c r="P627" s="430" t="s">
        <v>2227</v>
      </c>
    </row>
    <row r="628" spans="1:16" ht="30" customHeight="1" x14ac:dyDescent="0.3">
      <c r="A628" s="258" t="str">
        <f t="shared" si="9"/>
        <v>625위</v>
      </c>
      <c r="B628" s="215" t="s">
        <v>1886</v>
      </c>
      <c r="C628" s="215" t="s">
        <v>17</v>
      </c>
      <c r="D628" s="274">
        <v>1</v>
      </c>
      <c r="E628" s="357" t="s">
        <v>2731</v>
      </c>
      <c r="F628" s="214" t="s">
        <v>2538</v>
      </c>
      <c r="G628" s="221" t="s">
        <v>2736</v>
      </c>
      <c r="H628" s="214" t="s">
        <v>203</v>
      </c>
      <c r="I628" s="229" t="s">
        <v>203</v>
      </c>
      <c r="J628" s="273">
        <v>9</v>
      </c>
      <c r="K628" s="321">
        <v>4.6388888888888893</v>
      </c>
      <c r="L628" s="233">
        <v>4.666666666666667</v>
      </c>
      <c r="M628" s="217">
        <v>4.666666666666667</v>
      </c>
      <c r="N628" s="217">
        <v>4.5555555555555554</v>
      </c>
      <c r="O628" s="217">
        <v>4.666666666666667</v>
      </c>
      <c r="P628" s="430" t="s">
        <v>2571</v>
      </c>
    </row>
    <row r="629" spans="1:16" ht="30" customHeight="1" x14ac:dyDescent="0.3">
      <c r="A629" s="258" t="str">
        <f t="shared" si="9"/>
        <v>626위</v>
      </c>
      <c r="B629" s="215" t="s">
        <v>3792</v>
      </c>
      <c r="C629" s="215" t="s">
        <v>3801</v>
      </c>
      <c r="D629" s="272">
        <v>22</v>
      </c>
      <c r="E629" s="356" t="s">
        <v>4102</v>
      </c>
      <c r="F629" s="214" t="s">
        <v>3899</v>
      </c>
      <c r="G629" s="221" t="s">
        <v>3901</v>
      </c>
      <c r="H629" s="214" t="s">
        <v>3906</v>
      </c>
      <c r="I629" s="229" t="s">
        <v>1892</v>
      </c>
      <c r="J629" s="191">
        <v>63</v>
      </c>
      <c r="K629" s="321">
        <v>4.6388888888888884</v>
      </c>
      <c r="L629" s="233">
        <v>4.6190476190476186</v>
      </c>
      <c r="M629" s="217">
        <v>4.6507936507936511</v>
      </c>
      <c r="N629" s="217">
        <v>4.6190476190476186</v>
      </c>
      <c r="O629" s="217">
        <v>4.666666666666667</v>
      </c>
      <c r="P629" s="430" t="s">
        <v>2766</v>
      </c>
    </row>
    <row r="630" spans="1:16" ht="30" customHeight="1" x14ac:dyDescent="0.3">
      <c r="A630" s="258" t="str">
        <f t="shared" si="9"/>
        <v>626위</v>
      </c>
      <c r="B630" s="215" t="s">
        <v>1898</v>
      </c>
      <c r="C630" s="215" t="s">
        <v>1905</v>
      </c>
      <c r="D630" s="272">
        <v>22</v>
      </c>
      <c r="E630" s="356" t="s">
        <v>1907</v>
      </c>
      <c r="F630" s="214" t="s">
        <v>2848</v>
      </c>
      <c r="G630" s="221" t="s">
        <v>2849</v>
      </c>
      <c r="H630" s="214" t="s">
        <v>1891</v>
      </c>
      <c r="I630" s="229" t="s">
        <v>1892</v>
      </c>
      <c r="J630" s="191">
        <v>18</v>
      </c>
      <c r="K630" s="321">
        <v>4.6388888888888884</v>
      </c>
      <c r="L630" s="233">
        <v>4.6111111111111107</v>
      </c>
      <c r="M630" s="217">
        <v>4.7222222222222223</v>
      </c>
      <c r="N630" s="217">
        <v>4.6111111111111107</v>
      </c>
      <c r="O630" s="217">
        <v>4.6111111111111107</v>
      </c>
      <c r="P630" s="430" t="s">
        <v>2847</v>
      </c>
    </row>
    <row r="631" spans="1:16" ht="30" customHeight="1" x14ac:dyDescent="0.3">
      <c r="A631" s="258" t="str">
        <f t="shared" si="9"/>
        <v>628위</v>
      </c>
      <c r="B631" s="215" t="s">
        <v>1886</v>
      </c>
      <c r="C631" s="215" t="s">
        <v>1894</v>
      </c>
      <c r="D631" s="273">
        <v>22</v>
      </c>
      <c r="E631" s="380" t="s">
        <v>1896</v>
      </c>
      <c r="F631" s="214" t="s">
        <v>2768</v>
      </c>
      <c r="G631" s="221" t="s">
        <v>2769</v>
      </c>
      <c r="H631" s="214" t="s">
        <v>1891</v>
      </c>
      <c r="I631" s="229" t="s">
        <v>1892</v>
      </c>
      <c r="J631" s="274">
        <v>88</v>
      </c>
      <c r="K631" s="322">
        <v>4.6382352941176475</v>
      </c>
      <c r="L631" s="234">
        <v>4.6470588235294121</v>
      </c>
      <c r="M631" s="223">
        <v>4.6470588235294121</v>
      </c>
      <c r="N631" s="223">
        <v>4.658823529411765</v>
      </c>
      <c r="O631" s="223">
        <v>4.5999999999999996</v>
      </c>
      <c r="P631" s="430" t="s">
        <v>2764</v>
      </c>
    </row>
    <row r="632" spans="1:16" ht="30" customHeight="1" x14ac:dyDescent="0.3">
      <c r="A632" s="258" t="str">
        <f t="shared" si="9"/>
        <v>629위</v>
      </c>
      <c r="B632" s="215" t="s">
        <v>1173</v>
      </c>
      <c r="C632" s="215" t="s">
        <v>1658</v>
      </c>
      <c r="D632" s="191">
        <v>22</v>
      </c>
      <c r="E632" s="356" t="s">
        <v>1921</v>
      </c>
      <c r="F632" s="214" t="s">
        <v>2787</v>
      </c>
      <c r="G632" s="221" t="s">
        <v>2788</v>
      </c>
      <c r="H632" s="214" t="s">
        <v>1891</v>
      </c>
      <c r="I632" s="229" t="s">
        <v>1892</v>
      </c>
      <c r="J632" s="272">
        <v>13</v>
      </c>
      <c r="K632" s="321">
        <v>4.6380494505494507</v>
      </c>
      <c r="L632" s="233">
        <v>4.5714285714285712</v>
      </c>
      <c r="M632" s="217">
        <v>4.75</v>
      </c>
      <c r="N632" s="217">
        <v>4.615384615384615</v>
      </c>
      <c r="O632" s="217">
        <v>4.615384615384615</v>
      </c>
      <c r="P632" s="430" t="s">
        <v>2789</v>
      </c>
    </row>
    <row r="633" spans="1:16" ht="30" customHeight="1" x14ac:dyDescent="0.3">
      <c r="A633" s="258" t="str">
        <f t="shared" si="9"/>
        <v>630위</v>
      </c>
      <c r="B633" s="215" t="s">
        <v>3792</v>
      </c>
      <c r="C633" s="215" t="s">
        <v>3902</v>
      </c>
      <c r="D633" s="191">
        <v>4</v>
      </c>
      <c r="E633" s="356" t="s">
        <v>2261</v>
      </c>
      <c r="F633" s="214" t="s">
        <v>2886</v>
      </c>
      <c r="G633" s="221" t="s">
        <v>3887</v>
      </c>
      <c r="H633" s="214" t="s">
        <v>1186</v>
      </c>
      <c r="I633" s="229" t="s">
        <v>1186</v>
      </c>
      <c r="J633" s="272">
        <v>20</v>
      </c>
      <c r="K633" s="321">
        <v>4.6375000000000002</v>
      </c>
      <c r="L633" s="233">
        <v>4.5999999999999996</v>
      </c>
      <c r="M633" s="217">
        <v>4.6500000000000004</v>
      </c>
      <c r="N633" s="217">
        <v>4.6500000000000004</v>
      </c>
      <c r="O633" s="217">
        <v>4.6500000000000004</v>
      </c>
      <c r="P633" s="430" t="s">
        <v>2227</v>
      </c>
    </row>
    <row r="634" spans="1:16" ht="30" customHeight="1" x14ac:dyDescent="0.3">
      <c r="A634" s="258" t="str">
        <f t="shared" si="9"/>
        <v>631위</v>
      </c>
      <c r="B634" s="215" t="s">
        <v>3394</v>
      </c>
      <c r="C634" s="215" t="s">
        <v>3527</v>
      </c>
      <c r="D634" s="191">
        <v>22</v>
      </c>
      <c r="E634" s="356" t="s">
        <v>3528</v>
      </c>
      <c r="F634" s="214" t="s">
        <v>1313</v>
      </c>
      <c r="G634" s="221" t="s">
        <v>1315</v>
      </c>
      <c r="H634" s="214" t="s">
        <v>247</v>
      </c>
      <c r="I634" s="229" t="s">
        <v>248</v>
      </c>
      <c r="J634" s="272">
        <v>11</v>
      </c>
      <c r="K634" s="321">
        <v>4.6363636363636367</v>
      </c>
      <c r="L634" s="233">
        <v>4.6363636363636367</v>
      </c>
      <c r="M634" s="217">
        <v>4.6363636363636367</v>
      </c>
      <c r="N634" s="217">
        <v>4.6363636363636367</v>
      </c>
      <c r="O634" s="217">
        <v>4.6363636363636367</v>
      </c>
      <c r="P634" s="430" t="s">
        <v>1538</v>
      </c>
    </row>
    <row r="635" spans="1:16" ht="30" customHeight="1" x14ac:dyDescent="0.3">
      <c r="A635" s="258" t="str">
        <f t="shared" si="9"/>
        <v>631위</v>
      </c>
      <c r="B635" s="215" t="s">
        <v>3394</v>
      </c>
      <c r="C635" s="215" t="s">
        <v>3705</v>
      </c>
      <c r="D635" s="191">
        <v>22</v>
      </c>
      <c r="E635" s="356" t="s">
        <v>3719</v>
      </c>
      <c r="F635" s="214" t="s">
        <v>97</v>
      </c>
      <c r="G635" s="221" t="s">
        <v>321</v>
      </c>
      <c r="H635" s="214" t="s">
        <v>247</v>
      </c>
      <c r="I635" s="229" t="s">
        <v>248</v>
      </c>
      <c r="J635" s="272">
        <v>11</v>
      </c>
      <c r="K635" s="322">
        <v>4.6363636363636367</v>
      </c>
      <c r="L635" s="233">
        <v>4.6363636363636367</v>
      </c>
      <c r="M635" s="217">
        <v>4.6363636363636367</v>
      </c>
      <c r="N635" s="217">
        <v>4.6363636363636367</v>
      </c>
      <c r="O635" s="217">
        <v>4.6363636363636367</v>
      </c>
      <c r="P635" s="430" t="s">
        <v>1535</v>
      </c>
    </row>
    <row r="636" spans="1:16" ht="30" customHeight="1" x14ac:dyDescent="0.3">
      <c r="A636" s="258" t="str">
        <f t="shared" si="9"/>
        <v>631위</v>
      </c>
      <c r="B636" s="215" t="s">
        <v>3394</v>
      </c>
      <c r="C636" s="215" t="s">
        <v>3705</v>
      </c>
      <c r="D636" s="191">
        <v>22</v>
      </c>
      <c r="E636" s="356" t="s">
        <v>3719</v>
      </c>
      <c r="F636" s="214" t="s">
        <v>1298</v>
      </c>
      <c r="G636" s="221" t="s">
        <v>1299</v>
      </c>
      <c r="H636" s="214" t="s">
        <v>247</v>
      </c>
      <c r="I636" s="229" t="s">
        <v>248</v>
      </c>
      <c r="J636" s="272">
        <v>11</v>
      </c>
      <c r="K636" s="321">
        <v>4.6363636363636367</v>
      </c>
      <c r="L636" s="233">
        <v>4.6363636363636367</v>
      </c>
      <c r="M636" s="217">
        <v>4.6363636363636367</v>
      </c>
      <c r="N636" s="217">
        <v>4.6363636363636367</v>
      </c>
      <c r="O636" s="217">
        <v>4.6363636363636367</v>
      </c>
      <c r="P636" s="430" t="s">
        <v>1537</v>
      </c>
    </row>
    <row r="637" spans="1:16" ht="30" customHeight="1" x14ac:dyDescent="0.3">
      <c r="A637" s="258" t="str">
        <f t="shared" si="9"/>
        <v>631위</v>
      </c>
      <c r="B637" s="215" t="s">
        <v>3792</v>
      </c>
      <c r="C637" s="215" t="s">
        <v>3833</v>
      </c>
      <c r="D637" s="191">
        <v>22</v>
      </c>
      <c r="E637" s="356" t="s">
        <v>2186</v>
      </c>
      <c r="F637" s="214" t="s">
        <v>2796</v>
      </c>
      <c r="G637" s="221" t="s">
        <v>2791</v>
      </c>
      <c r="H637" s="214" t="s">
        <v>3906</v>
      </c>
      <c r="I637" s="229" t="s">
        <v>1892</v>
      </c>
      <c r="J637" s="272">
        <v>11</v>
      </c>
      <c r="K637" s="321">
        <v>4.6363636363636367</v>
      </c>
      <c r="L637" s="233">
        <v>4.6363636363636367</v>
      </c>
      <c r="M637" s="217">
        <v>4.6363636363636367</v>
      </c>
      <c r="N637" s="217">
        <v>4.6363636363636367</v>
      </c>
      <c r="O637" s="217">
        <v>4.6363636363636367</v>
      </c>
      <c r="P637" s="430" t="s">
        <v>2789</v>
      </c>
    </row>
    <row r="638" spans="1:16" ht="30" customHeight="1" x14ac:dyDescent="0.3">
      <c r="A638" s="258" t="str">
        <f t="shared" si="9"/>
        <v>631위</v>
      </c>
      <c r="B638" s="215" t="s">
        <v>1886</v>
      </c>
      <c r="C638" s="215" t="s">
        <v>1894</v>
      </c>
      <c r="D638" s="274">
        <v>22</v>
      </c>
      <c r="E638" s="357" t="s">
        <v>1896</v>
      </c>
      <c r="F638" s="214" t="s">
        <v>2790</v>
      </c>
      <c r="G638" s="221" t="s">
        <v>2791</v>
      </c>
      <c r="H638" s="214" t="s">
        <v>1891</v>
      </c>
      <c r="I638" s="229" t="s">
        <v>1892</v>
      </c>
      <c r="J638" s="274">
        <v>22</v>
      </c>
      <c r="K638" s="322">
        <v>4.6363636363636367</v>
      </c>
      <c r="L638" s="233">
        <v>4.5909090909090908</v>
      </c>
      <c r="M638" s="217">
        <v>4.6363636363636367</v>
      </c>
      <c r="N638" s="217">
        <v>4.6818181818181817</v>
      </c>
      <c r="O638" s="217">
        <v>4.6363636363636367</v>
      </c>
      <c r="P638" s="430" t="s">
        <v>2789</v>
      </c>
    </row>
    <row r="639" spans="1:16" ht="30" customHeight="1" x14ac:dyDescent="0.3">
      <c r="A639" s="258" t="str">
        <f t="shared" si="9"/>
        <v>631위</v>
      </c>
      <c r="B639" s="215" t="s">
        <v>1173</v>
      </c>
      <c r="C639" s="215" t="s">
        <v>1914</v>
      </c>
      <c r="D639" s="272">
        <v>22</v>
      </c>
      <c r="E639" s="356" t="s">
        <v>1916</v>
      </c>
      <c r="F639" s="214" t="s">
        <v>3114</v>
      </c>
      <c r="G639" s="221" t="s">
        <v>3115</v>
      </c>
      <c r="H639" s="214" t="s">
        <v>1891</v>
      </c>
      <c r="I639" s="229" t="s">
        <v>1892</v>
      </c>
      <c r="J639" s="272">
        <v>11</v>
      </c>
      <c r="K639" s="321">
        <v>4.6363636363636367</v>
      </c>
      <c r="L639" s="233">
        <v>4.6363636363636367</v>
      </c>
      <c r="M639" s="217">
        <v>4.6363636363636367</v>
      </c>
      <c r="N639" s="217">
        <v>4.6363636363636367</v>
      </c>
      <c r="O639" s="217">
        <v>4.6363636363636367</v>
      </c>
      <c r="P639" s="430" t="s">
        <v>3113</v>
      </c>
    </row>
    <row r="640" spans="1:16" ht="30" customHeight="1" x14ac:dyDescent="0.3">
      <c r="A640" s="258" t="str">
        <f t="shared" si="9"/>
        <v>631위</v>
      </c>
      <c r="B640" s="215" t="s">
        <v>1833</v>
      </c>
      <c r="C640" s="215" t="s">
        <v>2456</v>
      </c>
      <c r="D640" s="272">
        <v>4</v>
      </c>
      <c r="E640" s="356" t="s">
        <v>2727</v>
      </c>
      <c r="F640" s="214" t="s">
        <v>2821</v>
      </c>
      <c r="G640" s="221" t="s">
        <v>2426</v>
      </c>
      <c r="H640" s="214" t="s">
        <v>1273</v>
      </c>
      <c r="I640" s="229" t="s">
        <v>1273</v>
      </c>
      <c r="J640" s="272">
        <v>11</v>
      </c>
      <c r="K640" s="321">
        <v>4.6363636363636367</v>
      </c>
      <c r="L640" s="233">
        <v>4.6363636363636367</v>
      </c>
      <c r="M640" s="217">
        <v>4.6363636363636367</v>
      </c>
      <c r="N640" s="217">
        <v>4.6363636363636367</v>
      </c>
      <c r="O640" s="217">
        <v>4.6363636363636367</v>
      </c>
      <c r="P640" s="430" t="s">
        <v>2227</v>
      </c>
    </row>
    <row r="641" spans="1:16" ht="30" customHeight="1" x14ac:dyDescent="0.3">
      <c r="A641" s="258" t="str">
        <f t="shared" si="9"/>
        <v>638위</v>
      </c>
      <c r="B641" s="215" t="s">
        <v>3792</v>
      </c>
      <c r="C641" s="215" t="s">
        <v>4052</v>
      </c>
      <c r="D641" s="272">
        <v>1</v>
      </c>
      <c r="E641" s="356" t="s">
        <v>4073</v>
      </c>
      <c r="F641" s="214" t="s">
        <v>2855</v>
      </c>
      <c r="G641" s="221" t="s">
        <v>2856</v>
      </c>
      <c r="H641" s="214" t="s">
        <v>1159</v>
      </c>
      <c r="I641" s="229" t="s">
        <v>1159</v>
      </c>
      <c r="J641" s="272">
        <v>13</v>
      </c>
      <c r="K641" s="321">
        <v>4.6346153846153841</v>
      </c>
      <c r="L641" s="233">
        <v>4.615384615384615</v>
      </c>
      <c r="M641" s="217">
        <v>4.615384615384615</v>
      </c>
      <c r="N641" s="217">
        <v>4.615384615384615</v>
      </c>
      <c r="O641" s="217">
        <v>4.6923076923076925</v>
      </c>
      <c r="P641" s="430" t="s">
        <v>2227</v>
      </c>
    </row>
    <row r="642" spans="1:16" ht="30" customHeight="1" x14ac:dyDescent="0.3">
      <c r="A642" s="258" t="str">
        <f t="shared" si="9"/>
        <v>638위</v>
      </c>
      <c r="B642" s="215" t="s">
        <v>3792</v>
      </c>
      <c r="C642" s="215" t="s">
        <v>3833</v>
      </c>
      <c r="D642" s="272">
        <v>22</v>
      </c>
      <c r="E642" s="356" t="s">
        <v>2186</v>
      </c>
      <c r="F642" s="214" t="s">
        <v>2787</v>
      </c>
      <c r="G642" s="221" t="s">
        <v>2788</v>
      </c>
      <c r="H642" s="214" t="s">
        <v>3906</v>
      </c>
      <c r="I642" s="229" t="s">
        <v>1892</v>
      </c>
      <c r="J642" s="272">
        <v>13</v>
      </c>
      <c r="K642" s="321">
        <v>4.6346153846153841</v>
      </c>
      <c r="L642" s="233">
        <v>4.615384615384615</v>
      </c>
      <c r="M642" s="217">
        <v>4.6923076923076925</v>
      </c>
      <c r="N642" s="217">
        <v>4.615384615384615</v>
      </c>
      <c r="O642" s="217">
        <v>4.615384615384615</v>
      </c>
      <c r="P642" s="430" t="s">
        <v>2789</v>
      </c>
    </row>
    <row r="643" spans="1:16" ht="30" customHeight="1" x14ac:dyDescent="0.3">
      <c r="A643" s="258" t="str">
        <f t="shared" si="9"/>
        <v>640위</v>
      </c>
      <c r="B643" s="215" t="s">
        <v>1833</v>
      </c>
      <c r="C643" s="215" t="s">
        <v>2456</v>
      </c>
      <c r="D643" s="272">
        <v>22</v>
      </c>
      <c r="E643" s="356" t="s">
        <v>2179</v>
      </c>
      <c r="F643" s="214" t="s">
        <v>2762</v>
      </c>
      <c r="G643" s="221" t="s">
        <v>2763</v>
      </c>
      <c r="H643" s="214" t="s">
        <v>1891</v>
      </c>
      <c r="I643" s="229" t="s">
        <v>1892</v>
      </c>
      <c r="J643" s="272">
        <v>68</v>
      </c>
      <c r="K643" s="321">
        <v>4.63460272168569</v>
      </c>
      <c r="L643" s="233">
        <v>4.632352941176471</v>
      </c>
      <c r="M643" s="217">
        <v>4.6470588235294121</v>
      </c>
      <c r="N643" s="217">
        <v>4.6470588235294121</v>
      </c>
      <c r="O643" s="217">
        <v>4.6119402985074629</v>
      </c>
      <c r="P643" s="430" t="s">
        <v>2764</v>
      </c>
    </row>
    <row r="644" spans="1:16" ht="30" customHeight="1" x14ac:dyDescent="0.3">
      <c r="A644" s="258" t="str">
        <f t="shared" ref="A644:A707" si="10">_xlfn.RANK.EQ(K644, $K$4:$K$4324, 0)&amp;"위"</f>
        <v>641위</v>
      </c>
      <c r="B644" s="215" t="s">
        <v>1173</v>
      </c>
      <c r="C644" s="215" t="s">
        <v>1911</v>
      </c>
      <c r="D644" s="272">
        <v>22</v>
      </c>
      <c r="E644" s="356" t="s">
        <v>1913</v>
      </c>
      <c r="F644" s="214" t="s">
        <v>2848</v>
      </c>
      <c r="G644" s="221" t="s">
        <v>2849</v>
      </c>
      <c r="H644" s="214" t="s">
        <v>1891</v>
      </c>
      <c r="I644" s="229" t="s">
        <v>1892</v>
      </c>
      <c r="J644" s="272">
        <v>16</v>
      </c>
      <c r="K644" s="321">
        <v>4.6343750000000004</v>
      </c>
      <c r="L644" s="233">
        <v>4.625</v>
      </c>
      <c r="M644" s="217">
        <v>4.6875</v>
      </c>
      <c r="N644" s="217">
        <v>4.625</v>
      </c>
      <c r="O644" s="217">
        <v>4.5999999999999996</v>
      </c>
      <c r="P644" s="430" t="s">
        <v>2847</v>
      </c>
    </row>
    <row r="645" spans="1:16" ht="30" customHeight="1" x14ac:dyDescent="0.3">
      <c r="A645" s="258" t="str">
        <f t="shared" si="10"/>
        <v>642위</v>
      </c>
      <c r="B645" s="215" t="s">
        <v>1886</v>
      </c>
      <c r="C645" s="215" t="s">
        <v>1894</v>
      </c>
      <c r="D645" s="274">
        <v>1</v>
      </c>
      <c r="E645" s="357" t="s">
        <v>2644</v>
      </c>
      <c r="F645" s="214" t="s">
        <v>2811</v>
      </c>
      <c r="G645" s="221" t="s">
        <v>2812</v>
      </c>
      <c r="H645" s="214" t="s">
        <v>1159</v>
      </c>
      <c r="I645" s="229" t="s">
        <v>1159</v>
      </c>
      <c r="J645" s="274">
        <v>28</v>
      </c>
      <c r="K645" s="321">
        <v>4.6339285714285721</v>
      </c>
      <c r="L645" s="233">
        <v>4.6428571428571432</v>
      </c>
      <c r="M645" s="217">
        <v>4.6785714285714288</v>
      </c>
      <c r="N645" s="217">
        <v>4.5</v>
      </c>
      <c r="O645" s="217">
        <v>4.7142857142857144</v>
      </c>
      <c r="P645" s="452" t="s">
        <v>2227</v>
      </c>
    </row>
    <row r="646" spans="1:16" ht="30" customHeight="1" x14ac:dyDescent="0.3">
      <c r="A646" s="258" t="str">
        <f t="shared" si="10"/>
        <v>643위</v>
      </c>
      <c r="B646" s="215" t="s">
        <v>1833</v>
      </c>
      <c r="C646" s="215" t="s">
        <v>1835</v>
      </c>
      <c r="D646" s="191">
        <v>2</v>
      </c>
      <c r="E646" s="356" t="s">
        <v>1856</v>
      </c>
      <c r="F646" s="214" t="s">
        <v>2807</v>
      </c>
      <c r="G646" s="221" t="s">
        <v>3293</v>
      </c>
      <c r="H646" s="214" t="s">
        <v>1186</v>
      </c>
      <c r="I646" s="229" t="s">
        <v>1186</v>
      </c>
      <c r="J646" s="272">
        <v>29</v>
      </c>
      <c r="K646" s="322">
        <v>4.6339285714285712</v>
      </c>
      <c r="L646" s="233">
        <v>4.7142857142857144</v>
      </c>
      <c r="M646" s="217">
        <v>4.5357142857142856</v>
      </c>
      <c r="N646" s="217">
        <v>4.6428571428571432</v>
      </c>
      <c r="O646" s="217">
        <v>4.6428571428571432</v>
      </c>
      <c r="P646" s="430" t="s">
        <v>2227</v>
      </c>
    </row>
    <row r="647" spans="1:16" ht="30" customHeight="1" x14ac:dyDescent="0.3">
      <c r="A647" s="258" t="str">
        <f t="shared" si="10"/>
        <v>644위</v>
      </c>
      <c r="B647" s="215" t="s">
        <v>1173</v>
      </c>
      <c r="C647" s="215" t="s">
        <v>1658</v>
      </c>
      <c r="D647" s="191">
        <v>3</v>
      </c>
      <c r="E647" s="356" t="s">
        <v>1568</v>
      </c>
      <c r="F647" s="214" t="s">
        <v>2808</v>
      </c>
      <c r="G647" s="221" t="s">
        <v>2540</v>
      </c>
      <c r="H647" s="214" t="s">
        <v>1273</v>
      </c>
      <c r="I647" s="229" t="s">
        <v>1273</v>
      </c>
      <c r="J647" s="272">
        <v>20</v>
      </c>
      <c r="K647" s="321">
        <v>4.6335526315789473</v>
      </c>
      <c r="L647" s="233">
        <v>4.6842105263157894</v>
      </c>
      <c r="M647" s="217">
        <v>4.6500000000000004</v>
      </c>
      <c r="N647" s="217">
        <v>4.5999999999999996</v>
      </c>
      <c r="O647" s="217">
        <v>4.5999999999999996</v>
      </c>
      <c r="P647" s="430" t="s">
        <v>2571</v>
      </c>
    </row>
    <row r="648" spans="1:16" ht="30" customHeight="1" x14ac:dyDescent="0.3">
      <c r="A648" s="258" t="str">
        <f t="shared" si="10"/>
        <v>645위</v>
      </c>
      <c r="B648" s="215" t="s">
        <v>1898</v>
      </c>
      <c r="C648" s="215" t="s">
        <v>1902</v>
      </c>
      <c r="D648" s="191">
        <v>1</v>
      </c>
      <c r="E648" s="356" t="s">
        <v>2656</v>
      </c>
      <c r="F648" s="214" t="s">
        <v>2953</v>
      </c>
      <c r="G648" s="221" t="s">
        <v>2954</v>
      </c>
      <c r="H648" s="214" t="s">
        <v>203</v>
      </c>
      <c r="I648" s="229" t="s">
        <v>203</v>
      </c>
      <c r="J648" s="272">
        <v>15</v>
      </c>
      <c r="K648" s="321">
        <v>4.6333333333333329</v>
      </c>
      <c r="L648" s="233">
        <v>4.5999999999999996</v>
      </c>
      <c r="M648" s="217">
        <v>4.7333333333333334</v>
      </c>
      <c r="N648" s="217">
        <v>4.5333333333333332</v>
      </c>
      <c r="O648" s="217">
        <v>4.666666666666667</v>
      </c>
      <c r="P648" s="430" t="s">
        <v>2227</v>
      </c>
    </row>
    <row r="649" spans="1:16" ht="30" customHeight="1" x14ac:dyDescent="0.3">
      <c r="A649" s="258" t="str">
        <f t="shared" si="10"/>
        <v>645위</v>
      </c>
      <c r="B649" s="215" t="s">
        <v>1898</v>
      </c>
      <c r="C649" s="215" t="s">
        <v>1902</v>
      </c>
      <c r="D649" s="191">
        <v>1</v>
      </c>
      <c r="E649" s="356" t="s">
        <v>2656</v>
      </c>
      <c r="F649" s="214" t="s">
        <v>2897</v>
      </c>
      <c r="G649" s="221" t="s">
        <v>2958</v>
      </c>
      <c r="H649" s="214" t="s">
        <v>203</v>
      </c>
      <c r="I649" s="229" t="s">
        <v>203</v>
      </c>
      <c r="J649" s="272">
        <v>15</v>
      </c>
      <c r="K649" s="321">
        <v>4.6333333333333329</v>
      </c>
      <c r="L649" s="232">
        <v>4.666666666666667</v>
      </c>
      <c r="M649" s="216">
        <v>4.666666666666667</v>
      </c>
      <c r="N649" s="216">
        <v>4.5999999999999996</v>
      </c>
      <c r="O649" s="216">
        <v>4.5999999999999996</v>
      </c>
      <c r="P649" s="430" t="s">
        <v>2227</v>
      </c>
    </row>
    <row r="650" spans="1:16" ht="30" customHeight="1" x14ac:dyDescent="0.3">
      <c r="A650" s="258" t="str">
        <f t="shared" si="10"/>
        <v>647위</v>
      </c>
      <c r="B650" s="215" t="s">
        <v>1173</v>
      </c>
      <c r="C650" s="215" t="s">
        <v>1658</v>
      </c>
      <c r="D650" s="191">
        <v>3</v>
      </c>
      <c r="E650" s="356" t="s">
        <v>1568</v>
      </c>
      <c r="F650" s="214" t="s">
        <v>3200</v>
      </c>
      <c r="G650" s="221" t="s">
        <v>3202</v>
      </c>
      <c r="H650" s="214" t="s">
        <v>1273</v>
      </c>
      <c r="I650" s="229" t="s">
        <v>1273</v>
      </c>
      <c r="J650" s="272">
        <v>20</v>
      </c>
      <c r="K650" s="322">
        <v>4.6328947368421058</v>
      </c>
      <c r="L650" s="233">
        <v>4.6500000000000004</v>
      </c>
      <c r="M650" s="217">
        <v>4.6500000000000004</v>
      </c>
      <c r="N650" s="217">
        <v>4.6315789473684212</v>
      </c>
      <c r="O650" s="217">
        <v>4.5999999999999996</v>
      </c>
      <c r="P650" s="430" t="s">
        <v>2227</v>
      </c>
    </row>
    <row r="651" spans="1:16" ht="30" customHeight="1" x14ac:dyDescent="0.3">
      <c r="A651" s="258" t="str">
        <f t="shared" si="10"/>
        <v>648위</v>
      </c>
      <c r="B651" s="215" t="s">
        <v>3394</v>
      </c>
      <c r="C651" s="215" t="s">
        <v>3527</v>
      </c>
      <c r="D651" s="191">
        <v>3</v>
      </c>
      <c r="E651" s="356" t="s">
        <v>721</v>
      </c>
      <c r="F651" s="214" t="s">
        <v>197</v>
      </c>
      <c r="G651" s="221" t="s">
        <v>393</v>
      </c>
      <c r="H651" s="222" t="s">
        <v>204</v>
      </c>
      <c r="I651" s="230" t="s">
        <v>204</v>
      </c>
      <c r="J651" s="272">
        <v>37</v>
      </c>
      <c r="K651" s="321">
        <v>4.6323198198198199</v>
      </c>
      <c r="L651" s="232">
        <v>4.583333333333333</v>
      </c>
      <c r="M651" s="216">
        <v>4.6216216216216219</v>
      </c>
      <c r="N651" s="216">
        <v>4.6756756756756754</v>
      </c>
      <c r="O651" s="216">
        <v>4.6486486486486482</v>
      </c>
      <c r="P651" s="430" t="s">
        <v>2059</v>
      </c>
    </row>
    <row r="652" spans="1:16" ht="30" customHeight="1" x14ac:dyDescent="0.3">
      <c r="A652" s="258" t="str">
        <f t="shared" si="10"/>
        <v>649위</v>
      </c>
      <c r="B652" s="215" t="s">
        <v>1898</v>
      </c>
      <c r="C652" s="215" t="s">
        <v>1899</v>
      </c>
      <c r="D652" s="191">
        <v>1</v>
      </c>
      <c r="E652" s="356" t="s">
        <v>1928</v>
      </c>
      <c r="F652" s="214" t="s">
        <v>2843</v>
      </c>
      <c r="G652" s="221" t="s">
        <v>2844</v>
      </c>
      <c r="H652" s="214" t="s">
        <v>1930</v>
      </c>
      <c r="I652" s="229" t="s">
        <v>1131</v>
      </c>
      <c r="J652" s="272">
        <v>90</v>
      </c>
      <c r="K652" s="321">
        <v>4.6320224719101128</v>
      </c>
      <c r="L652" s="233">
        <v>4.6292134831460672</v>
      </c>
      <c r="M652" s="217">
        <v>4.617977528089888</v>
      </c>
      <c r="N652" s="217">
        <v>4.5393258426966296</v>
      </c>
      <c r="O652" s="217">
        <v>4.7415730337078648</v>
      </c>
      <c r="P652" s="430" t="s">
        <v>2774</v>
      </c>
    </row>
    <row r="653" spans="1:16" ht="30" customHeight="1" x14ac:dyDescent="0.3">
      <c r="A653" s="258" t="str">
        <f t="shared" si="10"/>
        <v>650위</v>
      </c>
      <c r="B653" s="215" t="s">
        <v>1898</v>
      </c>
      <c r="C653" s="215" t="s">
        <v>1899</v>
      </c>
      <c r="D653" s="191">
        <v>1</v>
      </c>
      <c r="E653" s="356" t="s">
        <v>1928</v>
      </c>
      <c r="F653" s="214" t="s">
        <v>2741</v>
      </c>
      <c r="G653" s="221" t="s">
        <v>2833</v>
      </c>
      <c r="H653" s="214" t="s">
        <v>1930</v>
      </c>
      <c r="I653" s="229" t="s">
        <v>1131</v>
      </c>
      <c r="J653" s="272">
        <v>90</v>
      </c>
      <c r="K653" s="321">
        <v>4.632022471910112</v>
      </c>
      <c r="L653" s="233">
        <v>4.6516853932584272</v>
      </c>
      <c r="M653" s="217">
        <v>4.5617977528089888</v>
      </c>
      <c r="N653" s="217">
        <v>4.6292134831460672</v>
      </c>
      <c r="O653" s="217">
        <v>4.6853932584269664</v>
      </c>
      <c r="P653" s="430" t="s">
        <v>2834</v>
      </c>
    </row>
    <row r="654" spans="1:16" ht="30" customHeight="1" x14ac:dyDescent="0.3">
      <c r="A654" s="258" t="str">
        <f t="shared" si="10"/>
        <v>651위</v>
      </c>
      <c r="B654" s="215" t="s">
        <v>1833</v>
      </c>
      <c r="C654" s="215" t="s">
        <v>2706</v>
      </c>
      <c r="D654" s="191">
        <v>22</v>
      </c>
      <c r="E654" s="356" t="s">
        <v>3294</v>
      </c>
      <c r="F654" s="214" t="s">
        <v>2848</v>
      </c>
      <c r="G654" s="221" t="s">
        <v>2849</v>
      </c>
      <c r="H654" s="214" t="s">
        <v>1891</v>
      </c>
      <c r="I654" s="229" t="s">
        <v>1892</v>
      </c>
      <c r="J654" s="272">
        <v>19</v>
      </c>
      <c r="K654" s="321">
        <v>4.6315789473684212</v>
      </c>
      <c r="L654" s="233">
        <v>4.5789473684210522</v>
      </c>
      <c r="M654" s="217">
        <v>4.6842105263157894</v>
      </c>
      <c r="N654" s="217">
        <v>4.6315789473684212</v>
      </c>
      <c r="O654" s="217">
        <v>4.6315789473684212</v>
      </c>
      <c r="P654" s="430" t="s">
        <v>2847</v>
      </c>
    </row>
    <row r="655" spans="1:16" ht="30" customHeight="1" x14ac:dyDescent="0.3">
      <c r="A655" s="258" t="str">
        <f t="shared" si="10"/>
        <v>651위</v>
      </c>
      <c r="B655" s="215" t="s">
        <v>3792</v>
      </c>
      <c r="C655" s="215" t="s">
        <v>3801</v>
      </c>
      <c r="D655" s="191">
        <v>22</v>
      </c>
      <c r="E655" s="356" t="s">
        <v>4102</v>
      </c>
      <c r="F655" s="214" t="s">
        <v>3111</v>
      </c>
      <c r="G655" s="221" t="s">
        <v>3112</v>
      </c>
      <c r="H655" s="214" t="s">
        <v>3906</v>
      </c>
      <c r="I655" s="229" t="s">
        <v>1892</v>
      </c>
      <c r="J655" s="272">
        <v>19</v>
      </c>
      <c r="K655" s="321">
        <v>4.6315789473684212</v>
      </c>
      <c r="L655" s="233">
        <v>4.6315789473684212</v>
      </c>
      <c r="M655" s="217">
        <v>4.6315789473684212</v>
      </c>
      <c r="N655" s="217">
        <v>4.6315789473684212</v>
      </c>
      <c r="O655" s="217">
        <v>4.6315789473684212</v>
      </c>
      <c r="P655" s="430" t="s">
        <v>3113</v>
      </c>
    </row>
    <row r="656" spans="1:16" ht="30" customHeight="1" x14ac:dyDescent="0.3">
      <c r="A656" s="258" t="str">
        <f t="shared" si="10"/>
        <v>653위</v>
      </c>
      <c r="B656" s="215" t="s">
        <v>1173</v>
      </c>
      <c r="C656" s="215" t="s">
        <v>1658</v>
      </c>
      <c r="D656" s="191">
        <v>22</v>
      </c>
      <c r="E656" s="356" t="s">
        <v>1921</v>
      </c>
      <c r="F656" s="214" t="s">
        <v>2850</v>
      </c>
      <c r="G656" s="221" t="s">
        <v>2851</v>
      </c>
      <c r="H656" s="214" t="s">
        <v>1891</v>
      </c>
      <c r="I656" s="229" t="s">
        <v>1892</v>
      </c>
      <c r="J656" s="272">
        <v>26</v>
      </c>
      <c r="K656" s="321">
        <v>4.6307692307692303</v>
      </c>
      <c r="L656" s="233">
        <v>4.615384615384615</v>
      </c>
      <c r="M656" s="217">
        <v>4.6538461538461542</v>
      </c>
      <c r="N656" s="217">
        <v>4.6538461538461542</v>
      </c>
      <c r="O656" s="217">
        <v>4.5999999999999996</v>
      </c>
      <c r="P656" s="430" t="s">
        <v>2847</v>
      </c>
    </row>
    <row r="657" spans="1:16" ht="30" customHeight="1" x14ac:dyDescent="0.3">
      <c r="A657" s="258" t="str">
        <f t="shared" si="10"/>
        <v>654위</v>
      </c>
      <c r="B657" s="215" t="s">
        <v>3394</v>
      </c>
      <c r="C657" s="215" t="s">
        <v>3705</v>
      </c>
      <c r="D657" s="191">
        <v>22</v>
      </c>
      <c r="E657" s="356" t="s">
        <v>3719</v>
      </c>
      <c r="F657" s="214" t="s">
        <v>503</v>
      </c>
      <c r="G657" s="221" t="s">
        <v>504</v>
      </c>
      <c r="H657" s="214" t="s">
        <v>247</v>
      </c>
      <c r="I657" s="229" t="s">
        <v>248</v>
      </c>
      <c r="J657" s="272">
        <v>18</v>
      </c>
      <c r="K657" s="321">
        <v>4.6307189542483655</v>
      </c>
      <c r="L657" s="233">
        <v>4.7222222222222223</v>
      </c>
      <c r="M657" s="217">
        <v>4.7222222222222223</v>
      </c>
      <c r="N657" s="217">
        <v>4.666666666666667</v>
      </c>
      <c r="O657" s="217">
        <v>4.4117647058823533</v>
      </c>
      <c r="P657" s="430" t="s">
        <v>1536</v>
      </c>
    </row>
    <row r="658" spans="1:16" ht="30" customHeight="1" x14ac:dyDescent="0.3">
      <c r="A658" s="258" t="str">
        <f t="shared" si="10"/>
        <v>655위</v>
      </c>
      <c r="B658" s="215" t="s">
        <v>1173</v>
      </c>
      <c r="C658" s="215" t="s">
        <v>1911</v>
      </c>
      <c r="D658" s="191">
        <v>22</v>
      </c>
      <c r="E658" s="356" t="s">
        <v>1913</v>
      </c>
      <c r="F658" s="214" t="s">
        <v>2762</v>
      </c>
      <c r="G658" s="221" t="s">
        <v>2763</v>
      </c>
      <c r="H658" s="214" t="s">
        <v>1891</v>
      </c>
      <c r="I658" s="229" t="s">
        <v>1892</v>
      </c>
      <c r="J658" s="272">
        <v>82</v>
      </c>
      <c r="K658" s="321">
        <v>4.6305176890619926</v>
      </c>
      <c r="L658" s="232">
        <v>4.6282051282051286</v>
      </c>
      <c r="M658" s="216">
        <v>4.6708860759493671</v>
      </c>
      <c r="N658" s="216">
        <v>4.6075949367088604</v>
      </c>
      <c r="O658" s="216">
        <v>4.615384615384615</v>
      </c>
      <c r="P658" s="430" t="s">
        <v>2764</v>
      </c>
    </row>
    <row r="659" spans="1:16" ht="30" customHeight="1" x14ac:dyDescent="0.3">
      <c r="A659" s="258" t="str">
        <f t="shared" si="10"/>
        <v>656위</v>
      </c>
      <c r="B659" s="215" t="s">
        <v>1886</v>
      </c>
      <c r="C659" s="215" t="s">
        <v>1894</v>
      </c>
      <c r="D659" s="273">
        <v>1</v>
      </c>
      <c r="E659" s="357" t="s">
        <v>1843</v>
      </c>
      <c r="F659" s="214" t="s">
        <v>2524</v>
      </c>
      <c r="G659" s="221" t="s">
        <v>2526</v>
      </c>
      <c r="H659" s="214" t="s">
        <v>1273</v>
      </c>
      <c r="I659" s="229" t="s">
        <v>1273</v>
      </c>
      <c r="J659" s="274">
        <v>20</v>
      </c>
      <c r="K659" s="321">
        <v>4.6304347826086953</v>
      </c>
      <c r="L659" s="233">
        <v>4.6521739130434785</v>
      </c>
      <c r="M659" s="217">
        <v>4.6086956521739131</v>
      </c>
      <c r="N659" s="217">
        <v>4.6086956521739131</v>
      </c>
      <c r="O659" s="217">
        <v>4.6521739130434785</v>
      </c>
      <c r="P659" s="430" t="s">
        <v>2227</v>
      </c>
    </row>
    <row r="660" spans="1:16" ht="30" customHeight="1" x14ac:dyDescent="0.3">
      <c r="A660" s="258" t="str">
        <f t="shared" si="10"/>
        <v>657위</v>
      </c>
      <c r="B660" s="215" t="s">
        <v>3792</v>
      </c>
      <c r="C660" s="215" t="s">
        <v>3902</v>
      </c>
      <c r="D660" s="191">
        <v>6</v>
      </c>
      <c r="E660" s="356" t="s">
        <v>1674</v>
      </c>
      <c r="F660" s="214" t="s">
        <v>2807</v>
      </c>
      <c r="G660" s="221" t="s">
        <v>2932</v>
      </c>
      <c r="H660" s="214" t="s">
        <v>1076</v>
      </c>
      <c r="I660" s="229" t="s">
        <v>1076</v>
      </c>
      <c r="J660" s="272">
        <v>25</v>
      </c>
      <c r="K660" s="321">
        <v>4.63</v>
      </c>
      <c r="L660" s="233">
        <v>4.6399999999999997</v>
      </c>
      <c r="M660" s="217">
        <v>4.72</v>
      </c>
      <c r="N660" s="217">
        <v>4.5199999999999996</v>
      </c>
      <c r="O660" s="217">
        <v>4.6399999999999997</v>
      </c>
      <c r="P660" s="430" t="s">
        <v>2227</v>
      </c>
    </row>
    <row r="661" spans="1:16" ht="30" customHeight="1" x14ac:dyDescent="0.3">
      <c r="A661" s="258" t="str">
        <f t="shared" si="10"/>
        <v>658위</v>
      </c>
      <c r="B661" s="215" t="s">
        <v>1898</v>
      </c>
      <c r="C661" s="215" t="s">
        <v>1908</v>
      </c>
      <c r="D661" s="191">
        <v>1</v>
      </c>
      <c r="E661" s="356" t="s">
        <v>2674</v>
      </c>
      <c r="F661" s="214" t="s">
        <v>2839</v>
      </c>
      <c r="G661" s="221" t="s">
        <v>3073</v>
      </c>
      <c r="H661" s="214" t="s">
        <v>1131</v>
      </c>
      <c r="I661" s="229" t="s">
        <v>1131</v>
      </c>
      <c r="J661" s="272">
        <v>27</v>
      </c>
      <c r="K661" s="321">
        <v>4.6296296296296298</v>
      </c>
      <c r="L661" s="233">
        <v>4.6296296296296298</v>
      </c>
      <c r="M661" s="217">
        <v>4.6296296296296298</v>
      </c>
      <c r="N661" s="217">
        <v>4.666666666666667</v>
      </c>
      <c r="O661" s="217">
        <v>4.5925925925925926</v>
      </c>
      <c r="P661" s="430" t="s">
        <v>3071</v>
      </c>
    </row>
    <row r="662" spans="1:16" ht="30" customHeight="1" x14ac:dyDescent="0.3">
      <c r="A662" s="258" t="str">
        <f t="shared" si="10"/>
        <v>659위</v>
      </c>
      <c r="B662" s="215" t="s">
        <v>1898</v>
      </c>
      <c r="C662" s="215" t="s">
        <v>1908</v>
      </c>
      <c r="D662" s="191">
        <v>1</v>
      </c>
      <c r="E662" s="356" t="s">
        <v>2674</v>
      </c>
      <c r="F662" s="214" t="s">
        <v>2839</v>
      </c>
      <c r="G662" s="221" t="s">
        <v>3074</v>
      </c>
      <c r="H662" s="214" t="s">
        <v>1131</v>
      </c>
      <c r="I662" s="229" t="s">
        <v>1131</v>
      </c>
      <c r="J662" s="272">
        <v>27</v>
      </c>
      <c r="K662" s="321">
        <v>4.6296296296296289</v>
      </c>
      <c r="L662" s="232">
        <v>4.5925925925925926</v>
      </c>
      <c r="M662" s="216">
        <v>4.6296296296296298</v>
      </c>
      <c r="N662" s="216">
        <v>4.5925925925925926</v>
      </c>
      <c r="O662" s="216">
        <v>4.7037037037037033</v>
      </c>
      <c r="P662" s="430" t="s">
        <v>3071</v>
      </c>
    </row>
    <row r="663" spans="1:16" ht="30" customHeight="1" x14ac:dyDescent="0.3">
      <c r="A663" s="258" t="str">
        <f t="shared" si="10"/>
        <v>660위</v>
      </c>
      <c r="B663" s="215" t="s">
        <v>1833</v>
      </c>
      <c r="C663" s="215" t="s">
        <v>1835</v>
      </c>
      <c r="D663" s="191">
        <v>2</v>
      </c>
      <c r="E663" s="356" t="s">
        <v>1843</v>
      </c>
      <c r="F663" s="214" t="s">
        <v>2538</v>
      </c>
      <c r="G663" s="221" t="s">
        <v>2540</v>
      </c>
      <c r="H663" s="214" t="s">
        <v>1273</v>
      </c>
      <c r="I663" s="229" t="s">
        <v>1273</v>
      </c>
      <c r="J663" s="272">
        <v>29</v>
      </c>
      <c r="K663" s="321">
        <v>4.6293103448275863</v>
      </c>
      <c r="L663" s="233">
        <v>4.6206896551724137</v>
      </c>
      <c r="M663" s="217">
        <v>4.6206896551724137</v>
      </c>
      <c r="N663" s="217">
        <v>4.6551724137931032</v>
      </c>
      <c r="O663" s="217">
        <v>4.6206896551724137</v>
      </c>
      <c r="P663" s="430" t="s">
        <v>2571</v>
      </c>
    </row>
    <row r="664" spans="1:16" ht="30" customHeight="1" x14ac:dyDescent="0.3">
      <c r="A664" s="258" t="str">
        <f t="shared" si="10"/>
        <v>661위</v>
      </c>
      <c r="B664" s="215" t="s">
        <v>3394</v>
      </c>
      <c r="C664" s="215" t="s">
        <v>3527</v>
      </c>
      <c r="D664" s="191">
        <v>22</v>
      </c>
      <c r="E664" s="356" t="s">
        <v>3528</v>
      </c>
      <c r="F664" s="214" t="s">
        <v>98</v>
      </c>
      <c r="G664" s="221" t="s">
        <v>99</v>
      </c>
      <c r="H664" s="214" t="s">
        <v>247</v>
      </c>
      <c r="I664" s="229" t="s">
        <v>248</v>
      </c>
      <c r="J664" s="272">
        <v>74</v>
      </c>
      <c r="K664" s="321">
        <v>4.6283783783783781</v>
      </c>
      <c r="L664" s="233">
        <v>4.5945945945945947</v>
      </c>
      <c r="M664" s="217">
        <v>4.6351351351351351</v>
      </c>
      <c r="N664" s="217">
        <v>4.6351351351351351</v>
      </c>
      <c r="O664" s="217">
        <v>4.6486486486486482</v>
      </c>
      <c r="P664" s="430" t="s">
        <v>1539</v>
      </c>
    </row>
    <row r="665" spans="1:16" ht="30" customHeight="1" x14ac:dyDescent="0.3">
      <c r="A665" s="258" t="str">
        <f t="shared" si="10"/>
        <v>662위</v>
      </c>
      <c r="B665" s="215" t="s">
        <v>3792</v>
      </c>
      <c r="C665" s="215" t="s">
        <v>4052</v>
      </c>
      <c r="D665" s="191">
        <v>1</v>
      </c>
      <c r="E665" s="356" t="s">
        <v>4073</v>
      </c>
      <c r="F665" s="214" t="s">
        <v>2855</v>
      </c>
      <c r="G665" s="221" t="s">
        <v>4074</v>
      </c>
      <c r="H665" s="214" t="s">
        <v>1159</v>
      </c>
      <c r="I665" s="229" t="s">
        <v>1159</v>
      </c>
      <c r="J665" s="272">
        <v>13</v>
      </c>
      <c r="K665" s="321">
        <v>4.6282051282051277</v>
      </c>
      <c r="L665" s="233">
        <v>4.615384615384615</v>
      </c>
      <c r="M665" s="217">
        <v>4.615384615384615</v>
      </c>
      <c r="N665" s="217">
        <v>4.615384615384615</v>
      </c>
      <c r="O665" s="217">
        <v>4.666666666666667</v>
      </c>
      <c r="P665" s="430" t="s">
        <v>2227</v>
      </c>
    </row>
    <row r="666" spans="1:16" ht="30" customHeight="1" x14ac:dyDescent="0.3">
      <c r="A666" s="258" t="str">
        <f t="shared" si="10"/>
        <v>663위</v>
      </c>
      <c r="B666" s="215" t="s">
        <v>1898</v>
      </c>
      <c r="C666" s="215" t="s">
        <v>1902</v>
      </c>
      <c r="D666" s="191">
        <v>1</v>
      </c>
      <c r="E666" s="356" t="s">
        <v>2656</v>
      </c>
      <c r="F666" s="214" t="s">
        <v>2538</v>
      </c>
      <c r="G666" s="221" t="s">
        <v>2957</v>
      </c>
      <c r="H666" s="214" t="s">
        <v>203</v>
      </c>
      <c r="I666" s="229" t="s">
        <v>203</v>
      </c>
      <c r="J666" s="272">
        <v>15</v>
      </c>
      <c r="K666" s="321">
        <v>4.6273809523809515</v>
      </c>
      <c r="L666" s="232">
        <v>4.666666666666667</v>
      </c>
      <c r="M666" s="216">
        <v>4.5999999999999996</v>
      </c>
      <c r="N666" s="216">
        <v>4.6428571428571432</v>
      </c>
      <c r="O666" s="216">
        <v>4.5999999999999996</v>
      </c>
      <c r="P666" s="430" t="s">
        <v>2227</v>
      </c>
    </row>
    <row r="667" spans="1:16" ht="30" customHeight="1" x14ac:dyDescent="0.3">
      <c r="A667" s="258" t="str">
        <f t="shared" si="10"/>
        <v>664위</v>
      </c>
      <c r="B667" s="215" t="s">
        <v>1898</v>
      </c>
      <c r="C667" s="215" t="s">
        <v>1902</v>
      </c>
      <c r="D667" s="191">
        <v>1</v>
      </c>
      <c r="E667" s="356" t="s">
        <v>1674</v>
      </c>
      <c r="F667" s="214" t="s">
        <v>2886</v>
      </c>
      <c r="G667" s="221" t="s">
        <v>2932</v>
      </c>
      <c r="H667" s="214" t="s">
        <v>1076</v>
      </c>
      <c r="I667" s="229" t="s">
        <v>1076</v>
      </c>
      <c r="J667" s="272">
        <v>23</v>
      </c>
      <c r="K667" s="321">
        <v>4.6264822134387353</v>
      </c>
      <c r="L667" s="233">
        <v>4.6086956521739131</v>
      </c>
      <c r="M667" s="217">
        <v>4.6521739130434785</v>
      </c>
      <c r="N667" s="217">
        <v>4.6086956521739131</v>
      </c>
      <c r="O667" s="217">
        <v>4.6363636363636367</v>
      </c>
      <c r="P667" s="452" t="s">
        <v>2227</v>
      </c>
    </row>
    <row r="668" spans="1:16" ht="30" customHeight="1" x14ac:dyDescent="0.3">
      <c r="A668" s="258" t="str">
        <f t="shared" si="10"/>
        <v>665위</v>
      </c>
      <c r="B668" s="215" t="s">
        <v>3792</v>
      </c>
      <c r="C668" s="215" t="s">
        <v>3801</v>
      </c>
      <c r="D668" s="191">
        <v>3</v>
      </c>
      <c r="E668" s="356" t="s">
        <v>3215</v>
      </c>
      <c r="F668" s="214" t="s">
        <v>3005</v>
      </c>
      <c r="G668" s="221" t="s">
        <v>3218</v>
      </c>
      <c r="H668" s="214" t="s">
        <v>1101</v>
      </c>
      <c r="I668" s="229" t="s">
        <v>1101</v>
      </c>
      <c r="J668" s="272">
        <v>18</v>
      </c>
      <c r="K668" s="321">
        <v>4.625</v>
      </c>
      <c r="L668" s="233">
        <v>4.666666666666667</v>
      </c>
      <c r="M668" s="217">
        <v>4.6111111111111107</v>
      </c>
      <c r="N668" s="217">
        <v>4.6111111111111107</v>
      </c>
      <c r="O668" s="217">
        <v>4.6111111111111107</v>
      </c>
      <c r="P668" s="430" t="s">
        <v>2227</v>
      </c>
    </row>
    <row r="669" spans="1:16" ht="30" customHeight="1" x14ac:dyDescent="0.3">
      <c r="A669" s="258" t="str">
        <f t="shared" si="10"/>
        <v>665위</v>
      </c>
      <c r="B669" s="215" t="s">
        <v>1898</v>
      </c>
      <c r="C669" s="215" t="s">
        <v>1902</v>
      </c>
      <c r="D669" s="191">
        <v>1</v>
      </c>
      <c r="E669" s="356" t="s">
        <v>1674</v>
      </c>
      <c r="F669" s="214" t="s">
        <v>2524</v>
      </c>
      <c r="G669" s="221" t="s">
        <v>2922</v>
      </c>
      <c r="H669" s="214" t="s">
        <v>1076</v>
      </c>
      <c r="I669" s="229" t="s">
        <v>1076</v>
      </c>
      <c r="J669" s="272">
        <v>24</v>
      </c>
      <c r="K669" s="321">
        <v>4.625</v>
      </c>
      <c r="L669" s="233">
        <v>4.625</v>
      </c>
      <c r="M669" s="217">
        <v>4.625</v>
      </c>
      <c r="N669" s="217">
        <v>4.625</v>
      </c>
      <c r="O669" s="217">
        <v>4.625</v>
      </c>
      <c r="P669" s="452" t="s">
        <v>2227</v>
      </c>
    </row>
    <row r="670" spans="1:16" ht="30" customHeight="1" x14ac:dyDescent="0.3">
      <c r="A670" s="258" t="str">
        <f t="shared" si="10"/>
        <v>665위</v>
      </c>
      <c r="B670" s="215" t="s">
        <v>3792</v>
      </c>
      <c r="C670" s="215" t="s">
        <v>3902</v>
      </c>
      <c r="D670" s="191">
        <v>4</v>
      </c>
      <c r="E670" s="356" t="s">
        <v>2261</v>
      </c>
      <c r="F670" s="214" t="s">
        <v>2886</v>
      </c>
      <c r="G670" s="221" t="s">
        <v>3886</v>
      </c>
      <c r="H670" s="214" t="s">
        <v>1186</v>
      </c>
      <c r="I670" s="229" t="s">
        <v>1186</v>
      </c>
      <c r="J670" s="272">
        <v>20</v>
      </c>
      <c r="K670" s="321">
        <v>4.625</v>
      </c>
      <c r="L670" s="233">
        <v>4.5999999999999996</v>
      </c>
      <c r="M670" s="217">
        <v>4.6500000000000004</v>
      </c>
      <c r="N670" s="217">
        <v>4.6500000000000004</v>
      </c>
      <c r="O670" s="217">
        <v>4.5999999999999996</v>
      </c>
      <c r="P670" s="430" t="s">
        <v>2227</v>
      </c>
    </row>
    <row r="671" spans="1:16" ht="30" customHeight="1" x14ac:dyDescent="0.3">
      <c r="A671" s="258" t="str">
        <f t="shared" si="10"/>
        <v>665위</v>
      </c>
      <c r="B671" s="215" t="s">
        <v>3792</v>
      </c>
      <c r="C671" s="215" t="s">
        <v>3902</v>
      </c>
      <c r="D671" s="191">
        <v>4</v>
      </c>
      <c r="E671" s="356" t="s">
        <v>2261</v>
      </c>
      <c r="F671" s="214" t="s">
        <v>2886</v>
      </c>
      <c r="G671" s="221" t="s">
        <v>3346</v>
      </c>
      <c r="H671" s="214" t="s">
        <v>1186</v>
      </c>
      <c r="I671" s="229" t="s">
        <v>1186</v>
      </c>
      <c r="J671" s="272">
        <v>20</v>
      </c>
      <c r="K671" s="321">
        <v>4.625</v>
      </c>
      <c r="L671" s="233">
        <v>4.6500000000000004</v>
      </c>
      <c r="M671" s="217">
        <v>4.5999999999999996</v>
      </c>
      <c r="N671" s="217">
        <v>4.6500000000000004</v>
      </c>
      <c r="O671" s="217">
        <v>4.5999999999999996</v>
      </c>
      <c r="P671" s="430" t="s">
        <v>2227</v>
      </c>
    </row>
    <row r="672" spans="1:16" ht="30" customHeight="1" x14ac:dyDescent="0.3">
      <c r="A672" s="258" t="str">
        <f t="shared" si="10"/>
        <v>665위</v>
      </c>
      <c r="B672" s="215" t="s">
        <v>1833</v>
      </c>
      <c r="C672" s="215" t="s">
        <v>1835</v>
      </c>
      <c r="D672" s="191">
        <v>22</v>
      </c>
      <c r="E672" s="356" t="s">
        <v>3271</v>
      </c>
      <c r="F672" s="214" t="s">
        <v>3098</v>
      </c>
      <c r="G672" s="221" t="s">
        <v>3099</v>
      </c>
      <c r="H672" s="214" t="s">
        <v>1891</v>
      </c>
      <c r="I672" s="229" t="s">
        <v>1892</v>
      </c>
      <c r="J672" s="272">
        <v>16</v>
      </c>
      <c r="K672" s="321">
        <v>4.625</v>
      </c>
      <c r="L672" s="233">
        <v>4.625</v>
      </c>
      <c r="M672" s="217">
        <v>4.625</v>
      </c>
      <c r="N672" s="217">
        <v>4.625</v>
      </c>
      <c r="O672" s="217">
        <v>4.625</v>
      </c>
      <c r="P672" s="430" t="s">
        <v>3100</v>
      </c>
    </row>
    <row r="673" spans="1:16" ht="30" customHeight="1" x14ac:dyDescent="0.3">
      <c r="A673" s="258" t="str">
        <f t="shared" si="10"/>
        <v>665위</v>
      </c>
      <c r="B673" s="215" t="s">
        <v>1833</v>
      </c>
      <c r="C673" s="215" t="s">
        <v>2706</v>
      </c>
      <c r="D673" s="191">
        <v>22</v>
      </c>
      <c r="E673" s="356" t="s">
        <v>3294</v>
      </c>
      <c r="F673" s="214" t="s">
        <v>3101</v>
      </c>
      <c r="G673" s="221" t="s">
        <v>3102</v>
      </c>
      <c r="H673" s="214" t="s">
        <v>1891</v>
      </c>
      <c r="I673" s="229" t="s">
        <v>1892</v>
      </c>
      <c r="J673" s="272">
        <v>8</v>
      </c>
      <c r="K673" s="321">
        <v>4.625</v>
      </c>
      <c r="L673" s="233">
        <v>4.625</v>
      </c>
      <c r="M673" s="217">
        <v>4.625</v>
      </c>
      <c r="N673" s="217">
        <v>4.625</v>
      </c>
      <c r="O673" s="217">
        <v>4.625</v>
      </c>
      <c r="P673" s="430" t="s">
        <v>3100</v>
      </c>
    </row>
    <row r="674" spans="1:16" ht="30" customHeight="1" x14ac:dyDescent="0.3">
      <c r="A674" s="258" t="str">
        <f t="shared" si="10"/>
        <v>665위</v>
      </c>
      <c r="B674" s="215" t="s">
        <v>3394</v>
      </c>
      <c r="C674" s="215" t="s">
        <v>3392</v>
      </c>
      <c r="D674" s="191">
        <v>22</v>
      </c>
      <c r="E674" s="356" t="s">
        <v>3395</v>
      </c>
      <c r="F674" s="214" t="s">
        <v>1313</v>
      </c>
      <c r="G674" s="221" t="s">
        <v>1315</v>
      </c>
      <c r="H674" s="214" t="s">
        <v>247</v>
      </c>
      <c r="I674" s="229" t="s">
        <v>248</v>
      </c>
      <c r="J674" s="272">
        <v>10</v>
      </c>
      <c r="K674" s="321">
        <v>4.625</v>
      </c>
      <c r="L674" s="233">
        <v>4.5999999999999996</v>
      </c>
      <c r="M674" s="217">
        <v>4.7</v>
      </c>
      <c r="N674" s="217">
        <v>4.5999999999999996</v>
      </c>
      <c r="O674" s="217">
        <v>4.5999999999999996</v>
      </c>
      <c r="P674" s="430" t="s">
        <v>1538</v>
      </c>
    </row>
    <row r="675" spans="1:16" ht="30" customHeight="1" x14ac:dyDescent="0.3">
      <c r="A675" s="258" t="str">
        <f t="shared" si="10"/>
        <v>665위</v>
      </c>
      <c r="B675" s="215" t="s">
        <v>3394</v>
      </c>
      <c r="C675" s="215" t="s">
        <v>3527</v>
      </c>
      <c r="D675" s="191">
        <v>22</v>
      </c>
      <c r="E675" s="356" t="s">
        <v>3528</v>
      </c>
      <c r="F675" s="214" t="s">
        <v>1300</v>
      </c>
      <c r="G675" s="221" t="s">
        <v>1301</v>
      </c>
      <c r="H675" s="214" t="s">
        <v>247</v>
      </c>
      <c r="I675" s="229" t="s">
        <v>248</v>
      </c>
      <c r="J675" s="272">
        <v>12</v>
      </c>
      <c r="K675" s="321">
        <v>4.625</v>
      </c>
      <c r="L675" s="233">
        <v>4.666666666666667</v>
      </c>
      <c r="M675" s="217">
        <v>4.666666666666667</v>
      </c>
      <c r="N675" s="217">
        <v>4.583333333333333</v>
      </c>
      <c r="O675" s="217">
        <v>4.583333333333333</v>
      </c>
      <c r="P675" s="430" t="s">
        <v>1537</v>
      </c>
    </row>
    <row r="676" spans="1:16" ht="30" customHeight="1" x14ac:dyDescent="0.3">
      <c r="A676" s="258" t="str">
        <f t="shared" si="10"/>
        <v>665위</v>
      </c>
      <c r="B676" s="215" t="s">
        <v>3394</v>
      </c>
      <c r="C676" s="215" t="s">
        <v>3621</v>
      </c>
      <c r="D676" s="191">
        <v>22</v>
      </c>
      <c r="E676" s="356" t="s">
        <v>3624</v>
      </c>
      <c r="F676" s="214" t="s">
        <v>1300</v>
      </c>
      <c r="G676" s="221" t="s">
        <v>1301</v>
      </c>
      <c r="H676" s="214" t="s">
        <v>247</v>
      </c>
      <c r="I676" s="229" t="s">
        <v>248</v>
      </c>
      <c r="J676" s="272">
        <v>8</v>
      </c>
      <c r="K676" s="321">
        <v>4.625</v>
      </c>
      <c r="L676" s="233">
        <v>4.625</v>
      </c>
      <c r="M676" s="217">
        <v>4.625</v>
      </c>
      <c r="N676" s="217">
        <v>4.625</v>
      </c>
      <c r="O676" s="217">
        <v>4.625</v>
      </c>
      <c r="P676" s="430" t="s">
        <v>1537</v>
      </c>
    </row>
    <row r="677" spans="1:16" ht="30" customHeight="1" x14ac:dyDescent="0.3">
      <c r="A677" s="258" t="str">
        <f t="shared" si="10"/>
        <v>665위</v>
      </c>
      <c r="B677" s="215" t="s">
        <v>1898</v>
      </c>
      <c r="C677" s="215" t="s">
        <v>1899</v>
      </c>
      <c r="D677" s="191">
        <v>22</v>
      </c>
      <c r="E677" s="356" t="s">
        <v>1901</v>
      </c>
      <c r="F677" s="214" t="s">
        <v>2795</v>
      </c>
      <c r="G677" s="221" t="s">
        <v>2788</v>
      </c>
      <c r="H677" s="214" t="s">
        <v>1891</v>
      </c>
      <c r="I677" s="229" t="s">
        <v>1892</v>
      </c>
      <c r="J677" s="272">
        <v>18</v>
      </c>
      <c r="K677" s="321">
        <v>4.625</v>
      </c>
      <c r="L677" s="232">
        <v>4.666666666666667</v>
      </c>
      <c r="M677" s="216">
        <v>4.666666666666667</v>
      </c>
      <c r="N677" s="216">
        <v>4.4444444444444446</v>
      </c>
      <c r="O677" s="216">
        <v>4.7222222222222223</v>
      </c>
      <c r="P677" s="430" t="s">
        <v>2789</v>
      </c>
    </row>
    <row r="678" spans="1:16" ht="30" customHeight="1" x14ac:dyDescent="0.3">
      <c r="A678" s="258" t="str">
        <f t="shared" si="10"/>
        <v>665위</v>
      </c>
      <c r="B678" s="215" t="s">
        <v>1898</v>
      </c>
      <c r="C678" s="215" t="s">
        <v>1908</v>
      </c>
      <c r="D678" s="191">
        <v>1</v>
      </c>
      <c r="E678" s="356" t="s">
        <v>2679</v>
      </c>
      <c r="F678" s="214" t="s">
        <v>3081</v>
      </c>
      <c r="G678" s="221" t="s">
        <v>3082</v>
      </c>
      <c r="H678" s="214" t="s">
        <v>203</v>
      </c>
      <c r="I678" s="229" t="s">
        <v>203</v>
      </c>
      <c r="J678" s="272">
        <v>12</v>
      </c>
      <c r="K678" s="321">
        <v>4.625</v>
      </c>
      <c r="L678" s="232">
        <v>4.583333333333333</v>
      </c>
      <c r="M678" s="216">
        <v>4.583333333333333</v>
      </c>
      <c r="N678" s="216">
        <v>4.666666666666667</v>
      </c>
      <c r="O678" s="216">
        <v>4.666666666666667</v>
      </c>
      <c r="P678" s="430" t="s">
        <v>2227</v>
      </c>
    </row>
    <row r="679" spans="1:16" ht="30" customHeight="1" x14ac:dyDescent="0.3">
      <c r="A679" s="258" t="str">
        <f t="shared" si="10"/>
        <v>665위</v>
      </c>
      <c r="B679" s="215" t="s">
        <v>1898</v>
      </c>
      <c r="C679" s="215" t="s">
        <v>1908</v>
      </c>
      <c r="D679" s="191">
        <v>1</v>
      </c>
      <c r="E679" s="356" t="s">
        <v>2679</v>
      </c>
      <c r="F679" s="214" t="s">
        <v>3085</v>
      </c>
      <c r="G679" s="221" t="s">
        <v>3086</v>
      </c>
      <c r="H679" s="214" t="s">
        <v>203</v>
      </c>
      <c r="I679" s="229" t="s">
        <v>203</v>
      </c>
      <c r="J679" s="272">
        <v>12</v>
      </c>
      <c r="K679" s="321">
        <v>4.625</v>
      </c>
      <c r="L679" s="233">
        <v>4.583333333333333</v>
      </c>
      <c r="M679" s="217">
        <v>4.666666666666667</v>
      </c>
      <c r="N679" s="217">
        <v>4.583333333333333</v>
      </c>
      <c r="O679" s="217">
        <v>4.666666666666667</v>
      </c>
      <c r="P679" s="430" t="s">
        <v>2227</v>
      </c>
    </row>
    <row r="680" spans="1:16" ht="30" customHeight="1" x14ac:dyDescent="0.3">
      <c r="A680" s="258" t="str">
        <f t="shared" si="10"/>
        <v>665위</v>
      </c>
      <c r="B680" s="215" t="s">
        <v>1886</v>
      </c>
      <c r="C680" s="215" t="s">
        <v>1887</v>
      </c>
      <c r="D680" s="273">
        <v>1</v>
      </c>
      <c r="E680" s="380" t="s">
        <v>2638</v>
      </c>
      <c r="F680" s="214" t="s">
        <v>2757</v>
      </c>
      <c r="G680" s="221" t="s">
        <v>2758</v>
      </c>
      <c r="H680" s="214" t="s">
        <v>1159</v>
      </c>
      <c r="I680" s="229" t="s">
        <v>1159</v>
      </c>
      <c r="J680" s="274">
        <v>14</v>
      </c>
      <c r="K680" s="321">
        <v>4.625</v>
      </c>
      <c r="L680" s="234">
        <v>4.5714285714285712</v>
      </c>
      <c r="M680" s="223">
        <v>4.6428571428571432</v>
      </c>
      <c r="N680" s="223">
        <v>4.6428571428571432</v>
      </c>
      <c r="O680" s="223">
        <v>4.6428571428571432</v>
      </c>
      <c r="P680" s="430" t="s">
        <v>2227</v>
      </c>
    </row>
    <row r="681" spans="1:16" ht="30" customHeight="1" x14ac:dyDescent="0.3">
      <c r="A681" s="258" t="str">
        <f t="shared" si="10"/>
        <v>678위</v>
      </c>
      <c r="B681" s="215" t="s">
        <v>3394</v>
      </c>
      <c r="C681" s="215" t="s">
        <v>3392</v>
      </c>
      <c r="D681" s="191">
        <v>22</v>
      </c>
      <c r="E681" s="356" t="s">
        <v>3395</v>
      </c>
      <c r="F681" s="214" t="s">
        <v>98</v>
      </c>
      <c r="G681" s="221" t="s">
        <v>99</v>
      </c>
      <c r="H681" s="214" t="s">
        <v>247</v>
      </c>
      <c r="I681" s="229" t="s">
        <v>248</v>
      </c>
      <c r="J681" s="272">
        <v>71</v>
      </c>
      <c r="K681" s="321">
        <v>4.6218812877263584</v>
      </c>
      <c r="L681" s="233">
        <v>4.605633802816901</v>
      </c>
      <c r="M681" s="217">
        <v>4.647887323943662</v>
      </c>
      <c r="N681" s="217">
        <v>4.619718309859155</v>
      </c>
      <c r="O681" s="217">
        <v>4.6142857142857139</v>
      </c>
      <c r="P681" s="430" t="s">
        <v>1539</v>
      </c>
    </row>
    <row r="682" spans="1:16" ht="30" customHeight="1" x14ac:dyDescent="0.3">
      <c r="A682" s="258" t="str">
        <f t="shared" si="10"/>
        <v>679위</v>
      </c>
      <c r="B682" s="215" t="s">
        <v>1898</v>
      </c>
      <c r="C682" s="215" t="s">
        <v>1902</v>
      </c>
      <c r="D682" s="191">
        <v>22</v>
      </c>
      <c r="E682" s="356" t="s">
        <v>1904</v>
      </c>
      <c r="F682" s="214" t="s">
        <v>2905</v>
      </c>
      <c r="G682" s="221" t="s">
        <v>2907</v>
      </c>
      <c r="H682" s="214" t="s">
        <v>1891</v>
      </c>
      <c r="I682" s="229" t="s">
        <v>1892</v>
      </c>
      <c r="J682" s="272">
        <v>81</v>
      </c>
      <c r="K682" s="321">
        <v>4.6211805555555561</v>
      </c>
      <c r="L682" s="233">
        <v>4.6049382716049383</v>
      </c>
      <c r="M682" s="217">
        <v>4.6375000000000002</v>
      </c>
      <c r="N682" s="217">
        <v>4.617283950617284</v>
      </c>
      <c r="O682" s="217">
        <v>4.625</v>
      </c>
      <c r="P682" s="430" t="s">
        <v>2227</v>
      </c>
    </row>
    <row r="683" spans="1:16" ht="30" customHeight="1" x14ac:dyDescent="0.3">
      <c r="A683" s="258" t="str">
        <f t="shared" si="10"/>
        <v>680위</v>
      </c>
      <c r="B683" s="215" t="s">
        <v>3792</v>
      </c>
      <c r="C683" s="215" t="s">
        <v>3902</v>
      </c>
      <c r="D683" s="191">
        <v>6</v>
      </c>
      <c r="E683" s="356" t="s">
        <v>1674</v>
      </c>
      <c r="F683" s="214" t="s">
        <v>2928</v>
      </c>
      <c r="G683" s="221" t="s">
        <v>2929</v>
      </c>
      <c r="H683" s="214" t="s">
        <v>1076</v>
      </c>
      <c r="I683" s="229" t="s">
        <v>1076</v>
      </c>
      <c r="J683" s="272">
        <v>19</v>
      </c>
      <c r="K683" s="321">
        <v>4.6206140350877192</v>
      </c>
      <c r="L683" s="233">
        <v>4.6315789473684212</v>
      </c>
      <c r="M683" s="217">
        <v>4.6842105263157894</v>
      </c>
      <c r="N683" s="217">
        <v>4.666666666666667</v>
      </c>
      <c r="O683" s="217">
        <v>4.5</v>
      </c>
      <c r="P683" s="430" t="s">
        <v>2227</v>
      </c>
    </row>
    <row r="684" spans="1:16" ht="30" customHeight="1" x14ac:dyDescent="0.3">
      <c r="A684" s="258" t="str">
        <f t="shared" si="10"/>
        <v>681위</v>
      </c>
      <c r="B684" s="215" t="s">
        <v>1173</v>
      </c>
      <c r="C684" s="215" t="s">
        <v>1658</v>
      </c>
      <c r="D684" s="191">
        <v>3</v>
      </c>
      <c r="E684" s="356" t="s">
        <v>1568</v>
      </c>
      <c r="F684" s="214" t="s">
        <v>3200</v>
      </c>
      <c r="G684" s="221" t="s">
        <v>3201</v>
      </c>
      <c r="H684" s="214" t="s">
        <v>1273</v>
      </c>
      <c r="I684" s="229" t="s">
        <v>1273</v>
      </c>
      <c r="J684" s="272">
        <v>20</v>
      </c>
      <c r="K684" s="321">
        <v>4.6203947368421048</v>
      </c>
      <c r="L684" s="233">
        <v>4.5999999999999996</v>
      </c>
      <c r="M684" s="217">
        <v>4.6315789473684212</v>
      </c>
      <c r="N684" s="217">
        <v>4.5999999999999996</v>
      </c>
      <c r="O684" s="217">
        <v>4.6500000000000004</v>
      </c>
      <c r="P684" s="430" t="s">
        <v>2227</v>
      </c>
    </row>
    <row r="685" spans="1:16" ht="30" customHeight="1" x14ac:dyDescent="0.3">
      <c r="A685" s="258" t="str">
        <f t="shared" si="10"/>
        <v>682위</v>
      </c>
      <c r="B685" s="215" t="s">
        <v>1898</v>
      </c>
      <c r="C685" s="215" t="s">
        <v>1908</v>
      </c>
      <c r="D685" s="191">
        <v>1</v>
      </c>
      <c r="E685" s="356" t="s">
        <v>2674</v>
      </c>
      <c r="F685" s="214" t="s">
        <v>2839</v>
      </c>
      <c r="G685" s="221" t="s">
        <v>3075</v>
      </c>
      <c r="H685" s="214" t="s">
        <v>1131</v>
      </c>
      <c r="I685" s="229" t="s">
        <v>1131</v>
      </c>
      <c r="J685" s="272">
        <v>27</v>
      </c>
      <c r="K685" s="321">
        <v>4.6203703703703702</v>
      </c>
      <c r="L685" s="233">
        <v>4.666666666666667</v>
      </c>
      <c r="M685" s="217">
        <v>4.5925925925925926</v>
      </c>
      <c r="N685" s="217">
        <v>4.6296296296296298</v>
      </c>
      <c r="O685" s="217">
        <v>4.5925925925925926</v>
      </c>
      <c r="P685" s="430" t="s">
        <v>3071</v>
      </c>
    </row>
    <row r="686" spans="1:16" ht="30" customHeight="1" x14ac:dyDescent="0.3">
      <c r="A686" s="258" t="str">
        <f t="shared" si="10"/>
        <v>683위</v>
      </c>
      <c r="B686" s="215" t="s">
        <v>1886</v>
      </c>
      <c r="C686" s="215" t="s">
        <v>1894</v>
      </c>
      <c r="D686" s="273">
        <v>22</v>
      </c>
      <c r="E686" s="357" t="s">
        <v>1896</v>
      </c>
      <c r="F686" s="214" t="s">
        <v>2775</v>
      </c>
      <c r="G686" s="221" t="s">
        <v>2776</v>
      </c>
      <c r="H686" s="214" t="s">
        <v>1891</v>
      </c>
      <c r="I686" s="229" t="s">
        <v>1892</v>
      </c>
      <c r="J686" s="274">
        <v>88</v>
      </c>
      <c r="K686" s="321">
        <v>4.619572829131652</v>
      </c>
      <c r="L686" s="233">
        <v>4.5999999999999996</v>
      </c>
      <c r="M686" s="217">
        <v>4.6470588235294121</v>
      </c>
      <c r="N686" s="217">
        <v>4.5764705882352938</v>
      </c>
      <c r="O686" s="217">
        <v>4.6547619047619051</v>
      </c>
      <c r="P686" s="430" t="s">
        <v>2766</v>
      </c>
    </row>
    <row r="687" spans="1:16" ht="30" customHeight="1" x14ac:dyDescent="0.3">
      <c r="A687" s="258" t="str">
        <f t="shared" si="10"/>
        <v>684위</v>
      </c>
      <c r="B687" s="215" t="s">
        <v>1898</v>
      </c>
      <c r="C687" s="215" t="s">
        <v>1905</v>
      </c>
      <c r="D687" s="191">
        <v>1</v>
      </c>
      <c r="E687" s="356" t="s">
        <v>2666</v>
      </c>
      <c r="F687" s="214" t="s">
        <v>2558</v>
      </c>
      <c r="G687" s="221" t="s">
        <v>3004</v>
      </c>
      <c r="H687" s="214" t="s">
        <v>1076</v>
      </c>
      <c r="I687" s="229" t="s">
        <v>1076</v>
      </c>
      <c r="J687" s="272">
        <v>28</v>
      </c>
      <c r="K687" s="321">
        <v>4.619378306878307</v>
      </c>
      <c r="L687" s="233">
        <v>4.6428571428571432</v>
      </c>
      <c r="M687" s="217">
        <v>4.4642857142857144</v>
      </c>
      <c r="N687" s="217">
        <v>4.666666666666667</v>
      </c>
      <c r="O687" s="217">
        <v>4.7037037037037033</v>
      </c>
      <c r="P687" s="430" t="s">
        <v>2227</v>
      </c>
    </row>
    <row r="688" spans="1:16" ht="30" customHeight="1" x14ac:dyDescent="0.3">
      <c r="A688" s="258" t="str">
        <f t="shared" si="10"/>
        <v>685위</v>
      </c>
      <c r="B688" s="215" t="s">
        <v>1173</v>
      </c>
      <c r="C688" s="215" t="s">
        <v>1548</v>
      </c>
      <c r="D688" s="191">
        <v>2</v>
      </c>
      <c r="E688" s="356" t="s">
        <v>2969</v>
      </c>
      <c r="F688" s="214" t="s">
        <v>3192</v>
      </c>
      <c r="G688" s="221" t="s">
        <v>2976</v>
      </c>
      <c r="H688" s="214" t="s">
        <v>1930</v>
      </c>
      <c r="I688" s="229" t="s">
        <v>1131</v>
      </c>
      <c r="J688" s="272">
        <v>42</v>
      </c>
      <c r="K688" s="321">
        <v>4.6190476190476186</v>
      </c>
      <c r="L688" s="233">
        <v>4.6190476190476186</v>
      </c>
      <c r="M688" s="217">
        <v>4.6190476190476186</v>
      </c>
      <c r="N688" s="217">
        <v>4.6190476190476186</v>
      </c>
      <c r="O688" s="217">
        <v>4.6190476190476186</v>
      </c>
      <c r="P688" s="430" t="s">
        <v>2774</v>
      </c>
    </row>
    <row r="689" spans="1:16" ht="30" customHeight="1" x14ac:dyDescent="0.3">
      <c r="A689" s="258" t="str">
        <f t="shared" si="10"/>
        <v>686위</v>
      </c>
      <c r="B689" s="215" t="s">
        <v>1833</v>
      </c>
      <c r="C689" s="215" t="s">
        <v>1835</v>
      </c>
      <c r="D689" s="191">
        <v>22</v>
      </c>
      <c r="E689" s="356" t="s">
        <v>3271</v>
      </c>
      <c r="F689" s="214" t="s">
        <v>2790</v>
      </c>
      <c r="G689" s="221" t="s">
        <v>2791</v>
      </c>
      <c r="H689" s="214" t="s">
        <v>1891</v>
      </c>
      <c r="I689" s="229" t="s">
        <v>1892</v>
      </c>
      <c r="J689" s="272">
        <v>13</v>
      </c>
      <c r="K689" s="321">
        <v>4.615384615384615</v>
      </c>
      <c r="L689" s="233">
        <v>4.615384615384615</v>
      </c>
      <c r="M689" s="217">
        <v>4.615384615384615</v>
      </c>
      <c r="N689" s="217">
        <v>4.615384615384615</v>
      </c>
      <c r="O689" s="217">
        <v>4.615384615384615</v>
      </c>
      <c r="P689" s="430" t="s">
        <v>2789</v>
      </c>
    </row>
    <row r="690" spans="1:16" ht="30" customHeight="1" x14ac:dyDescent="0.3">
      <c r="A690" s="258" t="str">
        <f t="shared" si="10"/>
        <v>687위</v>
      </c>
      <c r="B690" s="215" t="s">
        <v>1833</v>
      </c>
      <c r="C690" s="215" t="s">
        <v>1835</v>
      </c>
      <c r="D690" s="191">
        <v>1</v>
      </c>
      <c r="E690" s="356" t="s">
        <v>2442</v>
      </c>
      <c r="F690" s="214" t="s">
        <v>2558</v>
      </c>
      <c r="G690" s="221" t="s">
        <v>2760</v>
      </c>
      <c r="H690" s="214" t="s">
        <v>1101</v>
      </c>
      <c r="I690" s="229" t="s">
        <v>1101</v>
      </c>
      <c r="J690" s="272">
        <v>45</v>
      </c>
      <c r="K690" s="321">
        <v>4.6143939393939393</v>
      </c>
      <c r="L690" s="233">
        <v>4.6222222222222218</v>
      </c>
      <c r="M690" s="217">
        <v>4.5777777777777775</v>
      </c>
      <c r="N690" s="217">
        <v>4.5909090909090908</v>
      </c>
      <c r="O690" s="217">
        <v>4.666666666666667</v>
      </c>
      <c r="P690" s="430" t="s">
        <v>2571</v>
      </c>
    </row>
    <row r="691" spans="1:16" ht="30" customHeight="1" x14ac:dyDescent="0.3">
      <c r="A691" s="258" t="str">
        <f t="shared" si="10"/>
        <v>688위</v>
      </c>
      <c r="B691" s="215" t="s">
        <v>3792</v>
      </c>
      <c r="C691" s="215" t="s">
        <v>3902</v>
      </c>
      <c r="D691" s="191">
        <v>6</v>
      </c>
      <c r="E691" s="356" t="s">
        <v>1674</v>
      </c>
      <c r="F691" s="214" t="s">
        <v>2925</v>
      </c>
      <c r="G691" s="221" t="s">
        <v>3786</v>
      </c>
      <c r="H691" s="214" t="s">
        <v>1076</v>
      </c>
      <c r="I691" s="229" t="s">
        <v>1076</v>
      </c>
      <c r="J691" s="272">
        <v>21</v>
      </c>
      <c r="K691" s="321">
        <v>4.6142857142857139</v>
      </c>
      <c r="L691" s="233">
        <v>4.6190476190476186</v>
      </c>
      <c r="M691" s="217">
        <v>4.6190476190476186</v>
      </c>
      <c r="N691" s="217">
        <v>4.6190476190476186</v>
      </c>
      <c r="O691" s="217">
        <v>4.5999999999999996</v>
      </c>
      <c r="P691" s="430" t="s">
        <v>2227</v>
      </c>
    </row>
    <row r="692" spans="1:16" ht="30" customHeight="1" x14ac:dyDescent="0.3">
      <c r="A692" s="258" t="str">
        <f t="shared" si="10"/>
        <v>689위</v>
      </c>
      <c r="B692" s="215" t="s">
        <v>3394</v>
      </c>
      <c r="C692" s="215" t="s">
        <v>3527</v>
      </c>
      <c r="D692" s="191">
        <v>5</v>
      </c>
      <c r="E692" s="356" t="s">
        <v>703</v>
      </c>
      <c r="F692" s="214" t="s">
        <v>384</v>
      </c>
      <c r="G692" s="221" t="s">
        <v>824</v>
      </c>
      <c r="H692" s="222" t="s">
        <v>363</v>
      </c>
      <c r="I692" s="230" t="s">
        <v>363</v>
      </c>
      <c r="J692" s="272">
        <v>33</v>
      </c>
      <c r="K692" s="321">
        <v>4.6136363636363642</v>
      </c>
      <c r="L692" s="233">
        <v>4.5757575757575761</v>
      </c>
      <c r="M692" s="217">
        <v>4.6363636363636367</v>
      </c>
      <c r="N692" s="217">
        <v>4.6060606060606064</v>
      </c>
      <c r="O692" s="217">
        <v>4.6363636363636367</v>
      </c>
      <c r="P692" s="430" t="s">
        <v>2227</v>
      </c>
    </row>
    <row r="693" spans="1:16" ht="30" customHeight="1" x14ac:dyDescent="0.3">
      <c r="A693" s="258" t="str">
        <f t="shared" si="10"/>
        <v>689위</v>
      </c>
      <c r="B693" s="215" t="s">
        <v>1173</v>
      </c>
      <c r="C693" s="215" t="s">
        <v>1911</v>
      </c>
      <c r="D693" s="191">
        <v>22</v>
      </c>
      <c r="E693" s="356" t="s">
        <v>1913</v>
      </c>
      <c r="F693" s="214" t="s">
        <v>3109</v>
      </c>
      <c r="G693" s="221" t="s">
        <v>3110</v>
      </c>
      <c r="H693" s="214" t="s">
        <v>1891</v>
      </c>
      <c r="I693" s="229" t="s">
        <v>1892</v>
      </c>
      <c r="J693" s="272">
        <v>11</v>
      </c>
      <c r="K693" s="321">
        <v>4.6136363636363642</v>
      </c>
      <c r="L693" s="233">
        <v>4.6363636363636367</v>
      </c>
      <c r="M693" s="217">
        <v>4.6363636363636367</v>
      </c>
      <c r="N693" s="217">
        <v>4.5454545454545459</v>
      </c>
      <c r="O693" s="217">
        <v>4.6363636363636367</v>
      </c>
      <c r="P693" s="430" t="s">
        <v>3100</v>
      </c>
    </row>
    <row r="694" spans="1:16" ht="30" customHeight="1" x14ac:dyDescent="0.3">
      <c r="A694" s="258" t="str">
        <f t="shared" si="10"/>
        <v>691위</v>
      </c>
      <c r="B694" s="215" t="s">
        <v>1173</v>
      </c>
      <c r="C694" s="215" t="s">
        <v>1548</v>
      </c>
      <c r="D694" s="533">
        <v>2</v>
      </c>
      <c r="E694" s="356" t="s">
        <v>2969</v>
      </c>
      <c r="F694" s="214" t="s">
        <v>2920</v>
      </c>
      <c r="G694" s="221" t="s">
        <v>2972</v>
      </c>
      <c r="H694" s="214" t="s">
        <v>1930</v>
      </c>
      <c r="I694" s="229" t="s">
        <v>1131</v>
      </c>
      <c r="J694" s="456">
        <v>42</v>
      </c>
      <c r="K694" s="321">
        <v>4.6130952380952381</v>
      </c>
      <c r="L694" s="232">
        <v>4.6190476190476186</v>
      </c>
      <c r="M694" s="216">
        <v>4.5952380952380949</v>
      </c>
      <c r="N694" s="216">
        <v>4.5952380952380949</v>
      </c>
      <c r="O694" s="216">
        <v>4.6428571428571432</v>
      </c>
      <c r="P694" s="430" t="s">
        <v>2227</v>
      </c>
    </row>
    <row r="695" spans="1:16" ht="30" customHeight="1" x14ac:dyDescent="0.3">
      <c r="A695" s="258" t="str">
        <f t="shared" si="10"/>
        <v>692위</v>
      </c>
      <c r="B695" s="215" t="s">
        <v>1898</v>
      </c>
      <c r="C695" s="215" t="s">
        <v>1905</v>
      </c>
      <c r="D695" s="191">
        <v>22</v>
      </c>
      <c r="E695" s="356" t="s">
        <v>1907</v>
      </c>
      <c r="F695" s="214" t="s">
        <v>2768</v>
      </c>
      <c r="G695" s="221" t="s">
        <v>2769</v>
      </c>
      <c r="H695" s="214" t="s">
        <v>1891</v>
      </c>
      <c r="I695" s="229" t="s">
        <v>1892</v>
      </c>
      <c r="J695" s="272">
        <v>83</v>
      </c>
      <c r="K695" s="321">
        <v>4.6130015432098768</v>
      </c>
      <c r="L695" s="233">
        <v>4.5925925925925926</v>
      </c>
      <c r="M695" s="217">
        <v>4.6543209876543212</v>
      </c>
      <c r="N695" s="217">
        <v>4.5925925925925926</v>
      </c>
      <c r="O695" s="217">
        <v>4.6124999999999998</v>
      </c>
      <c r="P695" s="452" t="s">
        <v>2764</v>
      </c>
    </row>
    <row r="696" spans="1:16" ht="30" customHeight="1" x14ac:dyDescent="0.3">
      <c r="A696" s="258" t="str">
        <f t="shared" si="10"/>
        <v>693위</v>
      </c>
      <c r="B696" s="215" t="s">
        <v>1833</v>
      </c>
      <c r="C696" s="215" t="s">
        <v>2440</v>
      </c>
      <c r="D696" s="191">
        <v>22</v>
      </c>
      <c r="E696" s="356" t="s">
        <v>2180</v>
      </c>
      <c r="F696" s="214" t="s">
        <v>3116</v>
      </c>
      <c r="G696" s="221" t="s">
        <v>3117</v>
      </c>
      <c r="H696" s="214" t="s">
        <v>1891</v>
      </c>
      <c r="I696" s="229" t="s">
        <v>1892</v>
      </c>
      <c r="J696" s="272">
        <v>5</v>
      </c>
      <c r="K696" s="321">
        <v>4.6124999999999998</v>
      </c>
      <c r="L696" s="233">
        <v>4.75</v>
      </c>
      <c r="M696" s="217">
        <v>4.75</v>
      </c>
      <c r="N696" s="217">
        <v>4.75</v>
      </c>
      <c r="O696" s="217">
        <v>4.2</v>
      </c>
      <c r="P696" s="430" t="s">
        <v>3113</v>
      </c>
    </row>
    <row r="697" spans="1:16" ht="30" customHeight="1" x14ac:dyDescent="0.3">
      <c r="A697" s="258" t="str">
        <f t="shared" si="10"/>
        <v>694위</v>
      </c>
      <c r="B697" s="215" t="s">
        <v>1898</v>
      </c>
      <c r="C697" s="215" t="s">
        <v>1899</v>
      </c>
      <c r="D697" s="191">
        <v>1</v>
      </c>
      <c r="E697" s="356" t="s">
        <v>1928</v>
      </c>
      <c r="F697" s="214" t="s">
        <v>2741</v>
      </c>
      <c r="G697" s="221" t="s">
        <v>2836</v>
      </c>
      <c r="H697" s="214" t="s">
        <v>1930</v>
      </c>
      <c r="I697" s="229" t="s">
        <v>1131</v>
      </c>
      <c r="J697" s="272">
        <v>90</v>
      </c>
      <c r="K697" s="321">
        <v>4.6123595505617985</v>
      </c>
      <c r="L697" s="232">
        <v>4.617977528089888</v>
      </c>
      <c r="M697" s="216">
        <v>4.606741573033708</v>
      </c>
      <c r="N697" s="216">
        <v>4.617977528089888</v>
      </c>
      <c r="O697" s="216">
        <v>4.606741573033708</v>
      </c>
      <c r="P697" s="430" t="s">
        <v>2774</v>
      </c>
    </row>
    <row r="698" spans="1:16" ht="30" customHeight="1" x14ac:dyDescent="0.3">
      <c r="A698" s="258" t="str">
        <f t="shared" si="10"/>
        <v>695위</v>
      </c>
      <c r="B698" s="215" t="s">
        <v>1833</v>
      </c>
      <c r="C698" s="215" t="s">
        <v>1835</v>
      </c>
      <c r="D698" s="191">
        <v>2</v>
      </c>
      <c r="E698" s="356" t="s">
        <v>1843</v>
      </c>
      <c r="F698" s="214" t="s">
        <v>2803</v>
      </c>
      <c r="G698" s="221" t="s">
        <v>2804</v>
      </c>
      <c r="H698" s="214" t="s">
        <v>1273</v>
      </c>
      <c r="I698" s="229" t="s">
        <v>1273</v>
      </c>
      <c r="J698" s="272">
        <v>29</v>
      </c>
      <c r="K698" s="321">
        <v>4.6120689655172411</v>
      </c>
      <c r="L698" s="233">
        <v>4.5862068965517242</v>
      </c>
      <c r="M698" s="217">
        <v>4.5862068965517242</v>
      </c>
      <c r="N698" s="217">
        <v>4.6206896551724137</v>
      </c>
      <c r="O698" s="217">
        <v>4.6551724137931032</v>
      </c>
      <c r="P698" s="430" t="s">
        <v>2571</v>
      </c>
    </row>
    <row r="699" spans="1:16" ht="30" customHeight="1" x14ac:dyDescent="0.3">
      <c r="A699" s="258" t="str">
        <f t="shared" si="10"/>
        <v>696위</v>
      </c>
      <c r="B699" s="215" t="s">
        <v>1173</v>
      </c>
      <c r="C699" s="215" t="s">
        <v>1914</v>
      </c>
      <c r="D699" s="191">
        <v>2</v>
      </c>
      <c r="E699" s="356" t="s">
        <v>1931</v>
      </c>
      <c r="F699" s="214" t="s">
        <v>2899</v>
      </c>
      <c r="G699" s="221" t="s">
        <v>2900</v>
      </c>
      <c r="H699" s="214" t="s">
        <v>1930</v>
      </c>
      <c r="I699" s="229" t="s">
        <v>1131</v>
      </c>
      <c r="J699" s="272">
        <v>44</v>
      </c>
      <c r="K699" s="321">
        <v>4.611257928118393</v>
      </c>
      <c r="L699" s="233">
        <v>4.6136363636363633</v>
      </c>
      <c r="M699" s="217">
        <v>4.6818181818181817</v>
      </c>
      <c r="N699" s="217">
        <v>4.5813953488372094</v>
      </c>
      <c r="O699" s="217">
        <v>4.5681818181818183</v>
      </c>
      <c r="P699" s="430" t="s">
        <v>2774</v>
      </c>
    </row>
    <row r="700" spans="1:16" ht="30" customHeight="1" x14ac:dyDescent="0.3">
      <c r="A700" s="258" t="str">
        <f t="shared" si="10"/>
        <v>697위</v>
      </c>
      <c r="B700" s="215" t="s">
        <v>1833</v>
      </c>
      <c r="C700" s="215" t="s">
        <v>2440</v>
      </c>
      <c r="D700" s="191">
        <v>2</v>
      </c>
      <c r="E700" s="356" t="s">
        <v>2484</v>
      </c>
      <c r="F700" s="214" t="s">
        <v>2563</v>
      </c>
      <c r="G700" s="221" t="s">
        <v>2565</v>
      </c>
      <c r="H700" s="214" t="s">
        <v>1076</v>
      </c>
      <c r="I700" s="229" t="s">
        <v>1076</v>
      </c>
      <c r="J700" s="272">
        <v>18</v>
      </c>
      <c r="K700" s="321">
        <v>4.6111111111111107</v>
      </c>
      <c r="L700" s="233">
        <v>4.6111111111111107</v>
      </c>
      <c r="M700" s="217">
        <v>4.6111111111111107</v>
      </c>
      <c r="N700" s="217">
        <v>4.666666666666667</v>
      </c>
      <c r="O700" s="217">
        <v>4.5555555555555554</v>
      </c>
      <c r="P700" s="430" t="s">
        <v>2227</v>
      </c>
    </row>
    <row r="701" spans="1:16" ht="30" customHeight="1" x14ac:dyDescent="0.3">
      <c r="A701" s="258" t="str">
        <f t="shared" si="10"/>
        <v>697위</v>
      </c>
      <c r="B701" s="215" t="s">
        <v>3792</v>
      </c>
      <c r="C701" s="215" t="s">
        <v>3801</v>
      </c>
      <c r="D701" s="191">
        <v>3</v>
      </c>
      <c r="E701" s="356" t="s">
        <v>3215</v>
      </c>
      <c r="F701" s="214" t="s">
        <v>2534</v>
      </c>
      <c r="G701" s="221" t="s">
        <v>3217</v>
      </c>
      <c r="H701" s="214" t="s">
        <v>1101</v>
      </c>
      <c r="I701" s="229" t="s">
        <v>1101</v>
      </c>
      <c r="J701" s="272">
        <v>18</v>
      </c>
      <c r="K701" s="321">
        <v>4.6111111111111107</v>
      </c>
      <c r="L701" s="233">
        <v>4.5555555555555554</v>
      </c>
      <c r="M701" s="217">
        <v>4.666666666666667</v>
      </c>
      <c r="N701" s="217">
        <v>4.6111111111111107</v>
      </c>
      <c r="O701" s="217">
        <v>4.6111111111111107</v>
      </c>
      <c r="P701" s="430" t="s">
        <v>2227</v>
      </c>
    </row>
    <row r="702" spans="1:16" ht="30" customHeight="1" x14ac:dyDescent="0.3">
      <c r="A702" s="258" t="str">
        <f t="shared" si="10"/>
        <v>697위</v>
      </c>
      <c r="B702" s="215" t="s">
        <v>1173</v>
      </c>
      <c r="C702" s="215" t="s">
        <v>1911</v>
      </c>
      <c r="D702" s="191">
        <v>2</v>
      </c>
      <c r="E702" s="356" t="s">
        <v>1928</v>
      </c>
      <c r="F702" s="214" t="s">
        <v>2865</v>
      </c>
      <c r="G702" s="221" t="s">
        <v>2902</v>
      </c>
      <c r="H702" s="214" t="s">
        <v>1930</v>
      </c>
      <c r="I702" s="229" t="s">
        <v>1131</v>
      </c>
      <c r="J702" s="272">
        <v>45</v>
      </c>
      <c r="K702" s="321">
        <v>4.6111111111111107</v>
      </c>
      <c r="L702" s="233">
        <v>4.6222222222222218</v>
      </c>
      <c r="M702" s="217">
        <v>4.6444444444444448</v>
      </c>
      <c r="N702" s="217">
        <v>4.5111111111111111</v>
      </c>
      <c r="O702" s="217">
        <v>4.666666666666667</v>
      </c>
      <c r="P702" s="430" t="s">
        <v>2571</v>
      </c>
    </row>
    <row r="703" spans="1:16" ht="30" customHeight="1" x14ac:dyDescent="0.3">
      <c r="A703" s="258" t="str">
        <f t="shared" si="10"/>
        <v>697위</v>
      </c>
      <c r="B703" s="215" t="s">
        <v>1833</v>
      </c>
      <c r="C703" s="215" t="s">
        <v>2208</v>
      </c>
      <c r="D703" s="191">
        <v>22</v>
      </c>
      <c r="E703" s="356" t="s">
        <v>2178</v>
      </c>
      <c r="F703" s="214" t="s">
        <v>3327</v>
      </c>
      <c r="G703" s="221" t="s">
        <v>3325</v>
      </c>
      <c r="H703" s="214" t="s">
        <v>1891</v>
      </c>
      <c r="I703" s="229" t="s">
        <v>1892</v>
      </c>
      <c r="J703" s="272">
        <v>9</v>
      </c>
      <c r="K703" s="321">
        <v>4.6111111111111107</v>
      </c>
      <c r="L703" s="233">
        <v>4.666666666666667</v>
      </c>
      <c r="M703" s="217">
        <v>4.666666666666667</v>
      </c>
      <c r="N703" s="217">
        <v>4.666666666666667</v>
      </c>
      <c r="O703" s="217">
        <v>4.4444444444444446</v>
      </c>
      <c r="P703" s="430" t="s">
        <v>3325</v>
      </c>
    </row>
    <row r="704" spans="1:16" ht="30" customHeight="1" x14ac:dyDescent="0.3">
      <c r="A704" s="258" t="str">
        <f t="shared" si="10"/>
        <v>701위</v>
      </c>
      <c r="B704" s="215" t="s">
        <v>1898</v>
      </c>
      <c r="C704" s="215" t="s">
        <v>1902</v>
      </c>
      <c r="D704" s="191">
        <v>1</v>
      </c>
      <c r="E704" s="356" t="s">
        <v>1931</v>
      </c>
      <c r="F704" s="214" t="s">
        <v>2575</v>
      </c>
      <c r="G704" s="221" t="s">
        <v>2889</v>
      </c>
      <c r="H704" s="214" t="s">
        <v>1930</v>
      </c>
      <c r="I704" s="229" t="s">
        <v>1131</v>
      </c>
      <c r="J704" s="272">
        <v>86</v>
      </c>
      <c r="K704" s="321">
        <v>4.6109623367419257</v>
      </c>
      <c r="L704" s="233">
        <v>4.5421686746987948</v>
      </c>
      <c r="M704" s="217">
        <v>4.6428571428571432</v>
      </c>
      <c r="N704" s="217">
        <v>4.5999999999999996</v>
      </c>
      <c r="O704" s="217">
        <v>4.658823529411765</v>
      </c>
      <c r="P704" s="430" t="s">
        <v>2227</v>
      </c>
    </row>
    <row r="705" spans="1:16" ht="30" customHeight="1" x14ac:dyDescent="0.3">
      <c r="A705" s="258" t="str">
        <f t="shared" si="10"/>
        <v>702위</v>
      </c>
      <c r="B705" s="215" t="s">
        <v>1833</v>
      </c>
      <c r="C705" s="215" t="s">
        <v>2456</v>
      </c>
      <c r="D705" s="191">
        <v>2</v>
      </c>
      <c r="E705" s="356" t="s">
        <v>3215</v>
      </c>
      <c r="F705" s="214" t="s">
        <v>2534</v>
      </c>
      <c r="G705" s="221" t="s">
        <v>3217</v>
      </c>
      <c r="H705" s="214" t="s">
        <v>1101</v>
      </c>
      <c r="I705" s="229" t="s">
        <v>1101</v>
      </c>
      <c r="J705" s="272">
        <v>26</v>
      </c>
      <c r="K705" s="321">
        <v>4.6100000000000003</v>
      </c>
      <c r="L705" s="233">
        <v>4.5999999999999996</v>
      </c>
      <c r="M705" s="217">
        <v>4.5599999999999996</v>
      </c>
      <c r="N705" s="217">
        <v>4.6399999999999997</v>
      </c>
      <c r="O705" s="217">
        <v>4.6399999999999997</v>
      </c>
      <c r="P705" s="430" t="s">
        <v>2227</v>
      </c>
    </row>
    <row r="706" spans="1:16" ht="30" customHeight="1" x14ac:dyDescent="0.3">
      <c r="A706" s="258" t="str">
        <f t="shared" si="10"/>
        <v>703위</v>
      </c>
      <c r="B706" s="215" t="s">
        <v>3792</v>
      </c>
      <c r="C706" s="215" t="s">
        <v>3833</v>
      </c>
      <c r="D706" s="191">
        <v>1</v>
      </c>
      <c r="E706" s="356" t="s">
        <v>3846</v>
      </c>
      <c r="F706" s="214" t="s">
        <v>2538</v>
      </c>
      <c r="G706" s="221" t="s">
        <v>2760</v>
      </c>
      <c r="H706" s="214" t="s">
        <v>3831</v>
      </c>
      <c r="I706" s="229" t="s">
        <v>3831</v>
      </c>
      <c r="J706" s="272">
        <v>16</v>
      </c>
      <c r="K706" s="321">
        <v>4.609375</v>
      </c>
      <c r="L706" s="233">
        <v>4.5</v>
      </c>
      <c r="M706" s="217">
        <v>4.5625</v>
      </c>
      <c r="N706" s="217">
        <v>4.6875</v>
      </c>
      <c r="O706" s="217">
        <v>4.6875</v>
      </c>
      <c r="P706" s="430" t="s">
        <v>2571</v>
      </c>
    </row>
    <row r="707" spans="1:16" ht="30" customHeight="1" x14ac:dyDescent="0.3">
      <c r="A707" s="258" t="str">
        <f t="shared" si="10"/>
        <v>703위</v>
      </c>
      <c r="B707" s="215" t="s">
        <v>3394</v>
      </c>
      <c r="C707" s="215" t="s">
        <v>3527</v>
      </c>
      <c r="D707" s="191">
        <v>22</v>
      </c>
      <c r="E707" s="356" t="s">
        <v>3528</v>
      </c>
      <c r="F707" s="214" t="s">
        <v>505</v>
      </c>
      <c r="G707" s="221" t="s">
        <v>506</v>
      </c>
      <c r="H707" s="214" t="s">
        <v>247</v>
      </c>
      <c r="I707" s="229" t="s">
        <v>248</v>
      </c>
      <c r="J707" s="272">
        <v>16</v>
      </c>
      <c r="K707" s="321">
        <v>4.609375</v>
      </c>
      <c r="L707" s="233">
        <v>4.5625</v>
      </c>
      <c r="M707" s="217">
        <v>4.625</v>
      </c>
      <c r="N707" s="217">
        <v>4.625</v>
      </c>
      <c r="O707" s="217">
        <v>4.625</v>
      </c>
      <c r="P707" s="430" t="s">
        <v>1536</v>
      </c>
    </row>
    <row r="708" spans="1:16" ht="30" customHeight="1" x14ac:dyDescent="0.3">
      <c r="A708" s="258" t="str">
        <f t="shared" ref="A708:A771" si="11">_xlfn.RANK.EQ(K708, $K$4:$K$4324, 0)&amp;"위"</f>
        <v>703위</v>
      </c>
      <c r="B708" s="215" t="s">
        <v>3792</v>
      </c>
      <c r="C708" s="215" t="s">
        <v>3833</v>
      </c>
      <c r="D708" s="191">
        <v>22</v>
      </c>
      <c r="E708" s="356" t="s">
        <v>2186</v>
      </c>
      <c r="F708" s="214" t="s">
        <v>3103</v>
      </c>
      <c r="G708" s="221" t="s">
        <v>3104</v>
      </c>
      <c r="H708" s="214" t="s">
        <v>3906</v>
      </c>
      <c r="I708" s="229" t="s">
        <v>1892</v>
      </c>
      <c r="J708" s="272">
        <v>32</v>
      </c>
      <c r="K708" s="321">
        <v>4.609375</v>
      </c>
      <c r="L708" s="233">
        <v>4.65625</v>
      </c>
      <c r="M708" s="217">
        <v>4.5</v>
      </c>
      <c r="N708" s="217">
        <v>4.625</v>
      </c>
      <c r="O708" s="217">
        <v>4.65625</v>
      </c>
      <c r="P708" s="430" t="s">
        <v>3100</v>
      </c>
    </row>
    <row r="709" spans="1:16" ht="30" customHeight="1" x14ac:dyDescent="0.3">
      <c r="A709" s="258" t="str">
        <f t="shared" si="11"/>
        <v>706위</v>
      </c>
      <c r="B709" s="215" t="s">
        <v>1898</v>
      </c>
      <c r="C709" s="215" t="s">
        <v>1905</v>
      </c>
      <c r="D709" s="191">
        <v>1</v>
      </c>
      <c r="E709" s="356" t="s">
        <v>2667</v>
      </c>
      <c r="F709" s="214" t="s">
        <v>3009</v>
      </c>
      <c r="G709" s="221" t="s">
        <v>3010</v>
      </c>
      <c r="H709" s="214" t="s">
        <v>203</v>
      </c>
      <c r="I709" s="229" t="s">
        <v>203</v>
      </c>
      <c r="J709" s="272">
        <v>22</v>
      </c>
      <c r="K709" s="321">
        <v>4.6093073593073584</v>
      </c>
      <c r="L709" s="233">
        <v>4.6363636363636367</v>
      </c>
      <c r="M709" s="217">
        <v>4.5909090909090908</v>
      </c>
      <c r="N709" s="217">
        <v>4.5909090909090908</v>
      </c>
      <c r="O709" s="217">
        <v>4.6190476190476186</v>
      </c>
      <c r="P709" s="430" t="s">
        <v>2227</v>
      </c>
    </row>
    <row r="710" spans="1:16" ht="30" customHeight="1" x14ac:dyDescent="0.3">
      <c r="A710" s="258" t="str">
        <f t="shared" si="11"/>
        <v>707위</v>
      </c>
      <c r="B710" s="215" t="s">
        <v>1886</v>
      </c>
      <c r="C710" s="215" t="s">
        <v>1894</v>
      </c>
      <c r="D710" s="273">
        <v>22</v>
      </c>
      <c r="E710" s="357" t="s">
        <v>1896</v>
      </c>
      <c r="F710" s="214" t="s">
        <v>2575</v>
      </c>
      <c r="G710" s="221" t="s">
        <v>2786</v>
      </c>
      <c r="H710" s="214" t="s">
        <v>1891</v>
      </c>
      <c r="I710" s="229" t="s">
        <v>1892</v>
      </c>
      <c r="J710" s="274">
        <v>88</v>
      </c>
      <c r="K710" s="321">
        <v>4.6088010578900969</v>
      </c>
      <c r="L710" s="233">
        <v>4.6385542168674698</v>
      </c>
      <c r="M710" s="217">
        <v>4.6746987951807233</v>
      </c>
      <c r="N710" s="217">
        <v>4.5121951219512191</v>
      </c>
      <c r="O710" s="217">
        <v>4.6097560975609753</v>
      </c>
      <c r="P710" s="430" t="s">
        <v>2766</v>
      </c>
    </row>
    <row r="711" spans="1:16" ht="30" customHeight="1" x14ac:dyDescent="0.3">
      <c r="A711" s="258" t="str">
        <f t="shared" si="11"/>
        <v>708위</v>
      </c>
      <c r="B711" s="215" t="s">
        <v>1833</v>
      </c>
      <c r="C711" s="215" t="s">
        <v>2456</v>
      </c>
      <c r="D711" s="191">
        <v>22</v>
      </c>
      <c r="E711" s="356" t="s">
        <v>2179</v>
      </c>
      <c r="F711" s="214" t="s">
        <v>3111</v>
      </c>
      <c r="G711" s="221" t="s">
        <v>3112</v>
      </c>
      <c r="H711" s="214" t="s">
        <v>1891</v>
      </c>
      <c r="I711" s="229" t="s">
        <v>1892</v>
      </c>
      <c r="J711" s="272">
        <v>23</v>
      </c>
      <c r="K711" s="321">
        <v>4.6086956521739131</v>
      </c>
      <c r="L711" s="233">
        <v>4.6086956521739131</v>
      </c>
      <c r="M711" s="217">
        <v>4.6086956521739131</v>
      </c>
      <c r="N711" s="217">
        <v>4.6086956521739131</v>
      </c>
      <c r="O711" s="217">
        <v>4.6086956521739131</v>
      </c>
      <c r="P711" s="430" t="s">
        <v>3113</v>
      </c>
    </row>
    <row r="712" spans="1:16" ht="30" customHeight="1" x14ac:dyDescent="0.3">
      <c r="A712" s="258" t="str">
        <f t="shared" si="11"/>
        <v>708위</v>
      </c>
      <c r="B712" s="215" t="s">
        <v>3394</v>
      </c>
      <c r="C712" s="215" t="s">
        <v>3527</v>
      </c>
      <c r="D712" s="191">
        <v>22</v>
      </c>
      <c r="E712" s="356" t="s">
        <v>3528</v>
      </c>
      <c r="F712" s="214" t="s">
        <v>1312</v>
      </c>
      <c r="G712" s="221" t="s">
        <v>1314</v>
      </c>
      <c r="H712" s="214" t="s">
        <v>247</v>
      </c>
      <c r="I712" s="229" t="s">
        <v>248</v>
      </c>
      <c r="J712" s="272">
        <v>23</v>
      </c>
      <c r="K712" s="321">
        <v>4.6086956521739131</v>
      </c>
      <c r="L712" s="233">
        <v>4.6086956521739131</v>
      </c>
      <c r="M712" s="217">
        <v>4.6086956521739131</v>
      </c>
      <c r="N712" s="217">
        <v>4.6086956521739131</v>
      </c>
      <c r="O712" s="217">
        <v>4.6086956521739131</v>
      </c>
      <c r="P712" s="430" t="s">
        <v>1538</v>
      </c>
    </row>
    <row r="713" spans="1:16" ht="30" customHeight="1" x14ac:dyDescent="0.3">
      <c r="A713" s="258" t="str">
        <f t="shared" si="11"/>
        <v>710위</v>
      </c>
      <c r="B713" s="215" t="s">
        <v>1833</v>
      </c>
      <c r="C713" s="215" t="s">
        <v>1835</v>
      </c>
      <c r="D713" s="191">
        <v>2</v>
      </c>
      <c r="E713" s="356" t="s">
        <v>1843</v>
      </c>
      <c r="F713" s="214" t="s">
        <v>2531</v>
      </c>
      <c r="G713" s="221" t="s">
        <v>2533</v>
      </c>
      <c r="H713" s="214" t="s">
        <v>1273</v>
      </c>
      <c r="I713" s="229" t="s">
        <v>1273</v>
      </c>
      <c r="J713" s="272">
        <v>29</v>
      </c>
      <c r="K713" s="321">
        <v>4.6086822660098523</v>
      </c>
      <c r="L713" s="233">
        <v>4.6206896551724137</v>
      </c>
      <c r="M713" s="217">
        <v>4.6896551724137927</v>
      </c>
      <c r="N713" s="217">
        <v>4.5172413793103452</v>
      </c>
      <c r="O713" s="217">
        <v>4.6071428571428568</v>
      </c>
      <c r="P713" s="430" t="s">
        <v>2227</v>
      </c>
    </row>
    <row r="714" spans="1:16" ht="30" customHeight="1" x14ac:dyDescent="0.3">
      <c r="A714" s="258" t="str">
        <f t="shared" si="11"/>
        <v>711위</v>
      </c>
      <c r="B714" s="215" t="s">
        <v>1833</v>
      </c>
      <c r="C714" s="215" t="s">
        <v>2208</v>
      </c>
      <c r="D714" s="191">
        <v>22</v>
      </c>
      <c r="E714" s="356" t="s">
        <v>2178</v>
      </c>
      <c r="F714" s="214" t="s">
        <v>3167</v>
      </c>
      <c r="G714" s="221" t="s">
        <v>3325</v>
      </c>
      <c r="H714" s="214" t="s">
        <v>1891</v>
      </c>
      <c r="I714" s="229" t="s">
        <v>1892</v>
      </c>
      <c r="J714" s="272">
        <v>13</v>
      </c>
      <c r="K714" s="321">
        <v>4.6073717948717947</v>
      </c>
      <c r="L714" s="233">
        <v>4.615384615384615</v>
      </c>
      <c r="M714" s="217">
        <v>4.615384615384615</v>
      </c>
      <c r="N714" s="217">
        <v>4.615384615384615</v>
      </c>
      <c r="O714" s="217">
        <v>4.583333333333333</v>
      </c>
      <c r="P714" s="430" t="s">
        <v>3325</v>
      </c>
    </row>
    <row r="715" spans="1:16" ht="30" customHeight="1" x14ac:dyDescent="0.3">
      <c r="A715" s="258" t="str">
        <f t="shared" si="11"/>
        <v>712위</v>
      </c>
      <c r="B715" s="215" t="s">
        <v>1886</v>
      </c>
      <c r="C715" s="215" t="s">
        <v>1887</v>
      </c>
      <c r="D715" s="273">
        <v>1</v>
      </c>
      <c r="E715" s="380" t="s">
        <v>2638</v>
      </c>
      <c r="F715" s="214" t="s">
        <v>2757</v>
      </c>
      <c r="G715" s="221" t="s">
        <v>2761</v>
      </c>
      <c r="H715" s="214" t="s">
        <v>1159</v>
      </c>
      <c r="I715" s="229" t="s">
        <v>1159</v>
      </c>
      <c r="J715" s="274">
        <v>14</v>
      </c>
      <c r="K715" s="321">
        <v>4.6071428571428577</v>
      </c>
      <c r="L715" s="234">
        <v>4.5714285714285712</v>
      </c>
      <c r="M715" s="223">
        <v>4.6428571428571432</v>
      </c>
      <c r="N715" s="223">
        <v>4.5714285714285712</v>
      </c>
      <c r="O715" s="223">
        <v>4.6428571428571432</v>
      </c>
      <c r="P715" s="430" t="s">
        <v>2227</v>
      </c>
    </row>
    <row r="716" spans="1:16" ht="30" customHeight="1" x14ac:dyDescent="0.3">
      <c r="A716" s="258" t="str">
        <f t="shared" si="11"/>
        <v>713위</v>
      </c>
      <c r="B716" s="215" t="s">
        <v>1833</v>
      </c>
      <c r="C716" s="215" t="s">
        <v>2208</v>
      </c>
      <c r="D716" s="191">
        <v>4</v>
      </c>
      <c r="E716" s="356" t="s">
        <v>1674</v>
      </c>
      <c r="F716" s="214" t="s">
        <v>2919</v>
      </c>
      <c r="G716" s="221" t="s">
        <v>2812</v>
      </c>
      <c r="H716" s="214" t="s">
        <v>1076</v>
      </c>
      <c r="I716" s="229" t="s">
        <v>1076</v>
      </c>
      <c r="J716" s="272">
        <v>35</v>
      </c>
      <c r="K716" s="321">
        <v>4.6071428571428568</v>
      </c>
      <c r="L716" s="233">
        <v>4.5999999999999996</v>
      </c>
      <c r="M716" s="217">
        <v>4.628571428571429</v>
      </c>
      <c r="N716" s="217">
        <v>4.5142857142857142</v>
      </c>
      <c r="O716" s="217">
        <v>4.6857142857142859</v>
      </c>
      <c r="P716" s="430" t="s">
        <v>2227</v>
      </c>
    </row>
    <row r="717" spans="1:16" ht="30" customHeight="1" x14ac:dyDescent="0.3">
      <c r="A717" s="258" t="str">
        <f t="shared" si="11"/>
        <v>714위</v>
      </c>
      <c r="B717" s="215" t="s">
        <v>1173</v>
      </c>
      <c r="C717" s="215" t="s">
        <v>1658</v>
      </c>
      <c r="D717" s="191">
        <v>3</v>
      </c>
      <c r="E717" s="356" t="s">
        <v>1674</v>
      </c>
      <c r="F717" s="214" t="s">
        <v>2524</v>
      </c>
      <c r="G717" s="221" t="s">
        <v>2922</v>
      </c>
      <c r="H717" s="214" t="s">
        <v>1076</v>
      </c>
      <c r="I717" s="229" t="s">
        <v>1076</v>
      </c>
      <c r="J717" s="272">
        <v>30</v>
      </c>
      <c r="K717" s="321">
        <v>4.6049999999999995</v>
      </c>
      <c r="L717" s="233">
        <v>4.63</v>
      </c>
      <c r="M717" s="217">
        <v>4.63</v>
      </c>
      <c r="N717" s="217">
        <v>4.5999999999999996</v>
      </c>
      <c r="O717" s="217">
        <v>4.5599999999999996</v>
      </c>
      <c r="P717" s="430" t="s">
        <v>2227</v>
      </c>
    </row>
    <row r="718" spans="1:16" ht="30" customHeight="1" x14ac:dyDescent="0.3">
      <c r="A718" s="258" t="str">
        <f t="shared" si="11"/>
        <v>715위</v>
      </c>
      <c r="B718" s="215" t="s">
        <v>1898</v>
      </c>
      <c r="C718" s="215" t="s">
        <v>1902</v>
      </c>
      <c r="D718" s="191">
        <v>22</v>
      </c>
      <c r="E718" s="356" t="s">
        <v>1904</v>
      </c>
      <c r="F718" s="214" t="s">
        <v>2905</v>
      </c>
      <c r="G718" s="221" t="s">
        <v>2906</v>
      </c>
      <c r="H718" s="214" t="s">
        <v>1891</v>
      </c>
      <c r="I718" s="229" t="s">
        <v>1892</v>
      </c>
      <c r="J718" s="272">
        <v>81</v>
      </c>
      <c r="K718" s="321">
        <v>4.6038194444444445</v>
      </c>
      <c r="L718" s="233">
        <v>4.5925925925925926</v>
      </c>
      <c r="M718" s="217">
        <v>4.6375000000000002</v>
      </c>
      <c r="N718" s="217">
        <v>4.5925925925925926</v>
      </c>
      <c r="O718" s="217">
        <v>4.5925925925925926</v>
      </c>
      <c r="P718" s="430" t="s">
        <v>2227</v>
      </c>
    </row>
    <row r="719" spans="1:16" ht="30" customHeight="1" x14ac:dyDescent="0.3">
      <c r="A719" s="258" t="str">
        <f t="shared" si="11"/>
        <v>716위</v>
      </c>
      <c r="B719" s="215" t="s">
        <v>1173</v>
      </c>
      <c r="C719" s="215" t="s">
        <v>1548</v>
      </c>
      <c r="D719" s="191">
        <v>22</v>
      </c>
      <c r="E719" s="356" t="s">
        <v>1918</v>
      </c>
      <c r="F719" s="214" t="s">
        <v>2762</v>
      </c>
      <c r="G719" s="221" t="s">
        <v>2763</v>
      </c>
      <c r="H719" s="214" t="s">
        <v>1891</v>
      </c>
      <c r="I719" s="229" t="s">
        <v>1892</v>
      </c>
      <c r="J719" s="272">
        <v>76</v>
      </c>
      <c r="K719" s="321">
        <v>4.6035714285714286</v>
      </c>
      <c r="L719" s="233">
        <v>4.5857142857142854</v>
      </c>
      <c r="M719" s="217">
        <v>4.628571428571429</v>
      </c>
      <c r="N719" s="217">
        <v>4.5999999999999996</v>
      </c>
      <c r="O719" s="217">
        <v>4.5999999999999996</v>
      </c>
      <c r="P719" s="430" t="s">
        <v>2764</v>
      </c>
    </row>
    <row r="720" spans="1:16" ht="30" customHeight="1" x14ac:dyDescent="0.3">
      <c r="A720" s="258" t="str">
        <f t="shared" si="11"/>
        <v>717위</v>
      </c>
      <c r="B720" s="215" t="s">
        <v>1173</v>
      </c>
      <c r="C720" s="215" t="s">
        <v>1911</v>
      </c>
      <c r="D720" s="191">
        <v>1</v>
      </c>
      <c r="E720" s="356" t="s">
        <v>2685</v>
      </c>
      <c r="F720" s="214" t="s">
        <v>3147</v>
      </c>
      <c r="G720" s="221" t="s">
        <v>3148</v>
      </c>
      <c r="H720" s="214" t="s">
        <v>203</v>
      </c>
      <c r="I720" s="229" t="s">
        <v>203</v>
      </c>
      <c r="J720" s="272">
        <v>16</v>
      </c>
      <c r="K720" s="321">
        <v>4.6031250000000004</v>
      </c>
      <c r="L720" s="233">
        <v>4.5625</v>
      </c>
      <c r="M720" s="217">
        <v>4.625</v>
      </c>
      <c r="N720" s="217">
        <v>4.5999999999999996</v>
      </c>
      <c r="O720" s="217">
        <v>4.625</v>
      </c>
      <c r="P720" s="430" t="s">
        <v>2227</v>
      </c>
    </row>
    <row r="721" spans="1:16" ht="30" customHeight="1" x14ac:dyDescent="0.3">
      <c r="A721" s="258" t="str">
        <f t="shared" si="11"/>
        <v>718위</v>
      </c>
      <c r="B721" s="215" t="s">
        <v>1833</v>
      </c>
      <c r="C721" s="215" t="s">
        <v>1835</v>
      </c>
      <c r="D721" s="191">
        <v>22</v>
      </c>
      <c r="E721" s="356" t="s">
        <v>3271</v>
      </c>
      <c r="F721" s="214" t="s">
        <v>2787</v>
      </c>
      <c r="G721" s="221" t="s">
        <v>2788</v>
      </c>
      <c r="H721" s="214" t="s">
        <v>1891</v>
      </c>
      <c r="I721" s="229" t="s">
        <v>1892</v>
      </c>
      <c r="J721" s="272">
        <v>17</v>
      </c>
      <c r="K721" s="321">
        <v>4.6029411764705879</v>
      </c>
      <c r="L721" s="233">
        <v>4.5882352941176467</v>
      </c>
      <c r="M721" s="217">
        <v>4.6470588235294121</v>
      </c>
      <c r="N721" s="217">
        <v>4.5882352941176467</v>
      </c>
      <c r="O721" s="217">
        <v>4.5882352941176467</v>
      </c>
      <c r="P721" s="430" t="s">
        <v>2789</v>
      </c>
    </row>
    <row r="722" spans="1:16" ht="30" customHeight="1" x14ac:dyDescent="0.3">
      <c r="A722" s="258" t="str">
        <f t="shared" si="11"/>
        <v>719위</v>
      </c>
      <c r="B722" s="215" t="s">
        <v>3394</v>
      </c>
      <c r="C722" s="215" t="s">
        <v>3392</v>
      </c>
      <c r="D722" s="191">
        <v>22</v>
      </c>
      <c r="E722" s="356" t="s">
        <v>3395</v>
      </c>
      <c r="F722" s="214" t="s">
        <v>94</v>
      </c>
      <c r="G722" s="221" t="s">
        <v>326</v>
      </c>
      <c r="H722" s="214" t="s">
        <v>247</v>
      </c>
      <c r="I722" s="229" t="s">
        <v>248</v>
      </c>
      <c r="J722" s="272">
        <v>11</v>
      </c>
      <c r="K722" s="321">
        <v>4.6022727272727275</v>
      </c>
      <c r="L722" s="233">
        <v>4.5</v>
      </c>
      <c r="M722" s="217">
        <v>4.6363636363636367</v>
      </c>
      <c r="N722" s="217">
        <v>4.6363636363636367</v>
      </c>
      <c r="O722" s="217">
        <v>4.6363636363636367</v>
      </c>
      <c r="P722" s="430" t="s">
        <v>1535</v>
      </c>
    </row>
    <row r="723" spans="1:16" ht="30" customHeight="1" x14ac:dyDescent="0.3">
      <c r="A723" s="258" t="str">
        <f t="shared" si="11"/>
        <v>720위</v>
      </c>
      <c r="B723" s="215" t="s">
        <v>1833</v>
      </c>
      <c r="C723" s="215" t="s">
        <v>2456</v>
      </c>
      <c r="D723" s="191">
        <v>2</v>
      </c>
      <c r="E723" s="356" t="s">
        <v>3215</v>
      </c>
      <c r="F723" s="214" t="s">
        <v>3001</v>
      </c>
      <c r="G723" s="221" t="s">
        <v>3216</v>
      </c>
      <c r="H723" s="214" t="s">
        <v>1101</v>
      </c>
      <c r="I723" s="229" t="s">
        <v>1101</v>
      </c>
      <c r="J723" s="272">
        <v>26</v>
      </c>
      <c r="K723" s="321">
        <v>4.601923076923077</v>
      </c>
      <c r="L723" s="233">
        <v>4.5999999999999996</v>
      </c>
      <c r="M723" s="217">
        <v>4.615384615384615</v>
      </c>
      <c r="N723" s="217">
        <v>4.5769230769230766</v>
      </c>
      <c r="O723" s="217">
        <v>4.615384615384615</v>
      </c>
      <c r="P723" s="430" t="s">
        <v>2227</v>
      </c>
    </row>
    <row r="724" spans="1:16" ht="30" customHeight="1" x14ac:dyDescent="0.3">
      <c r="A724" s="258" t="str">
        <f t="shared" si="11"/>
        <v>721위</v>
      </c>
      <c r="B724" s="215" t="s">
        <v>1833</v>
      </c>
      <c r="C724" s="215" t="s">
        <v>2208</v>
      </c>
      <c r="D724" s="191">
        <v>2</v>
      </c>
      <c r="E724" s="356" t="s">
        <v>2678</v>
      </c>
      <c r="F724" s="214" t="s">
        <v>3338</v>
      </c>
      <c r="G724" s="221" t="s">
        <v>3339</v>
      </c>
      <c r="H724" s="214" t="s">
        <v>2719</v>
      </c>
      <c r="I724" s="229" t="s">
        <v>203</v>
      </c>
      <c r="J724" s="272">
        <v>37</v>
      </c>
      <c r="K724" s="321">
        <v>4.6013513513513518</v>
      </c>
      <c r="L724" s="233">
        <v>4.5675675675675675</v>
      </c>
      <c r="M724" s="217">
        <v>4.6216216216216219</v>
      </c>
      <c r="N724" s="217">
        <v>4.5945945945945947</v>
      </c>
      <c r="O724" s="217">
        <v>4.6216216216216219</v>
      </c>
      <c r="P724" s="430" t="s">
        <v>2227</v>
      </c>
    </row>
    <row r="725" spans="1:16" ht="30" customHeight="1" x14ac:dyDescent="0.3">
      <c r="A725" s="258" t="str">
        <f t="shared" si="11"/>
        <v>722위</v>
      </c>
      <c r="B725" s="215" t="s">
        <v>1898</v>
      </c>
      <c r="C725" s="215" t="s">
        <v>1905</v>
      </c>
      <c r="D725" s="191">
        <v>1</v>
      </c>
      <c r="E725" s="356" t="s">
        <v>2969</v>
      </c>
      <c r="F725" s="214" t="s">
        <v>2925</v>
      </c>
      <c r="G725" s="221" t="s">
        <v>2980</v>
      </c>
      <c r="H725" s="214" t="s">
        <v>1930</v>
      </c>
      <c r="I725" s="229" t="s">
        <v>1131</v>
      </c>
      <c r="J725" s="272">
        <v>83</v>
      </c>
      <c r="K725" s="321">
        <v>4.600609756097561</v>
      </c>
      <c r="L725" s="233">
        <v>4.5731707317073171</v>
      </c>
      <c r="M725" s="217">
        <v>4.5975609756097562</v>
      </c>
      <c r="N725" s="217">
        <v>4.6097560975609753</v>
      </c>
      <c r="O725" s="217">
        <v>4.6219512195121952</v>
      </c>
      <c r="P725" s="430" t="s">
        <v>2227</v>
      </c>
    </row>
    <row r="726" spans="1:16" ht="30" customHeight="1" x14ac:dyDescent="0.3">
      <c r="A726" s="258" t="str">
        <f t="shared" si="11"/>
        <v>723위</v>
      </c>
      <c r="B726" s="215" t="s">
        <v>1833</v>
      </c>
      <c r="C726" s="215" t="s">
        <v>2208</v>
      </c>
      <c r="D726" s="191">
        <v>4</v>
      </c>
      <c r="E726" s="356" t="s">
        <v>1674</v>
      </c>
      <c r="F726" s="214" t="s">
        <v>2928</v>
      </c>
      <c r="G726" s="221" t="s">
        <v>2929</v>
      </c>
      <c r="H726" s="214" t="s">
        <v>1076</v>
      </c>
      <c r="I726" s="229" t="s">
        <v>1076</v>
      </c>
      <c r="J726" s="272">
        <v>15</v>
      </c>
      <c r="K726" s="321">
        <v>4.5999999999999996</v>
      </c>
      <c r="L726" s="233">
        <v>4.5999999999999996</v>
      </c>
      <c r="M726" s="217">
        <v>4.666666666666667</v>
      </c>
      <c r="N726" s="217">
        <v>4.666666666666667</v>
      </c>
      <c r="O726" s="217">
        <v>4.4666666666666668</v>
      </c>
      <c r="P726" s="430" t="s">
        <v>2227</v>
      </c>
    </row>
    <row r="727" spans="1:16" ht="30" customHeight="1" x14ac:dyDescent="0.3">
      <c r="A727" s="258" t="str">
        <f t="shared" si="11"/>
        <v>723위</v>
      </c>
      <c r="B727" s="215" t="s">
        <v>3792</v>
      </c>
      <c r="C727" s="215" t="s">
        <v>3902</v>
      </c>
      <c r="D727" s="191">
        <v>4</v>
      </c>
      <c r="E727" s="356" t="s">
        <v>2261</v>
      </c>
      <c r="F727" s="214" t="s">
        <v>2886</v>
      </c>
      <c r="G727" s="221" t="s">
        <v>3340</v>
      </c>
      <c r="H727" s="214" t="s">
        <v>1186</v>
      </c>
      <c r="I727" s="229" t="s">
        <v>1186</v>
      </c>
      <c r="J727" s="272">
        <v>20</v>
      </c>
      <c r="K727" s="321">
        <v>4.5999999999999996</v>
      </c>
      <c r="L727" s="233">
        <v>4.5999999999999996</v>
      </c>
      <c r="M727" s="217">
        <v>4.5999999999999996</v>
      </c>
      <c r="N727" s="217">
        <v>4.5999999999999996</v>
      </c>
      <c r="O727" s="217">
        <v>4.5999999999999996</v>
      </c>
      <c r="P727" s="430" t="s">
        <v>2227</v>
      </c>
    </row>
    <row r="728" spans="1:16" ht="30" customHeight="1" x14ac:dyDescent="0.3">
      <c r="A728" s="258" t="str">
        <f t="shared" si="11"/>
        <v>723위</v>
      </c>
      <c r="B728" s="215" t="s">
        <v>3394</v>
      </c>
      <c r="C728" s="215" t="s">
        <v>3705</v>
      </c>
      <c r="D728" s="191">
        <v>1</v>
      </c>
      <c r="E728" s="356" t="s">
        <v>3708</v>
      </c>
      <c r="F728" s="214" t="s">
        <v>1371</v>
      </c>
      <c r="G728" s="221" t="s">
        <v>393</v>
      </c>
      <c r="H728" s="527" t="s">
        <v>363</v>
      </c>
      <c r="I728" s="528" t="s">
        <v>363</v>
      </c>
      <c r="J728" s="272">
        <v>15</v>
      </c>
      <c r="K728" s="321">
        <v>4.5999999999999996</v>
      </c>
      <c r="L728" s="232">
        <v>4.5999999999999996</v>
      </c>
      <c r="M728" s="216">
        <v>4.5999999999999996</v>
      </c>
      <c r="N728" s="216">
        <v>4.4666666666666668</v>
      </c>
      <c r="O728" s="216">
        <v>4.7333333333333334</v>
      </c>
      <c r="P728" s="430" t="s">
        <v>2059</v>
      </c>
    </row>
    <row r="729" spans="1:16" ht="30" customHeight="1" x14ac:dyDescent="0.3">
      <c r="A729" s="258" t="str">
        <f t="shared" si="11"/>
        <v>723위</v>
      </c>
      <c r="B729" s="215" t="s">
        <v>3394</v>
      </c>
      <c r="C729" s="215" t="s">
        <v>3392</v>
      </c>
      <c r="D729" s="191">
        <v>22</v>
      </c>
      <c r="E729" s="356" t="s">
        <v>3395</v>
      </c>
      <c r="F729" s="214" t="s">
        <v>1316</v>
      </c>
      <c r="G729" s="221" t="s">
        <v>1317</v>
      </c>
      <c r="H729" s="214" t="s">
        <v>247</v>
      </c>
      <c r="I729" s="229" t="s">
        <v>248</v>
      </c>
      <c r="J729" s="272">
        <v>5</v>
      </c>
      <c r="K729" s="321">
        <v>4.5999999999999996</v>
      </c>
      <c r="L729" s="233">
        <v>4.5999999999999996</v>
      </c>
      <c r="M729" s="217">
        <v>4.5999999999999996</v>
      </c>
      <c r="N729" s="217">
        <v>4.5999999999999996</v>
      </c>
      <c r="O729" s="217">
        <v>4.5999999999999996</v>
      </c>
      <c r="P729" s="430" t="s">
        <v>1538</v>
      </c>
    </row>
    <row r="730" spans="1:16" ht="30" customHeight="1" x14ac:dyDescent="0.3">
      <c r="A730" s="258" t="str">
        <f t="shared" si="11"/>
        <v>723위</v>
      </c>
      <c r="B730" s="215" t="s">
        <v>3394</v>
      </c>
      <c r="C730" s="215" t="s">
        <v>3705</v>
      </c>
      <c r="D730" s="191">
        <v>22</v>
      </c>
      <c r="E730" s="356" t="s">
        <v>3719</v>
      </c>
      <c r="F730" s="214" t="s">
        <v>1316</v>
      </c>
      <c r="G730" s="221" t="s">
        <v>1317</v>
      </c>
      <c r="H730" s="214" t="s">
        <v>247</v>
      </c>
      <c r="I730" s="229" t="s">
        <v>248</v>
      </c>
      <c r="J730" s="272">
        <v>5</v>
      </c>
      <c r="K730" s="321">
        <v>4.5999999999999996</v>
      </c>
      <c r="L730" s="233">
        <v>4.5999999999999996</v>
      </c>
      <c r="M730" s="217">
        <v>4.5999999999999996</v>
      </c>
      <c r="N730" s="217">
        <v>4.5999999999999996</v>
      </c>
      <c r="O730" s="217">
        <v>4.5999999999999996</v>
      </c>
      <c r="P730" s="430" t="s">
        <v>1538</v>
      </c>
    </row>
    <row r="731" spans="1:16" ht="30" customHeight="1" x14ac:dyDescent="0.3">
      <c r="A731" s="258" t="str">
        <f t="shared" si="11"/>
        <v>723위</v>
      </c>
      <c r="B731" s="215" t="s">
        <v>3792</v>
      </c>
      <c r="C731" s="215" t="s">
        <v>3801</v>
      </c>
      <c r="D731" s="191">
        <v>22</v>
      </c>
      <c r="E731" s="356" t="s">
        <v>4102</v>
      </c>
      <c r="F731" s="214" t="s">
        <v>2796</v>
      </c>
      <c r="G731" s="221" t="s">
        <v>2791</v>
      </c>
      <c r="H731" s="214" t="s">
        <v>3906</v>
      </c>
      <c r="I731" s="229" t="s">
        <v>1892</v>
      </c>
      <c r="J731" s="272">
        <v>10</v>
      </c>
      <c r="K731" s="321">
        <v>4.5999999999999996</v>
      </c>
      <c r="L731" s="233">
        <v>4.5999999999999996</v>
      </c>
      <c r="M731" s="217">
        <v>4.5999999999999996</v>
      </c>
      <c r="N731" s="217">
        <v>4.5999999999999996</v>
      </c>
      <c r="O731" s="217">
        <v>4.5999999999999996</v>
      </c>
      <c r="P731" s="430" t="s">
        <v>2789</v>
      </c>
    </row>
    <row r="732" spans="1:16" ht="30" customHeight="1" x14ac:dyDescent="0.3">
      <c r="A732" s="258" t="str">
        <f t="shared" si="11"/>
        <v>723위</v>
      </c>
      <c r="B732" s="215" t="s">
        <v>3792</v>
      </c>
      <c r="C732" s="215" t="s">
        <v>3833</v>
      </c>
      <c r="D732" s="191">
        <v>22</v>
      </c>
      <c r="E732" s="356" t="s">
        <v>2186</v>
      </c>
      <c r="F732" s="214" t="s">
        <v>3101</v>
      </c>
      <c r="G732" s="221" t="s">
        <v>3102</v>
      </c>
      <c r="H732" s="214" t="s">
        <v>3906</v>
      </c>
      <c r="I732" s="229" t="s">
        <v>1892</v>
      </c>
      <c r="J732" s="272">
        <v>10</v>
      </c>
      <c r="K732" s="321">
        <v>4.5999999999999996</v>
      </c>
      <c r="L732" s="233">
        <v>4.5999999999999996</v>
      </c>
      <c r="M732" s="217">
        <v>4.5999999999999996</v>
      </c>
      <c r="N732" s="217">
        <v>4.5999999999999996</v>
      </c>
      <c r="O732" s="217">
        <v>4.5999999999999996</v>
      </c>
      <c r="P732" s="430" t="s">
        <v>3100</v>
      </c>
    </row>
    <row r="733" spans="1:16" ht="30" customHeight="1" x14ac:dyDescent="0.3">
      <c r="A733" s="258" t="str">
        <f t="shared" si="11"/>
        <v>730위</v>
      </c>
      <c r="B733" s="215" t="s">
        <v>1898</v>
      </c>
      <c r="C733" s="215" t="s">
        <v>1902</v>
      </c>
      <c r="D733" s="191">
        <v>1</v>
      </c>
      <c r="E733" s="356" t="s">
        <v>1931</v>
      </c>
      <c r="F733" s="214" t="s">
        <v>2895</v>
      </c>
      <c r="G733" s="221" t="s">
        <v>2896</v>
      </c>
      <c r="H733" s="214" t="s">
        <v>1930</v>
      </c>
      <c r="I733" s="229" t="s">
        <v>1131</v>
      </c>
      <c r="J733" s="272">
        <v>86</v>
      </c>
      <c r="K733" s="321">
        <v>4.5993975903614457</v>
      </c>
      <c r="L733" s="233">
        <v>4.5903614457831328</v>
      </c>
      <c r="M733" s="217">
        <v>4.5783132530120483</v>
      </c>
      <c r="N733" s="217">
        <v>4.6024096385542173</v>
      </c>
      <c r="O733" s="217">
        <v>4.6265060240963853</v>
      </c>
      <c r="P733" s="430" t="s">
        <v>2764</v>
      </c>
    </row>
    <row r="734" spans="1:16" ht="30" customHeight="1" x14ac:dyDescent="0.3">
      <c r="A734" s="258" t="str">
        <f t="shared" si="11"/>
        <v>731위</v>
      </c>
      <c r="B734" s="215" t="s">
        <v>1898</v>
      </c>
      <c r="C734" s="215" t="s">
        <v>1908</v>
      </c>
      <c r="D734" s="191">
        <v>1</v>
      </c>
      <c r="E734" s="356" t="s">
        <v>2674</v>
      </c>
      <c r="F734" s="214" t="s">
        <v>2839</v>
      </c>
      <c r="G734" s="221" t="s">
        <v>3072</v>
      </c>
      <c r="H734" s="214" t="s">
        <v>1131</v>
      </c>
      <c r="I734" s="229" t="s">
        <v>1131</v>
      </c>
      <c r="J734" s="272">
        <v>27</v>
      </c>
      <c r="K734" s="321">
        <v>4.5979344729344724</v>
      </c>
      <c r="L734" s="233">
        <v>4.5769230769230766</v>
      </c>
      <c r="M734" s="217">
        <v>4.6296296296296298</v>
      </c>
      <c r="N734" s="217">
        <v>4.5555555555555554</v>
      </c>
      <c r="O734" s="217">
        <v>4.6296296296296298</v>
      </c>
      <c r="P734" s="430" t="s">
        <v>3071</v>
      </c>
    </row>
    <row r="735" spans="1:16" ht="30" customHeight="1" x14ac:dyDescent="0.3">
      <c r="A735" s="258" t="str">
        <f t="shared" si="11"/>
        <v>732위</v>
      </c>
      <c r="B735" s="215" t="s">
        <v>3792</v>
      </c>
      <c r="C735" s="215" t="s">
        <v>3801</v>
      </c>
      <c r="D735" s="191">
        <v>3</v>
      </c>
      <c r="E735" s="356" t="s">
        <v>3215</v>
      </c>
      <c r="F735" s="214" t="s">
        <v>3007</v>
      </c>
      <c r="G735" s="221" t="s">
        <v>3223</v>
      </c>
      <c r="H735" s="214" t="s">
        <v>1101</v>
      </c>
      <c r="I735" s="229" t="s">
        <v>1101</v>
      </c>
      <c r="J735" s="272">
        <v>18</v>
      </c>
      <c r="K735" s="321">
        <v>4.5972222222222214</v>
      </c>
      <c r="L735" s="233">
        <v>4.5555555555555554</v>
      </c>
      <c r="M735" s="217">
        <v>4.6111111111111107</v>
      </c>
      <c r="N735" s="217">
        <v>4.6111111111111107</v>
      </c>
      <c r="O735" s="217">
        <v>4.6111111111111107</v>
      </c>
      <c r="P735" s="430" t="s">
        <v>2227</v>
      </c>
    </row>
    <row r="736" spans="1:16" ht="30" customHeight="1" x14ac:dyDescent="0.3">
      <c r="A736" s="258" t="str">
        <f t="shared" si="11"/>
        <v>733위</v>
      </c>
      <c r="B736" s="215" t="s">
        <v>1833</v>
      </c>
      <c r="C736" s="215" t="s">
        <v>1835</v>
      </c>
      <c r="D736" s="191">
        <v>22</v>
      </c>
      <c r="E736" s="356" t="s">
        <v>3271</v>
      </c>
      <c r="F736" s="214" t="s">
        <v>3103</v>
      </c>
      <c r="G736" s="221" t="s">
        <v>3104</v>
      </c>
      <c r="H736" s="214" t="s">
        <v>1891</v>
      </c>
      <c r="I736" s="229" t="s">
        <v>1892</v>
      </c>
      <c r="J736" s="272">
        <v>31</v>
      </c>
      <c r="K736" s="321">
        <v>4.5967741935483879</v>
      </c>
      <c r="L736" s="233">
        <v>4.612903225806452</v>
      </c>
      <c r="M736" s="217">
        <v>4.612903225806452</v>
      </c>
      <c r="N736" s="217">
        <v>4.580645161290323</v>
      </c>
      <c r="O736" s="217">
        <v>4.580645161290323</v>
      </c>
      <c r="P736" s="430" t="s">
        <v>3100</v>
      </c>
    </row>
    <row r="737" spans="1:16" ht="30" customHeight="1" x14ac:dyDescent="0.3">
      <c r="A737" s="258" t="str">
        <f t="shared" si="11"/>
        <v>734위</v>
      </c>
      <c r="B737" s="215" t="s">
        <v>1898</v>
      </c>
      <c r="C737" s="215" t="s">
        <v>1908</v>
      </c>
      <c r="D737" s="191">
        <v>1</v>
      </c>
      <c r="E737" s="356" t="s">
        <v>2678</v>
      </c>
      <c r="F737" s="214" t="s">
        <v>2908</v>
      </c>
      <c r="G737" s="221" t="s">
        <v>3067</v>
      </c>
      <c r="H737" s="214" t="s">
        <v>203</v>
      </c>
      <c r="I737" s="229" t="s">
        <v>203</v>
      </c>
      <c r="J737" s="272">
        <v>31</v>
      </c>
      <c r="K737" s="321">
        <v>4.596774193548387</v>
      </c>
      <c r="L737" s="233">
        <v>4.5161290322580649</v>
      </c>
      <c r="M737" s="217">
        <v>4.645161290322581</v>
      </c>
      <c r="N737" s="217">
        <v>4.580645161290323</v>
      </c>
      <c r="O737" s="217">
        <v>4.645161290322581</v>
      </c>
      <c r="P737" s="430" t="s">
        <v>2227</v>
      </c>
    </row>
    <row r="738" spans="1:16" ht="30" customHeight="1" x14ac:dyDescent="0.3">
      <c r="A738" s="258" t="str">
        <f t="shared" si="11"/>
        <v>735위</v>
      </c>
      <c r="B738" s="215" t="s">
        <v>3792</v>
      </c>
      <c r="C738" s="215" t="s">
        <v>3833</v>
      </c>
      <c r="D738" s="191">
        <v>2</v>
      </c>
      <c r="E738" s="356" t="s">
        <v>2649</v>
      </c>
      <c r="F738" s="214" t="s">
        <v>2531</v>
      </c>
      <c r="G738" s="221" t="s">
        <v>2533</v>
      </c>
      <c r="H738" s="214" t="s">
        <v>1273</v>
      </c>
      <c r="I738" s="229" t="s">
        <v>1273</v>
      </c>
      <c r="J738" s="272">
        <v>26</v>
      </c>
      <c r="K738" s="321">
        <v>4.5961538461538458</v>
      </c>
      <c r="L738" s="233">
        <v>4.6923076923076925</v>
      </c>
      <c r="M738" s="217">
        <v>4.615384615384615</v>
      </c>
      <c r="N738" s="217">
        <v>4.4615384615384617</v>
      </c>
      <c r="O738" s="217">
        <v>4.615384615384615</v>
      </c>
      <c r="P738" s="430" t="s">
        <v>2227</v>
      </c>
    </row>
    <row r="739" spans="1:16" ht="30" customHeight="1" x14ac:dyDescent="0.3">
      <c r="A739" s="258" t="str">
        <f t="shared" si="11"/>
        <v>736위</v>
      </c>
      <c r="B739" s="215" t="s">
        <v>1173</v>
      </c>
      <c r="C739" s="215" t="s">
        <v>1548</v>
      </c>
      <c r="D739" s="533">
        <v>2</v>
      </c>
      <c r="E739" s="356" t="s">
        <v>2969</v>
      </c>
      <c r="F739" s="214" t="s">
        <v>2970</v>
      </c>
      <c r="G739" s="221" t="s">
        <v>2971</v>
      </c>
      <c r="H739" s="214" t="s">
        <v>1930</v>
      </c>
      <c r="I739" s="229" t="s">
        <v>1131</v>
      </c>
      <c r="J739" s="456">
        <v>42</v>
      </c>
      <c r="K739" s="321">
        <v>4.5952380952380949</v>
      </c>
      <c r="L739" s="232">
        <v>4.5714285714285712</v>
      </c>
      <c r="M739" s="216">
        <v>4.6190476190476186</v>
      </c>
      <c r="N739" s="216">
        <v>4.5714285714285712</v>
      </c>
      <c r="O739" s="216">
        <v>4.6190476190476186</v>
      </c>
      <c r="P739" s="430" t="s">
        <v>2227</v>
      </c>
    </row>
    <row r="740" spans="1:16" ht="30" customHeight="1" x14ac:dyDescent="0.3">
      <c r="A740" s="258" t="str">
        <f t="shared" si="11"/>
        <v>736위</v>
      </c>
      <c r="B740" s="215" t="s">
        <v>3792</v>
      </c>
      <c r="C740" s="215" t="s">
        <v>3902</v>
      </c>
      <c r="D740" s="191">
        <v>22</v>
      </c>
      <c r="E740" s="356" t="s">
        <v>2185</v>
      </c>
      <c r="F740" s="214" t="s">
        <v>2850</v>
      </c>
      <c r="G740" s="221" t="s">
        <v>3752</v>
      </c>
      <c r="H740" s="214" t="s">
        <v>3906</v>
      </c>
      <c r="I740" s="229" t="s">
        <v>1892</v>
      </c>
      <c r="J740" s="272">
        <v>33</v>
      </c>
      <c r="K740" s="321">
        <v>4.5952380952380949</v>
      </c>
      <c r="L740" s="233">
        <v>4.666666666666667</v>
      </c>
      <c r="M740" s="217">
        <v>4.6190476190476186</v>
      </c>
      <c r="N740" s="217">
        <v>4.4761904761904763</v>
      </c>
      <c r="O740" s="217">
        <v>4.6190476190476186</v>
      </c>
      <c r="P740" s="430" t="s">
        <v>2847</v>
      </c>
    </row>
    <row r="741" spans="1:16" ht="30" customHeight="1" x14ac:dyDescent="0.3">
      <c r="A741" s="258" t="str">
        <f t="shared" si="11"/>
        <v>738위</v>
      </c>
      <c r="B741" s="215" t="s">
        <v>1833</v>
      </c>
      <c r="C741" s="215" t="s">
        <v>1835</v>
      </c>
      <c r="D741" s="191">
        <v>2</v>
      </c>
      <c r="E741" s="356" t="s">
        <v>1843</v>
      </c>
      <c r="F741" s="214" t="s">
        <v>2886</v>
      </c>
      <c r="G741" s="221" t="s">
        <v>2543</v>
      </c>
      <c r="H741" s="214" t="s">
        <v>1273</v>
      </c>
      <c r="I741" s="229" t="s">
        <v>1273</v>
      </c>
      <c r="J741" s="272">
        <v>29</v>
      </c>
      <c r="K741" s="321">
        <v>4.5948275862068968</v>
      </c>
      <c r="L741" s="232">
        <v>4.5862068965517242</v>
      </c>
      <c r="M741" s="216">
        <v>4.6896551724137927</v>
      </c>
      <c r="N741" s="216">
        <v>4.5517241379310347</v>
      </c>
      <c r="O741" s="216">
        <v>4.5517241379310347</v>
      </c>
      <c r="P741" s="430" t="s">
        <v>2227</v>
      </c>
    </row>
    <row r="742" spans="1:16" ht="30" customHeight="1" x14ac:dyDescent="0.3">
      <c r="A742" s="258" t="str">
        <f t="shared" si="11"/>
        <v>739위</v>
      </c>
      <c r="B742" s="215" t="s">
        <v>3394</v>
      </c>
      <c r="C742" s="215" t="s">
        <v>3705</v>
      </c>
      <c r="D742" s="191">
        <v>22</v>
      </c>
      <c r="E742" s="356" t="s">
        <v>3719</v>
      </c>
      <c r="F742" s="214" t="s">
        <v>1312</v>
      </c>
      <c r="G742" s="221" t="s">
        <v>1314</v>
      </c>
      <c r="H742" s="214" t="s">
        <v>247</v>
      </c>
      <c r="I742" s="229" t="s">
        <v>248</v>
      </c>
      <c r="J742" s="272">
        <v>20</v>
      </c>
      <c r="K742" s="321">
        <v>4.594736842105263</v>
      </c>
      <c r="L742" s="233">
        <v>4.5999999999999996</v>
      </c>
      <c r="M742" s="217">
        <v>4.5789473684210522</v>
      </c>
      <c r="N742" s="217">
        <v>4.5999999999999996</v>
      </c>
      <c r="O742" s="217">
        <v>4.5999999999999996</v>
      </c>
      <c r="P742" s="430" t="s">
        <v>1538</v>
      </c>
    </row>
    <row r="743" spans="1:16" ht="30" customHeight="1" x14ac:dyDescent="0.3">
      <c r="A743" s="258" t="str">
        <f t="shared" si="11"/>
        <v>740위</v>
      </c>
      <c r="B743" s="215" t="s">
        <v>3394</v>
      </c>
      <c r="C743" s="215" t="s">
        <v>3527</v>
      </c>
      <c r="D743" s="191">
        <v>5</v>
      </c>
      <c r="E743" s="356" t="s">
        <v>703</v>
      </c>
      <c r="F743" s="214" t="s">
        <v>818</v>
      </c>
      <c r="G743" s="221" t="s">
        <v>87</v>
      </c>
      <c r="H743" s="222" t="s">
        <v>363</v>
      </c>
      <c r="I743" s="230" t="s">
        <v>363</v>
      </c>
      <c r="J743" s="272">
        <v>35</v>
      </c>
      <c r="K743" s="321">
        <v>4.594537815126051</v>
      </c>
      <c r="L743" s="232">
        <v>4.5588235294117645</v>
      </c>
      <c r="M743" s="216">
        <v>4.628571428571429</v>
      </c>
      <c r="N743" s="216">
        <v>4.5142857142857142</v>
      </c>
      <c r="O743" s="216">
        <v>4.6764705882352944</v>
      </c>
      <c r="P743" s="430" t="s">
        <v>2227</v>
      </c>
    </row>
    <row r="744" spans="1:16" ht="30" customHeight="1" x14ac:dyDescent="0.3">
      <c r="A744" s="258" t="str">
        <f t="shared" si="11"/>
        <v>741위</v>
      </c>
      <c r="B744" s="215" t="s">
        <v>1898</v>
      </c>
      <c r="C744" s="215" t="s">
        <v>1908</v>
      </c>
      <c r="D744" s="191">
        <v>1</v>
      </c>
      <c r="E744" s="356" t="s">
        <v>2677</v>
      </c>
      <c r="F744" s="214" t="s">
        <v>2568</v>
      </c>
      <c r="G744" s="221" t="s">
        <v>3091</v>
      </c>
      <c r="H744" s="214" t="s">
        <v>1159</v>
      </c>
      <c r="I744" s="229" t="s">
        <v>1159</v>
      </c>
      <c r="J744" s="272">
        <v>31</v>
      </c>
      <c r="K744" s="321">
        <v>4.59375</v>
      </c>
      <c r="L744" s="233">
        <v>4.125</v>
      </c>
      <c r="M744" s="217">
        <v>4.625</v>
      </c>
      <c r="N744" s="217">
        <v>4.75</v>
      </c>
      <c r="O744" s="217">
        <v>4.875</v>
      </c>
      <c r="P744" s="430" t="s">
        <v>2227</v>
      </c>
    </row>
    <row r="745" spans="1:16" ht="30" customHeight="1" x14ac:dyDescent="0.3">
      <c r="A745" s="258" t="str">
        <f t="shared" si="11"/>
        <v>741위</v>
      </c>
      <c r="B745" s="215" t="s">
        <v>1173</v>
      </c>
      <c r="C745" s="215" t="s">
        <v>1911</v>
      </c>
      <c r="D745" s="191">
        <v>1</v>
      </c>
      <c r="E745" s="356" t="s">
        <v>2685</v>
      </c>
      <c r="F745" s="214" t="s">
        <v>3153</v>
      </c>
      <c r="G745" s="221" t="s">
        <v>3154</v>
      </c>
      <c r="H745" s="214" t="s">
        <v>203</v>
      </c>
      <c r="I745" s="229" t="s">
        <v>203</v>
      </c>
      <c r="J745" s="272">
        <v>16</v>
      </c>
      <c r="K745" s="321">
        <v>4.59375</v>
      </c>
      <c r="L745" s="233">
        <v>4.625</v>
      </c>
      <c r="M745" s="217">
        <v>4.5625</v>
      </c>
      <c r="N745" s="217">
        <v>4.625</v>
      </c>
      <c r="O745" s="217">
        <v>4.5625</v>
      </c>
      <c r="P745" s="430" t="s">
        <v>2227</v>
      </c>
    </row>
    <row r="746" spans="1:16" ht="30" customHeight="1" x14ac:dyDescent="0.3">
      <c r="A746" s="258" t="str">
        <f t="shared" si="11"/>
        <v>743위</v>
      </c>
      <c r="B746" s="215" t="s">
        <v>3792</v>
      </c>
      <c r="C746" s="215" t="s">
        <v>3902</v>
      </c>
      <c r="D746" s="191">
        <v>22</v>
      </c>
      <c r="E746" s="356" t="s">
        <v>2185</v>
      </c>
      <c r="F746" s="214" t="s">
        <v>2762</v>
      </c>
      <c r="G746" s="221" t="s">
        <v>2763</v>
      </c>
      <c r="H746" s="214" t="s">
        <v>3906</v>
      </c>
      <c r="I746" s="229" t="s">
        <v>1892</v>
      </c>
      <c r="J746" s="272">
        <v>11</v>
      </c>
      <c r="K746" s="321">
        <v>4.5928571428571434</v>
      </c>
      <c r="L746" s="233">
        <v>4.5999999999999996</v>
      </c>
      <c r="M746" s="217">
        <v>4.6428571428571432</v>
      </c>
      <c r="N746" s="217">
        <v>4.6428571428571432</v>
      </c>
      <c r="O746" s="217">
        <v>4.4857142857142858</v>
      </c>
      <c r="P746" s="430" t="s">
        <v>2764</v>
      </c>
    </row>
    <row r="747" spans="1:16" ht="30" customHeight="1" x14ac:dyDescent="0.3">
      <c r="A747" s="258" t="str">
        <f t="shared" si="11"/>
        <v>744위</v>
      </c>
      <c r="B747" s="215" t="s">
        <v>1173</v>
      </c>
      <c r="C747" s="215" t="s">
        <v>1911</v>
      </c>
      <c r="D747" s="191">
        <v>2</v>
      </c>
      <c r="E747" s="356" t="s">
        <v>1674</v>
      </c>
      <c r="F747" s="214" t="s">
        <v>2807</v>
      </c>
      <c r="G747" s="221" t="s">
        <v>2927</v>
      </c>
      <c r="H747" s="214" t="s">
        <v>1076</v>
      </c>
      <c r="I747" s="229" t="s">
        <v>1076</v>
      </c>
      <c r="J747" s="272">
        <v>19</v>
      </c>
      <c r="K747" s="321">
        <v>4.5921052631578938</v>
      </c>
      <c r="L747" s="233">
        <v>4.5789473684210522</v>
      </c>
      <c r="M747" s="217">
        <v>4.5789473684210522</v>
      </c>
      <c r="N747" s="217">
        <v>4.5263157894736841</v>
      </c>
      <c r="O747" s="217">
        <v>4.6842105263157894</v>
      </c>
      <c r="P747" s="430" t="s">
        <v>2227</v>
      </c>
    </row>
    <row r="748" spans="1:16" ht="30" customHeight="1" x14ac:dyDescent="0.3">
      <c r="A748" s="258" t="str">
        <f t="shared" si="11"/>
        <v>745위</v>
      </c>
      <c r="B748" s="215" t="s">
        <v>1833</v>
      </c>
      <c r="C748" s="215" t="s">
        <v>2456</v>
      </c>
      <c r="D748" s="191">
        <v>4</v>
      </c>
      <c r="E748" s="356" t="s">
        <v>2727</v>
      </c>
      <c r="F748" s="214" t="s">
        <v>2748</v>
      </c>
      <c r="G748" s="221" t="s">
        <v>2749</v>
      </c>
      <c r="H748" s="214" t="s">
        <v>1273</v>
      </c>
      <c r="I748" s="229" t="s">
        <v>1273</v>
      </c>
      <c r="J748" s="272">
        <v>11</v>
      </c>
      <c r="K748" s="321">
        <v>4.5909090909090917</v>
      </c>
      <c r="L748" s="233">
        <v>4.5454545454545459</v>
      </c>
      <c r="M748" s="217">
        <v>4.5454545454545459</v>
      </c>
      <c r="N748" s="217">
        <v>4.6363636363636367</v>
      </c>
      <c r="O748" s="217">
        <v>4.6363636363636367</v>
      </c>
      <c r="P748" s="430" t="s">
        <v>2227</v>
      </c>
    </row>
    <row r="749" spans="1:16" ht="30" customHeight="1" x14ac:dyDescent="0.3">
      <c r="A749" s="258" t="str">
        <f t="shared" si="11"/>
        <v>746위</v>
      </c>
      <c r="B749" s="215" t="s">
        <v>1886</v>
      </c>
      <c r="C749" s="215" t="s">
        <v>1887</v>
      </c>
      <c r="D749" s="273">
        <v>1</v>
      </c>
      <c r="E749" s="380" t="s">
        <v>2635</v>
      </c>
      <c r="F749" s="214" t="s">
        <v>2750</v>
      </c>
      <c r="G749" s="221" t="s">
        <v>2426</v>
      </c>
      <c r="H749" s="214" t="s">
        <v>1273</v>
      </c>
      <c r="I749" s="229" t="s">
        <v>1273</v>
      </c>
      <c r="J749" s="274">
        <v>23</v>
      </c>
      <c r="K749" s="321">
        <v>4.5909090909090908</v>
      </c>
      <c r="L749" s="234">
        <v>4.5909090909090908</v>
      </c>
      <c r="M749" s="223">
        <v>4.6363636363636367</v>
      </c>
      <c r="N749" s="223">
        <v>4.5454545454545459</v>
      </c>
      <c r="O749" s="223">
        <v>4.5909090909090908</v>
      </c>
      <c r="P749" s="430" t="s">
        <v>2227</v>
      </c>
    </row>
    <row r="750" spans="1:16" ht="30" customHeight="1" x14ac:dyDescent="0.3">
      <c r="A750" s="258" t="str">
        <f t="shared" si="11"/>
        <v>746위</v>
      </c>
      <c r="B750" s="215" t="s">
        <v>1173</v>
      </c>
      <c r="C750" s="215" t="s">
        <v>1911</v>
      </c>
      <c r="D750" s="191">
        <v>2</v>
      </c>
      <c r="E750" s="356" t="s">
        <v>1674</v>
      </c>
      <c r="F750" s="214" t="s">
        <v>2925</v>
      </c>
      <c r="G750" s="221" t="s">
        <v>2926</v>
      </c>
      <c r="H750" s="214" t="s">
        <v>1076</v>
      </c>
      <c r="I750" s="229" t="s">
        <v>1076</v>
      </c>
      <c r="J750" s="272">
        <v>22</v>
      </c>
      <c r="K750" s="321">
        <v>4.5909090909090908</v>
      </c>
      <c r="L750" s="233">
        <v>4.6818181818181817</v>
      </c>
      <c r="M750" s="217">
        <v>4.6818181818181817</v>
      </c>
      <c r="N750" s="217">
        <v>4.4090909090909092</v>
      </c>
      <c r="O750" s="217">
        <v>4.5909090909090908</v>
      </c>
      <c r="P750" s="430" t="s">
        <v>2227</v>
      </c>
    </row>
    <row r="751" spans="1:16" ht="30" customHeight="1" x14ac:dyDescent="0.3">
      <c r="A751" s="258" t="str">
        <f t="shared" si="11"/>
        <v>748위</v>
      </c>
      <c r="B751" s="215" t="s">
        <v>1898</v>
      </c>
      <c r="C751" s="215" t="s">
        <v>1902</v>
      </c>
      <c r="D751" s="191">
        <v>1</v>
      </c>
      <c r="E751" s="356" t="s">
        <v>1931</v>
      </c>
      <c r="F751" s="214" t="s">
        <v>2741</v>
      </c>
      <c r="G751" s="221" t="s">
        <v>2894</v>
      </c>
      <c r="H751" s="214" t="s">
        <v>1930</v>
      </c>
      <c r="I751" s="229" t="s">
        <v>1131</v>
      </c>
      <c r="J751" s="272">
        <v>86</v>
      </c>
      <c r="K751" s="321">
        <v>4.5903614457831328</v>
      </c>
      <c r="L751" s="233">
        <v>4.5903614457831328</v>
      </c>
      <c r="M751" s="217">
        <v>4.5903614457831328</v>
      </c>
      <c r="N751" s="217">
        <v>4.6024096385542173</v>
      </c>
      <c r="O751" s="217">
        <v>4.5783132530120483</v>
      </c>
      <c r="P751" s="430" t="s">
        <v>2834</v>
      </c>
    </row>
    <row r="752" spans="1:16" ht="30" customHeight="1" x14ac:dyDescent="0.3">
      <c r="A752" s="258" t="str">
        <f t="shared" si="11"/>
        <v>749위</v>
      </c>
      <c r="B752" s="215" t="s">
        <v>1173</v>
      </c>
      <c r="C752" s="215" t="s">
        <v>1914</v>
      </c>
      <c r="D752" s="191">
        <v>22</v>
      </c>
      <c r="E752" s="356" t="s">
        <v>1916</v>
      </c>
      <c r="F752" s="214" t="s">
        <v>2762</v>
      </c>
      <c r="G752" s="221" t="s">
        <v>2763</v>
      </c>
      <c r="H752" s="214" t="s">
        <v>1891</v>
      </c>
      <c r="I752" s="229" t="s">
        <v>1892</v>
      </c>
      <c r="J752" s="272">
        <v>82</v>
      </c>
      <c r="K752" s="321">
        <v>4.590165317139002</v>
      </c>
      <c r="L752" s="233">
        <v>4.5897435897435894</v>
      </c>
      <c r="M752" s="217">
        <v>4.6282051282051286</v>
      </c>
      <c r="N752" s="217">
        <v>4.5769230769230766</v>
      </c>
      <c r="O752" s="217">
        <v>4.5657894736842106</v>
      </c>
      <c r="P752" s="430" t="s">
        <v>2764</v>
      </c>
    </row>
    <row r="753" spans="1:16" ht="30" customHeight="1" x14ac:dyDescent="0.3">
      <c r="A753" s="258" t="str">
        <f t="shared" si="11"/>
        <v>750위</v>
      </c>
      <c r="B753" s="215" t="s">
        <v>3394</v>
      </c>
      <c r="C753" s="215" t="s">
        <v>3392</v>
      </c>
      <c r="D753" s="191">
        <v>22</v>
      </c>
      <c r="E753" s="356" t="s">
        <v>3395</v>
      </c>
      <c r="F753" s="214" t="s">
        <v>970</v>
      </c>
      <c r="G753" s="221" t="s">
        <v>3396</v>
      </c>
      <c r="H753" s="214" t="s">
        <v>247</v>
      </c>
      <c r="I753" s="229" t="s">
        <v>248</v>
      </c>
      <c r="J753" s="272">
        <v>61</v>
      </c>
      <c r="K753" s="321">
        <v>4.5901639344262293</v>
      </c>
      <c r="L753" s="233">
        <v>4.5737704918032787</v>
      </c>
      <c r="M753" s="217">
        <v>4.6065573770491799</v>
      </c>
      <c r="N753" s="217">
        <v>4.5737704918032787</v>
      </c>
      <c r="O753" s="217">
        <v>4.6065573770491799</v>
      </c>
      <c r="P753" s="430" t="s">
        <v>75</v>
      </c>
    </row>
    <row r="754" spans="1:16" ht="30" customHeight="1" x14ac:dyDescent="0.3">
      <c r="A754" s="258" t="str">
        <f t="shared" si="11"/>
        <v>751위</v>
      </c>
      <c r="B754" s="215" t="s">
        <v>1173</v>
      </c>
      <c r="C754" s="215" t="s">
        <v>1658</v>
      </c>
      <c r="D754" s="191">
        <v>1</v>
      </c>
      <c r="E754" s="356" t="s">
        <v>3215</v>
      </c>
      <c r="F754" s="214" t="s">
        <v>2534</v>
      </c>
      <c r="G754" s="221" t="s">
        <v>3217</v>
      </c>
      <c r="H754" s="214" t="s">
        <v>1101</v>
      </c>
      <c r="I754" s="229" t="s">
        <v>1101</v>
      </c>
      <c r="J754" s="272">
        <v>45</v>
      </c>
      <c r="K754" s="321">
        <v>4.5900218967079436</v>
      </c>
      <c r="L754" s="233">
        <v>4.5681818181818183</v>
      </c>
      <c r="M754" s="217">
        <v>4.5909090909090908</v>
      </c>
      <c r="N754" s="217">
        <v>4.558139534883721</v>
      </c>
      <c r="O754" s="217">
        <v>4.6428571428571432</v>
      </c>
      <c r="P754" s="430" t="s">
        <v>2227</v>
      </c>
    </row>
    <row r="755" spans="1:16" ht="30" customHeight="1" x14ac:dyDescent="0.3">
      <c r="A755" s="258" t="str">
        <f t="shared" si="11"/>
        <v>752위</v>
      </c>
      <c r="B755" s="215" t="s">
        <v>1173</v>
      </c>
      <c r="C755" s="215" t="s">
        <v>1914</v>
      </c>
      <c r="D755" s="191">
        <v>22</v>
      </c>
      <c r="E755" s="356" t="s">
        <v>1916</v>
      </c>
      <c r="F755" s="214" t="s">
        <v>2848</v>
      </c>
      <c r="G755" s="221" t="s">
        <v>2849</v>
      </c>
      <c r="H755" s="214" t="s">
        <v>1891</v>
      </c>
      <c r="I755" s="229" t="s">
        <v>1892</v>
      </c>
      <c r="J755" s="272">
        <v>14</v>
      </c>
      <c r="K755" s="321">
        <v>4.5892857142857144</v>
      </c>
      <c r="L755" s="233">
        <v>4.5714285714285712</v>
      </c>
      <c r="M755" s="217">
        <v>4.6428571428571432</v>
      </c>
      <c r="N755" s="217">
        <v>4.5714285714285712</v>
      </c>
      <c r="O755" s="217">
        <v>4.5714285714285712</v>
      </c>
      <c r="P755" s="430" t="s">
        <v>2847</v>
      </c>
    </row>
    <row r="756" spans="1:16" ht="30" customHeight="1" x14ac:dyDescent="0.3">
      <c r="A756" s="258" t="str">
        <f t="shared" si="11"/>
        <v>752위</v>
      </c>
      <c r="B756" s="215" t="s">
        <v>1886</v>
      </c>
      <c r="C756" s="215" t="s">
        <v>1887</v>
      </c>
      <c r="D756" s="273">
        <v>1</v>
      </c>
      <c r="E756" s="380" t="s">
        <v>2638</v>
      </c>
      <c r="F756" s="214" t="s">
        <v>2757</v>
      </c>
      <c r="G756" s="221" t="s">
        <v>2759</v>
      </c>
      <c r="H756" s="214" t="s">
        <v>1159</v>
      </c>
      <c r="I756" s="229" t="s">
        <v>1159</v>
      </c>
      <c r="J756" s="274">
        <v>14</v>
      </c>
      <c r="K756" s="321">
        <v>4.5892857142857144</v>
      </c>
      <c r="L756" s="234">
        <v>4.5714285714285712</v>
      </c>
      <c r="M756" s="223">
        <v>4.5714285714285712</v>
      </c>
      <c r="N756" s="223">
        <v>4.5714285714285712</v>
      </c>
      <c r="O756" s="223">
        <v>4.6428571428571432</v>
      </c>
      <c r="P756" s="430" t="s">
        <v>2227</v>
      </c>
    </row>
    <row r="757" spans="1:16" ht="30" customHeight="1" x14ac:dyDescent="0.3">
      <c r="A757" s="258" t="str">
        <f t="shared" si="11"/>
        <v>754위</v>
      </c>
      <c r="B757" s="215" t="s">
        <v>1898</v>
      </c>
      <c r="C757" s="215" t="s">
        <v>1902</v>
      </c>
      <c r="D757" s="191">
        <v>22</v>
      </c>
      <c r="E757" s="356" t="s">
        <v>1904</v>
      </c>
      <c r="F757" s="214" t="s">
        <v>2911</v>
      </c>
      <c r="G757" s="221" t="s">
        <v>2912</v>
      </c>
      <c r="H757" s="214" t="s">
        <v>1891</v>
      </c>
      <c r="I757" s="229" t="s">
        <v>1892</v>
      </c>
      <c r="J757" s="272">
        <v>81</v>
      </c>
      <c r="K757" s="321">
        <v>4.5891192141192141</v>
      </c>
      <c r="L757" s="233">
        <v>4.5512820512820511</v>
      </c>
      <c r="M757" s="217">
        <v>4.6233766233766236</v>
      </c>
      <c r="N757" s="217">
        <v>4.5974025974025974</v>
      </c>
      <c r="O757" s="217">
        <v>4.5844155844155843</v>
      </c>
      <c r="P757" s="430" t="s">
        <v>2766</v>
      </c>
    </row>
    <row r="758" spans="1:16" ht="30" customHeight="1" x14ac:dyDescent="0.3">
      <c r="A758" s="258" t="str">
        <f t="shared" si="11"/>
        <v>755위</v>
      </c>
      <c r="B758" s="215" t="s">
        <v>1898</v>
      </c>
      <c r="C758" s="215" t="s">
        <v>1908</v>
      </c>
      <c r="D758" s="191">
        <v>1</v>
      </c>
      <c r="E758" s="356" t="s">
        <v>2674</v>
      </c>
      <c r="F758" s="214" t="s">
        <v>2839</v>
      </c>
      <c r="G758" s="221" t="s">
        <v>3076</v>
      </c>
      <c r="H758" s="214" t="s">
        <v>1131</v>
      </c>
      <c r="I758" s="229" t="s">
        <v>1131</v>
      </c>
      <c r="J758" s="272">
        <v>27</v>
      </c>
      <c r="K758" s="321">
        <v>4.5886752136752138</v>
      </c>
      <c r="L758" s="233">
        <v>4.5925925925925926</v>
      </c>
      <c r="M758" s="217">
        <v>4.5555555555555554</v>
      </c>
      <c r="N758" s="217">
        <v>4.6296296296296298</v>
      </c>
      <c r="O758" s="217">
        <v>4.5769230769230766</v>
      </c>
      <c r="P758" s="430" t="s">
        <v>3071</v>
      </c>
    </row>
    <row r="759" spans="1:16" ht="30" customHeight="1" x14ac:dyDescent="0.3">
      <c r="A759" s="258" t="str">
        <f t="shared" si="11"/>
        <v>756위</v>
      </c>
      <c r="B759" s="215" t="s">
        <v>1886</v>
      </c>
      <c r="C759" s="215" t="s">
        <v>1894</v>
      </c>
      <c r="D759" s="273">
        <v>1</v>
      </c>
      <c r="E759" s="357" t="s">
        <v>1843</v>
      </c>
      <c r="F759" s="214" t="s">
        <v>2808</v>
      </c>
      <c r="G759" s="221" t="s">
        <v>2540</v>
      </c>
      <c r="H759" s="214" t="s">
        <v>1273</v>
      </c>
      <c r="I759" s="229" t="s">
        <v>1273</v>
      </c>
      <c r="J759" s="274">
        <v>20</v>
      </c>
      <c r="K759" s="321">
        <v>4.5869565217391308</v>
      </c>
      <c r="L759" s="233">
        <v>4.6086956521739131</v>
      </c>
      <c r="M759" s="217">
        <v>4.6521739130434785</v>
      </c>
      <c r="N759" s="217">
        <v>4.4347826086956523</v>
      </c>
      <c r="O759" s="217">
        <v>4.6521739130434785</v>
      </c>
      <c r="P759" s="452" t="s">
        <v>2571</v>
      </c>
    </row>
    <row r="760" spans="1:16" ht="30" customHeight="1" x14ac:dyDescent="0.3">
      <c r="A760" s="258" t="str">
        <f t="shared" si="11"/>
        <v>757위</v>
      </c>
      <c r="B760" s="215" t="s">
        <v>1833</v>
      </c>
      <c r="C760" s="215" t="s">
        <v>2440</v>
      </c>
      <c r="D760" s="191">
        <v>1</v>
      </c>
      <c r="E760" s="356" t="s">
        <v>2442</v>
      </c>
      <c r="F760" s="214" t="s">
        <v>3068</v>
      </c>
      <c r="G760" s="221" t="s">
        <v>3227</v>
      </c>
      <c r="H760" s="214" t="s">
        <v>1101</v>
      </c>
      <c r="I760" s="229" t="s">
        <v>1101</v>
      </c>
      <c r="J760" s="272">
        <v>26</v>
      </c>
      <c r="K760" s="321">
        <v>4.5865384999999996</v>
      </c>
      <c r="L760" s="233">
        <v>4.5769229999999999</v>
      </c>
      <c r="M760" s="217">
        <v>4.5769229999999999</v>
      </c>
      <c r="N760" s="217">
        <v>4.6153849999999998</v>
      </c>
      <c r="O760" s="217">
        <v>4.5769229999999999</v>
      </c>
      <c r="P760" s="430" t="s">
        <v>2227</v>
      </c>
    </row>
    <row r="761" spans="1:16" ht="30" customHeight="1" x14ac:dyDescent="0.3">
      <c r="A761" s="258" t="str">
        <f t="shared" si="11"/>
        <v>758위</v>
      </c>
      <c r="B761" s="215" t="s">
        <v>1833</v>
      </c>
      <c r="C761" s="215" t="s">
        <v>2706</v>
      </c>
      <c r="D761" s="191">
        <v>22</v>
      </c>
      <c r="E761" s="356" t="s">
        <v>3294</v>
      </c>
      <c r="F761" s="214" t="s">
        <v>3111</v>
      </c>
      <c r="G761" s="221" t="s">
        <v>3112</v>
      </c>
      <c r="H761" s="214" t="s">
        <v>1891</v>
      </c>
      <c r="I761" s="229" t="s">
        <v>1892</v>
      </c>
      <c r="J761" s="272">
        <v>29</v>
      </c>
      <c r="K761" s="321">
        <v>4.5862068965517242</v>
      </c>
      <c r="L761" s="232">
        <v>4.5172413793103452</v>
      </c>
      <c r="M761" s="216">
        <v>4.6206896551724137</v>
      </c>
      <c r="N761" s="216">
        <v>4.5862068965517242</v>
      </c>
      <c r="O761" s="216">
        <v>4.6206896551724137</v>
      </c>
      <c r="P761" s="430" t="s">
        <v>3113</v>
      </c>
    </row>
    <row r="762" spans="1:16" ht="30" customHeight="1" x14ac:dyDescent="0.3">
      <c r="A762" s="258" t="str">
        <f t="shared" si="11"/>
        <v>759위</v>
      </c>
      <c r="B762" s="215" t="s">
        <v>1833</v>
      </c>
      <c r="C762" s="215" t="s">
        <v>2706</v>
      </c>
      <c r="D762" s="191">
        <v>1</v>
      </c>
      <c r="E762" s="356" t="s">
        <v>2717</v>
      </c>
      <c r="F762" s="214" t="s">
        <v>3320</v>
      </c>
      <c r="G762" s="221" t="s">
        <v>3321</v>
      </c>
      <c r="H762" s="214" t="s">
        <v>1273</v>
      </c>
      <c r="I762" s="229" t="s">
        <v>1273</v>
      </c>
      <c r="J762" s="272">
        <v>24</v>
      </c>
      <c r="K762" s="321">
        <v>4.5860389610389616</v>
      </c>
      <c r="L762" s="233">
        <v>4.5714285714285712</v>
      </c>
      <c r="M762" s="217">
        <v>4.5909090909090908</v>
      </c>
      <c r="N762" s="217">
        <v>4.5454545454545459</v>
      </c>
      <c r="O762" s="217">
        <v>4.6363636363636367</v>
      </c>
      <c r="P762" s="430" t="s">
        <v>2227</v>
      </c>
    </row>
    <row r="763" spans="1:16" ht="30" customHeight="1" x14ac:dyDescent="0.3">
      <c r="A763" s="258" t="str">
        <f t="shared" si="11"/>
        <v>760위</v>
      </c>
      <c r="B763" s="215" t="s">
        <v>1833</v>
      </c>
      <c r="C763" s="215" t="s">
        <v>2706</v>
      </c>
      <c r="D763" s="191">
        <v>1</v>
      </c>
      <c r="E763" s="356" t="s">
        <v>2711</v>
      </c>
      <c r="F763" s="214" t="s">
        <v>2908</v>
      </c>
      <c r="G763" s="221" t="s">
        <v>2909</v>
      </c>
      <c r="H763" s="214" t="s">
        <v>1159</v>
      </c>
      <c r="I763" s="229" t="s">
        <v>1159</v>
      </c>
      <c r="J763" s="272">
        <v>32</v>
      </c>
      <c r="K763" s="321">
        <v>4.5859375</v>
      </c>
      <c r="L763" s="233">
        <v>4.59375</v>
      </c>
      <c r="M763" s="217">
        <v>4.625</v>
      </c>
      <c r="N763" s="217">
        <v>4.53125</v>
      </c>
      <c r="O763" s="217">
        <v>4.59375</v>
      </c>
      <c r="P763" s="430" t="s">
        <v>2227</v>
      </c>
    </row>
    <row r="764" spans="1:16" ht="30" customHeight="1" x14ac:dyDescent="0.3">
      <c r="A764" s="258" t="str">
        <f t="shared" si="11"/>
        <v>760위</v>
      </c>
      <c r="B764" s="215" t="s">
        <v>1833</v>
      </c>
      <c r="C764" s="215" t="s">
        <v>2706</v>
      </c>
      <c r="D764" s="191">
        <v>1</v>
      </c>
      <c r="E764" s="356" t="s">
        <v>2711</v>
      </c>
      <c r="F764" s="214" t="s">
        <v>2908</v>
      </c>
      <c r="G764" s="221" t="s">
        <v>3307</v>
      </c>
      <c r="H764" s="214" t="s">
        <v>1159</v>
      </c>
      <c r="I764" s="229" t="s">
        <v>1159</v>
      </c>
      <c r="J764" s="272">
        <v>32</v>
      </c>
      <c r="K764" s="321">
        <v>4.5859375</v>
      </c>
      <c r="L764" s="233">
        <v>4.5625</v>
      </c>
      <c r="M764" s="217">
        <v>4.59375</v>
      </c>
      <c r="N764" s="217">
        <v>4.5625</v>
      </c>
      <c r="O764" s="217">
        <v>4.625</v>
      </c>
      <c r="P764" s="430" t="s">
        <v>2227</v>
      </c>
    </row>
    <row r="765" spans="1:16" ht="30" customHeight="1" x14ac:dyDescent="0.3">
      <c r="A765" s="258" t="str">
        <f t="shared" si="11"/>
        <v>760위</v>
      </c>
      <c r="B765" s="215" t="s">
        <v>1833</v>
      </c>
      <c r="C765" s="215" t="s">
        <v>2706</v>
      </c>
      <c r="D765" s="191">
        <v>1</v>
      </c>
      <c r="E765" s="356" t="s">
        <v>2711</v>
      </c>
      <c r="F765" s="214" t="s">
        <v>2908</v>
      </c>
      <c r="G765" s="221" t="s">
        <v>3308</v>
      </c>
      <c r="H765" s="214" t="s">
        <v>1159</v>
      </c>
      <c r="I765" s="229" t="s">
        <v>1159</v>
      </c>
      <c r="J765" s="272">
        <v>32</v>
      </c>
      <c r="K765" s="321">
        <v>4.5859375</v>
      </c>
      <c r="L765" s="233">
        <v>4.59375</v>
      </c>
      <c r="M765" s="217">
        <v>4.59375</v>
      </c>
      <c r="N765" s="217">
        <v>4.5625</v>
      </c>
      <c r="O765" s="217">
        <v>4.59375</v>
      </c>
      <c r="P765" s="430" t="s">
        <v>2227</v>
      </c>
    </row>
    <row r="766" spans="1:16" ht="30" customHeight="1" x14ac:dyDescent="0.3">
      <c r="A766" s="258" t="str">
        <f t="shared" si="11"/>
        <v>763위</v>
      </c>
      <c r="B766" s="215" t="s">
        <v>3792</v>
      </c>
      <c r="C766" s="215" t="s">
        <v>3902</v>
      </c>
      <c r="D766" s="191">
        <v>6</v>
      </c>
      <c r="E766" s="356" t="s">
        <v>1674</v>
      </c>
      <c r="F766" s="214" t="s">
        <v>2930</v>
      </c>
      <c r="G766" s="221" t="s">
        <v>2931</v>
      </c>
      <c r="H766" s="214" t="s">
        <v>1076</v>
      </c>
      <c r="I766" s="229" t="s">
        <v>1076</v>
      </c>
      <c r="J766" s="272">
        <v>25</v>
      </c>
      <c r="K766" s="321">
        <v>4.5858333333333334</v>
      </c>
      <c r="L766" s="233">
        <v>4.5999999999999996</v>
      </c>
      <c r="M766" s="217">
        <v>4.5599999999999996</v>
      </c>
      <c r="N766" s="217">
        <v>4.5999999999999996</v>
      </c>
      <c r="O766" s="217">
        <v>4.583333333333333</v>
      </c>
      <c r="P766" s="430" t="s">
        <v>2227</v>
      </c>
    </row>
    <row r="767" spans="1:16" ht="30" customHeight="1" x14ac:dyDescent="0.3">
      <c r="A767" s="258" t="str">
        <f t="shared" si="11"/>
        <v>764위</v>
      </c>
      <c r="B767" s="215" t="s">
        <v>1173</v>
      </c>
      <c r="C767" s="215" t="s">
        <v>1914</v>
      </c>
      <c r="D767" s="191">
        <v>2</v>
      </c>
      <c r="E767" s="356" t="s">
        <v>1931</v>
      </c>
      <c r="F767" s="214" t="s">
        <v>2575</v>
      </c>
      <c r="G767" s="221" t="s">
        <v>2889</v>
      </c>
      <c r="H767" s="214" t="s">
        <v>1930</v>
      </c>
      <c r="I767" s="229" t="s">
        <v>1131</v>
      </c>
      <c r="J767" s="272">
        <v>44</v>
      </c>
      <c r="K767" s="321">
        <v>4.5852272727272725</v>
      </c>
      <c r="L767" s="233">
        <v>4.6136363636363633</v>
      </c>
      <c r="M767" s="217">
        <v>4.5681818181818183</v>
      </c>
      <c r="N767" s="217">
        <v>4.5454545454545459</v>
      </c>
      <c r="O767" s="217">
        <v>4.6136363636363633</v>
      </c>
      <c r="P767" s="430" t="s">
        <v>2227</v>
      </c>
    </row>
    <row r="768" spans="1:16" ht="30" customHeight="1" x14ac:dyDescent="0.3">
      <c r="A768" s="258" t="str">
        <f t="shared" si="11"/>
        <v>764위</v>
      </c>
      <c r="B768" s="215" t="s">
        <v>1173</v>
      </c>
      <c r="C768" s="215" t="s">
        <v>1914</v>
      </c>
      <c r="D768" s="191">
        <v>2</v>
      </c>
      <c r="E768" s="356" t="s">
        <v>1931</v>
      </c>
      <c r="F768" s="214" t="s">
        <v>2807</v>
      </c>
      <c r="G768" s="221" t="s">
        <v>3158</v>
      </c>
      <c r="H768" s="214" t="s">
        <v>1930</v>
      </c>
      <c r="I768" s="229" t="s">
        <v>1131</v>
      </c>
      <c r="J768" s="272">
        <v>44</v>
      </c>
      <c r="K768" s="321">
        <v>4.5852272727272725</v>
      </c>
      <c r="L768" s="232">
        <v>4.5909090909090908</v>
      </c>
      <c r="M768" s="216">
        <v>4.6136363636363633</v>
      </c>
      <c r="N768" s="216">
        <v>4.5</v>
      </c>
      <c r="O768" s="216">
        <v>4.6363636363636367</v>
      </c>
      <c r="P768" s="430" t="s">
        <v>2227</v>
      </c>
    </row>
    <row r="769" spans="1:16" ht="30" customHeight="1" x14ac:dyDescent="0.3">
      <c r="A769" s="258" t="str">
        <f t="shared" si="11"/>
        <v>766위</v>
      </c>
      <c r="B769" s="215" t="s">
        <v>3792</v>
      </c>
      <c r="C769" s="215" t="s">
        <v>3902</v>
      </c>
      <c r="D769" s="191">
        <v>6</v>
      </c>
      <c r="E769" s="356" t="s">
        <v>1674</v>
      </c>
      <c r="F769" s="214" t="s">
        <v>2923</v>
      </c>
      <c r="G769" s="221" t="s">
        <v>2547</v>
      </c>
      <c r="H769" s="214" t="s">
        <v>1076</v>
      </c>
      <c r="I769" s="229" t="s">
        <v>1076</v>
      </c>
      <c r="J769" s="272">
        <v>34</v>
      </c>
      <c r="K769" s="321">
        <v>4.5851158645276291</v>
      </c>
      <c r="L769" s="233">
        <v>4.5882352941176467</v>
      </c>
      <c r="M769" s="217">
        <v>4.5882352941176467</v>
      </c>
      <c r="N769" s="217">
        <v>4.5882352941176467</v>
      </c>
      <c r="O769" s="217">
        <v>4.5757575757575761</v>
      </c>
      <c r="P769" s="430" t="s">
        <v>2227</v>
      </c>
    </row>
    <row r="770" spans="1:16" ht="30" customHeight="1" x14ac:dyDescent="0.3">
      <c r="A770" s="258" t="str">
        <f t="shared" si="11"/>
        <v>767위</v>
      </c>
      <c r="B770" s="215" t="s">
        <v>1173</v>
      </c>
      <c r="C770" s="215" t="s">
        <v>1911</v>
      </c>
      <c r="D770" s="191">
        <v>3</v>
      </c>
      <c r="E770" s="356" t="s">
        <v>2635</v>
      </c>
      <c r="F770" s="214" t="s">
        <v>2432</v>
      </c>
      <c r="G770" s="221" t="s">
        <v>2426</v>
      </c>
      <c r="H770" s="214" t="s">
        <v>1273</v>
      </c>
      <c r="I770" s="229" t="s">
        <v>1273</v>
      </c>
      <c r="J770" s="272">
        <v>19</v>
      </c>
      <c r="K770" s="321">
        <v>4.5847953216374275</v>
      </c>
      <c r="L770" s="233">
        <v>4.5789473684210522</v>
      </c>
      <c r="M770" s="217">
        <v>4.6842105263157894</v>
      </c>
      <c r="N770" s="217">
        <v>4.4444444444444446</v>
      </c>
      <c r="O770" s="217">
        <v>4.6315789473684212</v>
      </c>
      <c r="P770" s="430" t="s">
        <v>2227</v>
      </c>
    </row>
    <row r="771" spans="1:16" ht="30" customHeight="1" x14ac:dyDescent="0.3">
      <c r="A771" s="258" t="str">
        <f t="shared" si="11"/>
        <v>768위</v>
      </c>
      <c r="B771" s="215" t="s">
        <v>3792</v>
      </c>
      <c r="C771" s="215" t="s">
        <v>3801</v>
      </c>
      <c r="D771" s="191">
        <v>3</v>
      </c>
      <c r="E771" s="356" t="s">
        <v>1928</v>
      </c>
      <c r="F771" s="214" t="s">
        <v>2843</v>
      </c>
      <c r="G771" s="221" t="s">
        <v>2844</v>
      </c>
      <c r="H771" s="214" t="s">
        <v>3813</v>
      </c>
      <c r="I771" s="229" t="s">
        <v>1131</v>
      </c>
      <c r="J771" s="272">
        <v>80</v>
      </c>
      <c r="K771" s="321">
        <v>4.5843750000000005</v>
      </c>
      <c r="L771" s="233">
        <v>4.5875000000000004</v>
      </c>
      <c r="M771" s="217">
        <v>4.5625</v>
      </c>
      <c r="N771" s="217">
        <v>4.5750000000000002</v>
      </c>
      <c r="O771" s="217">
        <v>4.6124999999999998</v>
      </c>
      <c r="P771" s="430" t="s">
        <v>2774</v>
      </c>
    </row>
    <row r="772" spans="1:16" ht="30" customHeight="1" x14ac:dyDescent="0.3">
      <c r="A772" s="258" t="str">
        <f t="shared" ref="A772:A835" si="12">_xlfn.RANK.EQ(K772, $K$4:$K$4324, 0)&amp;"위"</f>
        <v>769위</v>
      </c>
      <c r="B772" s="215" t="s">
        <v>3394</v>
      </c>
      <c r="C772" s="215" t="s">
        <v>3392</v>
      </c>
      <c r="D772" s="191">
        <v>22</v>
      </c>
      <c r="E772" s="356" t="s">
        <v>3395</v>
      </c>
      <c r="F772" s="214" t="s">
        <v>1300</v>
      </c>
      <c r="G772" s="221" t="s">
        <v>1301</v>
      </c>
      <c r="H772" s="214" t="s">
        <v>247</v>
      </c>
      <c r="I772" s="229" t="s">
        <v>248</v>
      </c>
      <c r="J772" s="272">
        <v>6</v>
      </c>
      <c r="K772" s="321">
        <v>4.5833333333333339</v>
      </c>
      <c r="L772" s="233">
        <v>4.5</v>
      </c>
      <c r="M772" s="217">
        <v>4.5</v>
      </c>
      <c r="N772" s="217">
        <v>4.666666666666667</v>
      </c>
      <c r="O772" s="217">
        <v>4.666666666666667</v>
      </c>
      <c r="P772" s="430" t="s">
        <v>1537</v>
      </c>
    </row>
    <row r="773" spans="1:16" ht="30" customHeight="1" x14ac:dyDescent="0.3">
      <c r="A773" s="258" t="str">
        <f t="shared" si="12"/>
        <v>770위</v>
      </c>
      <c r="B773" s="215" t="s">
        <v>1898</v>
      </c>
      <c r="C773" s="215" t="s">
        <v>1902</v>
      </c>
      <c r="D773" s="191">
        <v>1</v>
      </c>
      <c r="E773" s="356" t="s">
        <v>2656</v>
      </c>
      <c r="F773" s="214" t="s">
        <v>2950</v>
      </c>
      <c r="G773" s="221" t="s">
        <v>2952</v>
      </c>
      <c r="H773" s="214" t="s">
        <v>203</v>
      </c>
      <c r="I773" s="229" t="s">
        <v>203</v>
      </c>
      <c r="J773" s="272">
        <v>15</v>
      </c>
      <c r="K773" s="321">
        <v>4.583333333333333</v>
      </c>
      <c r="L773" s="233">
        <v>4.5999999999999996</v>
      </c>
      <c r="M773" s="217">
        <v>4.666666666666667</v>
      </c>
      <c r="N773" s="217">
        <v>4.4666666666666668</v>
      </c>
      <c r="O773" s="217">
        <v>4.5999999999999996</v>
      </c>
      <c r="P773" s="430" t="s">
        <v>2227</v>
      </c>
    </row>
    <row r="774" spans="1:16" ht="30" customHeight="1" x14ac:dyDescent="0.3">
      <c r="A774" s="258" t="str">
        <f t="shared" si="12"/>
        <v>770위</v>
      </c>
      <c r="B774" s="215" t="s">
        <v>1898</v>
      </c>
      <c r="C774" s="215" t="s">
        <v>1908</v>
      </c>
      <c r="D774" s="191">
        <v>1</v>
      </c>
      <c r="E774" s="356" t="s">
        <v>2674</v>
      </c>
      <c r="F774" s="214" t="s">
        <v>2839</v>
      </c>
      <c r="G774" s="221" t="s">
        <v>3077</v>
      </c>
      <c r="H774" s="214" t="s">
        <v>1131</v>
      </c>
      <c r="I774" s="229" t="s">
        <v>1131</v>
      </c>
      <c r="J774" s="272">
        <v>27</v>
      </c>
      <c r="K774" s="321">
        <v>4.583333333333333</v>
      </c>
      <c r="L774" s="232">
        <v>4.5925925925925926</v>
      </c>
      <c r="M774" s="216">
        <v>4.5555555555555554</v>
      </c>
      <c r="N774" s="216">
        <v>4.5925925925925926</v>
      </c>
      <c r="O774" s="216">
        <v>4.5925925925925926</v>
      </c>
      <c r="P774" s="430" t="s">
        <v>3071</v>
      </c>
    </row>
    <row r="775" spans="1:16" ht="30" customHeight="1" x14ac:dyDescent="0.3">
      <c r="A775" s="258" t="str">
        <f t="shared" si="12"/>
        <v>770위</v>
      </c>
      <c r="B775" s="215" t="s">
        <v>3792</v>
      </c>
      <c r="C775" s="215" t="s">
        <v>3801</v>
      </c>
      <c r="D775" s="191">
        <v>3</v>
      </c>
      <c r="E775" s="356" t="s">
        <v>3215</v>
      </c>
      <c r="F775" s="214" t="s">
        <v>3001</v>
      </c>
      <c r="G775" s="221" t="s">
        <v>3216</v>
      </c>
      <c r="H775" s="214" t="s">
        <v>1101</v>
      </c>
      <c r="I775" s="229" t="s">
        <v>1101</v>
      </c>
      <c r="J775" s="272">
        <v>18</v>
      </c>
      <c r="K775" s="321">
        <v>4.583333333333333</v>
      </c>
      <c r="L775" s="233">
        <v>4.5555555555555554</v>
      </c>
      <c r="M775" s="217">
        <v>4.6111111111111107</v>
      </c>
      <c r="N775" s="217">
        <v>4.5555555555555554</v>
      </c>
      <c r="O775" s="217">
        <v>4.6111111111111107</v>
      </c>
      <c r="P775" s="430" t="s">
        <v>2227</v>
      </c>
    </row>
    <row r="776" spans="1:16" ht="30" customHeight="1" x14ac:dyDescent="0.3">
      <c r="A776" s="258" t="str">
        <f t="shared" si="12"/>
        <v>770위</v>
      </c>
      <c r="B776" s="215" t="s">
        <v>3792</v>
      </c>
      <c r="C776" s="215" t="s">
        <v>3902</v>
      </c>
      <c r="D776" s="191">
        <v>6</v>
      </c>
      <c r="E776" s="356" t="s">
        <v>1674</v>
      </c>
      <c r="F776" s="214" t="s">
        <v>2919</v>
      </c>
      <c r="G776" s="221" t="s">
        <v>2812</v>
      </c>
      <c r="H776" s="214" t="s">
        <v>1076</v>
      </c>
      <c r="I776" s="229" t="s">
        <v>1076</v>
      </c>
      <c r="J776" s="272">
        <v>36</v>
      </c>
      <c r="K776" s="321">
        <v>4.583333333333333</v>
      </c>
      <c r="L776" s="233">
        <v>4.583333333333333</v>
      </c>
      <c r="M776" s="217">
        <v>4.6111111111111107</v>
      </c>
      <c r="N776" s="217">
        <v>4.5277777777777777</v>
      </c>
      <c r="O776" s="217">
        <v>4.6111111111111107</v>
      </c>
      <c r="P776" s="430" t="s">
        <v>2227</v>
      </c>
    </row>
    <row r="777" spans="1:16" ht="30" customHeight="1" x14ac:dyDescent="0.3">
      <c r="A777" s="258" t="str">
        <f t="shared" si="12"/>
        <v>770위</v>
      </c>
      <c r="B777" s="215" t="s">
        <v>3394</v>
      </c>
      <c r="C777" s="215" t="s">
        <v>3705</v>
      </c>
      <c r="D777" s="191">
        <v>1</v>
      </c>
      <c r="E777" s="356" t="s">
        <v>3708</v>
      </c>
      <c r="F777" s="214" t="s">
        <v>3711</v>
      </c>
      <c r="G777" s="221" t="s">
        <v>3712</v>
      </c>
      <c r="H777" s="527" t="s">
        <v>363</v>
      </c>
      <c r="I777" s="528" t="s">
        <v>363</v>
      </c>
      <c r="J777" s="272">
        <v>15</v>
      </c>
      <c r="K777" s="321">
        <v>4.583333333333333</v>
      </c>
      <c r="L777" s="233">
        <v>4.5333333333333332</v>
      </c>
      <c r="M777" s="217">
        <v>4.5999999999999996</v>
      </c>
      <c r="N777" s="217">
        <v>4.5999999999999996</v>
      </c>
      <c r="O777" s="217">
        <v>4.5999999999999996</v>
      </c>
      <c r="P777" s="430" t="s">
        <v>2227</v>
      </c>
    </row>
    <row r="778" spans="1:16" ht="30" customHeight="1" x14ac:dyDescent="0.3">
      <c r="A778" s="258" t="str">
        <f t="shared" si="12"/>
        <v>770위</v>
      </c>
      <c r="B778" s="215" t="s">
        <v>3792</v>
      </c>
      <c r="C778" s="215" t="s">
        <v>3801</v>
      </c>
      <c r="D778" s="191">
        <v>22</v>
      </c>
      <c r="E778" s="356" t="s">
        <v>4102</v>
      </c>
      <c r="F778" s="214" t="s">
        <v>2790</v>
      </c>
      <c r="G778" s="221" t="s">
        <v>2791</v>
      </c>
      <c r="H778" s="214" t="s">
        <v>3906</v>
      </c>
      <c r="I778" s="229" t="s">
        <v>1892</v>
      </c>
      <c r="J778" s="272">
        <v>9</v>
      </c>
      <c r="K778" s="321">
        <v>4.583333333333333</v>
      </c>
      <c r="L778" s="233">
        <v>4.666666666666667</v>
      </c>
      <c r="M778" s="217">
        <v>4.5555555555555554</v>
      </c>
      <c r="N778" s="217">
        <v>4.5555555555555554</v>
      </c>
      <c r="O778" s="217">
        <v>4.5555555555555554</v>
      </c>
      <c r="P778" s="430" t="s">
        <v>2789</v>
      </c>
    </row>
    <row r="779" spans="1:16" ht="30" customHeight="1" x14ac:dyDescent="0.3">
      <c r="A779" s="258" t="str">
        <f t="shared" si="12"/>
        <v>776위</v>
      </c>
      <c r="B779" s="215" t="s">
        <v>1898</v>
      </c>
      <c r="C779" s="215" t="s">
        <v>1908</v>
      </c>
      <c r="D779" s="191">
        <v>1</v>
      </c>
      <c r="E779" s="356" t="s">
        <v>2674</v>
      </c>
      <c r="F779" s="214" t="s">
        <v>2839</v>
      </c>
      <c r="G779" s="221" t="s">
        <v>3078</v>
      </c>
      <c r="H779" s="214" t="s">
        <v>1131</v>
      </c>
      <c r="I779" s="229" t="s">
        <v>1131</v>
      </c>
      <c r="J779" s="272">
        <v>27</v>
      </c>
      <c r="K779" s="321">
        <v>4.582692307692307</v>
      </c>
      <c r="L779" s="233">
        <v>4.615384615384615</v>
      </c>
      <c r="M779" s="217">
        <v>4.5999999999999996</v>
      </c>
      <c r="N779" s="217">
        <v>4.615384615384615</v>
      </c>
      <c r="O779" s="217">
        <v>4.5</v>
      </c>
      <c r="P779" s="430" t="s">
        <v>3071</v>
      </c>
    </row>
    <row r="780" spans="1:16" ht="30" customHeight="1" x14ac:dyDescent="0.3">
      <c r="A780" s="258" t="str">
        <f t="shared" si="12"/>
        <v>777위</v>
      </c>
      <c r="B780" s="215" t="s">
        <v>3394</v>
      </c>
      <c r="C780" s="215" t="s">
        <v>3621</v>
      </c>
      <c r="D780" s="191">
        <v>22</v>
      </c>
      <c r="E780" s="356" t="s">
        <v>3624</v>
      </c>
      <c r="F780" s="214" t="s">
        <v>312</v>
      </c>
      <c r="G780" s="221" t="s">
        <v>3635</v>
      </c>
      <c r="H780" s="214" t="s">
        <v>247</v>
      </c>
      <c r="I780" s="229" t="s">
        <v>248</v>
      </c>
      <c r="J780" s="272">
        <v>52</v>
      </c>
      <c r="K780" s="321">
        <v>4.5817307692307692</v>
      </c>
      <c r="L780" s="233">
        <v>4.5961538461538458</v>
      </c>
      <c r="M780" s="217">
        <v>4.5769230769230766</v>
      </c>
      <c r="N780" s="217">
        <v>4.5769230769230766</v>
      </c>
      <c r="O780" s="217">
        <v>4.5769230769230766</v>
      </c>
      <c r="P780" s="430" t="s">
        <v>75</v>
      </c>
    </row>
    <row r="781" spans="1:16" ht="30" customHeight="1" x14ac:dyDescent="0.3">
      <c r="A781" s="258" t="str">
        <f t="shared" si="12"/>
        <v>778위</v>
      </c>
      <c r="B781" s="215" t="s">
        <v>3792</v>
      </c>
      <c r="C781" s="215" t="s">
        <v>3833</v>
      </c>
      <c r="D781" s="191">
        <v>22</v>
      </c>
      <c r="E781" s="356" t="s">
        <v>2186</v>
      </c>
      <c r="F781" s="214" t="s">
        <v>3978</v>
      </c>
      <c r="G781" s="221" t="s">
        <v>3979</v>
      </c>
      <c r="H781" s="214" t="s">
        <v>3906</v>
      </c>
      <c r="I781" s="229" t="s">
        <v>1892</v>
      </c>
      <c r="J781" s="272">
        <v>59</v>
      </c>
      <c r="K781" s="321">
        <v>4.5813261968480523</v>
      </c>
      <c r="L781" s="233">
        <v>4.6101694915254239</v>
      </c>
      <c r="M781" s="217">
        <v>4.5423728813559325</v>
      </c>
      <c r="N781" s="217">
        <v>4.5762711864406782</v>
      </c>
      <c r="O781" s="217">
        <v>4.5964912280701755</v>
      </c>
      <c r="P781" s="430" t="s">
        <v>2766</v>
      </c>
    </row>
    <row r="782" spans="1:16" ht="30" customHeight="1" x14ac:dyDescent="0.3">
      <c r="A782" s="258" t="str">
        <f t="shared" si="12"/>
        <v>779위</v>
      </c>
      <c r="B782" s="215" t="s">
        <v>1898</v>
      </c>
      <c r="C782" s="215" t="s">
        <v>1908</v>
      </c>
      <c r="D782" s="191">
        <v>1</v>
      </c>
      <c r="E782" s="356" t="s">
        <v>2674</v>
      </c>
      <c r="F782" s="214" t="s">
        <v>2839</v>
      </c>
      <c r="G782" s="221" t="s">
        <v>3070</v>
      </c>
      <c r="H782" s="214" t="s">
        <v>1131</v>
      </c>
      <c r="I782" s="229" t="s">
        <v>1131</v>
      </c>
      <c r="J782" s="272">
        <v>27</v>
      </c>
      <c r="K782" s="321">
        <v>4.5809838350055738</v>
      </c>
      <c r="L782" s="233">
        <v>4.5652173913043477</v>
      </c>
      <c r="M782" s="217">
        <v>4.583333333333333</v>
      </c>
      <c r="N782" s="217">
        <v>4.615384615384615</v>
      </c>
      <c r="O782" s="217">
        <v>4.5599999999999996</v>
      </c>
      <c r="P782" s="430" t="s">
        <v>3071</v>
      </c>
    </row>
    <row r="783" spans="1:16" ht="30" customHeight="1" x14ac:dyDescent="0.3">
      <c r="A783" s="258" t="str">
        <f t="shared" si="12"/>
        <v>780위</v>
      </c>
      <c r="B783" s="215" t="s">
        <v>1173</v>
      </c>
      <c r="C783" s="215" t="s">
        <v>1658</v>
      </c>
      <c r="D783" s="191">
        <v>1</v>
      </c>
      <c r="E783" s="356" t="s">
        <v>3236</v>
      </c>
      <c r="F783" s="214" t="s">
        <v>3247</v>
      </c>
      <c r="G783" s="221" t="s">
        <v>2675</v>
      </c>
      <c r="H783" s="214" t="s">
        <v>203</v>
      </c>
      <c r="I783" s="229" t="s">
        <v>203</v>
      </c>
      <c r="J783" s="272">
        <v>30</v>
      </c>
      <c r="K783" s="321">
        <v>4.5804597701149419</v>
      </c>
      <c r="L783" s="233">
        <v>4.5666666666666664</v>
      </c>
      <c r="M783" s="217">
        <v>4.6551724137931032</v>
      </c>
      <c r="N783" s="217">
        <v>4.5666666666666664</v>
      </c>
      <c r="O783" s="217">
        <v>4.5333333333333332</v>
      </c>
      <c r="P783" s="430" t="s">
        <v>2227</v>
      </c>
    </row>
    <row r="784" spans="1:16" ht="30" customHeight="1" x14ac:dyDescent="0.3">
      <c r="A784" s="258" t="str">
        <f t="shared" si="12"/>
        <v>781위</v>
      </c>
      <c r="B784" s="215" t="s">
        <v>1898</v>
      </c>
      <c r="C784" s="215" t="s">
        <v>1905</v>
      </c>
      <c r="D784" s="191">
        <v>1</v>
      </c>
      <c r="E784" s="356" t="s">
        <v>2969</v>
      </c>
      <c r="F784" s="214" t="s">
        <v>2970</v>
      </c>
      <c r="G784" s="221" t="s">
        <v>2971</v>
      </c>
      <c r="H784" s="214" t="s">
        <v>1930</v>
      </c>
      <c r="I784" s="229" t="s">
        <v>1131</v>
      </c>
      <c r="J784" s="272">
        <v>83</v>
      </c>
      <c r="K784" s="321">
        <v>4.5803287789822349</v>
      </c>
      <c r="L784" s="233">
        <v>4.5875000000000004</v>
      </c>
      <c r="M784" s="217">
        <v>4.6049382716049383</v>
      </c>
      <c r="N784" s="217">
        <v>4.5679012345679011</v>
      </c>
      <c r="O784" s="217">
        <v>4.5609756097560972</v>
      </c>
      <c r="P784" s="430" t="s">
        <v>2227</v>
      </c>
    </row>
    <row r="785" spans="1:16" ht="30" customHeight="1" x14ac:dyDescent="0.3">
      <c r="A785" s="258" t="str">
        <f t="shared" si="12"/>
        <v>782위</v>
      </c>
      <c r="B785" s="215" t="s">
        <v>1833</v>
      </c>
      <c r="C785" s="215" t="s">
        <v>2208</v>
      </c>
      <c r="D785" s="191">
        <v>22</v>
      </c>
      <c r="E785" s="356" t="s">
        <v>2178</v>
      </c>
      <c r="F785" s="214" t="s">
        <v>3111</v>
      </c>
      <c r="G785" s="221" t="s">
        <v>3112</v>
      </c>
      <c r="H785" s="214" t="s">
        <v>1891</v>
      </c>
      <c r="I785" s="229" t="s">
        <v>1892</v>
      </c>
      <c r="J785" s="272">
        <v>25</v>
      </c>
      <c r="K785" s="321">
        <v>4.58</v>
      </c>
      <c r="L785" s="233">
        <v>4.5599999999999996</v>
      </c>
      <c r="M785" s="217">
        <v>4.5599999999999996</v>
      </c>
      <c r="N785" s="217">
        <v>4.5999999999999996</v>
      </c>
      <c r="O785" s="217">
        <v>4.5999999999999996</v>
      </c>
      <c r="P785" s="430" t="s">
        <v>3113</v>
      </c>
    </row>
    <row r="786" spans="1:16" ht="30" customHeight="1" x14ac:dyDescent="0.3">
      <c r="A786" s="258" t="str">
        <f t="shared" si="12"/>
        <v>783위</v>
      </c>
      <c r="B786" s="215" t="s">
        <v>1833</v>
      </c>
      <c r="C786" s="215" t="s">
        <v>2706</v>
      </c>
      <c r="D786" s="191">
        <v>1</v>
      </c>
      <c r="E786" s="356" t="s">
        <v>2717</v>
      </c>
      <c r="F786" s="214" t="s">
        <v>3320</v>
      </c>
      <c r="G786" s="221" t="s">
        <v>3322</v>
      </c>
      <c r="H786" s="214" t="s">
        <v>1273</v>
      </c>
      <c r="I786" s="229" t="s">
        <v>1273</v>
      </c>
      <c r="J786" s="272">
        <v>24</v>
      </c>
      <c r="K786" s="321">
        <v>4.579545454545455</v>
      </c>
      <c r="L786" s="233">
        <v>4.6363636363636367</v>
      </c>
      <c r="M786" s="217">
        <v>4.6363636363636367</v>
      </c>
      <c r="N786" s="217">
        <v>4.5</v>
      </c>
      <c r="O786" s="217">
        <v>4.5454545454545459</v>
      </c>
      <c r="P786" s="430" t="s">
        <v>2227</v>
      </c>
    </row>
    <row r="787" spans="1:16" ht="30" customHeight="1" x14ac:dyDescent="0.3">
      <c r="A787" s="258" t="str">
        <f t="shared" si="12"/>
        <v>783위</v>
      </c>
      <c r="B787" s="215" t="s">
        <v>1886</v>
      </c>
      <c r="C787" s="215" t="s">
        <v>1887</v>
      </c>
      <c r="D787" s="273">
        <v>1</v>
      </c>
      <c r="E787" s="380" t="s">
        <v>2635</v>
      </c>
      <c r="F787" s="214" t="s">
        <v>2748</v>
      </c>
      <c r="G787" s="221" t="s">
        <v>2749</v>
      </c>
      <c r="H787" s="214" t="s">
        <v>1273</v>
      </c>
      <c r="I787" s="229" t="s">
        <v>1273</v>
      </c>
      <c r="J787" s="274">
        <v>23</v>
      </c>
      <c r="K787" s="321">
        <v>4.579545454545455</v>
      </c>
      <c r="L787" s="234">
        <v>4.6363636363636367</v>
      </c>
      <c r="M787" s="223">
        <v>4.6363636363636367</v>
      </c>
      <c r="N787" s="223">
        <v>4.4090909090909092</v>
      </c>
      <c r="O787" s="223">
        <v>4.6363636363636367</v>
      </c>
      <c r="P787" s="430" t="s">
        <v>2227</v>
      </c>
    </row>
    <row r="788" spans="1:16" ht="30" customHeight="1" x14ac:dyDescent="0.3">
      <c r="A788" s="258" t="str">
        <f t="shared" si="12"/>
        <v>785위</v>
      </c>
      <c r="B788" s="215" t="s">
        <v>1898</v>
      </c>
      <c r="C788" s="215" t="s">
        <v>1899</v>
      </c>
      <c r="D788" s="191">
        <v>22</v>
      </c>
      <c r="E788" s="356" t="s">
        <v>1901</v>
      </c>
      <c r="F788" s="214" t="s">
        <v>2858</v>
      </c>
      <c r="G788" s="221" t="s">
        <v>2860</v>
      </c>
      <c r="H788" s="214" t="s">
        <v>1891</v>
      </c>
      <c r="I788" s="229" t="s">
        <v>1892</v>
      </c>
      <c r="J788" s="272">
        <v>81</v>
      </c>
      <c r="K788" s="321">
        <v>4.5788378288378286</v>
      </c>
      <c r="L788" s="233">
        <v>4.5512820512820511</v>
      </c>
      <c r="M788" s="217">
        <v>4.6025641025641022</v>
      </c>
      <c r="N788" s="217">
        <v>4.5641025641025639</v>
      </c>
      <c r="O788" s="217">
        <v>4.5974025974025974</v>
      </c>
      <c r="P788" s="452" t="s">
        <v>2227</v>
      </c>
    </row>
    <row r="789" spans="1:16" ht="30" customHeight="1" x14ac:dyDescent="0.3">
      <c r="A789" s="258" t="str">
        <f t="shared" si="12"/>
        <v>786위</v>
      </c>
      <c r="B789" s="215" t="s">
        <v>3394</v>
      </c>
      <c r="C789" s="215" t="s">
        <v>3621</v>
      </c>
      <c r="D789" s="191">
        <v>22</v>
      </c>
      <c r="E789" s="356" t="s">
        <v>3624</v>
      </c>
      <c r="F789" s="214" t="s">
        <v>89</v>
      </c>
      <c r="G789" s="221" t="s">
        <v>90</v>
      </c>
      <c r="H789" s="214" t="s">
        <v>247</v>
      </c>
      <c r="I789" s="229" t="s">
        <v>248</v>
      </c>
      <c r="J789" s="272">
        <v>55</v>
      </c>
      <c r="K789" s="321">
        <v>4.5780445969125214</v>
      </c>
      <c r="L789" s="233">
        <v>4.5849056603773581</v>
      </c>
      <c r="M789" s="217">
        <v>4.581818181818182</v>
      </c>
      <c r="N789" s="217">
        <v>4.5454545454545459</v>
      </c>
      <c r="O789" s="217">
        <v>4.5999999999999996</v>
      </c>
      <c r="P789" s="430" t="s">
        <v>1539</v>
      </c>
    </row>
    <row r="790" spans="1:16" ht="30" customHeight="1" x14ac:dyDescent="0.3">
      <c r="A790" s="258" t="str">
        <f t="shared" si="12"/>
        <v>787위</v>
      </c>
      <c r="B790" s="215" t="s">
        <v>1898</v>
      </c>
      <c r="C790" s="215" t="s">
        <v>1902</v>
      </c>
      <c r="D790" s="191">
        <v>1</v>
      </c>
      <c r="E790" s="356" t="s">
        <v>2656</v>
      </c>
      <c r="F790" s="214" t="s">
        <v>2558</v>
      </c>
      <c r="G790" s="221" t="s">
        <v>2949</v>
      </c>
      <c r="H790" s="214" t="s">
        <v>203</v>
      </c>
      <c r="I790" s="229" t="s">
        <v>203</v>
      </c>
      <c r="J790" s="272">
        <v>15</v>
      </c>
      <c r="K790" s="321">
        <v>4.5761904761904759</v>
      </c>
      <c r="L790" s="233">
        <v>4.5333333333333332</v>
      </c>
      <c r="M790" s="217">
        <v>4.5333333333333332</v>
      </c>
      <c r="N790" s="217">
        <v>4.666666666666667</v>
      </c>
      <c r="O790" s="217">
        <v>4.5714285714285712</v>
      </c>
      <c r="P790" s="452" t="s">
        <v>2571</v>
      </c>
    </row>
    <row r="791" spans="1:16" ht="30" customHeight="1" x14ac:dyDescent="0.3">
      <c r="A791" s="258" t="str">
        <f t="shared" si="12"/>
        <v>788위</v>
      </c>
      <c r="B791" s="215" t="s">
        <v>3792</v>
      </c>
      <c r="C791" s="215" t="s">
        <v>3902</v>
      </c>
      <c r="D791" s="191">
        <v>22</v>
      </c>
      <c r="E791" s="356" t="s">
        <v>2185</v>
      </c>
      <c r="F791" s="214" t="s">
        <v>3103</v>
      </c>
      <c r="G791" s="221" t="s">
        <v>3751</v>
      </c>
      <c r="H791" s="214" t="s">
        <v>3906</v>
      </c>
      <c r="I791" s="229" t="s">
        <v>1892</v>
      </c>
      <c r="J791" s="272">
        <v>7</v>
      </c>
      <c r="K791" s="321">
        <v>4.5757575757575761</v>
      </c>
      <c r="L791" s="233">
        <v>4.5757575757575761</v>
      </c>
      <c r="M791" s="217">
        <v>4.5757575757575761</v>
      </c>
      <c r="N791" s="217">
        <v>4.5757575757575761</v>
      </c>
      <c r="O791" s="217">
        <v>4.5757575757575761</v>
      </c>
      <c r="P791" s="430" t="s">
        <v>3100</v>
      </c>
    </row>
    <row r="792" spans="1:16" ht="30" customHeight="1" x14ac:dyDescent="0.3">
      <c r="A792" s="258" t="str">
        <f t="shared" si="12"/>
        <v>788위</v>
      </c>
      <c r="B792" s="215" t="s">
        <v>1898</v>
      </c>
      <c r="C792" s="215" t="s">
        <v>1908</v>
      </c>
      <c r="D792" s="191">
        <v>22</v>
      </c>
      <c r="E792" s="356" t="s">
        <v>1910</v>
      </c>
      <c r="F792" s="214" t="s">
        <v>2850</v>
      </c>
      <c r="G792" s="221" t="s">
        <v>2851</v>
      </c>
      <c r="H792" s="214" t="s">
        <v>1891</v>
      </c>
      <c r="I792" s="229" t="s">
        <v>1892</v>
      </c>
      <c r="J792" s="272">
        <v>33</v>
      </c>
      <c r="K792" s="321">
        <v>4.5757575757575761</v>
      </c>
      <c r="L792" s="233">
        <v>4.5454545454545459</v>
      </c>
      <c r="M792" s="217">
        <v>4.6060606060606064</v>
      </c>
      <c r="N792" s="217">
        <v>4.6060606060606064</v>
      </c>
      <c r="O792" s="217">
        <v>4.5454545454545459</v>
      </c>
      <c r="P792" s="430" t="s">
        <v>2847</v>
      </c>
    </row>
    <row r="793" spans="1:16" ht="30" customHeight="1" x14ac:dyDescent="0.3">
      <c r="A793" s="258" t="str">
        <f t="shared" si="12"/>
        <v>790위</v>
      </c>
      <c r="B793" s="215" t="s">
        <v>1833</v>
      </c>
      <c r="C793" s="215" t="s">
        <v>2456</v>
      </c>
      <c r="D793" s="191">
        <v>22</v>
      </c>
      <c r="E793" s="356" t="s">
        <v>2179</v>
      </c>
      <c r="F793" s="214" t="s">
        <v>2848</v>
      </c>
      <c r="G793" s="221" t="s">
        <v>2849</v>
      </c>
      <c r="H793" s="214" t="s">
        <v>1891</v>
      </c>
      <c r="I793" s="229" t="s">
        <v>1892</v>
      </c>
      <c r="J793" s="272">
        <v>12</v>
      </c>
      <c r="K793" s="321">
        <v>4.5757575757575752</v>
      </c>
      <c r="L793" s="233">
        <v>4.5</v>
      </c>
      <c r="M793" s="217">
        <v>4.583333333333333</v>
      </c>
      <c r="N793" s="217">
        <v>4.583333333333333</v>
      </c>
      <c r="O793" s="217">
        <v>4.6363636363636367</v>
      </c>
      <c r="P793" s="430" t="s">
        <v>2847</v>
      </c>
    </row>
    <row r="794" spans="1:16" ht="30" customHeight="1" x14ac:dyDescent="0.3">
      <c r="A794" s="258" t="str">
        <f t="shared" si="12"/>
        <v>791위</v>
      </c>
      <c r="B794" s="215" t="s">
        <v>1886</v>
      </c>
      <c r="C794" s="215" t="s">
        <v>1894</v>
      </c>
      <c r="D794" s="273">
        <v>1</v>
      </c>
      <c r="E794" s="357" t="s">
        <v>2484</v>
      </c>
      <c r="F794" s="214" t="s">
        <v>2561</v>
      </c>
      <c r="G794" s="221" t="s">
        <v>2562</v>
      </c>
      <c r="H794" s="214" t="s">
        <v>1101</v>
      </c>
      <c r="I794" s="229" t="s">
        <v>1076</v>
      </c>
      <c r="J794" s="274">
        <v>23</v>
      </c>
      <c r="K794" s="321">
        <v>4.5749999999999993</v>
      </c>
      <c r="L794" s="232">
        <v>4.55</v>
      </c>
      <c r="M794" s="216">
        <v>4.5999999999999996</v>
      </c>
      <c r="N794" s="216">
        <v>4.55</v>
      </c>
      <c r="O794" s="216">
        <v>4.5999999999999996</v>
      </c>
      <c r="P794" s="430" t="s">
        <v>2227</v>
      </c>
    </row>
    <row r="795" spans="1:16" ht="30" customHeight="1" x14ac:dyDescent="0.3">
      <c r="A795" s="258" t="str">
        <f t="shared" si="12"/>
        <v>792위</v>
      </c>
      <c r="B795" s="215" t="s">
        <v>3394</v>
      </c>
      <c r="C795" s="215" t="s">
        <v>3527</v>
      </c>
      <c r="D795" s="191">
        <v>5</v>
      </c>
      <c r="E795" s="356" t="s">
        <v>703</v>
      </c>
      <c r="F795" s="214" t="s">
        <v>287</v>
      </c>
      <c r="G795" s="221" t="s">
        <v>290</v>
      </c>
      <c r="H795" s="222" t="s">
        <v>363</v>
      </c>
      <c r="I795" s="230" t="s">
        <v>363</v>
      </c>
      <c r="J795" s="272">
        <v>27</v>
      </c>
      <c r="K795" s="321">
        <v>4.5740740740740744</v>
      </c>
      <c r="L795" s="233">
        <v>4.5555555555555554</v>
      </c>
      <c r="M795" s="217">
        <v>4.6296296296296298</v>
      </c>
      <c r="N795" s="217">
        <v>4.4814814814814818</v>
      </c>
      <c r="O795" s="217">
        <v>4.6296296296296298</v>
      </c>
      <c r="P795" s="430" t="s">
        <v>2227</v>
      </c>
    </row>
    <row r="796" spans="1:16" ht="30" customHeight="1" x14ac:dyDescent="0.3">
      <c r="A796" s="258" t="str">
        <f t="shared" si="12"/>
        <v>793위</v>
      </c>
      <c r="B796" s="215" t="s">
        <v>1173</v>
      </c>
      <c r="C796" s="215" t="s">
        <v>1911</v>
      </c>
      <c r="D796" s="191">
        <v>3</v>
      </c>
      <c r="E796" s="356" t="s">
        <v>2635</v>
      </c>
      <c r="F796" s="214" t="s">
        <v>2748</v>
      </c>
      <c r="G796" s="221" t="s">
        <v>2749</v>
      </c>
      <c r="H796" s="214" t="s">
        <v>1273</v>
      </c>
      <c r="I796" s="229" t="s">
        <v>1273</v>
      </c>
      <c r="J796" s="272">
        <v>19</v>
      </c>
      <c r="K796" s="321">
        <v>4.5738304093567246</v>
      </c>
      <c r="L796" s="233">
        <v>4.5789473684210522</v>
      </c>
      <c r="M796" s="217">
        <v>4.6111111111111107</v>
      </c>
      <c r="N796" s="217">
        <v>4.4736842105263159</v>
      </c>
      <c r="O796" s="217">
        <v>4.6315789473684212</v>
      </c>
      <c r="P796" s="430" t="s">
        <v>2227</v>
      </c>
    </row>
    <row r="797" spans="1:16" ht="30" customHeight="1" x14ac:dyDescent="0.3">
      <c r="A797" s="258" t="str">
        <f t="shared" si="12"/>
        <v>794위</v>
      </c>
      <c r="B797" s="215" t="s">
        <v>3394</v>
      </c>
      <c r="C797" s="215" t="s">
        <v>3527</v>
      </c>
      <c r="D797" s="191">
        <v>3</v>
      </c>
      <c r="E797" s="356" t="s">
        <v>721</v>
      </c>
      <c r="F797" s="214" t="s">
        <v>1119</v>
      </c>
      <c r="G797" s="221" t="s">
        <v>1120</v>
      </c>
      <c r="H797" s="222" t="s">
        <v>204</v>
      </c>
      <c r="I797" s="230" t="s">
        <v>204</v>
      </c>
      <c r="J797" s="272">
        <v>37</v>
      </c>
      <c r="K797" s="321">
        <v>4.5716966966966961</v>
      </c>
      <c r="L797" s="233">
        <v>4.5675675675675675</v>
      </c>
      <c r="M797" s="217">
        <v>4.5675675675675675</v>
      </c>
      <c r="N797" s="217">
        <v>4.5405405405405403</v>
      </c>
      <c r="O797" s="217">
        <v>4.6111111111111107</v>
      </c>
      <c r="P797" s="430" t="s">
        <v>2227</v>
      </c>
    </row>
    <row r="798" spans="1:16" ht="30" customHeight="1" x14ac:dyDescent="0.3">
      <c r="A798" s="258" t="str">
        <f t="shared" si="12"/>
        <v>795위</v>
      </c>
      <c r="B798" s="215" t="s">
        <v>1173</v>
      </c>
      <c r="C798" s="215" t="s">
        <v>1548</v>
      </c>
      <c r="D798" s="191">
        <v>22</v>
      </c>
      <c r="E798" s="356" t="s">
        <v>1918</v>
      </c>
      <c r="F798" s="214" t="s">
        <v>2787</v>
      </c>
      <c r="G798" s="221" t="s">
        <v>2788</v>
      </c>
      <c r="H798" s="214" t="s">
        <v>1891</v>
      </c>
      <c r="I798" s="229" t="s">
        <v>1892</v>
      </c>
      <c r="J798" s="272">
        <v>15</v>
      </c>
      <c r="K798" s="321">
        <v>4.5715201465201467</v>
      </c>
      <c r="L798" s="233">
        <v>4.5333333333333332</v>
      </c>
      <c r="M798" s="217">
        <v>4.6428571428571432</v>
      </c>
      <c r="N798" s="217">
        <v>4.5714285714285712</v>
      </c>
      <c r="O798" s="217">
        <v>4.5384615384615383</v>
      </c>
      <c r="P798" s="430" t="s">
        <v>2789</v>
      </c>
    </row>
    <row r="799" spans="1:16" ht="30" customHeight="1" x14ac:dyDescent="0.3">
      <c r="A799" s="258" t="str">
        <f t="shared" si="12"/>
        <v>796위</v>
      </c>
      <c r="B799" s="215" t="s">
        <v>3394</v>
      </c>
      <c r="C799" s="215" t="s">
        <v>3392</v>
      </c>
      <c r="D799" s="191">
        <v>1</v>
      </c>
      <c r="E799" s="356" t="s">
        <v>3410</v>
      </c>
      <c r="F799" s="214" t="s">
        <v>3417</v>
      </c>
      <c r="G799" s="221" t="s">
        <v>3418</v>
      </c>
      <c r="H799" s="214" t="s">
        <v>1273</v>
      </c>
      <c r="I799" s="229" t="s">
        <v>1273</v>
      </c>
      <c r="J799" s="272">
        <v>14</v>
      </c>
      <c r="K799" s="321">
        <v>4.5714285714285712</v>
      </c>
      <c r="L799" s="233">
        <v>4.5714285714285712</v>
      </c>
      <c r="M799" s="217">
        <v>4.5714285714285712</v>
      </c>
      <c r="N799" s="217">
        <v>4.5714285714285712</v>
      </c>
      <c r="O799" s="217">
        <v>4.5714285714285712</v>
      </c>
      <c r="P799" s="430" t="s">
        <v>2227</v>
      </c>
    </row>
    <row r="800" spans="1:16" ht="30" customHeight="1" x14ac:dyDescent="0.3">
      <c r="A800" s="258" t="str">
        <f t="shared" si="12"/>
        <v>796위</v>
      </c>
      <c r="B800" s="215" t="s">
        <v>3394</v>
      </c>
      <c r="C800" s="215" t="s">
        <v>3705</v>
      </c>
      <c r="D800" s="191">
        <v>22</v>
      </c>
      <c r="E800" s="356" t="s">
        <v>3719</v>
      </c>
      <c r="F800" s="214" t="s">
        <v>1300</v>
      </c>
      <c r="G800" s="221" t="s">
        <v>1301</v>
      </c>
      <c r="H800" s="214" t="s">
        <v>247</v>
      </c>
      <c r="I800" s="229" t="s">
        <v>248</v>
      </c>
      <c r="J800" s="272">
        <v>7</v>
      </c>
      <c r="K800" s="321">
        <v>4.5714285714285712</v>
      </c>
      <c r="L800" s="233">
        <v>4.5714285714285712</v>
      </c>
      <c r="M800" s="217">
        <v>4.5714285714285712</v>
      </c>
      <c r="N800" s="217">
        <v>4.5714285714285712</v>
      </c>
      <c r="O800" s="217">
        <v>4.5714285714285712</v>
      </c>
      <c r="P800" s="430" t="s">
        <v>1537</v>
      </c>
    </row>
    <row r="801" spans="1:16" ht="30" customHeight="1" x14ac:dyDescent="0.3">
      <c r="A801" s="258" t="str">
        <f t="shared" si="12"/>
        <v>796위</v>
      </c>
      <c r="B801" s="215" t="s">
        <v>3792</v>
      </c>
      <c r="C801" s="215" t="s">
        <v>3902</v>
      </c>
      <c r="D801" s="191">
        <v>22</v>
      </c>
      <c r="E801" s="356" t="s">
        <v>2185</v>
      </c>
      <c r="F801" s="214" t="s">
        <v>2790</v>
      </c>
      <c r="G801" s="221" t="s">
        <v>2789</v>
      </c>
      <c r="H801" s="214" t="s">
        <v>3906</v>
      </c>
      <c r="I801" s="229" t="s">
        <v>1892</v>
      </c>
      <c r="J801" s="272">
        <v>22</v>
      </c>
      <c r="K801" s="321">
        <v>4.5714285714285712</v>
      </c>
      <c r="L801" s="233">
        <v>4.5714285714285712</v>
      </c>
      <c r="M801" s="217">
        <v>4.5714285714285712</v>
      </c>
      <c r="N801" s="217">
        <v>4.5714285714285712</v>
      </c>
      <c r="O801" s="217">
        <v>4.5714285714285712</v>
      </c>
      <c r="P801" s="430" t="s">
        <v>2789</v>
      </c>
    </row>
    <row r="802" spans="1:16" ht="30" customHeight="1" x14ac:dyDescent="0.3">
      <c r="A802" s="258" t="str">
        <f t="shared" si="12"/>
        <v>796위</v>
      </c>
      <c r="B802" s="215" t="s">
        <v>1886</v>
      </c>
      <c r="C802" s="215" t="s">
        <v>1887</v>
      </c>
      <c r="D802" s="273">
        <v>1</v>
      </c>
      <c r="E802" s="380" t="s">
        <v>2638</v>
      </c>
      <c r="F802" s="214" t="s">
        <v>2753</v>
      </c>
      <c r="G802" s="221" t="s">
        <v>2755</v>
      </c>
      <c r="H802" s="214" t="s">
        <v>1159</v>
      </c>
      <c r="I802" s="229" t="s">
        <v>1159</v>
      </c>
      <c r="J802" s="274">
        <v>14</v>
      </c>
      <c r="K802" s="321">
        <v>4.5714285714285712</v>
      </c>
      <c r="L802" s="234">
        <v>4.5</v>
      </c>
      <c r="M802" s="223">
        <v>4.5714285714285712</v>
      </c>
      <c r="N802" s="223">
        <v>4.5714285714285712</v>
      </c>
      <c r="O802" s="223">
        <v>4.6428571428571432</v>
      </c>
      <c r="P802" s="430" t="s">
        <v>2227</v>
      </c>
    </row>
    <row r="803" spans="1:16" ht="30" customHeight="1" x14ac:dyDescent="0.3">
      <c r="A803" s="258" t="str">
        <f t="shared" si="12"/>
        <v>800위</v>
      </c>
      <c r="B803" s="215" t="s">
        <v>1898</v>
      </c>
      <c r="C803" s="215" t="s">
        <v>1902</v>
      </c>
      <c r="D803" s="191">
        <v>1</v>
      </c>
      <c r="E803" s="356" t="s">
        <v>1931</v>
      </c>
      <c r="F803" s="214" t="s">
        <v>2806</v>
      </c>
      <c r="G803" s="221" t="s">
        <v>2891</v>
      </c>
      <c r="H803" s="214" t="s">
        <v>1930</v>
      </c>
      <c r="I803" s="229" t="s">
        <v>1131</v>
      </c>
      <c r="J803" s="272">
        <v>86</v>
      </c>
      <c r="K803" s="321">
        <v>4.5713406292749657</v>
      </c>
      <c r="L803" s="233">
        <v>4.558139534883721</v>
      </c>
      <c r="M803" s="217">
        <v>4.5930232558139537</v>
      </c>
      <c r="N803" s="217">
        <v>4.5411764705882351</v>
      </c>
      <c r="O803" s="217">
        <v>4.5930232558139537</v>
      </c>
      <c r="P803" s="430" t="s">
        <v>2892</v>
      </c>
    </row>
    <row r="804" spans="1:16" ht="30" customHeight="1" x14ac:dyDescent="0.3">
      <c r="A804" s="258" t="str">
        <f t="shared" si="12"/>
        <v>801위</v>
      </c>
      <c r="B804" s="215" t="s">
        <v>1898</v>
      </c>
      <c r="C804" s="215" t="s">
        <v>1899</v>
      </c>
      <c r="D804" s="191">
        <v>22</v>
      </c>
      <c r="E804" s="356" t="s">
        <v>1901</v>
      </c>
      <c r="F804" s="214" t="s">
        <v>2858</v>
      </c>
      <c r="G804" s="221" t="s">
        <v>2859</v>
      </c>
      <c r="H804" s="214" t="s">
        <v>1891</v>
      </c>
      <c r="I804" s="229" t="s">
        <v>1892</v>
      </c>
      <c r="J804" s="272">
        <v>81</v>
      </c>
      <c r="K804" s="321">
        <v>4.5696202531645573</v>
      </c>
      <c r="L804" s="233">
        <v>4.5443037974683547</v>
      </c>
      <c r="M804" s="217">
        <v>4.556962025316456</v>
      </c>
      <c r="N804" s="217">
        <v>4.5696202531645573</v>
      </c>
      <c r="O804" s="217">
        <v>4.6075949367088604</v>
      </c>
      <c r="P804" s="452" t="s">
        <v>2227</v>
      </c>
    </row>
    <row r="805" spans="1:16" ht="30" customHeight="1" x14ac:dyDescent="0.3">
      <c r="A805" s="258" t="str">
        <f t="shared" si="12"/>
        <v>802위</v>
      </c>
      <c r="B805" s="215" t="s">
        <v>3792</v>
      </c>
      <c r="C805" s="215" t="s">
        <v>3833</v>
      </c>
      <c r="D805" s="191">
        <v>22</v>
      </c>
      <c r="E805" s="356" t="s">
        <v>2186</v>
      </c>
      <c r="F805" s="214" t="s">
        <v>3116</v>
      </c>
      <c r="G805" s="221" t="s">
        <v>3117</v>
      </c>
      <c r="H805" s="214" t="s">
        <v>3906</v>
      </c>
      <c r="I805" s="229" t="s">
        <v>1892</v>
      </c>
      <c r="J805" s="272">
        <v>11</v>
      </c>
      <c r="K805" s="321">
        <v>4.5681818181818192</v>
      </c>
      <c r="L805" s="233">
        <v>4.5454545454545459</v>
      </c>
      <c r="M805" s="217">
        <v>4.6363636363636367</v>
      </c>
      <c r="N805" s="217">
        <v>4.5454545454545459</v>
      </c>
      <c r="O805" s="217">
        <v>4.5454545454545459</v>
      </c>
      <c r="P805" s="430" t="s">
        <v>3113</v>
      </c>
    </row>
    <row r="806" spans="1:16" ht="30" customHeight="1" x14ac:dyDescent="0.3">
      <c r="A806" s="258" t="str">
        <f t="shared" si="12"/>
        <v>803위</v>
      </c>
      <c r="B806" s="215" t="s">
        <v>1173</v>
      </c>
      <c r="C806" s="215" t="s">
        <v>1658</v>
      </c>
      <c r="D806" s="191">
        <v>1</v>
      </c>
      <c r="E806" s="356" t="s">
        <v>3215</v>
      </c>
      <c r="F806" s="214" t="s">
        <v>3007</v>
      </c>
      <c r="G806" s="221" t="s">
        <v>3223</v>
      </c>
      <c r="H806" s="214" t="s">
        <v>1101</v>
      </c>
      <c r="I806" s="229" t="s">
        <v>1101</v>
      </c>
      <c r="J806" s="272">
        <v>45</v>
      </c>
      <c r="K806" s="321">
        <v>4.5681818181818183</v>
      </c>
      <c r="L806" s="233">
        <v>4.5227272727272725</v>
      </c>
      <c r="M806" s="217">
        <v>4.5454545454545459</v>
      </c>
      <c r="N806" s="217">
        <v>4.5909090909090908</v>
      </c>
      <c r="O806" s="217">
        <v>4.6136363636363633</v>
      </c>
      <c r="P806" s="430" t="s">
        <v>2227</v>
      </c>
    </row>
    <row r="807" spans="1:16" ht="30" customHeight="1" x14ac:dyDescent="0.3">
      <c r="A807" s="258" t="str">
        <f t="shared" si="12"/>
        <v>803위</v>
      </c>
      <c r="B807" s="215" t="s">
        <v>1173</v>
      </c>
      <c r="C807" s="215" t="s">
        <v>1914</v>
      </c>
      <c r="D807" s="191">
        <v>2</v>
      </c>
      <c r="E807" s="356" t="s">
        <v>1931</v>
      </c>
      <c r="F807" s="214" t="s">
        <v>2807</v>
      </c>
      <c r="G807" s="221" t="s">
        <v>3157</v>
      </c>
      <c r="H807" s="214" t="s">
        <v>1930</v>
      </c>
      <c r="I807" s="229" t="s">
        <v>1131</v>
      </c>
      <c r="J807" s="272">
        <v>44</v>
      </c>
      <c r="K807" s="321">
        <v>4.5681818181818183</v>
      </c>
      <c r="L807" s="233">
        <v>4.5909090909090908</v>
      </c>
      <c r="M807" s="217">
        <v>4.5681818181818183</v>
      </c>
      <c r="N807" s="217">
        <v>4.5</v>
      </c>
      <c r="O807" s="217">
        <v>4.6136363636363633</v>
      </c>
      <c r="P807" s="430" t="s">
        <v>2227</v>
      </c>
    </row>
    <row r="808" spans="1:16" ht="30" customHeight="1" x14ac:dyDescent="0.3">
      <c r="A808" s="258" t="str">
        <f t="shared" si="12"/>
        <v>803위</v>
      </c>
      <c r="B808" s="215" t="s">
        <v>1898</v>
      </c>
      <c r="C808" s="215" t="s">
        <v>1902</v>
      </c>
      <c r="D808" s="191">
        <v>1</v>
      </c>
      <c r="E808" s="356" t="s">
        <v>1674</v>
      </c>
      <c r="F808" s="214" t="s">
        <v>2925</v>
      </c>
      <c r="G808" s="221" t="s">
        <v>2926</v>
      </c>
      <c r="H808" s="214" t="s">
        <v>1076</v>
      </c>
      <c r="I808" s="229" t="s">
        <v>1076</v>
      </c>
      <c r="J808" s="272">
        <v>11</v>
      </c>
      <c r="K808" s="321">
        <v>4.5681818181818183</v>
      </c>
      <c r="L808" s="233">
        <v>4.5454545454545459</v>
      </c>
      <c r="M808" s="217">
        <v>4.5454545454545459</v>
      </c>
      <c r="N808" s="217">
        <v>4.5454545454545459</v>
      </c>
      <c r="O808" s="217">
        <v>4.6363636363636367</v>
      </c>
      <c r="P808" s="430" t="s">
        <v>2227</v>
      </c>
    </row>
    <row r="809" spans="1:16" ht="30" customHeight="1" x14ac:dyDescent="0.3">
      <c r="A809" s="258" t="str">
        <f t="shared" si="12"/>
        <v>806위</v>
      </c>
      <c r="B809" s="215" t="s">
        <v>1898</v>
      </c>
      <c r="C809" s="215" t="s">
        <v>1905</v>
      </c>
      <c r="D809" s="191">
        <v>1</v>
      </c>
      <c r="E809" s="356" t="s">
        <v>2261</v>
      </c>
      <c r="F809" s="214" t="s">
        <v>2465</v>
      </c>
      <c r="G809" s="221" t="s">
        <v>3029</v>
      </c>
      <c r="H809" s="214" t="s">
        <v>1186</v>
      </c>
      <c r="I809" s="229" t="s">
        <v>1186</v>
      </c>
      <c r="J809" s="272">
        <v>28</v>
      </c>
      <c r="K809" s="321">
        <v>4.5681089743589745</v>
      </c>
      <c r="L809" s="233">
        <v>4.5769230769230766</v>
      </c>
      <c r="M809" s="217">
        <v>4.5769230769230766</v>
      </c>
      <c r="N809" s="217">
        <v>4.5769230769230766</v>
      </c>
      <c r="O809" s="217">
        <v>4.541666666666667</v>
      </c>
      <c r="P809" s="430" t="s">
        <v>2227</v>
      </c>
    </row>
    <row r="810" spans="1:16" ht="30" customHeight="1" x14ac:dyDescent="0.3">
      <c r="A810" s="258" t="str">
        <f t="shared" si="12"/>
        <v>807위</v>
      </c>
      <c r="B810" s="215" t="s">
        <v>1833</v>
      </c>
      <c r="C810" s="215" t="s">
        <v>2208</v>
      </c>
      <c r="D810" s="191">
        <v>4</v>
      </c>
      <c r="E810" s="356" t="s">
        <v>1674</v>
      </c>
      <c r="F810" s="214" t="s">
        <v>2923</v>
      </c>
      <c r="G810" s="221" t="s">
        <v>2547</v>
      </c>
      <c r="H810" s="214" t="s">
        <v>1076</v>
      </c>
      <c r="I810" s="229" t="s">
        <v>1076</v>
      </c>
      <c r="J810" s="272">
        <v>28</v>
      </c>
      <c r="K810" s="321">
        <v>4.5674603174603163</v>
      </c>
      <c r="L810" s="233">
        <v>4.5714285714285712</v>
      </c>
      <c r="M810" s="217">
        <v>4.6071428571428568</v>
      </c>
      <c r="N810" s="217">
        <v>4.5357142857142856</v>
      </c>
      <c r="O810" s="217">
        <v>4.5555555555555554</v>
      </c>
      <c r="P810" s="430" t="s">
        <v>2227</v>
      </c>
    </row>
    <row r="811" spans="1:16" ht="30" customHeight="1" x14ac:dyDescent="0.3">
      <c r="A811" s="258" t="str">
        <f t="shared" si="12"/>
        <v>808위</v>
      </c>
      <c r="B811" s="215" t="s">
        <v>3394</v>
      </c>
      <c r="C811" s="215" t="s">
        <v>3705</v>
      </c>
      <c r="D811" s="191">
        <v>1</v>
      </c>
      <c r="E811" s="356" t="s">
        <v>3708</v>
      </c>
      <c r="F811" s="214" t="s">
        <v>3711</v>
      </c>
      <c r="G811" s="221" t="s">
        <v>3715</v>
      </c>
      <c r="H811" s="527" t="s">
        <v>363</v>
      </c>
      <c r="I811" s="528" t="s">
        <v>363</v>
      </c>
      <c r="J811" s="272">
        <v>15</v>
      </c>
      <c r="K811" s="321">
        <v>4.5666666666666664</v>
      </c>
      <c r="L811" s="233">
        <v>4.5999999999999996</v>
      </c>
      <c r="M811" s="217">
        <v>4.5333333333333332</v>
      </c>
      <c r="N811" s="217">
        <v>4.5999999999999996</v>
      </c>
      <c r="O811" s="217">
        <v>4.5333333333333332</v>
      </c>
      <c r="P811" s="430" t="s">
        <v>2227</v>
      </c>
    </row>
    <row r="812" spans="1:16" ht="30" customHeight="1" x14ac:dyDescent="0.3">
      <c r="A812" s="258" t="str">
        <f t="shared" si="12"/>
        <v>808위</v>
      </c>
      <c r="B812" s="215" t="s">
        <v>3394</v>
      </c>
      <c r="C812" s="215" t="s">
        <v>3392</v>
      </c>
      <c r="D812" s="191">
        <v>22</v>
      </c>
      <c r="E812" s="356" t="s">
        <v>3395</v>
      </c>
      <c r="F812" s="214" t="s">
        <v>1302</v>
      </c>
      <c r="G812" s="221" t="s">
        <v>1303</v>
      </c>
      <c r="H812" s="214" t="s">
        <v>247</v>
      </c>
      <c r="I812" s="229" t="s">
        <v>248</v>
      </c>
      <c r="J812" s="272">
        <v>30</v>
      </c>
      <c r="K812" s="321">
        <v>4.5666666666666664</v>
      </c>
      <c r="L812" s="233">
        <v>4.5666666666666664</v>
      </c>
      <c r="M812" s="217">
        <v>4.5666666666666664</v>
      </c>
      <c r="N812" s="217">
        <v>4.5666666666666664</v>
      </c>
      <c r="O812" s="217">
        <v>4.5666666666666664</v>
      </c>
      <c r="P812" s="430" t="s">
        <v>1537</v>
      </c>
    </row>
    <row r="813" spans="1:16" ht="30" customHeight="1" x14ac:dyDescent="0.3">
      <c r="A813" s="258" t="str">
        <f t="shared" si="12"/>
        <v>810위</v>
      </c>
      <c r="B813" s="215" t="s">
        <v>1898</v>
      </c>
      <c r="C813" s="215" t="s">
        <v>1908</v>
      </c>
      <c r="D813" s="191">
        <v>22</v>
      </c>
      <c r="E813" s="356" t="s">
        <v>1910</v>
      </c>
      <c r="F813" s="214" t="s">
        <v>2768</v>
      </c>
      <c r="G813" s="221" t="s">
        <v>2769</v>
      </c>
      <c r="H813" s="214" t="s">
        <v>1891</v>
      </c>
      <c r="I813" s="229" t="s">
        <v>1892</v>
      </c>
      <c r="J813" s="272">
        <v>81</v>
      </c>
      <c r="K813" s="321">
        <v>4.5654904306220097</v>
      </c>
      <c r="L813" s="233">
        <v>4.5657894736842106</v>
      </c>
      <c r="M813" s="217">
        <v>4.6052631578947372</v>
      </c>
      <c r="N813" s="217">
        <v>4.5194805194805197</v>
      </c>
      <c r="O813" s="217">
        <v>4.5714285714285712</v>
      </c>
      <c r="P813" s="430" t="s">
        <v>2764</v>
      </c>
    </row>
    <row r="814" spans="1:16" ht="30" customHeight="1" x14ac:dyDescent="0.3">
      <c r="A814" s="258" t="str">
        <f t="shared" si="12"/>
        <v>811위</v>
      </c>
      <c r="B814" s="215" t="s">
        <v>1833</v>
      </c>
      <c r="C814" s="215" t="s">
        <v>2706</v>
      </c>
      <c r="D814" s="191">
        <v>1</v>
      </c>
      <c r="E814" s="356" t="s">
        <v>2717</v>
      </c>
      <c r="F814" s="214" t="s">
        <v>3320</v>
      </c>
      <c r="G814" s="221" t="s">
        <v>3323</v>
      </c>
      <c r="H814" s="214" t="s">
        <v>1273</v>
      </c>
      <c r="I814" s="229" t="s">
        <v>1273</v>
      </c>
      <c r="J814" s="272">
        <v>24</v>
      </c>
      <c r="K814" s="321">
        <v>4.5652173913043477</v>
      </c>
      <c r="L814" s="233">
        <v>4.6086956521739131</v>
      </c>
      <c r="M814" s="217">
        <v>4.4782608695652177</v>
      </c>
      <c r="N814" s="217">
        <v>4.5652173913043477</v>
      </c>
      <c r="O814" s="217">
        <v>4.6086956521739131</v>
      </c>
      <c r="P814" s="430" t="s">
        <v>2227</v>
      </c>
    </row>
    <row r="815" spans="1:16" ht="30" customHeight="1" x14ac:dyDescent="0.3">
      <c r="A815" s="258" t="str">
        <f t="shared" si="12"/>
        <v>811위</v>
      </c>
      <c r="B815" s="215" t="s">
        <v>3394</v>
      </c>
      <c r="C815" s="215" t="s">
        <v>3392</v>
      </c>
      <c r="D815" s="191">
        <v>22</v>
      </c>
      <c r="E815" s="356" t="s">
        <v>3395</v>
      </c>
      <c r="F815" s="214" t="s">
        <v>1312</v>
      </c>
      <c r="G815" s="221" t="s">
        <v>1314</v>
      </c>
      <c r="H815" s="214" t="s">
        <v>247</v>
      </c>
      <c r="I815" s="229" t="s">
        <v>248</v>
      </c>
      <c r="J815" s="272">
        <v>23</v>
      </c>
      <c r="K815" s="321">
        <v>4.5652173913043477</v>
      </c>
      <c r="L815" s="233">
        <v>4.5652173913043477</v>
      </c>
      <c r="M815" s="217">
        <v>4.5652173913043477</v>
      </c>
      <c r="N815" s="217">
        <v>4.5652173913043477</v>
      </c>
      <c r="O815" s="217">
        <v>4.5652173913043477</v>
      </c>
      <c r="P815" s="430" t="s">
        <v>1538</v>
      </c>
    </row>
    <row r="816" spans="1:16" ht="30" customHeight="1" x14ac:dyDescent="0.3">
      <c r="A816" s="258" t="str">
        <f t="shared" si="12"/>
        <v>813위</v>
      </c>
      <c r="B816" s="215" t="s">
        <v>1833</v>
      </c>
      <c r="C816" s="215" t="s">
        <v>1835</v>
      </c>
      <c r="D816" s="191">
        <v>22</v>
      </c>
      <c r="E816" s="356" t="s">
        <v>3271</v>
      </c>
      <c r="F816" s="214" t="s">
        <v>3101</v>
      </c>
      <c r="G816" s="221" t="s">
        <v>3102</v>
      </c>
      <c r="H816" s="214" t="s">
        <v>1891</v>
      </c>
      <c r="I816" s="229" t="s">
        <v>1892</v>
      </c>
      <c r="J816" s="272">
        <v>17</v>
      </c>
      <c r="K816" s="321">
        <v>4.5637254901960782</v>
      </c>
      <c r="L816" s="233">
        <v>4.5882352941176467</v>
      </c>
      <c r="M816" s="217">
        <v>4.5999999999999996</v>
      </c>
      <c r="N816" s="217">
        <v>4.5333333333333332</v>
      </c>
      <c r="O816" s="217">
        <v>4.5333333333333332</v>
      </c>
      <c r="P816" s="430" t="s">
        <v>3100</v>
      </c>
    </row>
    <row r="817" spans="1:16" ht="30" customHeight="1" x14ac:dyDescent="0.3">
      <c r="A817" s="258" t="str">
        <f t="shared" si="12"/>
        <v>814위</v>
      </c>
      <c r="B817" s="215" t="s">
        <v>1173</v>
      </c>
      <c r="C817" s="215" t="s">
        <v>1911</v>
      </c>
      <c r="D817" s="191">
        <v>22</v>
      </c>
      <c r="E817" s="356" t="s">
        <v>1913</v>
      </c>
      <c r="F817" s="214" t="s">
        <v>2850</v>
      </c>
      <c r="G817" s="221" t="s">
        <v>2851</v>
      </c>
      <c r="H817" s="214" t="s">
        <v>1891</v>
      </c>
      <c r="I817" s="229" t="s">
        <v>1892</v>
      </c>
      <c r="J817" s="272">
        <v>26</v>
      </c>
      <c r="K817" s="321">
        <v>4.5626923076923074</v>
      </c>
      <c r="L817" s="233">
        <v>4.5769230769230766</v>
      </c>
      <c r="M817" s="217">
        <v>4.615384615384615</v>
      </c>
      <c r="N817" s="217">
        <v>4.5384615384615383</v>
      </c>
      <c r="O817" s="217">
        <v>4.5199999999999996</v>
      </c>
      <c r="P817" s="430" t="s">
        <v>2847</v>
      </c>
    </row>
    <row r="818" spans="1:16" ht="30" customHeight="1" x14ac:dyDescent="0.3">
      <c r="A818" s="258" t="str">
        <f t="shared" si="12"/>
        <v>815위</v>
      </c>
      <c r="B818" s="215" t="s">
        <v>3394</v>
      </c>
      <c r="C818" s="215" t="s">
        <v>3527</v>
      </c>
      <c r="D818" s="191">
        <v>3</v>
      </c>
      <c r="E818" s="356" t="s">
        <v>721</v>
      </c>
      <c r="F818" s="214" t="s">
        <v>776</v>
      </c>
      <c r="G818" s="221" t="s">
        <v>1122</v>
      </c>
      <c r="H818" s="222" t="s">
        <v>204</v>
      </c>
      <c r="I818" s="230" t="s">
        <v>204</v>
      </c>
      <c r="J818" s="272">
        <v>37</v>
      </c>
      <c r="K818" s="321">
        <v>4.5625</v>
      </c>
      <c r="L818" s="233">
        <v>4.5555555555555554</v>
      </c>
      <c r="M818" s="217">
        <v>4.5</v>
      </c>
      <c r="N818" s="217">
        <v>4.583333333333333</v>
      </c>
      <c r="O818" s="217">
        <v>4.6111111111111107</v>
      </c>
      <c r="P818" s="430" t="s">
        <v>2227</v>
      </c>
    </row>
    <row r="819" spans="1:16" ht="30" customHeight="1" x14ac:dyDescent="0.3">
      <c r="A819" s="258" t="str">
        <f t="shared" si="12"/>
        <v>815위</v>
      </c>
      <c r="B819" s="215" t="s">
        <v>3394</v>
      </c>
      <c r="C819" s="215" t="s">
        <v>3705</v>
      </c>
      <c r="D819" s="191">
        <v>22</v>
      </c>
      <c r="E819" s="356" t="s">
        <v>3719</v>
      </c>
      <c r="F819" s="214" t="s">
        <v>94</v>
      </c>
      <c r="G819" s="221" t="s">
        <v>326</v>
      </c>
      <c r="H819" s="214" t="s">
        <v>247</v>
      </c>
      <c r="I819" s="229" t="s">
        <v>248</v>
      </c>
      <c r="J819" s="272">
        <v>8</v>
      </c>
      <c r="K819" s="321">
        <v>4.5625</v>
      </c>
      <c r="L819" s="233">
        <v>4.5</v>
      </c>
      <c r="M819" s="217">
        <v>4.625</v>
      </c>
      <c r="N819" s="217">
        <v>4.625</v>
      </c>
      <c r="O819" s="217">
        <v>4.5</v>
      </c>
      <c r="P819" s="430" t="s">
        <v>1535</v>
      </c>
    </row>
    <row r="820" spans="1:16" ht="30" customHeight="1" x14ac:dyDescent="0.3">
      <c r="A820" s="258" t="str">
        <f t="shared" si="12"/>
        <v>815위</v>
      </c>
      <c r="B820" s="215" t="s">
        <v>1898</v>
      </c>
      <c r="C820" s="215" t="s">
        <v>1908</v>
      </c>
      <c r="D820" s="191">
        <v>1</v>
      </c>
      <c r="E820" s="356" t="s">
        <v>2679</v>
      </c>
      <c r="F820" s="214" t="s">
        <v>3079</v>
      </c>
      <c r="G820" s="221" t="s">
        <v>3080</v>
      </c>
      <c r="H820" s="214" t="s">
        <v>203</v>
      </c>
      <c r="I820" s="229" t="s">
        <v>203</v>
      </c>
      <c r="J820" s="272">
        <v>12</v>
      </c>
      <c r="K820" s="321">
        <v>4.5625</v>
      </c>
      <c r="L820" s="233">
        <v>4.5</v>
      </c>
      <c r="M820" s="217">
        <v>4.583333333333333</v>
      </c>
      <c r="N820" s="217">
        <v>4.5</v>
      </c>
      <c r="O820" s="217">
        <v>4.666666666666667</v>
      </c>
      <c r="P820" s="452" t="s">
        <v>2227</v>
      </c>
    </row>
    <row r="821" spans="1:16" ht="30" customHeight="1" x14ac:dyDescent="0.3">
      <c r="A821" s="258" t="str">
        <f t="shared" si="12"/>
        <v>818위</v>
      </c>
      <c r="B821" s="215" t="s">
        <v>1833</v>
      </c>
      <c r="C821" s="215" t="s">
        <v>2208</v>
      </c>
      <c r="D821" s="191">
        <v>4</v>
      </c>
      <c r="E821" s="356" t="s">
        <v>1674</v>
      </c>
      <c r="F821" s="214" t="s">
        <v>2925</v>
      </c>
      <c r="G821" s="221" t="s">
        <v>2926</v>
      </c>
      <c r="H821" s="214" t="s">
        <v>1076</v>
      </c>
      <c r="I821" s="229" t="s">
        <v>1076</v>
      </c>
      <c r="J821" s="272">
        <v>22</v>
      </c>
      <c r="K821" s="321">
        <v>4.562229437229437</v>
      </c>
      <c r="L821" s="233">
        <v>4.5454545454545459</v>
      </c>
      <c r="M821" s="217">
        <v>4.5454545454545459</v>
      </c>
      <c r="N821" s="217">
        <v>4.4761904761904763</v>
      </c>
      <c r="O821" s="217">
        <v>4.6818181818181817</v>
      </c>
      <c r="P821" s="430" t="s">
        <v>2227</v>
      </c>
    </row>
    <row r="822" spans="1:16" ht="30" customHeight="1" x14ac:dyDescent="0.3">
      <c r="A822" s="258" t="str">
        <f t="shared" si="12"/>
        <v>819위</v>
      </c>
      <c r="B822" s="215" t="s">
        <v>3792</v>
      </c>
      <c r="C822" s="215" t="s">
        <v>3801</v>
      </c>
      <c r="D822" s="191">
        <v>1</v>
      </c>
      <c r="E822" s="356" t="s">
        <v>3828</v>
      </c>
      <c r="F822" s="214" t="s">
        <v>3938</v>
      </c>
      <c r="G822" s="221" t="s">
        <v>3962</v>
      </c>
      <c r="H822" s="214" t="s">
        <v>3831</v>
      </c>
      <c r="I822" s="229" t="s">
        <v>3831</v>
      </c>
      <c r="J822" s="272">
        <v>14</v>
      </c>
      <c r="K822" s="321">
        <v>4.561813186813187</v>
      </c>
      <c r="L822" s="233">
        <v>4.5714285714285712</v>
      </c>
      <c r="M822" s="217">
        <v>4.6428571428571432</v>
      </c>
      <c r="N822" s="217">
        <v>4.4615384615384617</v>
      </c>
      <c r="O822" s="217">
        <v>4.5714285714285712</v>
      </c>
      <c r="P822" s="430" t="s">
        <v>2227</v>
      </c>
    </row>
    <row r="823" spans="1:16" ht="30" customHeight="1" x14ac:dyDescent="0.3">
      <c r="A823" s="258" t="str">
        <f t="shared" si="12"/>
        <v>820위</v>
      </c>
      <c r="B823" s="215" t="s">
        <v>3792</v>
      </c>
      <c r="C823" s="215" t="s">
        <v>3833</v>
      </c>
      <c r="D823" s="191">
        <v>22</v>
      </c>
      <c r="E823" s="356" t="s">
        <v>2186</v>
      </c>
      <c r="F823" s="214" t="s">
        <v>3976</v>
      </c>
      <c r="G823" s="221" t="s">
        <v>3977</v>
      </c>
      <c r="H823" s="214" t="s">
        <v>3906</v>
      </c>
      <c r="I823" s="229" t="s">
        <v>1892</v>
      </c>
      <c r="J823" s="272">
        <v>61</v>
      </c>
      <c r="K823" s="321">
        <v>4.5614754098360653</v>
      </c>
      <c r="L823" s="233">
        <v>4.5737704918032787</v>
      </c>
      <c r="M823" s="217">
        <v>4.6065573770491799</v>
      </c>
      <c r="N823" s="217">
        <v>4.5409836065573774</v>
      </c>
      <c r="O823" s="217">
        <v>4.5245901639344259</v>
      </c>
      <c r="P823" s="430" t="s">
        <v>2766</v>
      </c>
    </row>
    <row r="824" spans="1:16" ht="30" customHeight="1" x14ac:dyDescent="0.3">
      <c r="A824" s="258" t="str">
        <f t="shared" si="12"/>
        <v>821위</v>
      </c>
      <c r="B824" s="215" t="s">
        <v>1898</v>
      </c>
      <c r="C824" s="215" t="s">
        <v>1902</v>
      </c>
      <c r="D824" s="191">
        <v>1</v>
      </c>
      <c r="E824" s="356" t="s">
        <v>2656</v>
      </c>
      <c r="F824" s="214" t="s">
        <v>2950</v>
      </c>
      <c r="G824" s="221" t="s">
        <v>2951</v>
      </c>
      <c r="H824" s="214" t="s">
        <v>203</v>
      </c>
      <c r="I824" s="229" t="s">
        <v>203</v>
      </c>
      <c r="J824" s="272">
        <v>15</v>
      </c>
      <c r="K824" s="321">
        <v>4.5607142857142859</v>
      </c>
      <c r="L824" s="233">
        <v>4.5333333333333332</v>
      </c>
      <c r="M824" s="217">
        <v>4.6428571428571432</v>
      </c>
      <c r="N824" s="217">
        <v>4.4666666666666668</v>
      </c>
      <c r="O824" s="217">
        <v>4.5999999999999996</v>
      </c>
      <c r="P824" s="430" t="s">
        <v>2227</v>
      </c>
    </row>
    <row r="825" spans="1:16" ht="30" customHeight="1" x14ac:dyDescent="0.3">
      <c r="A825" s="258" t="str">
        <f t="shared" si="12"/>
        <v>822위</v>
      </c>
      <c r="B825" s="215" t="s">
        <v>1173</v>
      </c>
      <c r="C825" s="215" t="s">
        <v>1658</v>
      </c>
      <c r="D825" s="191">
        <v>3</v>
      </c>
      <c r="E825" s="356" t="s">
        <v>1674</v>
      </c>
      <c r="F825" s="214" t="s">
        <v>2919</v>
      </c>
      <c r="G825" s="221" t="s">
        <v>2812</v>
      </c>
      <c r="H825" s="214" t="s">
        <v>1076</v>
      </c>
      <c r="I825" s="229" t="s">
        <v>1076</v>
      </c>
      <c r="J825" s="272">
        <v>34</v>
      </c>
      <c r="K825" s="321">
        <v>4.5599999999999996</v>
      </c>
      <c r="L825" s="233">
        <v>4.55</v>
      </c>
      <c r="M825" s="217">
        <v>4.58</v>
      </c>
      <c r="N825" s="217">
        <v>4.5199999999999996</v>
      </c>
      <c r="O825" s="217">
        <v>4.59</v>
      </c>
      <c r="P825" s="430" t="s">
        <v>2227</v>
      </c>
    </row>
    <row r="826" spans="1:16" ht="30" customHeight="1" x14ac:dyDescent="0.3">
      <c r="A826" s="258" t="str">
        <f t="shared" si="12"/>
        <v>823위</v>
      </c>
      <c r="B826" s="215" t="s">
        <v>3792</v>
      </c>
      <c r="C826" s="215" t="s">
        <v>4052</v>
      </c>
      <c r="D826" s="272">
        <v>1</v>
      </c>
      <c r="E826" s="580" t="s">
        <v>4073</v>
      </c>
      <c r="F826" s="214" t="s">
        <v>2558</v>
      </c>
      <c r="G826" s="221" t="s">
        <v>4075</v>
      </c>
      <c r="H826" s="214" t="s">
        <v>1159</v>
      </c>
      <c r="I826" s="229" t="s">
        <v>1159</v>
      </c>
      <c r="J826" s="272">
        <v>13</v>
      </c>
      <c r="K826" s="321">
        <v>4.5576923076923075</v>
      </c>
      <c r="L826" s="233">
        <v>4.615384615384615</v>
      </c>
      <c r="M826" s="217">
        <v>4.5384615384615383</v>
      </c>
      <c r="N826" s="217">
        <v>4.5384615384615383</v>
      </c>
      <c r="O826" s="217">
        <v>4.5384615384615383</v>
      </c>
      <c r="P826" s="430" t="s">
        <v>2571</v>
      </c>
    </row>
    <row r="827" spans="1:16" ht="30" customHeight="1" x14ac:dyDescent="0.3">
      <c r="A827" s="258" t="str">
        <f t="shared" si="12"/>
        <v>823위</v>
      </c>
      <c r="B827" s="215" t="s">
        <v>1833</v>
      </c>
      <c r="C827" s="215" t="s">
        <v>2456</v>
      </c>
      <c r="D827" s="272">
        <v>2</v>
      </c>
      <c r="E827" s="356" t="s">
        <v>3215</v>
      </c>
      <c r="F827" s="214" t="s">
        <v>3274</v>
      </c>
      <c r="G827" s="221" t="s">
        <v>3349</v>
      </c>
      <c r="H827" s="214" t="s">
        <v>1101</v>
      </c>
      <c r="I827" s="229" t="s">
        <v>1101</v>
      </c>
      <c r="J827" s="191">
        <v>26</v>
      </c>
      <c r="K827" s="322">
        <v>4.5576923076923075</v>
      </c>
      <c r="L827" s="233">
        <v>4.5384615384615383</v>
      </c>
      <c r="M827" s="217">
        <v>4.5</v>
      </c>
      <c r="N827" s="217">
        <v>4.5769230769230766</v>
      </c>
      <c r="O827" s="217">
        <v>4.615384615384615</v>
      </c>
      <c r="P827" s="430" t="s">
        <v>2227</v>
      </c>
    </row>
    <row r="828" spans="1:16" ht="30" customHeight="1" x14ac:dyDescent="0.3">
      <c r="A828" s="258" t="str">
        <f t="shared" si="12"/>
        <v>823위</v>
      </c>
      <c r="B828" s="215" t="s">
        <v>1833</v>
      </c>
      <c r="C828" s="215" t="s">
        <v>2440</v>
      </c>
      <c r="D828" s="272">
        <v>22</v>
      </c>
      <c r="E828" s="356" t="s">
        <v>2180</v>
      </c>
      <c r="F828" s="214" t="s">
        <v>2787</v>
      </c>
      <c r="G828" s="221" t="s">
        <v>2788</v>
      </c>
      <c r="H828" s="214" t="s">
        <v>1891</v>
      </c>
      <c r="I828" s="229" t="s">
        <v>1892</v>
      </c>
      <c r="J828" s="191">
        <v>13</v>
      </c>
      <c r="K828" s="321">
        <v>4.5576923076923075</v>
      </c>
      <c r="L828" s="233">
        <v>4.5384615384615383</v>
      </c>
      <c r="M828" s="217">
        <v>4.615384615384615</v>
      </c>
      <c r="N828" s="217">
        <v>4.5384615384615383</v>
      </c>
      <c r="O828" s="217">
        <v>4.5384615384615383</v>
      </c>
      <c r="P828" s="430" t="s">
        <v>2789</v>
      </c>
    </row>
    <row r="829" spans="1:16" ht="30" customHeight="1" x14ac:dyDescent="0.3">
      <c r="A829" s="258" t="str">
        <f t="shared" si="12"/>
        <v>826위</v>
      </c>
      <c r="B829" s="215" t="s">
        <v>3394</v>
      </c>
      <c r="C829" s="215" t="s">
        <v>3621</v>
      </c>
      <c r="D829" s="272">
        <v>22</v>
      </c>
      <c r="E829" s="356" t="s">
        <v>3624</v>
      </c>
      <c r="F829" s="214" t="s">
        <v>3627</v>
      </c>
      <c r="G829" s="221" t="s">
        <v>3628</v>
      </c>
      <c r="H829" s="214" t="s">
        <v>247</v>
      </c>
      <c r="I829" s="229" t="s">
        <v>248</v>
      </c>
      <c r="J829" s="191">
        <v>45</v>
      </c>
      <c r="K829" s="321">
        <v>4.5574879227053149</v>
      </c>
      <c r="L829" s="233">
        <v>4.5777777777777775</v>
      </c>
      <c r="M829" s="217">
        <v>4.5217391304347823</v>
      </c>
      <c r="N829" s="217">
        <v>4.5434782608695654</v>
      </c>
      <c r="O829" s="217">
        <v>4.5869565217391308</v>
      </c>
      <c r="P829" s="430" t="s">
        <v>75</v>
      </c>
    </row>
    <row r="830" spans="1:16" ht="30" customHeight="1" x14ac:dyDescent="0.3">
      <c r="A830" s="258" t="str">
        <f t="shared" si="12"/>
        <v>827위</v>
      </c>
      <c r="B830" s="215" t="s">
        <v>3792</v>
      </c>
      <c r="C830" s="215" t="s">
        <v>3902</v>
      </c>
      <c r="D830" s="272">
        <v>6</v>
      </c>
      <c r="E830" s="356" t="s">
        <v>1674</v>
      </c>
      <c r="F830" s="214" t="s">
        <v>2748</v>
      </c>
      <c r="G830" s="221" t="s">
        <v>2749</v>
      </c>
      <c r="H830" s="214" t="s">
        <v>1076</v>
      </c>
      <c r="I830" s="229" t="s">
        <v>1076</v>
      </c>
      <c r="J830" s="191">
        <v>22</v>
      </c>
      <c r="K830" s="321">
        <v>4.5568181818181817</v>
      </c>
      <c r="L830" s="233">
        <v>4.5454545454545459</v>
      </c>
      <c r="M830" s="217">
        <v>4.5454545454545459</v>
      </c>
      <c r="N830" s="217">
        <v>4.5454545454545459</v>
      </c>
      <c r="O830" s="217">
        <v>4.5909090909090908</v>
      </c>
      <c r="P830" s="430" t="s">
        <v>2227</v>
      </c>
    </row>
    <row r="831" spans="1:16" ht="30" customHeight="1" x14ac:dyDescent="0.3">
      <c r="A831" s="258" t="str">
        <f t="shared" si="12"/>
        <v>827위</v>
      </c>
      <c r="B831" s="215" t="s">
        <v>1833</v>
      </c>
      <c r="C831" s="215" t="s">
        <v>2440</v>
      </c>
      <c r="D831" s="272">
        <v>22</v>
      </c>
      <c r="E831" s="356" t="s">
        <v>2180</v>
      </c>
      <c r="F831" s="214" t="s">
        <v>3111</v>
      </c>
      <c r="G831" s="221" t="s">
        <v>3112</v>
      </c>
      <c r="H831" s="214" t="s">
        <v>1891</v>
      </c>
      <c r="I831" s="229" t="s">
        <v>1892</v>
      </c>
      <c r="J831" s="191">
        <v>22</v>
      </c>
      <c r="K831" s="321">
        <v>4.5568181818181817</v>
      </c>
      <c r="L831" s="233">
        <v>4.5454545454545459</v>
      </c>
      <c r="M831" s="217">
        <v>4.5454545454545459</v>
      </c>
      <c r="N831" s="217">
        <v>4.5454545454545459</v>
      </c>
      <c r="O831" s="217">
        <v>4.5909090909090908</v>
      </c>
      <c r="P831" s="430" t="s">
        <v>3113</v>
      </c>
    </row>
    <row r="832" spans="1:16" ht="30" customHeight="1" x14ac:dyDescent="0.3">
      <c r="A832" s="258" t="str">
        <f t="shared" si="12"/>
        <v>829위</v>
      </c>
      <c r="B832" s="215" t="s">
        <v>1898</v>
      </c>
      <c r="C832" s="215" t="s">
        <v>1908</v>
      </c>
      <c r="D832" s="272">
        <v>1</v>
      </c>
      <c r="E832" s="356" t="s">
        <v>2678</v>
      </c>
      <c r="F832" s="214" t="s">
        <v>3068</v>
      </c>
      <c r="G832" s="221" t="s">
        <v>3069</v>
      </c>
      <c r="H832" s="214" t="s">
        <v>203</v>
      </c>
      <c r="I832" s="229" t="s">
        <v>203</v>
      </c>
      <c r="J832" s="191">
        <v>31</v>
      </c>
      <c r="K832" s="321">
        <v>4.556451612903226</v>
      </c>
      <c r="L832" s="233">
        <v>4.5161290322580649</v>
      </c>
      <c r="M832" s="217">
        <v>4.580645161290323</v>
      </c>
      <c r="N832" s="217">
        <v>4.580645161290323</v>
      </c>
      <c r="O832" s="217">
        <v>4.5483870967741939</v>
      </c>
      <c r="P832" s="430" t="s">
        <v>2227</v>
      </c>
    </row>
    <row r="833" spans="1:16" ht="30" customHeight="1" x14ac:dyDescent="0.3">
      <c r="A833" s="258" t="str">
        <f t="shared" si="12"/>
        <v>830위</v>
      </c>
      <c r="B833" s="215" t="s">
        <v>1173</v>
      </c>
      <c r="C833" s="215" t="s">
        <v>1911</v>
      </c>
      <c r="D833" s="272">
        <v>1</v>
      </c>
      <c r="E833" s="356" t="s">
        <v>2684</v>
      </c>
      <c r="F833" s="214" t="s">
        <v>2992</v>
      </c>
      <c r="G833" s="221" t="s">
        <v>3140</v>
      </c>
      <c r="H833" s="214" t="s">
        <v>203</v>
      </c>
      <c r="I833" s="229" t="s">
        <v>203</v>
      </c>
      <c r="J833" s="191">
        <v>27</v>
      </c>
      <c r="K833" s="321">
        <v>4.5555555555555554</v>
      </c>
      <c r="L833" s="233">
        <v>4.5925925925925926</v>
      </c>
      <c r="M833" s="217">
        <v>4.5555555555555554</v>
      </c>
      <c r="N833" s="217">
        <v>4.5555555555555554</v>
      </c>
      <c r="O833" s="217">
        <v>4.5185185185185182</v>
      </c>
      <c r="P833" s="430" t="s">
        <v>2227</v>
      </c>
    </row>
    <row r="834" spans="1:16" ht="30" customHeight="1" x14ac:dyDescent="0.3">
      <c r="A834" s="258" t="str">
        <f t="shared" si="12"/>
        <v>830위</v>
      </c>
      <c r="B834" s="215" t="s">
        <v>1886</v>
      </c>
      <c r="C834" s="215" t="s">
        <v>17</v>
      </c>
      <c r="D834" s="274">
        <v>1</v>
      </c>
      <c r="E834" s="357" t="s">
        <v>2731</v>
      </c>
      <c r="F834" s="214" t="s">
        <v>2732</v>
      </c>
      <c r="G834" s="221" t="s">
        <v>2733</v>
      </c>
      <c r="H834" s="214" t="s">
        <v>203</v>
      </c>
      <c r="I834" s="229" t="s">
        <v>203</v>
      </c>
      <c r="J834" s="273">
        <v>9</v>
      </c>
      <c r="K834" s="321">
        <v>4.5555555555555554</v>
      </c>
      <c r="L834" s="233">
        <v>4.5555555555555554</v>
      </c>
      <c r="M834" s="217">
        <v>4.666666666666667</v>
      </c>
      <c r="N834" s="217">
        <v>4.4444444444444446</v>
      </c>
      <c r="O834" s="217">
        <v>4.5555555555555554</v>
      </c>
      <c r="P834" s="430" t="s">
        <v>2227</v>
      </c>
    </row>
    <row r="835" spans="1:16" ht="30" customHeight="1" x14ac:dyDescent="0.3">
      <c r="A835" s="258" t="str">
        <f t="shared" si="12"/>
        <v>830위</v>
      </c>
      <c r="B835" s="215" t="s">
        <v>1833</v>
      </c>
      <c r="C835" s="215" t="s">
        <v>2440</v>
      </c>
      <c r="D835" s="272">
        <v>1</v>
      </c>
      <c r="E835" s="356" t="s">
        <v>2489</v>
      </c>
      <c r="F835" s="214" t="s">
        <v>2605</v>
      </c>
      <c r="G835" s="221" t="s">
        <v>2607</v>
      </c>
      <c r="H835" s="214" t="s">
        <v>203</v>
      </c>
      <c r="I835" s="229" t="s">
        <v>203</v>
      </c>
      <c r="J835" s="191">
        <v>18</v>
      </c>
      <c r="K835" s="321">
        <v>4.5555555555555554</v>
      </c>
      <c r="L835" s="233">
        <v>4.5555555555555554</v>
      </c>
      <c r="M835" s="217">
        <v>4.6111111111111107</v>
      </c>
      <c r="N835" s="217">
        <v>4.5</v>
      </c>
      <c r="O835" s="217">
        <v>4.5555555555555554</v>
      </c>
      <c r="P835" s="430" t="s">
        <v>2227</v>
      </c>
    </row>
    <row r="836" spans="1:16" ht="30" customHeight="1" x14ac:dyDescent="0.3">
      <c r="A836" s="258" t="str">
        <f t="shared" ref="A836:A899" si="13">_xlfn.RANK.EQ(K836, $K$4:$K$4324, 0)&amp;"위"</f>
        <v>830위</v>
      </c>
      <c r="B836" s="215" t="s">
        <v>3394</v>
      </c>
      <c r="C836" s="215" t="s">
        <v>3527</v>
      </c>
      <c r="D836" s="272">
        <v>22</v>
      </c>
      <c r="E836" s="356" t="s">
        <v>3528</v>
      </c>
      <c r="F836" s="103" t="s">
        <v>1306</v>
      </c>
      <c r="G836" s="181" t="s">
        <v>1307</v>
      </c>
      <c r="H836" s="214" t="s">
        <v>247</v>
      </c>
      <c r="I836" s="229" t="s">
        <v>248</v>
      </c>
      <c r="J836" s="191">
        <v>9</v>
      </c>
      <c r="K836" s="321">
        <v>4.5555555555555554</v>
      </c>
      <c r="L836" s="233">
        <v>4.5555555555555554</v>
      </c>
      <c r="M836" s="217">
        <v>4.5555555555555554</v>
      </c>
      <c r="N836" s="217">
        <v>4.5555555555555554</v>
      </c>
      <c r="O836" s="217">
        <v>4.5555555555555554</v>
      </c>
      <c r="P836" s="430" t="s">
        <v>1537</v>
      </c>
    </row>
    <row r="837" spans="1:16" ht="30" customHeight="1" x14ac:dyDescent="0.3">
      <c r="A837" s="258" t="str">
        <f t="shared" si="13"/>
        <v>830위</v>
      </c>
      <c r="B837" s="215" t="s">
        <v>3792</v>
      </c>
      <c r="C837" s="215" t="s">
        <v>3902</v>
      </c>
      <c r="D837" s="272">
        <v>22</v>
      </c>
      <c r="E837" s="356" t="s">
        <v>2185</v>
      </c>
      <c r="F837" s="103" t="s">
        <v>3101</v>
      </c>
      <c r="G837" s="181" t="s">
        <v>3751</v>
      </c>
      <c r="H837" s="214" t="s">
        <v>3906</v>
      </c>
      <c r="I837" s="229" t="s">
        <v>1892</v>
      </c>
      <c r="J837" s="191">
        <v>33</v>
      </c>
      <c r="K837" s="321">
        <v>4.5555555555555554</v>
      </c>
      <c r="L837" s="233">
        <v>4.5555555555555554</v>
      </c>
      <c r="M837" s="217">
        <v>4.5555555555555554</v>
      </c>
      <c r="N837" s="217">
        <v>4.5555555555555554</v>
      </c>
      <c r="O837" s="217">
        <v>4.5555555555555554</v>
      </c>
      <c r="P837" s="430" t="s">
        <v>3100</v>
      </c>
    </row>
    <row r="838" spans="1:16" ht="30" customHeight="1" x14ac:dyDescent="0.3">
      <c r="A838" s="258" t="str">
        <f t="shared" si="13"/>
        <v>830위</v>
      </c>
      <c r="B838" s="215" t="s">
        <v>1173</v>
      </c>
      <c r="C838" s="215" t="s">
        <v>1548</v>
      </c>
      <c r="D838" s="272">
        <v>22</v>
      </c>
      <c r="E838" s="356" t="s">
        <v>1918</v>
      </c>
      <c r="F838" s="103" t="s">
        <v>3116</v>
      </c>
      <c r="G838" s="181" t="s">
        <v>3117</v>
      </c>
      <c r="H838" s="214" t="s">
        <v>1891</v>
      </c>
      <c r="I838" s="229" t="s">
        <v>1892</v>
      </c>
      <c r="J838" s="191">
        <v>9</v>
      </c>
      <c r="K838" s="321">
        <v>4.5555555555555554</v>
      </c>
      <c r="L838" s="233">
        <v>4.5555555555555554</v>
      </c>
      <c r="M838" s="217">
        <v>4.5555555555555554</v>
      </c>
      <c r="N838" s="217">
        <v>4.5555555555555554</v>
      </c>
      <c r="O838" s="217">
        <v>4.5555555555555554</v>
      </c>
      <c r="P838" s="452" t="s">
        <v>3113</v>
      </c>
    </row>
    <row r="839" spans="1:16" ht="30" customHeight="1" x14ac:dyDescent="0.3">
      <c r="A839" s="258" t="str">
        <f t="shared" si="13"/>
        <v>836위</v>
      </c>
      <c r="B839" s="215" t="s">
        <v>1898</v>
      </c>
      <c r="C839" s="215" t="s">
        <v>1905</v>
      </c>
      <c r="D839" s="272">
        <v>1</v>
      </c>
      <c r="E839" s="356" t="s">
        <v>2669</v>
      </c>
      <c r="F839" s="103" t="s">
        <v>3034</v>
      </c>
      <c r="G839" s="181" t="s">
        <v>3035</v>
      </c>
      <c r="H839" s="214" t="s">
        <v>1159</v>
      </c>
      <c r="I839" s="229" t="s">
        <v>1159</v>
      </c>
      <c r="J839" s="191">
        <v>16</v>
      </c>
      <c r="K839" s="321">
        <v>4.5552083333333329</v>
      </c>
      <c r="L839" s="233">
        <v>4.5</v>
      </c>
      <c r="M839" s="217">
        <v>4.5625</v>
      </c>
      <c r="N839" s="217">
        <v>4.625</v>
      </c>
      <c r="O839" s="217">
        <v>4.5333333333333332</v>
      </c>
      <c r="P839" s="430" t="s">
        <v>2227</v>
      </c>
    </row>
    <row r="840" spans="1:16" ht="30" customHeight="1" x14ac:dyDescent="0.3">
      <c r="A840" s="258" t="str">
        <f t="shared" si="13"/>
        <v>837위</v>
      </c>
      <c r="B840" s="215" t="s">
        <v>1833</v>
      </c>
      <c r="C840" s="215" t="s">
        <v>2208</v>
      </c>
      <c r="D840" s="272">
        <v>2</v>
      </c>
      <c r="E840" s="356" t="s">
        <v>2683</v>
      </c>
      <c r="F840" s="103" t="s">
        <v>3337</v>
      </c>
      <c r="G840" s="181" t="s">
        <v>2231</v>
      </c>
      <c r="H840" s="214" t="s">
        <v>1159</v>
      </c>
      <c r="I840" s="229" t="s">
        <v>1159</v>
      </c>
      <c r="J840" s="191">
        <v>26</v>
      </c>
      <c r="K840" s="321">
        <v>4.5549242424242431</v>
      </c>
      <c r="L840" s="233">
        <v>4.583333333333333</v>
      </c>
      <c r="M840" s="217">
        <v>4.5454545454545459</v>
      </c>
      <c r="N840" s="217">
        <v>4.5454545454545459</v>
      </c>
      <c r="O840" s="217">
        <v>4.5454545454545459</v>
      </c>
      <c r="P840" s="430" t="s">
        <v>2227</v>
      </c>
    </row>
    <row r="841" spans="1:16" ht="30" customHeight="1" x14ac:dyDescent="0.3">
      <c r="A841" s="258" t="str">
        <f t="shared" si="13"/>
        <v>837위</v>
      </c>
      <c r="B841" s="215" t="s">
        <v>1833</v>
      </c>
      <c r="C841" s="215" t="s">
        <v>2208</v>
      </c>
      <c r="D841" s="272">
        <v>22</v>
      </c>
      <c r="E841" s="356" t="s">
        <v>2178</v>
      </c>
      <c r="F841" s="103" t="s">
        <v>2796</v>
      </c>
      <c r="G841" s="181" t="s">
        <v>2791</v>
      </c>
      <c r="H841" s="214" t="s">
        <v>1891</v>
      </c>
      <c r="I841" s="229" t="s">
        <v>1892</v>
      </c>
      <c r="J841" s="191">
        <v>12</v>
      </c>
      <c r="K841" s="321">
        <v>4.5549242424242431</v>
      </c>
      <c r="L841" s="233">
        <v>4.583333333333333</v>
      </c>
      <c r="M841" s="217">
        <v>4.5454545454545459</v>
      </c>
      <c r="N841" s="217">
        <v>4.5454545454545459</v>
      </c>
      <c r="O841" s="217">
        <v>4.5454545454545459</v>
      </c>
      <c r="P841" s="430" t="s">
        <v>2789</v>
      </c>
    </row>
    <row r="842" spans="1:16" ht="30" customHeight="1" x14ac:dyDescent="0.3">
      <c r="A842" s="258" t="str">
        <f t="shared" si="13"/>
        <v>839위</v>
      </c>
      <c r="B842" s="215" t="s">
        <v>1898</v>
      </c>
      <c r="C842" s="215" t="s">
        <v>1899</v>
      </c>
      <c r="D842" s="272">
        <v>22</v>
      </c>
      <c r="E842" s="356" t="s">
        <v>1901</v>
      </c>
      <c r="F842" s="103" t="s">
        <v>2848</v>
      </c>
      <c r="G842" s="181" t="s">
        <v>2849</v>
      </c>
      <c r="H842" s="214" t="s">
        <v>1891</v>
      </c>
      <c r="I842" s="229" t="s">
        <v>1892</v>
      </c>
      <c r="J842" s="191">
        <v>21</v>
      </c>
      <c r="K842" s="321">
        <v>4.5547619047619046</v>
      </c>
      <c r="L842" s="233">
        <v>4.5714285714285712</v>
      </c>
      <c r="M842" s="217">
        <v>4.6190476190476186</v>
      </c>
      <c r="N842" s="217">
        <v>4.5999999999999996</v>
      </c>
      <c r="O842" s="217">
        <v>4.4285714285714288</v>
      </c>
      <c r="P842" s="430" t="s">
        <v>2847</v>
      </c>
    </row>
    <row r="843" spans="1:16" ht="30" customHeight="1" x14ac:dyDescent="0.3">
      <c r="A843" s="258" t="str">
        <f t="shared" si="13"/>
        <v>840위</v>
      </c>
      <c r="B843" s="215" t="s">
        <v>1886</v>
      </c>
      <c r="C843" s="215" t="s">
        <v>1887</v>
      </c>
      <c r="D843" s="274">
        <v>1</v>
      </c>
      <c r="E843" s="380" t="s">
        <v>2638</v>
      </c>
      <c r="F843" s="103" t="s">
        <v>2753</v>
      </c>
      <c r="G843" s="181" t="s">
        <v>2754</v>
      </c>
      <c r="H843" s="214" t="s">
        <v>1159</v>
      </c>
      <c r="I843" s="229" t="s">
        <v>1159</v>
      </c>
      <c r="J843" s="273">
        <v>14</v>
      </c>
      <c r="K843" s="321">
        <v>4.5535714285714288</v>
      </c>
      <c r="L843" s="234">
        <v>4.5</v>
      </c>
      <c r="M843" s="223">
        <v>4.5714285714285712</v>
      </c>
      <c r="N843" s="223">
        <v>4.5</v>
      </c>
      <c r="O843" s="223">
        <v>4.6428571428571432</v>
      </c>
      <c r="P843" s="430" t="s">
        <v>2227</v>
      </c>
    </row>
    <row r="844" spans="1:16" ht="30" customHeight="1" x14ac:dyDescent="0.3">
      <c r="A844" s="258" t="str">
        <f t="shared" si="13"/>
        <v>841위</v>
      </c>
      <c r="B844" s="215" t="s">
        <v>1833</v>
      </c>
      <c r="C844" s="215" t="s">
        <v>2706</v>
      </c>
      <c r="D844" s="272">
        <v>22</v>
      </c>
      <c r="E844" s="356" t="s">
        <v>3294</v>
      </c>
      <c r="F844" s="103" t="s">
        <v>3103</v>
      </c>
      <c r="G844" s="181" t="s">
        <v>3104</v>
      </c>
      <c r="H844" s="214" t="s">
        <v>1891</v>
      </c>
      <c r="I844" s="229" t="s">
        <v>1892</v>
      </c>
      <c r="J844" s="191">
        <v>26</v>
      </c>
      <c r="K844" s="321">
        <v>4.553461538461538</v>
      </c>
      <c r="L844" s="233">
        <v>4.5769230769230766</v>
      </c>
      <c r="M844" s="217">
        <v>4.5</v>
      </c>
      <c r="N844" s="217">
        <v>4.5769230769230766</v>
      </c>
      <c r="O844" s="217">
        <v>4.5599999999999996</v>
      </c>
      <c r="P844" s="430" t="s">
        <v>3100</v>
      </c>
    </row>
    <row r="845" spans="1:16" ht="30" customHeight="1" x14ac:dyDescent="0.3">
      <c r="A845" s="258" t="str">
        <f t="shared" si="13"/>
        <v>842위</v>
      </c>
      <c r="B845" s="215" t="s">
        <v>1898</v>
      </c>
      <c r="C845" s="215" t="s">
        <v>1899</v>
      </c>
      <c r="D845" s="272">
        <v>1</v>
      </c>
      <c r="E845" s="356" t="s">
        <v>1928</v>
      </c>
      <c r="F845" s="103" t="s">
        <v>2741</v>
      </c>
      <c r="G845" s="181" t="s">
        <v>2837</v>
      </c>
      <c r="H845" s="214" t="s">
        <v>1930</v>
      </c>
      <c r="I845" s="229" t="s">
        <v>1131</v>
      </c>
      <c r="J845" s="191">
        <v>90</v>
      </c>
      <c r="K845" s="321">
        <v>4.5533707865168545</v>
      </c>
      <c r="L845" s="233">
        <v>4.5280898876404496</v>
      </c>
      <c r="M845" s="217">
        <v>4.5617977528089888</v>
      </c>
      <c r="N845" s="217">
        <v>4.5617977528089888</v>
      </c>
      <c r="O845" s="217">
        <v>4.5617977528089888</v>
      </c>
      <c r="P845" s="430" t="s">
        <v>2838</v>
      </c>
    </row>
    <row r="846" spans="1:16" ht="30" customHeight="1" x14ac:dyDescent="0.3">
      <c r="A846" s="258" t="str">
        <f t="shared" si="13"/>
        <v>843위</v>
      </c>
      <c r="B846" s="215" t="s">
        <v>3792</v>
      </c>
      <c r="C846" s="215" t="s">
        <v>3801</v>
      </c>
      <c r="D846" s="272">
        <v>2</v>
      </c>
      <c r="E846" s="356" t="s">
        <v>2671</v>
      </c>
      <c r="F846" s="214" t="s">
        <v>3938</v>
      </c>
      <c r="G846" s="221" t="s">
        <v>3939</v>
      </c>
      <c r="H846" s="214" t="s">
        <v>1076</v>
      </c>
      <c r="I846" s="229" t="s">
        <v>1076</v>
      </c>
      <c r="J846" s="191">
        <v>19</v>
      </c>
      <c r="K846" s="321">
        <v>4.5526315789473681</v>
      </c>
      <c r="L846" s="233">
        <v>4.6315789473684212</v>
      </c>
      <c r="M846" s="217">
        <v>4.5789473684210522</v>
      </c>
      <c r="N846" s="217">
        <v>4.5789473684210522</v>
      </c>
      <c r="O846" s="217">
        <v>4.4210526315789478</v>
      </c>
      <c r="P846" s="430" t="s">
        <v>2227</v>
      </c>
    </row>
    <row r="847" spans="1:16" ht="30" customHeight="1" x14ac:dyDescent="0.3">
      <c r="A847" s="258" t="str">
        <f t="shared" si="13"/>
        <v>844위</v>
      </c>
      <c r="B847" s="215" t="s">
        <v>1173</v>
      </c>
      <c r="C847" s="215" t="s">
        <v>1911</v>
      </c>
      <c r="D847" s="272">
        <v>2</v>
      </c>
      <c r="E847" s="356" t="s">
        <v>1674</v>
      </c>
      <c r="F847" s="214" t="s">
        <v>2919</v>
      </c>
      <c r="G847" s="221" t="s">
        <v>2812</v>
      </c>
      <c r="H847" s="214" t="s">
        <v>1076</v>
      </c>
      <c r="I847" s="229" t="s">
        <v>1076</v>
      </c>
      <c r="J847" s="191">
        <v>30</v>
      </c>
      <c r="K847" s="321">
        <v>4.55</v>
      </c>
      <c r="L847" s="233">
        <v>4.5999999999999996</v>
      </c>
      <c r="M847" s="217">
        <v>4.5999999999999996</v>
      </c>
      <c r="N847" s="217">
        <v>4.5666666666666664</v>
      </c>
      <c r="O847" s="217">
        <v>4.4333333333333336</v>
      </c>
      <c r="P847" s="430" t="s">
        <v>2227</v>
      </c>
    </row>
    <row r="848" spans="1:16" ht="30" customHeight="1" x14ac:dyDescent="0.3">
      <c r="A848" s="258" t="str">
        <f t="shared" si="13"/>
        <v>844위</v>
      </c>
      <c r="B848" s="215" t="s">
        <v>1833</v>
      </c>
      <c r="C848" s="215" t="s">
        <v>2208</v>
      </c>
      <c r="D848" s="272">
        <v>4</v>
      </c>
      <c r="E848" s="356" t="s">
        <v>1674</v>
      </c>
      <c r="F848" s="214" t="s">
        <v>2930</v>
      </c>
      <c r="G848" s="221" t="s">
        <v>2931</v>
      </c>
      <c r="H848" s="214" t="s">
        <v>1076</v>
      </c>
      <c r="I848" s="229" t="s">
        <v>1076</v>
      </c>
      <c r="J848" s="191">
        <v>20</v>
      </c>
      <c r="K848" s="322">
        <v>4.55</v>
      </c>
      <c r="L848" s="233">
        <v>4.55</v>
      </c>
      <c r="M848" s="217">
        <v>4.55</v>
      </c>
      <c r="N848" s="217">
        <v>4.55</v>
      </c>
      <c r="O848" s="217">
        <v>4.55</v>
      </c>
      <c r="P848" s="430" t="s">
        <v>2227</v>
      </c>
    </row>
    <row r="849" spans="1:16" ht="30" customHeight="1" x14ac:dyDescent="0.3">
      <c r="A849" s="258" t="str">
        <f t="shared" si="13"/>
        <v>844위</v>
      </c>
      <c r="B849" s="215" t="s">
        <v>3394</v>
      </c>
      <c r="C849" s="215" t="s">
        <v>3705</v>
      </c>
      <c r="D849" s="272">
        <v>1</v>
      </c>
      <c r="E849" s="356" t="s">
        <v>3708</v>
      </c>
      <c r="F849" s="214" t="s">
        <v>3711</v>
      </c>
      <c r="G849" s="221" t="s">
        <v>3713</v>
      </c>
      <c r="H849" s="527" t="s">
        <v>363</v>
      </c>
      <c r="I849" s="528" t="s">
        <v>363</v>
      </c>
      <c r="J849" s="191">
        <v>15</v>
      </c>
      <c r="K849" s="321">
        <v>4.55</v>
      </c>
      <c r="L849" s="233">
        <v>4.5333333333333332</v>
      </c>
      <c r="M849" s="217">
        <v>4.5999999999999996</v>
      </c>
      <c r="N849" s="217">
        <v>4.4666666666666668</v>
      </c>
      <c r="O849" s="217">
        <v>4.5999999999999996</v>
      </c>
      <c r="P849" s="430" t="s">
        <v>2227</v>
      </c>
    </row>
    <row r="850" spans="1:16" ht="30" customHeight="1" x14ac:dyDescent="0.3">
      <c r="A850" s="258" t="str">
        <f t="shared" si="13"/>
        <v>844위</v>
      </c>
      <c r="B850" s="215" t="s">
        <v>1173</v>
      </c>
      <c r="C850" s="215" t="s">
        <v>1658</v>
      </c>
      <c r="D850" s="272">
        <v>1</v>
      </c>
      <c r="E850" s="356" t="s">
        <v>3236</v>
      </c>
      <c r="F850" s="214" t="s">
        <v>3247</v>
      </c>
      <c r="G850" s="221" t="s">
        <v>3249</v>
      </c>
      <c r="H850" s="214" t="s">
        <v>203</v>
      </c>
      <c r="I850" s="229" t="s">
        <v>203</v>
      </c>
      <c r="J850" s="191">
        <v>30</v>
      </c>
      <c r="K850" s="321">
        <v>4.55</v>
      </c>
      <c r="L850" s="233">
        <v>4.5999999999999996</v>
      </c>
      <c r="M850" s="217">
        <v>4.5666666666666664</v>
      </c>
      <c r="N850" s="217">
        <v>4.5</v>
      </c>
      <c r="O850" s="217">
        <v>4.5333333333333332</v>
      </c>
      <c r="P850" s="430" t="s">
        <v>2227</v>
      </c>
    </row>
    <row r="851" spans="1:16" ht="30" customHeight="1" x14ac:dyDescent="0.3">
      <c r="A851" s="258" t="str">
        <f t="shared" si="13"/>
        <v>848위</v>
      </c>
      <c r="B851" s="215" t="s">
        <v>1898</v>
      </c>
      <c r="C851" s="215" t="s">
        <v>1905</v>
      </c>
      <c r="D851" s="272">
        <v>22</v>
      </c>
      <c r="E851" s="356" t="s">
        <v>1907</v>
      </c>
      <c r="F851" s="214" t="s">
        <v>2850</v>
      </c>
      <c r="G851" s="221" t="s">
        <v>2851</v>
      </c>
      <c r="H851" s="214" t="s">
        <v>1891</v>
      </c>
      <c r="I851" s="229" t="s">
        <v>1892</v>
      </c>
      <c r="J851" s="191">
        <v>27</v>
      </c>
      <c r="K851" s="321">
        <v>4.5487117552334944</v>
      </c>
      <c r="L851" s="233">
        <v>4.4814814814814818</v>
      </c>
      <c r="M851" s="217">
        <v>4.5925925925925926</v>
      </c>
      <c r="N851" s="217">
        <v>4.5555555555555554</v>
      </c>
      <c r="O851" s="217">
        <v>4.5652173913043477</v>
      </c>
      <c r="P851" s="430" t="s">
        <v>2847</v>
      </c>
    </row>
    <row r="852" spans="1:16" ht="30" customHeight="1" x14ac:dyDescent="0.3">
      <c r="A852" s="258" t="str">
        <f t="shared" si="13"/>
        <v>849위</v>
      </c>
      <c r="B852" s="215" t="s">
        <v>1898</v>
      </c>
      <c r="C852" s="215" t="s">
        <v>1902</v>
      </c>
      <c r="D852" s="272">
        <v>1</v>
      </c>
      <c r="E852" s="356" t="s">
        <v>1674</v>
      </c>
      <c r="F852" s="214" t="s">
        <v>2920</v>
      </c>
      <c r="G852" s="221" t="s">
        <v>2921</v>
      </c>
      <c r="H852" s="214" t="s">
        <v>1076</v>
      </c>
      <c r="I852" s="229" t="s">
        <v>1076</v>
      </c>
      <c r="J852" s="191">
        <v>27</v>
      </c>
      <c r="K852" s="322">
        <v>4.5480769230769234</v>
      </c>
      <c r="L852" s="233">
        <v>4.5384615384615383</v>
      </c>
      <c r="M852" s="217">
        <v>4.5384615384615383</v>
      </c>
      <c r="N852" s="217">
        <v>4.5769230769230766</v>
      </c>
      <c r="O852" s="217">
        <v>4.5384615384615383</v>
      </c>
      <c r="P852" s="430" t="s">
        <v>2227</v>
      </c>
    </row>
    <row r="853" spans="1:16" ht="30" customHeight="1" x14ac:dyDescent="0.3">
      <c r="A853" s="258" t="str">
        <f t="shared" si="13"/>
        <v>850위</v>
      </c>
      <c r="B853" s="215" t="s">
        <v>3792</v>
      </c>
      <c r="C853" s="215" t="s">
        <v>3902</v>
      </c>
      <c r="D853" s="272">
        <v>22</v>
      </c>
      <c r="E853" s="356" t="s">
        <v>2185</v>
      </c>
      <c r="F853" s="214" t="s">
        <v>2848</v>
      </c>
      <c r="G853" s="221" t="s">
        <v>3752</v>
      </c>
      <c r="H853" s="214" t="s">
        <v>3906</v>
      </c>
      <c r="I853" s="229" t="s">
        <v>1892</v>
      </c>
      <c r="J853" s="191">
        <v>21</v>
      </c>
      <c r="K853" s="321">
        <v>4.546875</v>
      </c>
      <c r="L853" s="233">
        <v>4.5</v>
      </c>
      <c r="M853" s="217">
        <v>4.5625</v>
      </c>
      <c r="N853" s="217">
        <v>4.5625</v>
      </c>
      <c r="O853" s="217">
        <v>4.5625</v>
      </c>
      <c r="P853" s="430" t="s">
        <v>2847</v>
      </c>
    </row>
    <row r="854" spans="1:16" ht="30" customHeight="1" x14ac:dyDescent="0.3">
      <c r="A854" s="258" t="str">
        <f t="shared" si="13"/>
        <v>850위</v>
      </c>
      <c r="B854" s="215" t="s">
        <v>1898</v>
      </c>
      <c r="C854" s="215" t="s">
        <v>1899</v>
      </c>
      <c r="D854" s="272">
        <v>22</v>
      </c>
      <c r="E854" s="356" t="s">
        <v>1901</v>
      </c>
      <c r="F854" s="214" t="s">
        <v>2796</v>
      </c>
      <c r="G854" s="221" t="s">
        <v>2791</v>
      </c>
      <c r="H854" s="214" t="s">
        <v>1891</v>
      </c>
      <c r="I854" s="229" t="s">
        <v>1892</v>
      </c>
      <c r="J854" s="191">
        <v>16</v>
      </c>
      <c r="K854" s="321">
        <v>4.546875</v>
      </c>
      <c r="L854" s="233">
        <v>4.5</v>
      </c>
      <c r="M854" s="217">
        <v>4.625</v>
      </c>
      <c r="N854" s="217">
        <v>4.5625</v>
      </c>
      <c r="O854" s="217">
        <v>4.5</v>
      </c>
      <c r="P854" s="430" t="s">
        <v>2789</v>
      </c>
    </row>
    <row r="855" spans="1:16" ht="30" customHeight="1" x14ac:dyDescent="0.3">
      <c r="A855" s="258" t="str">
        <f t="shared" si="13"/>
        <v>850위</v>
      </c>
      <c r="B855" s="215" t="s">
        <v>1173</v>
      </c>
      <c r="C855" s="215" t="s">
        <v>1911</v>
      </c>
      <c r="D855" s="272">
        <v>22</v>
      </c>
      <c r="E855" s="356" t="s">
        <v>1913</v>
      </c>
      <c r="F855" s="214" t="s">
        <v>2795</v>
      </c>
      <c r="G855" s="221" t="s">
        <v>2788</v>
      </c>
      <c r="H855" s="214" t="s">
        <v>1891</v>
      </c>
      <c r="I855" s="229" t="s">
        <v>1892</v>
      </c>
      <c r="J855" s="191">
        <v>16</v>
      </c>
      <c r="K855" s="322">
        <v>4.546875</v>
      </c>
      <c r="L855" s="233">
        <v>4.5625</v>
      </c>
      <c r="M855" s="217">
        <v>4.625</v>
      </c>
      <c r="N855" s="217">
        <v>4.5999999999999996</v>
      </c>
      <c r="O855" s="217">
        <v>4.4000000000000004</v>
      </c>
      <c r="P855" s="430" t="s">
        <v>2789</v>
      </c>
    </row>
    <row r="856" spans="1:16" ht="30" customHeight="1" x14ac:dyDescent="0.3">
      <c r="A856" s="258" t="str">
        <f t="shared" si="13"/>
        <v>853위</v>
      </c>
      <c r="B856" s="215" t="s">
        <v>1833</v>
      </c>
      <c r="C856" s="215" t="s">
        <v>1835</v>
      </c>
      <c r="D856" s="272">
        <v>22</v>
      </c>
      <c r="E856" s="356" t="s">
        <v>3271</v>
      </c>
      <c r="F856" s="214" t="s">
        <v>3114</v>
      </c>
      <c r="G856" s="221" t="s">
        <v>3115</v>
      </c>
      <c r="H856" s="214" t="s">
        <v>1891</v>
      </c>
      <c r="I856" s="229" t="s">
        <v>1892</v>
      </c>
      <c r="J856" s="191">
        <v>14</v>
      </c>
      <c r="K856" s="321">
        <v>4.5467032967032965</v>
      </c>
      <c r="L856" s="233">
        <v>4.5714285714285712</v>
      </c>
      <c r="M856" s="217">
        <v>4.5384615384615383</v>
      </c>
      <c r="N856" s="217">
        <v>4.5384615384615383</v>
      </c>
      <c r="O856" s="217">
        <v>4.5384615384615383</v>
      </c>
      <c r="P856" s="430" t="s">
        <v>3113</v>
      </c>
    </row>
    <row r="857" spans="1:16" ht="30" customHeight="1" x14ac:dyDescent="0.3">
      <c r="A857" s="258" t="str">
        <f t="shared" si="13"/>
        <v>854위</v>
      </c>
      <c r="B857" s="215" t="s">
        <v>1898</v>
      </c>
      <c r="C857" s="215" t="s">
        <v>1905</v>
      </c>
      <c r="D857" s="272">
        <v>1</v>
      </c>
      <c r="E857" s="356" t="s">
        <v>2667</v>
      </c>
      <c r="F857" s="214" t="s">
        <v>2783</v>
      </c>
      <c r="G857" s="221" t="s">
        <v>2784</v>
      </c>
      <c r="H857" s="214" t="s">
        <v>203</v>
      </c>
      <c r="I857" s="229" t="s">
        <v>203</v>
      </c>
      <c r="J857" s="191">
        <v>22</v>
      </c>
      <c r="K857" s="321">
        <v>4.5454545454545459</v>
      </c>
      <c r="L857" s="233">
        <v>4.5454545454545459</v>
      </c>
      <c r="M857" s="217">
        <v>4.5909090909090908</v>
      </c>
      <c r="N857" s="217">
        <v>4.5</v>
      </c>
      <c r="O857" s="217">
        <v>4.5454545454545459</v>
      </c>
      <c r="P857" s="430" t="s">
        <v>2227</v>
      </c>
    </row>
    <row r="858" spans="1:16" ht="30" customHeight="1" x14ac:dyDescent="0.3">
      <c r="A858" s="258" t="str">
        <f t="shared" si="13"/>
        <v>855위</v>
      </c>
      <c r="B858" s="215" t="s">
        <v>1173</v>
      </c>
      <c r="C858" s="215" t="s">
        <v>1548</v>
      </c>
      <c r="D858" s="456">
        <v>2</v>
      </c>
      <c r="E858" s="356" t="s">
        <v>1568</v>
      </c>
      <c r="F858" s="214" t="s">
        <v>3054</v>
      </c>
      <c r="G858" s="221" t="s">
        <v>3199</v>
      </c>
      <c r="H858" s="214" t="s">
        <v>1273</v>
      </c>
      <c r="I858" s="229" t="s">
        <v>1273</v>
      </c>
      <c r="J858" s="533">
        <v>11</v>
      </c>
      <c r="K858" s="321">
        <v>4.545454545454545</v>
      </c>
      <c r="L858" s="232">
        <v>4.545454545454545</v>
      </c>
      <c r="M858" s="216">
        <v>4.545454545454545</v>
      </c>
      <c r="N858" s="216">
        <v>4.545454545454545</v>
      </c>
      <c r="O858" s="216">
        <v>4.545454545454545</v>
      </c>
      <c r="P858" s="430" t="s">
        <v>2227</v>
      </c>
    </row>
    <row r="859" spans="1:16" ht="30" customHeight="1" x14ac:dyDescent="0.3">
      <c r="A859" s="258" t="str">
        <f t="shared" si="13"/>
        <v>856위</v>
      </c>
      <c r="B859" s="215" t="s">
        <v>3792</v>
      </c>
      <c r="C859" s="215" t="s">
        <v>3902</v>
      </c>
      <c r="D859" s="272">
        <v>6</v>
      </c>
      <c r="E859" s="356" t="s">
        <v>1674</v>
      </c>
      <c r="F859" s="214" t="s">
        <v>2807</v>
      </c>
      <c r="G859" s="221" t="s">
        <v>2927</v>
      </c>
      <c r="H859" s="214" t="s">
        <v>1076</v>
      </c>
      <c r="I859" s="229" t="s">
        <v>1076</v>
      </c>
      <c r="J859" s="191">
        <v>31</v>
      </c>
      <c r="K859" s="321">
        <v>4.5443641082684465</v>
      </c>
      <c r="L859" s="233">
        <v>4.580645161290323</v>
      </c>
      <c r="M859" s="217">
        <v>4.612903225806452</v>
      </c>
      <c r="N859" s="217">
        <v>4.4666666666666668</v>
      </c>
      <c r="O859" s="217">
        <v>4.5172413793103452</v>
      </c>
      <c r="P859" s="430" t="s">
        <v>2227</v>
      </c>
    </row>
    <row r="860" spans="1:16" ht="30" customHeight="1" x14ac:dyDescent="0.3">
      <c r="A860" s="258" t="str">
        <f t="shared" si="13"/>
        <v>857위</v>
      </c>
      <c r="B860" s="215" t="s">
        <v>1898</v>
      </c>
      <c r="C860" s="215" t="s">
        <v>1899</v>
      </c>
      <c r="D860" s="272">
        <v>1</v>
      </c>
      <c r="E860" s="356" t="s">
        <v>2652</v>
      </c>
      <c r="F860" s="214" t="s">
        <v>2883</v>
      </c>
      <c r="G860" s="221" t="s">
        <v>2884</v>
      </c>
      <c r="H860" s="214" t="s">
        <v>203</v>
      </c>
      <c r="I860" s="229" t="s">
        <v>203</v>
      </c>
      <c r="J860" s="191">
        <v>17</v>
      </c>
      <c r="K860" s="321">
        <v>4.5441176470588234</v>
      </c>
      <c r="L860" s="232">
        <v>4.5882352941176467</v>
      </c>
      <c r="M860" s="216">
        <v>4.5294117647058822</v>
      </c>
      <c r="N860" s="216">
        <v>4.5294117647058822</v>
      </c>
      <c r="O860" s="216">
        <v>4.5294117647058822</v>
      </c>
      <c r="P860" s="430" t="s">
        <v>2227</v>
      </c>
    </row>
    <row r="861" spans="1:16" ht="30" customHeight="1" x14ac:dyDescent="0.3">
      <c r="A861" s="258" t="str">
        <f t="shared" si="13"/>
        <v>858위</v>
      </c>
      <c r="B861" s="215" t="s">
        <v>1886</v>
      </c>
      <c r="C861" s="215" t="s">
        <v>1894</v>
      </c>
      <c r="D861" s="274">
        <v>22</v>
      </c>
      <c r="E861" s="357" t="s">
        <v>1896</v>
      </c>
      <c r="F861" s="214" t="s">
        <v>2780</v>
      </c>
      <c r="G861" s="221" t="s">
        <v>2781</v>
      </c>
      <c r="H861" s="214" t="s">
        <v>1891</v>
      </c>
      <c r="I861" s="229" t="s">
        <v>1892</v>
      </c>
      <c r="J861" s="273">
        <v>88</v>
      </c>
      <c r="K861" s="321">
        <v>4.5436012342051129</v>
      </c>
      <c r="L861" s="233">
        <v>4.5301204819277112</v>
      </c>
      <c r="M861" s="217">
        <v>4.5783132530120483</v>
      </c>
      <c r="N861" s="217">
        <v>4.475609756097561</v>
      </c>
      <c r="O861" s="217">
        <v>4.5903614457831328</v>
      </c>
      <c r="P861" s="430" t="s">
        <v>2782</v>
      </c>
    </row>
    <row r="862" spans="1:16" ht="30" customHeight="1" x14ac:dyDescent="0.3">
      <c r="A862" s="258" t="str">
        <f t="shared" si="13"/>
        <v>859위</v>
      </c>
      <c r="B862" s="215" t="s">
        <v>1173</v>
      </c>
      <c r="C862" s="215" t="s">
        <v>1911</v>
      </c>
      <c r="D862" s="272">
        <v>2</v>
      </c>
      <c r="E862" s="356" t="s">
        <v>1674</v>
      </c>
      <c r="F862" s="214" t="s">
        <v>2871</v>
      </c>
      <c r="G862" s="221" t="s">
        <v>2872</v>
      </c>
      <c r="H862" s="214" t="s">
        <v>1076</v>
      </c>
      <c r="I862" s="229" t="s">
        <v>1076</v>
      </c>
      <c r="J862" s="191">
        <v>23</v>
      </c>
      <c r="K862" s="321">
        <v>4.5434782608695654</v>
      </c>
      <c r="L862" s="233">
        <v>4.6086956521739131</v>
      </c>
      <c r="M862" s="217">
        <v>4.5652173913043477</v>
      </c>
      <c r="N862" s="217">
        <v>4.5652173913043477</v>
      </c>
      <c r="O862" s="217">
        <v>4.4347826086956523</v>
      </c>
      <c r="P862" s="430" t="s">
        <v>2227</v>
      </c>
    </row>
    <row r="863" spans="1:16" ht="30" customHeight="1" x14ac:dyDescent="0.3">
      <c r="A863" s="258" t="str">
        <f t="shared" si="13"/>
        <v>860위</v>
      </c>
      <c r="B863" s="215" t="s">
        <v>1833</v>
      </c>
      <c r="C863" s="215" t="s">
        <v>1835</v>
      </c>
      <c r="D863" s="272">
        <v>22</v>
      </c>
      <c r="E863" s="356" t="s">
        <v>3271</v>
      </c>
      <c r="F863" s="214" t="s">
        <v>3274</v>
      </c>
      <c r="G863" s="221" t="s">
        <v>3275</v>
      </c>
      <c r="H863" s="214" t="s">
        <v>1891</v>
      </c>
      <c r="I863" s="229" t="s">
        <v>1892</v>
      </c>
      <c r="J863" s="191">
        <v>80</v>
      </c>
      <c r="K863" s="321">
        <v>4.5429509132420094</v>
      </c>
      <c r="L863" s="233">
        <v>4.5479452054794525</v>
      </c>
      <c r="M863" s="217">
        <v>4.5205479452054798</v>
      </c>
      <c r="N863" s="217">
        <v>4.5616438356164384</v>
      </c>
      <c r="O863" s="217">
        <v>4.541666666666667</v>
      </c>
      <c r="P863" s="430" t="s">
        <v>2766</v>
      </c>
    </row>
    <row r="864" spans="1:16" ht="30" customHeight="1" x14ac:dyDescent="0.3">
      <c r="A864" s="258" t="str">
        <f t="shared" si="13"/>
        <v>861위</v>
      </c>
      <c r="B864" s="215" t="s">
        <v>3394</v>
      </c>
      <c r="C864" s="215" t="s">
        <v>3705</v>
      </c>
      <c r="D864" s="272">
        <v>1</v>
      </c>
      <c r="E864" s="356" t="s">
        <v>3708</v>
      </c>
      <c r="F864" s="103" t="s">
        <v>3711</v>
      </c>
      <c r="G864" s="181" t="s">
        <v>3714</v>
      </c>
      <c r="H864" s="527" t="s">
        <v>363</v>
      </c>
      <c r="I864" s="528" t="s">
        <v>363</v>
      </c>
      <c r="J864" s="191">
        <v>15</v>
      </c>
      <c r="K864" s="321">
        <v>4.5428571428571427</v>
      </c>
      <c r="L864" s="233">
        <v>4.4666666666666668</v>
      </c>
      <c r="M864" s="217">
        <v>4.5714285714285712</v>
      </c>
      <c r="N864" s="217">
        <v>4.5333333333333332</v>
      </c>
      <c r="O864" s="217">
        <v>4.5999999999999996</v>
      </c>
      <c r="P864" s="430" t="s">
        <v>2227</v>
      </c>
    </row>
    <row r="865" spans="1:16" ht="30" customHeight="1" x14ac:dyDescent="0.3">
      <c r="A865" s="258" t="str">
        <f t="shared" si="13"/>
        <v>862위</v>
      </c>
      <c r="B865" s="215" t="s">
        <v>3394</v>
      </c>
      <c r="C865" s="215" t="s">
        <v>3621</v>
      </c>
      <c r="D865" s="272">
        <v>22</v>
      </c>
      <c r="E865" s="356" t="s">
        <v>3624</v>
      </c>
      <c r="F865" s="103" t="s">
        <v>312</v>
      </c>
      <c r="G865" s="181" t="s">
        <v>3634</v>
      </c>
      <c r="H865" s="214" t="s">
        <v>247</v>
      </c>
      <c r="I865" s="229" t="s">
        <v>248</v>
      </c>
      <c r="J865" s="191">
        <v>54</v>
      </c>
      <c r="K865" s="321">
        <v>4.5418447293447297</v>
      </c>
      <c r="L865" s="233">
        <v>4.5</v>
      </c>
      <c r="M865" s="217">
        <v>4.5740740740740744</v>
      </c>
      <c r="N865" s="217">
        <v>4.5740740740740744</v>
      </c>
      <c r="O865" s="217">
        <v>4.5192307692307692</v>
      </c>
      <c r="P865" s="430" t="s">
        <v>75</v>
      </c>
    </row>
    <row r="866" spans="1:16" ht="30" customHeight="1" x14ac:dyDescent="0.3">
      <c r="A866" s="258" t="str">
        <f t="shared" si="13"/>
        <v>863위</v>
      </c>
      <c r="B866" s="215" t="s">
        <v>1833</v>
      </c>
      <c r="C866" s="215" t="s">
        <v>2440</v>
      </c>
      <c r="D866" s="272">
        <v>2</v>
      </c>
      <c r="E866" s="356" t="s">
        <v>2484</v>
      </c>
      <c r="F866" s="103" t="s">
        <v>2561</v>
      </c>
      <c r="G866" s="181" t="s">
        <v>2562</v>
      </c>
      <c r="H866" s="214" t="s">
        <v>1076</v>
      </c>
      <c r="I866" s="229" t="s">
        <v>1076</v>
      </c>
      <c r="J866" s="191">
        <v>18</v>
      </c>
      <c r="K866" s="321">
        <v>4.5416666666666661</v>
      </c>
      <c r="L866" s="233">
        <v>4.5555555555555554</v>
      </c>
      <c r="M866" s="217">
        <v>4.5555555555555554</v>
      </c>
      <c r="N866" s="217">
        <v>4.5555555555555554</v>
      </c>
      <c r="O866" s="217">
        <v>4.5</v>
      </c>
      <c r="P866" s="430" t="s">
        <v>2227</v>
      </c>
    </row>
    <row r="867" spans="1:16" ht="30" customHeight="1" x14ac:dyDescent="0.3">
      <c r="A867" s="258" t="str">
        <f t="shared" si="13"/>
        <v>864위</v>
      </c>
      <c r="B867" s="215" t="s">
        <v>1173</v>
      </c>
      <c r="C867" s="215" t="s">
        <v>1911</v>
      </c>
      <c r="D867" s="272">
        <v>3</v>
      </c>
      <c r="E867" s="356" t="s">
        <v>2635</v>
      </c>
      <c r="F867" s="103" t="s">
        <v>2432</v>
      </c>
      <c r="G867" s="181" t="s">
        <v>3130</v>
      </c>
      <c r="H867" s="214" t="s">
        <v>1273</v>
      </c>
      <c r="I867" s="229" t="s">
        <v>1273</v>
      </c>
      <c r="J867" s="191">
        <v>19</v>
      </c>
      <c r="K867" s="321">
        <v>4.5394736842105265</v>
      </c>
      <c r="L867" s="233">
        <v>4.5263157894736841</v>
      </c>
      <c r="M867" s="217">
        <v>4.5789473684210522</v>
      </c>
      <c r="N867" s="217">
        <v>4.4210526315789478</v>
      </c>
      <c r="O867" s="217">
        <v>4.6315789473684212</v>
      </c>
      <c r="P867" s="430" t="s">
        <v>2227</v>
      </c>
    </row>
    <row r="868" spans="1:16" ht="30" customHeight="1" x14ac:dyDescent="0.3">
      <c r="A868" s="258" t="str">
        <f t="shared" si="13"/>
        <v>865위</v>
      </c>
      <c r="B868" s="215" t="s">
        <v>1898</v>
      </c>
      <c r="C868" s="215" t="s">
        <v>1899</v>
      </c>
      <c r="D868" s="272">
        <v>1</v>
      </c>
      <c r="E868" s="356" t="s">
        <v>1928</v>
      </c>
      <c r="F868" s="103" t="s">
        <v>2842</v>
      </c>
      <c r="G868" s="181" t="s">
        <v>2812</v>
      </c>
      <c r="H868" s="214" t="s">
        <v>1930</v>
      </c>
      <c r="I868" s="229" t="s">
        <v>1131</v>
      </c>
      <c r="J868" s="191">
        <v>90</v>
      </c>
      <c r="K868" s="321">
        <v>4.5393258426966288</v>
      </c>
      <c r="L868" s="233">
        <v>4.5505617977528088</v>
      </c>
      <c r="M868" s="217">
        <v>4.6516853932584272</v>
      </c>
      <c r="N868" s="217">
        <v>4.3483146067415728</v>
      </c>
      <c r="O868" s="217">
        <v>4.606741573033708</v>
      </c>
      <c r="P868" s="430" t="s">
        <v>2764</v>
      </c>
    </row>
    <row r="869" spans="1:16" ht="30" customHeight="1" x14ac:dyDescent="0.3">
      <c r="A869" s="258" t="str">
        <f t="shared" si="13"/>
        <v>866위</v>
      </c>
      <c r="B869" s="215" t="s">
        <v>1886</v>
      </c>
      <c r="C869" s="215" t="s">
        <v>1887</v>
      </c>
      <c r="D869" s="274">
        <v>1</v>
      </c>
      <c r="E869" s="380" t="s">
        <v>2638</v>
      </c>
      <c r="F869" s="103" t="s">
        <v>2538</v>
      </c>
      <c r="G869" s="181" t="s">
        <v>2760</v>
      </c>
      <c r="H869" s="214" t="s">
        <v>1159</v>
      </c>
      <c r="I869" s="229" t="s">
        <v>1159</v>
      </c>
      <c r="J869" s="273">
        <v>14</v>
      </c>
      <c r="K869" s="321">
        <v>4.5357142857142856</v>
      </c>
      <c r="L869" s="234">
        <v>4.5714285714285712</v>
      </c>
      <c r="M869" s="223">
        <v>4.5</v>
      </c>
      <c r="N869" s="223">
        <v>4.5714285714285712</v>
      </c>
      <c r="O869" s="223">
        <v>4.5</v>
      </c>
      <c r="P869" s="430" t="s">
        <v>2571</v>
      </c>
    </row>
    <row r="870" spans="1:16" ht="30" customHeight="1" x14ac:dyDescent="0.3">
      <c r="A870" s="258" t="str">
        <f t="shared" si="13"/>
        <v>867위</v>
      </c>
      <c r="B870" s="215" t="s">
        <v>1898</v>
      </c>
      <c r="C870" s="215" t="s">
        <v>1905</v>
      </c>
      <c r="D870" s="272">
        <v>1</v>
      </c>
      <c r="E870" s="356" t="s">
        <v>2667</v>
      </c>
      <c r="F870" s="103" t="s">
        <v>3013</v>
      </c>
      <c r="G870" s="181" t="s">
        <v>3014</v>
      </c>
      <c r="H870" s="214" t="s">
        <v>203</v>
      </c>
      <c r="I870" s="229" t="s">
        <v>203</v>
      </c>
      <c r="J870" s="191">
        <v>22</v>
      </c>
      <c r="K870" s="321">
        <v>4.5340909090909092</v>
      </c>
      <c r="L870" s="233">
        <v>4.5454545454545459</v>
      </c>
      <c r="M870" s="217">
        <v>4.5909090909090908</v>
      </c>
      <c r="N870" s="217">
        <v>4.5909090909090908</v>
      </c>
      <c r="O870" s="217">
        <v>4.4090909090909092</v>
      </c>
      <c r="P870" s="430" t="s">
        <v>2227</v>
      </c>
    </row>
    <row r="871" spans="1:16" ht="30" customHeight="1" x14ac:dyDescent="0.3">
      <c r="A871" s="258" t="str">
        <f t="shared" si="13"/>
        <v>868위</v>
      </c>
      <c r="B871" s="215" t="s">
        <v>3394</v>
      </c>
      <c r="C871" s="215" t="s">
        <v>3527</v>
      </c>
      <c r="D871" s="272">
        <v>5</v>
      </c>
      <c r="E871" s="356" t="s">
        <v>703</v>
      </c>
      <c r="F871" s="103" t="s">
        <v>825</v>
      </c>
      <c r="G871" s="181" t="s">
        <v>383</v>
      </c>
      <c r="H871" s="222" t="s">
        <v>363</v>
      </c>
      <c r="I871" s="230" t="s">
        <v>363</v>
      </c>
      <c r="J871" s="191">
        <v>33</v>
      </c>
      <c r="K871" s="321">
        <v>4.533854166666667</v>
      </c>
      <c r="L871" s="233">
        <v>4.5454545454545459</v>
      </c>
      <c r="M871" s="217">
        <v>4.5757575757575761</v>
      </c>
      <c r="N871" s="217">
        <v>4.46875</v>
      </c>
      <c r="O871" s="217">
        <v>4.5454545454545459</v>
      </c>
      <c r="P871" s="430" t="s">
        <v>2227</v>
      </c>
    </row>
    <row r="872" spans="1:16" ht="30" customHeight="1" x14ac:dyDescent="0.3">
      <c r="A872" s="258" t="str">
        <f t="shared" si="13"/>
        <v>869위</v>
      </c>
      <c r="B872" s="215" t="s">
        <v>1173</v>
      </c>
      <c r="C872" s="215" t="s">
        <v>1911</v>
      </c>
      <c r="D872" s="272">
        <v>2</v>
      </c>
      <c r="E872" s="356" t="s">
        <v>1928</v>
      </c>
      <c r="F872" s="103" t="s">
        <v>2741</v>
      </c>
      <c r="G872" s="181" t="s">
        <v>2832</v>
      </c>
      <c r="H872" s="214" t="s">
        <v>1930</v>
      </c>
      <c r="I872" s="229" t="s">
        <v>1131</v>
      </c>
      <c r="J872" s="191">
        <v>45</v>
      </c>
      <c r="K872" s="321">
        <v>4.5333333333333332</v>
      </c>
      <c r="L872" s="233">
        <v>4.5333333333333332</v>
      </c>
      <c r="M872" s="217">
        <v>4.4888888888888889</v>
      </c>
      <c r="N872" s="217">
        <v>4.5555555555555554</v>
      </c>
      <c r="O872" s="217">
        <v>4.5555555555555554</v>
      </c>
      <c r="P872" s="430" t="s">
        <v>2774</v>
      </c>
    </row>
    <row r="873" spans="1:16" ht="30" customHeight="1" x14ac:dyDescent="0.3">
      <c r="A873" s="258" t="str">
        <f t="shared" si="13"/>
        <v>870위</v>
      </c>
      <c r="B873" s="215" t="s">
        <v>1173</v>
      </c>
      <c r="C873" s="215" t="s">
        <v>1911</v>
      </c>
      <c r="D873" s="272">
        <v>2</v>
      </c>
      <c r="E873" s="356" t="s">
        <v>1928</v>
      </c>
      <c r="F873" s="103" t="s">
        <v>2741</v>
      </c>
      <c r="G873" s="181" t="s">
        <v>2833</v>
      </c>
      <c r="H873" s="214" t="s">
        <v>1930</v>
      </c>
      <c r="I873" s="229" t="s">
        <v>1131</v>
      </c>
      <c r="J873" s="191">
        <v>45</v>
      </c>
      <c r="K873" s="321">
        <v>4.5308080808080806</v>
      </c>
      <c r="L873" s="233">
        <v>4.5333333333333332</v>
      </c>
      <c r="M873" s="217">
        <v>4.5111111111111111</v>
      </c>
      <c r="N873" s="217">
        <v>4.5454545454545459</v>
      </c>
      <c r="O873" s="217">
        <v>4.5333333333333332</v>
      </c>
      <c r="P873" s="430" t="s">
        <v>2834</v>
      </c>
    </row>
    <row r="874" spans="1:16" ht="30" customHeight="1" x14ac:dyDescent="0.3">
      <c r="A874" s="258" t="str">
        <f t="shared" si="13"/>
        <v>871위</v>
      </c>
      <c r="B874" s="215" t="s">
        <v>1173</v>
      </c>
      <c r="C874" s="215" t="s">
        <v>1658</v>
      </c>
      <c r="D874" s="272">
        <v>1</v>
      </c>
      <c r="E874" s="356" t="s">
        <v>3236</v>
      </c>
      <c r="F874" s="214" t="s">
        <v>3247</v>
      </c>
      <c r="G874" s="221" t="s">
        <v>3248</v>
      </c>
      <c r="H874" s="214" t="s">
        <v>203</v>
      </c>
      <c r="I874" s="229" t="s">
        <v>203</v>
      </c>
      <c r="J874" s="191">
        <v>30</v>
      </c>
      <c r="K874" s="321">
        <v>4.5295977011494255</v>
      </c>
      <c r="L874" s="233">
        <v>4.5333333333333332</v>
      </c>
      <c r="M874" s="217">
        <v>4.5333333333333332</v>
      </c>
      <c r="N874" s="217">
        <v>4.5</v>
      </c>
      <c r="O874" s="217">
        <v>4.5517241379310347</v>
      </c>
      <c r="P874" s="430" t="s">
        <v>2227</v>
      </c>
    </row>
    <row r="875" spans="1:16" ht="30" customHeight="1" x14ac:dyDescent="0.3">
      <c r="A875" s="258" t="str">
        <f t="shared" si="13"/>
        <v>872위</v>
      </c>
      <c r="B875" s="215" t="s">
        <v>1173</v>
      </c>
      <c r="C875" s="215" t="s">
        <v>1658</v>
      </c>
      <c r="D875" s="272">
        <v>1</v>
      </c>
      <c r="E875" s="356" t="s">
        <v>3236</v>
      </c>
      <c r="F875" s="214" t="s">
        <v>3244</v>
      </c>
      <c r="G875" s="221" t="s">
        <v>3246</v>
      </c>
      <c r="H875" s="214" t="s">
        <v>203</v>
      </c>
      <c r="I875" s="229" t="s">
        <v>203</v>
      </c>
      <c r="J875" s="191">
        <v>30</v>
      </c>
      <c r="K875" s="321">
        <v>4.529289819376026</v>
      </c>
      <c r="L875" s="233">
        <v>4.5333333333333332</v>
      </c>
      <c r="M875" s="217">
        <v>4.5333333333333332</v>
      </c>
      <c r="N875" s="217">
        <v>4.5862068965517242</v>
      </c>
      <c r="O875" s="217">
        <v>4.4642857142857144</v>
      </c>
      <c r="P875" s="430" t="s">
        <v>2227</v>
      </c>
    </row>
    <row r="876" spans="1:16" ht="30" customHeight="1" x14ac:dyDescent="0.3">
      <c r="A876" s="258" t="str">
        <f t="shared" si="13"/>
        <v>873위</v>
      </c>
      <c r="B876" s="215" t="s">
        <v>3792</v>
      </c>
      <c r="C876" s="215" t="s">
        <v>3902</v>
      </c>
      <c r="D876" s="272">
        <v>6</v>
      </c>
      <c r="E876" s="356" t="s">
        <v>1674</v>
      </c>
      <c r="F876" s="214" t="s">
        <v>2871</v>
      </c>
      <c r="G876" s="221" t="s">
        <v>2872</v>
      </c>
      <c r="H876" s="214" t="s">
        <v>1076</v>
      </c>
      <c r="I876" s="229" t="s">
        <v>1076</v>
      </c>
      <c r="J876" s="191">
        <v>27</v>
      </c>
      <c r="K876" s="321">
        <v>4.5277777777777777</v>
      </c>
      <c r="L876" s="233">
        <v>4.5185185185185182</v>
      </c>
      <c r="M876" s="217">
        <v>4.5555555555555554</v>
      </c>
      <c r="N876" s="217">
        <v>4.5185185185185182</v>
      </c>
      <c r="O876" s="217">
        <v>4.5185185185185182</v>
      </c>
      <c r="P876" s="430" t="s">
        <v>2227</v>
      </c>
    </row>
    <row r="877" spans="1:16" ht="30" customHeight="1" x14ac:dyDescent="0.3">
      <c r="A877" s="258" t="str">
        <f t="shared" si="13"/>
        <v>873위</v>
      </c>
      <c r="B877" s="215" t="s">
        <v>3792</v>
      </c>
      <c r="C877" s="215" t="s">
        <v>3833</v>
      </c>
      <c r="D877" s="272">
        <v>2</v>
      </c>
      <c r="E877" s="356" t="s">
        <v>2649</v>
      </c>
      <c r="F877" s="214" t="s">
        <v>2960</v>
      </c>
      <c r="G877" s="221" t="s">
        <v>2873</v>
      </c>
      <c r="H877" s="214" t="s">
        <v>1273</v>
      </c>
      <c r="I877" s="229" t="s">
        <v>1273</v>
      </c>
      <c r="J877" s="191">
        <v>27</v>
      </c>
      <c r="K877" s="321">
        <v>4.5277777777777777</v>
      </c>
      <c r="L877" s="233">
        <v>4.4444444444444446</v>
      </c>
      <c r="M877" s="217">
        <v>4.5925925925925926</v>
      </c>
      <c r="N877" s="217">
        <v>4.4814814814814818</v>
      </c>
      <c r="O877" s="217">
        <v>4.5925925925925926</v>
      </c>
      <c r="P877" s="430" t="s">
        <v>2571</v>
      </c>
    </row>
    <row r="878" spans="1:16" ht="30" customHeight="1" x14ac:dyDescent="0.3">
      <c r="A878" s="258" t="str">
        <f t="shared" si="13"/>
        <v>873위</v>
      </c>
      <c r="B878" s="215" t="s">
        <v>1173</v>
      </c>
      <c r="C878" s="215" t="s">
        <v>1911</v>
      </c>
      <c r="D878" s="272">
        <v>22</v>
      </c>
      <c r="E878" s="356" t="s">
        <v>1913</v>
      </c>
      <c r="F878" s="214" t="s">
        <v>3107</v>
      </c>
      <c r="G878" s="221" t="s">
        <v>3108</v>
      </c>
      <c r="H878" s="214" t="s">
        <v>1891</v>
      </c>
      <c r="I878" s="229" t="s">
        <v>1892</v>
      </c>
      <c r="J878" s="191">
        <v>9</v>
      </c>
      <c r="K878" s="321">
        <v>4.5277777777777777</v>
      </c>
      <c r="L878" s="232">
        <v>4.5555555555555554</v>
      </c>
      <c r="M878" s="216">
        <v>4.5555555555555554</v>
      </c>
      <c r="N878" s="216">
        <v>4.4444444444444446</v>
      </c>
      <c r="O878" s="216">
        <v>4.5555555555555554</v>
      </c>
      <c r="P878" s="430" t="s">
        <v>3100</v>
      </c>
    </row>
    <row r="879" spans="1:16" ht="30" customHeight="1" x14ac:dyDescent="0.3">
      <c r="A879" s="258" t="str">
        <f t="shared" si="13"/>
        <v>876위</v>
      </c>
      <c r="B879" s="215" t="s">
        <v>1886</v>
      </c>
      <c r="C879" s="215" t="s">
        <v>1894</v>
      </c>
      <c r="D879" s="274">
        <v>22</v>
      </c>
      <c r="E879" s="357" t="s">
        <v>1896</v>
      </c>
      <c r="F879" s="214" t="s">
        <v>2538</v>
      </c>
      <c r="G879" s="221" t="s">
        <v>2767</v>
      </c>
      <c r="H879" s="214" t="s">
        <v>1891</v>
      </c>
      <c r="I879" s="229" t="s">
        <v>1892</v>
      </c>
      <c r="J879" s="273">
        <v>88</v>
      </c>
      <c r="K879" s="321">
        <v>4.5267857142857135</v>
      </c>
      <c r="L879" s="233">
        <v>4.5119047619047619</v>
      </c>
      <c r="M879" s="217">
        <v>4.5595238095238093</v>
      </c>
      <c r="N879" s="217">
        <v>4.5119047619047619</v>
      </c>
      <c r="O879" s="217">
        <v>4.5238095238095237</v>
      </c>
      <c r="P879" s="430" t="s">
        <v>2766</v>
      </c>
    </row>
    <row r="880" spans="1:16" ht="30" customHeight="1" x14ac:dyDescent="0.3">
      <c r="A880" s="258" t="str">
        <f t="shared" si="13"/>
        <v>877위</v>
      </c>
      <c r="B880" s="215" t="s">
        <v>3792</v>
      </c>
      <c r="C880" s="215" t="s">
        <v>3801</v>
      </c>
      <c r="D880" s="272">
        <v>2</v>
      </c>
      <c r="E880" s="356" t="s">
        <v>2671</v>
      </c>
      <c r="F880" s="214" t="s">
        <v>2806</v>
      </c>
      <c r="G880" s="221" t="s">
        <v>3051</v>
      </c>
      <c r="H880" s="214" t="s">
        <v>1076</v>
      </c>
      <c r="I880" s="214" t="s">
        <v>1076</v>
      </c>
      <c r="J880" s="191">
        <v>19</v>
      </c>
      <c r="K880" s="322">
        <v>4.5263157894736841</v>
      </c>
      <c r="L880" s="233">
        <v>4.5263157894736841</v>
      </c>
      <c r="M880" s="217">
        <v>4.5263157894736841</v>
      </c>
      <c r="N880" s="217">
        <v>4.5263157894736841</v>
      </c>
      <c r="O880" s="217">
        <v>4.5263157894736841</v>
      </c>
      <c r="P880" s="430" t="s">
        <v>2227</v>
      </c>
    </row>
    <row r="881" spans="1:16" ht="30" customHeight="1" x14ac:dyDescent="0.3">
      <c r="A881" s="258" t="str">
        <f t="shared" si="13"/>
        <v>878위</v>
      </c>
      <c r="B881" s="215" t="s">
        <v>1173</v>
      </c>
      <c r="C881" s="215" t="s">
        <v>1911</v>
      </c>
      <c r="D881" s="272">
        <v>22</v>
      </c>
      <c r="E881" s="356" t="s">
        <v>1913</v>
      </c>
      <c r="F881" s="214" t="s">
        <v>3128</v>
      </c>
      <c r="G881" s="221" t="s">
        <v>3129</v>
      </c>
      <c r="H881" s="214" t="s">
        <v>1891</v>
      </c>
      <c r="I881" s="214" t="s">
        <v>1892</v>
      </c>
      <c r="J881" s="191">
        <v>82</v>
      </c>
      <c r="K881" s="321">
        <v>4.5259740259740253</v>
      </c>
      <c r="L881" s="232">
        <v>4.5064935064935066</v>
      </c>
      <c r="M881" s="216">
        <v>4.5584415584415581</v>
      </c>
      <c r="N881" s="216">
        <v>4.5064935064935066</v>
      </c>
      <c r="O881" s="216">
        <v>4.5324675324675328</v>
      </c>
      <c r="P881" s="430" t="s">
        <v>2766</v>
      </c>
    </row>
    <row r="882" spans="1:16" ht="30" customHeight="1" x14ac:dyDescent="0.3">
      <c r="A882" s="258" t="str">
        <f t="shared" si="13"/>
        <v>879위</v>
      </c>
      <c r="B882" s="215" t="s">
        <v>3792</v>
      </c>
      <c r="C882" s="215" t="s">
        <v>3833</v>
      </c>
      <c r="D882" s="272">
        <v>22</v>
      </c>
      <c r="E882" s="356" t="s">
        <v>2186</v>
      </c>
      <c r="F882" s="214" t="s">
        <v>3111</v>
      </c>
      <c r="G882" s="221" t="s">
        <v>3112</v>
      </c>
      <c r="H882" s="214" t="s">
        <v>3906</v>
      </c>
      <c r="I882" s="214" t="s">
        <v>1892</v>
      </c>
      <c r="J882" s="191">
        <v>21</v>
      </c>
      <c r="K882" s="321">
        <v>4.5238095238095237</v>
      </c>
      <c r="L882" s="233">
        <v>4.5238095238095237</v>
      </c>
      <c r="M882" s="217">
        <v>4.5238095238095237</v>
      </c>
      <c r="N882" s="217">
        <v>4.5238095238095237</v>
      </c>
      <c r="O882" s="217">
        <v>4.5238095238095237</v>
      </c>
      <c r="P882" s="430" t="s">
        <v>3113</v>
      </c>
    </row>
    <row r="883" spans="1:16" ht="30" customHeight="1" x14ac:dyDescent="0.3">
      <c r="A883" s="258" t="str">
        <f t="shared" si="13"/>
        <v>880위</v>
      </c>
      <c r="B883" s="215" t="s">
        <v>3792</v>
      </c>
      <c r="C883" s="215" t="s">
        <v>3833</v>
      </c>
      <c r="D883" s="272">
        <v>22</v>
      </c>
      <c r="E883" s="356" t="s">
        <v>2186</v>
      </c>
      <c r="F883" s="214" t="s">
        <v>3980</v>
      </c>
      <c r="G883" s="221" t="s">
        <v>3982</v>
      </c>
      <c r="H883" s="214" t="s">
        <v>3906</v>
      </c>
      <c r="I883" s="214" t="s">
        <v>1892</v>
      </c>
      <c r="J883" s="191">
        <v>64</v>
      </c>
      <c r="K883" s="321">
        <v>4.523563508064516</v>
      </c>
      <c r="L883" s="233">
        <v>4.53125</v>
      </c>
      <c r="M883" s="217">
        <v>4.53125</v>
      </c>
      <c r="N883" s="217">
        <v>4.515625</v>
      </c>
      <c r="O883" s="217">
        <v>4.5161290322580649</v>
      </c>
      <c r="P883" s="430" t="s">
        <v>2766</v>
      </c>
    </row>
    <row r="884" spans="1:16" ht="30" customHeight="1" x14ac:dyDescent="0.3">
      <c r="A884" s="258" t="str">
        <f t="shared" si="13"/>
        <v>881위</v>
      </c>
      <c r="B884" s="215" t="s">
        <v>1173</v>
      </c>
      <c r="C884" s="215" t="s">
        <v>1548</v>
      </c>
      <c r="D884" s="272">
        <v>2</v>
      </c>
      <c r="E884" s="356" t="s">
        <v>1568</v>
      </c>
      <c r="F884" s="214" t="s">
        <v>3042</v>
      </c>
      <c r="G884" s="221" t="s">
        <v>3198</v>
      </c>
      <c r="H884" s="214" t="s">
        <v>1273</v>
      </c>
      <c r="I884" s="214" t="s">
        <v>1273</v>
      </c>
      <c r="J884" s="191">
        <v>11</v>
      </c>
      <c r="K884" s="321">
        <v>4.5227272727272734</v>
      </c>
      <c r="L884" s="233">
        <v>4.5454545454545459</v>
      </c>
      <c r="M884" s="217">
        <v>4.7272727272727275</v>
      </c>
      <c r="N884" s="217">
        <v>4.2727272727272725</v>
      </c>
      <c r="O884" s="217">
        <v>4.5454545454545459</v>
      </c>
      <c r="P884" s="430" t="s">
        <v>2571</v>
      </c>
    </row>
    <row r="885" spans="1:16" ht="30" customHeight="1" x14ac:dyDescent="0.3">
      <c r="A885" s="258" t="str">
        <f t="shared" si="13"/>
        <v>882위</v>
      </c>
      <c r="B885" s="215" t="s">
        <v>1833</v>
      </c>
      <c r="C885" s="215" t="s">
        <v>2456</v>
      </c>
      <c r="D885" s="272">
        <v>1</v>
      </c>
      <c r="E885" s="356" t="s">
        <v>2727</v>
      </c>
      <c r="F885" s="214" t="s">
        <v>2915</v>
      </c>
      <c r="G885" s="221" t="s">
        <v>3380</v>
      </c>
      <c r="H885" s="214" t="s">
        <v>1159</v>
      </c>
      <c r="I885" s="214" t="s">
        <v>1159</v>
      </c>
      <c r="J885" s="191">
        <v>11</v>
      </c>
      <c r="K885" s="321">
        <v>4.5227272727272725</v>
      </c>
      <c r="L885" s="233">
        <v>4.6363636363636367</v>
      </c>
      <c r="M885" s="217">
        <v>4.3636363636363633</v>
      </c>
      <c r="N885" s="217">
        <v>4.4545454545454541</v>
      </c>
      <c r="O885" s="217">
        <v>4.6363636363636367</v>
      </c>
      <c r="P885" s="430" t="s">
        <v>2227</v>
      </c>
    </row>
    <row r="886" spans="1:16" ht="30" customHeight="1" x14ac:dyDescent="0.3">
      <c r="A886" s="258" t="str">
        <f t="shared" si="13"/>
        <v>883위</v>
      </c>
      <c r="B886" s="215" t="s">
        <v>1886</v>
      </c>
      <c r="C886" s="215" t="s">
        <v>1894</v>
      </c>
      <c r="D886" s="274">
        <v>1</v>
      </c>
      <c r="E886" s="357" t="s">
        <v>1843</v>
      </c>
      <c r="F886" s="214" t="s">
        <v>2534</v>
      </c>
      <c r="G886" s="221" t="s">
        <v>2805</v>
      </c>
      <c r="H886" s="214" t="s">
        <v>1273</v>
      </c>
      <c r="I886" s="214" t="s">
        <v>1273</v>
      </c>
      <c r="J886" s="273">
        <v>20</v>
      </c>
      <c r="K886" s="322">
        <v>4.5217391304347823</v>
      </c>
      <c r="L886" s="233">
        <v>4.5217391304347823</v>
      </c>
      <c r="M886" s="217">
        <v>4.5217391304347823</v>
      </c>
      <c r="N886" s="217">
        <v>4.5217391304347823</v>
      </c>
      <c r="O886" s="217">
        <v>4.5217391304347823</v>
      </c>
      <c r="P886" s="430" t="s">
        <v>2227</v>
      </c>
    </row>
    <row r="887" spans="1:16" ht="30" customHeight="1" x14ac:dyDescent="0.3">
      <c r="A887" s="258" t="str">
        <f t="shared" si="13"/>
        <v>884위</v>
      </c>
      <c r="B887" s="215" t="s">
        <v>1173</v>
      </c>
      <c r="C887" s="215" t="s">
        <v>1658</v>
      </c>
      <c r="D887" s="272">
        <v>22</v>
      </c>
      <c r="E887" s="356" t="s">
        <v>1921</v>
      </c>
      <c r="F887" s="214" t="s">
        <v>2796</v>
      </c>
      <c r="G887" s="221" t="s">
        <v>2791</v>
      </c>
      <c r="H887" s="214" t="s">
        <v>1891</v>
      </c>
      <c r="I887" s="214" t="s">
        <v>1892</v>
      </c>
      <c r="J887" s="191">
        <v>12</v>
      </c>
      <c r="K887" s="321">
        <v>4.520833333333333</v>
      </c>
      <c r="L887" s="233">
        <v>4.5</v>
      </c>
      <c r="M887" s="217">
        <v>4.583333333333333</v>
      </c>
      <c r="N887" s="217">
        <v>4.5</v>
      </c>
      <c r="O887" s="217">
        <v>4.5</v>
      </c>
      <c r="P887" s="430" t="s">
        <v>2789</v>
      </c>
    </row>
    <row r="888" spans="1:16" ht="30" customHeight="1" x14ac:dyDescent="0.3">
      <c r="A888" s="258" t="str">
        <f t="shared" si="13"/>
        <v>884위</v>
      </c>
      <c r="B888" s="215" t="s">
        <v>3394</v>
      </c>
      <c r="C888" s="215" t="s">
        <v>3705</v>
      </c>
      <c r="D888" s="272">
        <v>22</v>
      </c>
      <c r="E888" s="356" t="s">
        <v>3719</v>
      </c>
      <c r="F888" s="214" t="s">
        <v>112</v>
      </c>
      <c r="G888" s="221" t="s">
        <v>326</v>
      </c>
      <c r="H888" s="214" t="s">
        <v>247</v>
      </c>
      <c r="I888" s="214" t="s">
        <v>248</v>
      </c>
      <c r="J888" s="191">
        <v>12</v>
      </c>
      <c r="K888" s="321">
        <v>4.520833333333333</v>
      </c>
      <c r="L888" s="232">
        <v>4.333333333333333</v>
      </c>
      <c r="M888" s="216">
        <v>4.583333333333333</v>
      </c>
      <c r="N888" s="216">
        <v>4.583333333333333</v>
      </c>
      <c r="O888" s="216">
        <v>4.583333333333333</v>
      </c>
      <c r="P888" s="430" t="s">
        <v>1535</v>
      </c>
    </row>
    <row r="889" spans="1:16" ht="30" customHeight="1" x14ac:dyDescent="0.3">
      <c r="A889" s="258" t="str">
        <f t="shared" si="13"/>
        <v>886위</v>
      </c>
      <c r="B889" s="215" t="s">
        <v>3792</v>
      </c>
      <c r="C889" s="215" t="s">
        <v>3833</v>
      </c>
      <c r="D889" s="272">
        <v>22</v>
      </c>
      <c r="E889" s="356" t="s">
        <v>2186</v>
      </c>
      <c r="F889" s="214" t="s">
        <v>3114</v>
      </c>
      <c r="G889" s="221" t="s">
        <v>3115</v>
      </c>
      <c r="H889" s="214" t="s">
        <v>3906</v>
      </c>
      <c r="I889" s="214" t="s">
        <v>1892</v>
      </c>
      <c r="J889" s="191">
        <v>11</v>
      </c>
      <c r="K889" s="321">
        <v>4.5159090909090915</v>
      </c>
      <c r="L889" s="233">
        <v>4.5454545454545459</v>
      </c>
      <c r="M889" s="217">
        <v>4.7</v>
      </c>
      <c r="N889" s="217">
        <v>4.5454545454545459</v>
      </c>
      <c r="O889" s="217">
        <v>4.2727272727272725</v>
      </c>
      <c r="P889" s="430" t="s">
        <v>3113</v>
      </c>
    </row>
    <row r="890" spans="1:16" ht="30" customHeight="1" x14ac:dyDescent="0.3">
      <c r="A890" s="258" t="str">
        <f t="shared" si="13"/>
        <v>887위</v>
      </c>
      <c r="B890" s="215" t="s">
        <v>1173</v>
      </c>
      <c r="C890" s="215" t="s">
        <v>1911</v>
      </c>
      <c r="D890" s="272">
        <v>22</v>
      </c>
      <c r="E890" s="356" t="s">
        <v>1913</v>
      </c>
      <c r="F890" s="214" t="s">
        <v>3111</v>
      </c>
      <c r="G890" s="221" t="s">
        <v>3112</v>
      </c>
      <c r="H890" s="214" t="s">
        <v>1891</v>
      </c>
      <c r="I890" s="214" t="s">
        <v>1892</v>
      </c>
      <c r="J890" s="191">
        <v>37</v>
      </c>
      <c r="K890" s="321">
        <v>4.5135135135135132</v>
      </c>
      <c r="L890" s="233">
        <v>4.5405405405405403</v>
      </c>
      <c r="M890" s="217">
        <v>4.5135135135135132</v>
      </c>
      <c r="N890" s="217">
        <v>4.4864864864864868</v>
      </c>
      <c r="O890" s="217">
        <v>4.5135135135135132</v>
      </c>
      <c r="P890" s="430" t="s">
        <v>3113</v>
      </c>
    </row>
    <row r="891" spans="1:16" ht="30" customHeight="1" x14ac:dyDescent="0.3">
      <c r="A891" s="258" t="str">
        <f t="shared" si="13"/>
        <v>888위</v>
      </c>
      <c r="B891" s="215" t="s">
        <v>1173</v>
      </c>
      <c r="C891" s="215" t="s">
        <v>1658</v>
      </c>
      <c r="D891" s="272">
        <v>3</v>
      </c>
      <c r="E891" s="356" t="s">
        <v>1568</v>
      </c>
      <c r="F891" s="214" t="s">
        <v>3250</v>
      </c>
      <c r="G891" s="221" t="s">
        <v>2564</v>
      </c>
      <c r="H891" s="214" t="s">
        <v>1273</v>
      </c>
      <c r="I891" s="214" t="s">
        <v>1273</v>
      </c>
      <c r="J891" s="191">
        <v>20</v>
      </c>
      <c r="K891" s="321">
        <v>4.5125000000000002</v>
      </c>
      <c r="L891" s="232">
        <v>4.5</v>
      </c>
      <c r="M891" s="216">
        <v>4.45</v>
      </c>
      <c r="N891" s="216">
        <v>4.55</v>
      </c>
      <c r="O891" s="216">
        <v>4.55</v>
      </c>
      <c r="P891" s="430" t="s">
        <v>2227</v>
      </c>
    </row>
    <row r="892" spans="1:16" ht="30" customHeight="1" x14ac:dyDescent="0.3">
      <c r="A892" s="258" t="str">
        <f t="shared" si="13"/>
        <v>889위</v>
      </c>
      <c r="B892" s="215" t="s">
        <v>1173</v>
      </c>
      <c r="C892" s="215" t="s">
        <v>1548</v>
      </c>
      <c r="D892" s="272">
        <v>2</v>
      </c>
      <c r="E892" s="356" t="s">
        <v>2969</v>
      </c>
      <c r="F892" s="214" t="s">
        <v>2575</v>
      </c>
      <c r="G892" s="221" t="s">
        <v>2983</v>
      </c>
      <c r="H892" s="214" t="s">
        <v>1930</v>
      </c>
      <c r="I892" s="214" t="s">
        <v>1131</v>
      </c>
      <c r="J892" s="191">
        <v>42</v>
      </c>
      <c r="K892" s="322">
        <v>4.5119047619047619</v>
      </c>
      <c r="L892" s="233">
        <v>4.5</v>
      </c>
      <c r="M892" s="217">
        <v>4.4523809523809526</v>
      </c>
      <c r="N892" s="217">
        <v>4.5238095238095237</v>
      </c>
      <c r="O892" s="217">
        <v>4.5714285714285712</v>
      </c>
      <c r="P892" s="430" t="s">
        <v>2774</v>
      </c>
    </row>
    <row r="893" spans="1:16" ht="30" customHeight="1" x14ac:dyDescent="0.3">
      <c r="A893" s="258" t="str">
        <f t="shared" si="13"/>
        <v>890위</v>
      </c>
      <c r="B893" s="215" t="s">
        <v>3792</v>
      </c>
      <c r="C893" s="215" t="s">
        <v>3902</v>
      </c>
      <c r="D893" s="272">
        <v>6</v>
      </c>
      <c r="E893" s="356" t="s">
        <v>1674</v>
      </c>
      <c r="F893" s="214" t="s">
        <v>2561</v>
      </c>
      <c r="G893" s="221" t="s">
        <v>2924</v>
      </c>
      <c r="H893" s="214" t="s">
        <v>1076</v>
      </c>
      <c r="I893" s="214" t="s">
        <v>1076</v>
      </c>
      <c r="J893" s="191">
        <v>22</v>
      </c>
      <c r="K893" s="321">
        <v>4.5113636363636367</v>
      </c>
      <c r="L893" s="233">
        <v>4.5454545454545459</v>
      </c>
      <c r="M893" s="217">
        <v>4.5</v>
      </c>
      <c r="N893" s="217">
        <v>4.4545454545454541</v>
      </c>
      <c r="O893" s="217">
        <v>4.5454545454545459</v>
      </c>
      <c r="P893" s="430" t="s">
        <v>2227</v>
      </c>
    </row>
    <row r="894" spans="1:16" ht="30" customHeight="1" x14ac:dyDescent="0.3">
      <c r="A894" s="258" t="str">
        <f t="shared" si="13"/>
        <v>891위</v>
      </c>
      <c r="B894" s="215" t="s">
        <v>1173</v>
      </c>
      <c r="C894" s="215" t="s">
        <v>1911</v>
      </c>
      <c r="D894" s="272">
        <v>2</v>
      </c>
      <c r="E894" s="356" t="s">
        <v>1928</v>
      </c>
      <c r="F894" s="214" t="s">
        <v>2741</v>
      </c>
      <c r="G894" s="221" t="s">
        <v>2836</v>
      </c>
      <c r="H894" s="214" t="s">
        <v>1930</v>
      </c>
      <c r="I894" s="214" t="s">
        <v>1131</v>
      </c>
      <c r="J894" s="191">
        <v>45</v>
      </c>
      <c r="K894" s="321">
        <v>4.5111111111111111</v>
      </c>
      <c r="L894" s="233">
        <v>4.4888888888888889</v>
      </c>
      <c r="M894" s="217">
        <v>4.5111111111111111</v>
      </c>
      <c r="N894" s="217">
        <v>4.5111111111111111</v>
      </c>
      <c r="O894" s="217">
        <v>4.5333333333333332</v>
      </c>
      <c r="P894" s="430" t="s">
        <v>2774</v>
      </c>
    </row>
    <row r="895" spans="1:16" ht="30" customHeight="1" x14ac:dyDescent="0.3">
      <c r="A895" s="258" t="str">
        <f t="shared" si="13"/>
        <v>891위</v>
      </c>
      <c r="B895" s="215" t="s">
        <v>1173</v>
      </c>
      <c r="C895" s="215" t="s">
        <v>1911</v>
      </c>
      <c r="D895" s="272">
        <v>2</v>
      </c>
      <c r="E895" s="356" t="s">
        <v>1928</v>
      </c>
      <c r="F895" s="214" t="s">
        <v>2741</v>
      </c>
      <c r="G895" s="221" t="s">
        <v>2835</v>
      </c>
      <c r="H895" s="214" t="s">
        <v>1930</v>
      </c>
      <c r="I895" s="214" t="s">
        <v>1131</v>
      </c>
      <c r="J895" s="191">
        <v>45</v>
      </c>
      <c r="K895" s="321">
        <v>4.5111111111111111</v>
      </c>
      <c r="L895" s="233">
        <v>4.5555555555555554</v>
      </c>
      <c r="M895" s="217">
        <v>4.5111111111111111</v>
      </c>
      <c r="N895" s="217">
        <v>4.4444444444444446</v>
      </c>
      <c r="O895" s="217">
        <v>4.5333333333333332</v>
      </c>
      <c r="P895" s="452" t="s">
        <v>2774</v>
      </c>
    </row>
    <row r="896" spans="1:16" ht="30" customHeight="1" x14ac:dyDescent="0.3">
      <c r="A896" s="258" t="str">
        <f t="shared" si="13"/>
        <v>893위</v>
      </c>
      <c r="B896" s="215" t="s">
        <v>1898</v>
      </c>
      <c r="C896" s="215" t="s">
        <v>1902</v>
      </c>
      <c r="D896" s="272">
        <v>1</v>
      </c>
      <c r="E896" s="356" t="s">
        <v>1931</v>
      </c>
      <c r="F896" s="214" t="s">
        <v>2839</v>
      </c>
      <c r="G896" s="221" t="s">
        <v>2894</v>
      </c>
      <c r="H896" s="214" t="s">
        <v>1930</v>
      </c>
      <c r="I896" s="214" t="s">
        <v>1131</v>
      </c>
      <c r="J896" s="191">
        <v>86</v>
      </c>
      <c r="K896" s="321">
        <v>4.5103991596638657</v>
      </c>
      <c r="L896" s="233">
        <v>4.5176470588235293</v>
      </c>
      <c r="M896" s="217">
        <v>4.552941176470588</v>
      </c>
      <c r="N896" s="217">
        <v>4.4352941176470591</v>
      </c>
      <c r="O896" s="217">
        <v>4.5357142857142856</v>
      </c>
      <c r="P896" s="430" t="s">
        <v>2834</v>
      </c>
    </row>
    <row r="897" spans="1:16" ht="30" customHeight="1" x14ac:dyDescent="0.3">
      <c r="A897" s="258" t="str">
        <f t="shared" si="13"/>
        <v>894위</v>
      </c>
      <c r="B897" s="215" t="s">
        <v>1173</v>
      </c>
      <c r="C897" s="215" t="s">
        <v>1911</v>
      </c>
      <c r="D897" s="272">
        <v>2</v>
      </c>
      <c r="E897" s="356" t="s">
        <v>1674</v>
      </c>
      <c r="F897" s="214" t="s">
        <v>2923</v>
      </c>
      <c r="G897" s="221" t="s">
        <v>2547</v>
      </c>
      <c r="H897" s="214" t="s">
        <v>1076</v>
      </c>
      <c r="I897" s="214" t="s">
        <v>1076</v>
      </c>
      <c r="J897" s="191">
        <v>30</v>
      </c>
      <c r="K897" s="321">
        <v>4.5083333333333329</v>
      </c>
      <c r="L897" s="233">
        <v>4.5333333333333332</v>
      </c>
      <c r="M897" s="217">
        <v>4.5</v>
      </c>
      <c r="N897" s="217">
        <v>4.5</v>
      </c>
      <c r="O897" s="217">
        <v>4.5</v>
      </c>
      <c r="P897" s="430" t="s">
        <v>2227</v>
      </c>
    </row>
    <row r="898" spans="1:16" ht="30" customHeight="1" x14ac:dyDescent="0.3">
      <c r="A898" s="258" t="str">
        <f t="shared" si="13"/>
        <v>895위</v>
      </c>
      <c r="B898" s="215" t="s">
        <v>1898</v>
      </c>
      <c r="C898" s="215" t="s">
        <v>1905</v>
      </c>
      <c r="D898" s="272">
        <v>22</v>
      </c>
      <c r="E898" s="356" t="s">
        <v>1907</v>
      </c>
      <c r="F898" s="214" t="s">
        <v>2998</v>
      </c>
      <c r="G898" s="221" t="s">
        <v>2999</v>
      </c>
      <c r="H898" s="214" t="s">
        <v>1891</v>
      </c>
      <c r="I898" s="214" t="s">
        <v>1892</v>
      </c>
      <c r="J898" s="191">
        <v>83</v>
      </c>
      <c r="K898" s="321">
        <v>4.5076003086419751</v>
      </c>
      <c r="L898" s="233">
        <v>4.4625000000000004</v>
      </c>
      <c r="M898" s="217">
        <v>4.5432098765432096</v>
      </c>
      <c r="N898" s="217">
        <v>4.4814814814814818</v>
      </c>
      <c r="O898" s="217">
        <v>4.5432098765432096</v>
      </c>
      <c r="P898" s="430" t="s">
        <v>2227</v>
      </c>
    </row>
    <row r="899" spans="1:16" ht="30" customHeight="1" x14ac:dyDescent="0.3">
      <c r="A899" s="258" t="str">
        <f t="shared" si="13"/>
        <v>896위</v>
      </c>
      <c r="B899" s="215" t="s">
        <v>1898</v>
      </c>
      <c r="C899" s="215" t="s">
        <v>1899</v>
      </c>
      <c r="D899" s="272">
        <v>22</v>
      </c>
      <c r="E899" s="356" t="s">
        <v>1901</v>
      </c>
      <c r="F899" s="214" t="s">
        <v>2850</v>
      </c>
      <c r="G899" s="221" t="s">
        <v>2851</v>
      </c>
      <c r="H899" s="214" t="s">
        <v>1891</v>
      </c>
      <c r="I899" s="214" t="s">
        <v>1892</v>
      </c>
      <c r="J899" s="191">
        <v>38</v>
      </c>
      <c r="K899" s="321">
        <v>4.5064056971951709</v>
      </c>
      <c r="L899" s="232">
        <v>4.5</v>
      </c>
      <c r="M899" s="216">
        <v>4.5263157894736841</v>
      </c>
      <c r="N899" s="216">
        <v>4.5128205128205128</v>
      </c>
      <c r="O899" s="216">
        <v>4.4864864864864868</v>
      </c>
      <c r="P899" s="430" t="s">
        <v>2847</v>
      </c>
    </row>
    <row r="900" spans="1:16" ht="30" customHeight="1" x14ac:dyDescent="0.3">
      <c r="A900" s="258" t="str">
        <f t="shared" ref="A900:A963" si="14">_xlfn.RANK.EQ(K900, $K$4:$K$4324, 0)&amp;"위"</f>
        <v>897위</v>
      </c>
      <c r="B900" s="215" t="s">
        <v>3394</v>
      </c>
      <c r="C900" s="215" t="s">
        <v>3621</v>
      </c>
      <c r="D900" s="272">
        <v>22</v>
      </c>
      <c r="E900" s="356" t="s">
        <v>3624</v>
      </c>
      <c r="F900" s="214" t="s">
        <v>3626</v>
      </c>
      <c r="G900" s="221" t="s">
        <v>3625</v>
      </c>
      <c r="H900" s="214" t="s">
        <v>247</v>
      </c>
      <c r="I900" s="214" t="s">
        <v>248</v>
      </c>
      <c r="J900" s="191">
        <v>48</v>
      </c>
      <c r="K900" s="321">
        <v>4.5052083333333339</v>
      </c>
      <c r="L900" s="233">
        <v>4.520833333333333</v>
      </c>
      <c r="M900" s="217">
        <v>4.479166666666667</v>
      </c>
      <c r="N900" s="217">
        <v>4.479166666666667</v>
      </c>
      <c r="O900" s="217">
        <v>4.541666666666667</v>
      </c>
      <c r="P900" s="430" t="s">
        <v>75</v>
      </c>
    </row>
    <row r="901" spans="1:16" ht="30" customHeight="1" x14ac:dyDescent="0.3">
      <c r="A901" s="258" t="str">
        <f t="shared" si="14"/>
        <v>898위</v>
      </c>
      <c r="B901" s="215" t="s">
        <v>1173</v>
      </c>
      <c r="C901" s="215" t="s">
        <v>1658</v>
      </c>
      <c r="D901" s="272">
        <v>22</v>
      </c>
      <c r="E901" s="356" t="s">
        <v>1921</v>
      </c>
      <c r="F901" s="103" t="s">
        <v>2768</v>
      </c>
      <c r="G901" s="181" t="s">
        <v>2769</v>
      </c>
      <c r="H901" s="214" t="s">
        <v>1891</v>
      </c>
      <c r="I901" s="214" t="s">
        <v>1892</v>
      </c>
      <c r="J901" s="191">
        <v>80</v>
      </c>
      <c r="K901" s="321">
        <v>4.5034660976766236</v>
      </c>
      <c r="L901" s="233">
        <v>4.5135135135135132</v>
      </c>
      <c r="M901" s="217">
        <v>4.5466666666666669</v>
      </c>
      <c r="N901" s="217">
        <v>4.4736842105263159</v>
      </c>
      <c r="O901" s="217">
        <v>4.4800000000000004</v>
      </c>
      <c r="P901" s="430" t="s">
        <v>2764</v>
      </c>
    </row>
    <row r="902" spans="1:16" ht="30" customHeight="1" x14ac:dyDescent="0.3">
      <c r="A902" s="258" t="str">
        <f t="shared" si="14"/>
        <v>899위</v>
      </c>
      <c r="B902" s="215" t="s">
        <v>1173</v>
      </c>
      <c r="C902" s="215" t="s">
        <v>1914</v>
      </c>
      <c r="D902" s="272">
        <v>22</v>
      </c>
      <c r="E902" s="356" t="s">
        <v>1916</v>
      </c>
      <c r="F902" s="103" t="s">
        <v>3165</v>
      </c>
      <c r="G902" s="181" t="s">
        <v>3166</v>
      </c>
      <c r="H902" s="214" t="s">
        <v>1891</v>
      </c>
      <c r="I902" s="214" t="s">
        <v>1892</v>
      </c>
      <c r="J902" s="191">
        <v>82</v>
      </c>
      <c r="K902" s="321">
        <v>4.5030864197530862</v>
      </c>
      <c r="L902" s="233">
        <v>4.5061728395061724</v>
      </c>
      <c r="M902" s="217">
        <v>4.4938271604938276</v>
      </c>
      <c r="N902" s="217">
        <v>4.4938271604938276</v>
      </c>
      <c r="O902" s="217">
        <v>4.5185185185185182</v>
      </c>
      <c r="P902" s="452" t="s">
        <v>2766</v>
      </c>
    </row>
    <row r="903" spans="1:16" ht="30" customHeight="1" x14ac:dyDescent="0.3">
      <c r="A903" s="258" t="str">
        <f t="shared" si="14"/>
        <v>900위</v>
      </c>
      <c r="B903" s="215" t="s">
        <v>3394</v>
      </c>
      <c r="C903" s="215" t="s">
        <v>3392</v>
      </c>
      <c r="D903" s="272">
        <v>1</v>
      </c>
      <c r="E903" s="356" t="s">
        <v>3410</v>
      </c>
      <c r="F903" s="214" t="s">
        <v>3413</v>
      </c>
      <c r="G903" s="221" t="s">
        <v>3414</v>
      </c>
      <c r="H903" s="214" t="s">
        <v>1273</v>
      </c>
      <c r="I903" s="214" t="s">
        <v>1273</v>
      </c>
      <c r="J903" s="191">
        <v>14</v>
      </c>
      <c r="K903" s="322">
        <v>4.5</v>
      </c>
      <c r="L903" s="233">
        <v>4.5</v>
      </c>
      <c r="M903" s="217">
        <v>4.5</v>
      </c>
      <c r="N903" s="217">
        <v>4.5</v>
      </c>
      <c r="O903" s="217">
        <v>4.5</v>
      </c>
      <c r="P903" s="430" t="s">
        <v>2227</v>
      </c>
    </row>
    <row r="904" spans="1:16" ht="30" customHeight="1" x14ac:dyDescent="0.3">
      <c r="A904" s="258" t="str">
        <f t="shared" si="14"/>
        <v>900위</v>
      </c>
      <c r="B904" s="215" t="s">
        <v>1173</v>
      </c>
      <c r="C904" s="215" t="s">
        <v>1911</v>
      </c>
      <c r="D904" s="272">
        <v>2</v>
      </c>
      <c r="E904" s="356" t="s">
        <v>1928</v>
      </c>
      <c r="F904" s="214" t="s">
        <v>2842</v>
      </c>
      <c r="G904" s="221" t="s">
        <v>2812</v>
      </c>
      <c r="H904" s="214" t="s">
        <v>1930</v>
      </c>
      <c r="I904" s="214" t="s">
        <v>1131</v>
      </c>
      <c r="J904" s="191">
        <v>45</v>
      </c>
      <c r="K904" s="321">
        <v>4.5</v>
      </c>
      <c r="L904" s="233">
        <v>4.5111111111111111</v>
      </c>
      <c r="M904" s="217">
        <v>4.6222222222222218</v>
      </c>
      <c r="N904" s="217">
        <v>4.2888888888888888</v>
      </c>
      <c r="O904" s="217">
        <v>4.5777777777777775</v>
      </c>
      <c r="P904" s="430" t="s">
        <v>2764</v>
      </c>
    </row>
    <row r="905" spans="1:16" ht="30" customHeight="1" x14ac:dyDescent="0.3">
      <c r="A905" s="258" t="str">
        <f t="shared" si="14"/>
        <v>900위</v>
      </c>
      <c r="B905" s="215" t="s">
        <v>1173</v>
      </c>
      <c r="C905" s="215" t="s">
        <v>1658</v>
      </c>
      <c r="D905" s="272">
        <v>3</v>
      </c>
      <c r="E905" s="356" t="s">
        <v>1674</v>
      </c>
      <c r="F905" s="214" t="s">
        <v>2925</v>
      </c>
      <c r="G905" s="221" t="s">
        <v>2926</v>
      </c>
      <c r="H905" s="214" t="s">
        <v>1076</v>
      </c>
      <c r="I905" s="214" t="s">
        <v>1076</v>
      </c>
      <c r="J905" s="191">
        <v>21</v>
      </c>
      <c r="K905" s="321">
        <v>4.5</v>
      </c>
      <c r="L905" s="233">
        <v>4.5199999999999996</v>
      </c>
      <c r="M905" s="217">
        <v>4.4800000000000004</v>
      </c>
      <c r="N905" s="217">
        <v>4.4800000000000004</v>
      </c>
      <c r="O905" s="217">
        <v>4.5199999999999996</v>
      </c>
      <c r="P905" s="430" t="s">
        <v>2227</v>
      </c>
    </row>
    <row r="906" spans="1:16" ht="30" customHeight="1" x14ac:dyDescent="0.3">
      <c r="A906" s="258" t="str">
        <f t="shared" si="14"/>
        <v>900위</v>
      </c>
      <c r="B906" s="215" t="s">
        <v>1833</v>
      </c>
      <c r="C906" s="215" t="s">
        <v>1835</v>
      </c>
      <c r="D906" s="272">
        <v>22</v>
      </c>
      <c r="E906" s="381" t="s">
        <v>3271</v>
      </c>
      <c r="F906" s="214" t="s">
        <v>3107</v>
      </c>
      <c r="G906" s="221" t="s">
        <v>3108</v>
      </c>
      <c r="H906" s="214" t="s">
        <v>1891</v>
      </c>
      <c r="I906" s="214" t="s">
        <v>1892</v>
      </c>
      <c r="J906" s="191">
        <v>10</v>
      </c>
      <c r="K906" s="321">
        <v>4.5</v>
      </c>
      <c r="L906" s="233">
        <v>4.5</v>
      </c>
      <c r="M906" s="217">
        <v>4.5</v>
      </c>
      <c r="N906" s="217">
        <v>4.5</v>
      </c>
      <c r="O906" s="217">
        <v>4.5</v>
      </c>
      <c r="P906" s="430" t="s">
        <v>3100</v>
      </c>
    </row>
    <row r="907" spans="1:16" ht="30" customHeight="1" x14ac:dyDescent="0.3">
      <c r="A907" s="258" t="str">
        <f t="shared" si="14"/>
        <v>900위</v>
      </c>
      <c r="B907" s="215" t="s">
        <v>1833</v>
      </c>
      <c r="C907" s="215" t="s">
        <v>2208</v>
      </c>
      <c r="D907" s="272">
        <v>22</v>
      </c>
      <c r="E907" s="356" t="s">
        <v>2178</v>
      </c>
      <c r="F907" s="214" t="s">
        <v>3107</v>
      </c>
      <c r="G907" s="221" t="s">
        <v>3108</v>
      </c>
      <c r="H907" s="214" t="s">
        <v>1891</v>
      </c>
      <c r="I907" s="229" t="s">
        <v>1892</v>
      </c>
      <c r="J907" s="191">
        <v>6</v>
      </c>
      <c r="K907" s="322">
        <v>4.5</v>
      </c>
      <c r="L907" s="233">
        <v>4.5</v>
      </c>
      <c r="M907" s="217">
        <v>4.5</v>
      </c>
      <c r="N907" s="217">
        <v>4.5</v>
      </c>
      <c r="O907" s="217">
        <v>4.5</v>
      </c>
      <c r="P907" s="430" t="s">
        <v>3100</v>
      </c>
    </row>
    <row r="908" spans="1:16" ht="30" customHeight="1" x14ac:dyDescent="0.3">
      <c r="A908" s="258" t="str">
        <f t="shared" si="14"/>
        <v>900위</v>
      </c>
      <c r="B908" s="215" t="s">
        <v>1833</v>
      </c>
      <c r="C908" s="215" t="s">
        <v>2456</v>
      </c>
      <c r="D908" s="272">
        <v>22</v>
      </c>
      <c r="E908" s="356" t="s">
        <v>2179</v>
      </c>
      <c r="F908" s="214" t="s">
        <v>3101</v>
      </c>
      <c r="G908" s="221" t="s">
        <v>3102</v>
      </c>
      <c r="H908" s="214" t="s">
        <v>1891</v>
      </c>
      <c r="I908" s="229" t="s">
        <v>1892</v>
      </c>
      <c r="J908" s="191">
        <v>11</v>
      </c>
      <c r="K908" s="321">
        <v>4.5</v>
      </c>
      <c r="L908" s="233">
        <v>4.5454545454545459</v>
      </c>
      <c r="M908" s="217">
        <v>4.4545454545454541</v>
      </c>
      <c r="N908" s="217">
        <v>4.5454545454545459</v>
      </c>
      <c r="O908" s="217">
        <v>4.4545454545454541</v>
      </c>
      <c r="P908" s="430" t="s">
        <v>3100</v>
      </c>
    </row>
    <row r="909" spans="1:16" ht="30" customHeight="1" x14ac:dyDescent="0.3">
      <c r="A909" s="258" t="str">
        <f t="shared" si="14"/>
        <v>900위</v>
      </c>
      <c r="B909" s="215" t="s">
        <v>1833</v>
      </c>
      <c r="C909" s="215" t="s">
        <v>2440</v>
      </c>
      <c r="D909" s="272">
        <v>22</v>
      </c>
      <c r="E909" s="356" t="s">
        <v>2180</v>
      </c>
      <c r="F909" s="214" t="s">
        <v>2796</v>
      </c>
      <c r="G909" s="221" t="s">
        <v>2791</v>
      </c>
      <c r="H909" s="214" t="s">
        <v>1891</v>
      </c>
      <c r="I909" s="229" t="s">
        <v>1892</v>
      </c>
      <c r="J909" s="191">
        <v>10</v>
      </c>
      <c r="K909" s="321">
        <v>4.5</v>
      </c>
      <c r="L909" s="233">
        <v>4.5</v>
      </c>
      <c r="M909" s="217">
        <v>4.5</v>
      </c>
      <c r="N909" s="217">
        <v>4.5</v>
      </c>
      <c r="O909" s="217">
        <v>4.5</v>
      </c>
      <c r="P909" s="430" t="s">
        <v>2789</v>
      </c>
    </row>
    <row r="910" spans="1:16" ht="30" customHeight="1" x14ac:dyDescent="0.3">
      <c r="A910" s="258" t="str">
        <f t="shared" si="14"/>
        <v>900위</v>
      </c>
      <c r="B910" s="215" t="s">
        <v>3394</v>
      </c>
      <c r="C910" s="215" t="s">
        <v>3392</v>
      </c>
      <c r="D910" s="272">
        <v>22</v>
      </c>
      <c r="E910" s="356" t="s">
        <v>3395</v>
      </c>
      <c r="F910" s="214" t="s">
        <v>112</v>
      </c>
      <c r="G910" s="221" t="s">
        <v>326</v>
      </c>
      <c r="H910" s="214" t="s">
        <v>247</v>
      </c>
      <c r="I910" s="229" t="s">
        <v>248</v>
      </c>
      <c r="J910" s="191">
        <v>12</v>
      </c>
      <c r="K910" s="321">
        <v>4.5</v>
      </c>
      <c r="L910" s="232">
        <v>4.5</v>
      </c>
      <c r="M910" s="216">
        <v>4.5</v>
      </c>
      <c r="N910" s="216">
        <v>4.5</v>
      </c>
      <c r="O910" s="216">
        <v>4.5</v>
      </c>
      <c r="P910" s="430" t="s">
        <v>1535</v>
      </c>
    </row>
    <row r="911" spans="1:16" ht="30" customHeight="1" x14ac:dyDescent="0.3">
      <c r="A911" s="258" t="str">
        <f t="shared" si="14"/>
        <v>900위</v>
      </c>
      <c r="B911" s="215" t="s">
        <v>3394</v>
      </c>
      <c r="C911" s="215" t="s">
        <v>3527</v>
      </c>
      <c r="D911" s="272">
        <v>22</v>
      </c>
      <c r="E911" s="356" t="s">
        <v>3528</v>
      </c>
      <c r="F911" s="214" t="s">
        <v>94</v>
      </c>
      <c r="G911" s="221" t="s">
        <v>326</v>
      </c>
      <c r="H911" s="214" t="s">
        <v>247</v>
      </c>
      <c r="I911" s="229" t="s">
        <v>248</v>
      </c>
      <c r="J911" s="191">
        <v>12</v>
      </c>
      <c r="K911" s="321">
        <v>4.5</v>
      </c>
      <c r="L911" s="233">
        <v>4.5</v>
      </c>
      <c r="M911" s="217">
        <v>4.5</v>
      </c>
      <c r="N911" s="217">
        <v>4.5</v>
      </c>
      <c r="O911" s="217">
        <v>4.5</v>
      </c>
      <c r="P911" s="430" t="s">
        <v>1535</v>
      </c>
    </row>
    <row r="912" spans="1:16" ht="30" customHeight="1" x14ac:dyDescent="0.3">
      <c r="A912" s="258" t="str">
        <f t="shared" si="14"/>
        <v>900위</v>
      </c>
      <c r="B912" s="215" t="s">
        <v>3792</v>
      </c>
      <c r="C912" s="215" t="s">
        <v>3902</v>
      </c>
      <c r="D912" s="272">
        <v>22</v>
      </c>
      <c r="E912" s="356" t="s">
        <v>2185</v>
      </c>
      <c r="F912" s="214" t="s">
        <v>2768</v>
      </c>
      <c r="G912" s="221" t="s">
        <v>2769</v>
      </c>
      <c r="H912" s="214" t="s">
        <v>3906</v>
      </c>
      <c r="I912" s="229" t="s">
        <v>1892</v>
      </c>
      <c r="J912" s="191">
        <v>70</v>
      </c>
      <c r="K912" s="321">
        <v>4.5</v>
      </c>
      <c r="L912" s="233">
        <v>4.4927536231884062</v>
      </c>
      <c r="M912" s="217">
        <v>4.5072463768115938</v>
      </c>
      <c r="N912" s="217">
        <v>4.5142857142857142</v>
      </c>
      <c r="O912" s="217">
        <v>4.4857142857142858</v>
      </c>
      <c r="P912" s="430" t="s">
        <v>2764</v>
      </c>
    </row>
    <row r="913" spans="1:16" ht="30" customHeight="1" x14ac:dyDescent="0.3">
      <c r="A913" s="258" t="str">
        <f t="shared" si="14"/>
        <v>900위</v>
      </c>
      <c r="B913" s="215" t="s">
        <v>1173</v>
      </c>
      <c r="C913" s="215" t="s">
        <v>1914</v>
      </c>
      <c r="D913" s="272">
        <v>22</v>
      </c>
      <c r="E913" s="356" t="s">
        <v>1916</v>
      </c>
      <c r="F913" s="214" t="s">
        <v>3107</v>
      </c>
      <c r="G913" s="221" t="s">
        <v>3108</v>
      </c>
      <c r="H913" s="214" t="s">
        <v>1891</v>
      </c>
      <c r="I913" s="229" t="s">
        <v>1892</v>
      </c>
      <c r="J913" s="191">
        <v>8</v>
      </c>
      <c r="K913" s="321">
        <v>4.5</v>
      </c>
      <c r="L913" s="232">
        <v>4.5</v>
      </c>
      <c r="M913" s="216">
        <v>4.5</v>
      </c>
      <c r="N913" s="216">
        <v>4.5</v>
      </c>
      <c r="O913" s="216">
        <v>4.5</v>
      </c>
      <c r="P913" s="430" t="s">
        <v>3100</v>
      </c>
    </row>
    <row r="914" spans="1:16" ht="30" customHeight="1" x14ac:dyDescent="0.3">
      <c r="A914" s="258" t="str">
        <f t="shared" si="14"/>
        <v>900위</v>
      </c>
      <c r="B914" s="215" t="s">
        <v>1173</v>
      </c>
      <c r="C914" s="215" t="s">
        <v>1658</v>
      </c>
      <c r="D914" s="272">
        <v>1</v>
      </c>
      <c r="E914" s="356" t="s">
        <v>2704</v>
      </c>
      <c r="F914" s="214" t="s">
        <v>3258</v>
      </c>
      <c r="G914" s="221" t="s">
        <v>3259</v>
      </c>
      <c r="H914" s="214" t="s">
        <v>1159</v>
      </c>
      <c r="I914" s="229" t="s">
        <v>1159</v>
      </c>
      <c r="J914" s="191">
        <v>10</v>
      </c>
      <c r="K914" s="321">
        <v>4.5</v>
      </c>
      <c r="L914" s="233">
        <v>4.5</v>
      </c>
      <c r="M914" s="217">
        <v>4.5</v>
      </c>
      <c r="N914" s="217">
        <v>4.5</v>
      </c>
      <c r="O914" s="217">
        <v>4.5</v>
      </c>
      <c r="P914" s="430" t="s">
        <v>2227</v>
      </c>
    </row>
    <row r="915" spans="1:16" ht="30" customHeight="1" x14ac:dyDescent="0.3">
      <c r="A915" s="258" t="str">
        <f t="shared" si="14"/>
        <v>900위</v>
      </c>
      <c r="B915" s="215" t="s">
        <v>1898</v>
      </c>
      <c r="C915" s="215" t="s">
        <v>1905</v>
      </c>
      <c r="D915" s="272">
        <v>1</v>
      </c>
      <c r="E915" s="356" t="s">
        <v>2667</v>
      </c>
      <c r="F915" s="214" t="s">
        <v>3019</v>
      </c>
      <c r="G915" s="221" t="s">
        <v>3020</v>
      </c>
      <c r="H915" s="214" t="s">
        <v>203</v>
      </c>
      <c r="I915" s="229" t="s">
        <v>203</v>
      </c>
      <c r="J915" s="191">
        <v>22</v>
      </c>
      <c r="K915" s="321">
        <v>4.5</v>
      </c>
      <c r="L915" s="233">
        <v>4.5454545454545459</v>
      </c>
      <c r="M915" s="217">
        <v>4.5454545454545459</v>
      </c>
      <c r="N915" s="217">
        <v>4.3636363636363633</v>
      </c>
      <c r="O915" s="217">
        <v>4.5454545454545459</v>
      </c>
      <c r="P915" s="430" t="s">
        <v>2227</v>
      </c>
    </row>
    <row r="916" spans="1:16" ht="30" customHeight="1" x14ac:dyDescent="0.3">
      <c r="A916" s="258" t="str">
        <f t="shared" si="14"/>
        <v>900위</v>
      </c>
      <c r="B916" s="215" t="s">
        <v>3792</v>
      </c>
      <c r="C916" s="215" t="s">
        <v>3801</v>
      </c>
      <c r="D916" s="272">
        <v>1</v>
      </c>
      <c r="E916" s="356" t="s">
        <v>3823</v>
      </c>
      <c r="F916" s="103" t="s">
        <v>3948</v>
      </c>
      <c r="G916" s="181" t="s">
        <v>3949</v>
      </c>
      <c r="H916" s="214" t="s">
        <v>1159</v>
      </c>
      <c r="I916" s="229" t="s">
        <v>1159</v>
      </c>
      <c r="J916" s="191">
        <v>6</v>
      </c>
      <c r="K916" s="321">
        <v>4.5</v>
      </c>
      <c r="L916" s="233">
        <v>4.5</v>
      </c>
      <c r="M916" s="217">
        <v>4.5</v>
      </c>
      <c r="N916" s="217">
        <v>4.5</v>
      </c>
      <c r="O916" s="217">
        <v>4.5</v>
      </c>
      <c r="P916" s="430" t="s">
        <v>2227</v>
      </c>
    </row>
    <row r="917" spans="1:16" ht="30" customHeight="1" x14ac:dyDescent="0.3">
      <c r="A917" s="258" t="str">
        <f t="shared" si="14"/>
        <v>900위</v>
      </c>
      <c r="B917" s="215" t="s">
        <v>1173</v>
      </c>
      <c r="C917" s="215" t="s">
        <v>1911</v>
      </c>
      <c r="D917" s="272">
        <v>1</v>
      </c>
      <c r="E917" s="356" t="s">
        <v>2685</v>
      </c>
      <c r="F917" s="103" t="s">
        <v>3151</v>
      </c>
      <c r="G917" s="181" t="s">
        <v>3152</v>
      </c>
      <c r="H917" s="214" t="s">
        <v>203</v>
      </c>
      <c r="I917" s="229" t="s">
        <v>203</v>
      </c>
      <c r="J917" s="191">
        <v>16</v>
      </c>
      <c r="K917" s="321">
        <v>4.5</v>
      </c>
      <c r="L917" s="233">
        <v>4.5</v>
      </c>
      <c r="M917" s="217">
        <v>4.625</v>
      </c>
      <c r="N917" s="217">
        <v>4.4375</v>
      </c>
      <c r="O917" s="217">
        <v>4.4375</v>
      </c>
      <c r="P917" s="430" t="s">
        <v>2227</v>
      </c>
    </row>
    <row r="918" spans="1:16" ht="30" customHeight="1" x14ac:dyDescent="0.3">
      <c r="A918" s="258" t="str">
        <f t="shared" si="14"/>
        <v>915위</v>
      </c>
      <c r="B918" s="215" t="s">
        <v>3792</v>
      </c>
      <c r="C918" s="215" t="s">
        <v>3902</v>
      </c>
      <c r="D918" s="272">
        <v>22</v>
      </c>
      <c r="E918" s="356" t="s">
        <v>2185</v>
      </c>
      <c r="F918" s="103" t="s">
        <v>2787</v>
      </c>
      <c r="G918" s="181" t="s">
        <v>2789</v>
      </c>
      <c r="H918" s="214" t="s">
        <v>3906</v>
      </c>
      <c r="I918" s="229" t="s">
        <v>1892</v>
      </c>
      <c r="J918" s="191">
        <v>10</v>
      </c>
      <c r="K918" s="321">
        <v>4.4974747474747474</v>
      </c>
      <c r="L918" s="233">
        <v>4.5454545454545459</v>
      </c>
      <c r="M918" s="217">
        <v>4.5999999999999996</v>
      </c>
      <c r="N918" s="217">
        <v>4.4000000000000004</v>
      </c>
      <c r="O918" s="217">
        <v>4.4444444444444446</v>
      </c>
      <c r="P918" s="430" t="s">
        <v>2789</v>
      </c>
    </row>
    <row r="919" spans="1:16" ht="30" customHeight="1" x14ac:dyDescent="0.3">
      <c r="A919" s="258" t="str">
        <f t="shared" si="14"/>
        <v>916위</v>
      </c>
      <c r="B919" s="215" t="s">
        <v>3792</v>
      </c>
      <c r="C919" s="215" t="s">
        <v>3833</v>
      </c>
      <c r="D919" s="272">
        <v>2</v>
      </c>
      <c r="E919" s="356" t="s">
        <v>2649</v>
      </c>
      <c r="F919" s="103" t="s">
        <v>2545</v>
      </c>
      <c r="G919" s="181" t="s">
        <v>2547</v>
      </c>
      <c r="H919" s="214" t="s">
        <v>1273</v>
      </c>
      <c r="I919" s="229" t="s">
        <v>1273</v>
      </c>
      <c r="J919" s="191">
        <v>27</v>
      </c>
      <c r="K919" s="321">
        <v>4.4964387464387467</v>
      </c>
      <c r="L919" s="233">
        <v>4.4444444444444446</v>
      </c>
      <c r="M919" s="217">
        <v>4.615384615384615</v>
      </c>
      <c r="N919" s="217">
        <v>4.4444444444444446</v>
      </c>
      <c r="O919" s="217">
        <v>4.4814814814814818</v>
      </c>
      <c r="P919" s="430" t="s">
        <v>2227</v>
      </c>
    </row>
    <row r="920" spans="1:16" ht="30" customHeight="1" x14ac:dyDescent="0.3">
      <c r="A920" s="258" t="str">
        <f t="shared" si="14"/>
        <v>917위</v>
      </c>
      <c r="B920" s="215" t="s">
        <v>1833</v>
      </c>
      <c r="C920" s="215" t="s">
        <v>2208</v>
      </c>
      <c r="D920" s="272">
        <v>2</v>
      </c>
      <c r="E920" s="356" t="s">
        <v>2678</v>
      </c>
      <c r="F920" s="103" t="s">
        <v>2908</v>
      </c>
      <c r="G920" s="181" t="s">
        <v>2910</v>
      </c>
      <c r="H920" s="214" t="s">
        <v>2719</v>
      </c>
      <c r="I920" s="229" t="s">
        <v>203</v>
      </c>
      <c r="J920" s="191">
        <v>37</v>
      </c>
      <c r="K920" s="321">
        <v>4.493243243243243</v>
      </c>
      <c r="L920" s="233">
        <v>4.4594594594594597</v>
      </c>
      <c r="M920" s="217">
        <v>4.4864864864864868</v>
      </c>
      <c r="N920" s="217">
        <v>4.5135135135135132</v>
      </c>
      <c r="O920" s="217">
        <v>4.5135135135135132</v>
      </c>
      <c r="P920" s="430" t="s">
        <v>2227</v>
      </c>
    </row>
    <row r="921" spans="1:16" ht="30" customHeight="1" x14ac:dyDescent="0.3">
      <c r="A921" s="258" t="str">
        <f t="shared" si="14"/>
        <v>918위</v>
      </c>
      <c r="B921" s="215" t="s">
        <v>1833</v>
      </c>
      <c r="C921" s="215" t="s">
        <v>1835</v>
      </c>
      <c r="D921" s="272">
        <v>22</v>
      </c>
      <c r="E921" s="356" t="s">
        <v>3271</v>
      </c>
      <c r="F921" s="103" t="s">
        <v>2768</v>
      </c>
      <c r="G921" s="181" t="s">
        <v>2769</v>
      </c>
      <c r="H921" s="214" t="s">
        <v>1891</v>
      </c>
      <c r="I921" s="229" t="s">
        <v>1892</v>
      </c>
      <c r="J921" s="191">
        <v>80</v>
      </c>
      <c r="K921" s="321">
        <v>4.4919685577580317</v>
      </c>
      <c r="L921" s="233">
        <v>4.4868421052631575</v>
      </c>
      <c r="M921" s="217">
        <v>4.5657894736842106</v>
      </c>
      <c r="N921" s="217">
        <v>4.4736842105263159</v>
      </c>
      <c r="O921" s="217">
        <v>4.4415584415584419</v>
      </c>
      <c r="P921" s="430" t="s">
        <v>2764</v>
      </c>
    </row>
    <row r="922" spans="1:16" ht="30" customHeight="1" x14ac:dyDescent="0.3">
      <c r="A922" s="258" t="str">
        <f t="shared" si="14"/>
        <v>919위</v>
      </c>
      <c r="B922" s="215" t="s">
        <v>1173</v>
      </c>
      <c r="C922" s="215" t="s">
        <v>1658</v>
      </c>
      <c r="D922" s="272">
        <v>22</v>
      </c>
      <c r="E922" s="356" t="s">
        <v>1921</v>
      </c>
      <c r="F922" s="103" t="s">
        <v>3229</v>
      </c>
      <c r="G922" s="181" t="s">
        <v>3230</v>
      </c>
      <c r="H922" s="214" t="s">
        <v>1891</v>
      </c>
      <c r="I922" s="229" t="s">
        <v>1892</v>
      </c>
      <c r="J922" s="191">
        <v>80</v>
      </c>
      <c r="K922" s="321">
        <v>4.4902597402597406</v>
      </c>
      <c r="L922" s="233">
        <v>4.4935064935064934</v>
      </c>
      <c r="M922" s="217">
        <v>4.5064935064935066</v>
      </c>
      <c r="N922" s="217">
        <v>4.4675324675324672</v>
      </c>
      <c r="O922" s="217">
        <v>4.4935064935064934</v>
      </c>
      <c r="P922" s="430" t="s">
        <v>2766</v>
      </c>
    </row>
    <row r="923" spans="1:16" ht="30" customHeight="1" x14ac:dyDescent="0.3">
      <c r="A923" s="258" t="str">
        <f t="shared" si="14"/>
        <v>919위</v>
      </c>
      <c r="B923" s="215" t="s">
        <v>1898</v>
      </c>
      <c r="C923" s="215" t="s">
        <v>1908</v>
      </c>
      <c r="D923" s="272">
        <v>22</v>
      </c>
      <c r="E923" s="356" t="s">
        <v>1910</v>
      </c>
      <c r="F923" s="103" t="s">
        <v>3040</v>
      </c>
      <c r="G923" s="181" t="s">
        <v>3041</v>
      </c>
      <c r="H923" s="214" t="s">
        <v>1891</v>
      </c>
      <c r="I923" s="229" t="s">
        <v>1892</v>
      </c>
      <c r="J923" s="191">
        <v>81</v>
      </c>
      <c r="K923" s="321">
        <v>4.4902597402597406</v>
      </c>
      <c r="L923" s="233">
        <v>4.4675324675324672</v>
      </c>
      <c r="M923" s="217">
        <v>4.5324675324675328</v>
      </c>
      <c r="N923" s="217">
        <v>4.4935064935064934</v>
      </c>
      <c r="O923" s="217">
        <v>4.4675324675324672</v>
      </c>
      <c r="P923" s="430" t="s">
        <v>2766</v>
      </c>
    </row>
    <row r="924" spans="1:16" ht="30" customHeight="1" x14ac:dyDescent="0.3">
      <c r="A924" s="258" t="str">
        <f t="shared" si="14"/>
        <v>921위</v>
      </c>
      <c r="B924" s="215" t="s">
        <v>1173</v>
      </c>
      <c r="C924" s="215" t="s">
        <v>1548</v>
      </c>
      <c r="D924" s="272">
        <v>2</v>
      </c>
      <c r="E924" s="356" t="s">
        <v>2969</v>
      </c>
      <c r="F924" s="103" t="s">
        <v>2925</v>
      </c>
      <c r="G924" s="181" t="s">
        <v>2980</v>
      </c>
      <c r="H924" s="214" t="s">
        <v>1930</v>
      </c>
      <c r="I924" s="229" t="s">
        <v>1131</v>
      </c>
      <c r="J924" s="191">
        <v>42</v>
      </c>
      <c r="K924" s="321">
        <v>4.4880952380952372</v>
      </c>
      <c r="L924" s="232">
        <v>4.5476190476190474</v>
      </c>
      <c r="M924" s="216">
        <v>4.5714285714285712</v>
      </c>
      <c r="N924" s="216">
        <v>4.3095238095238093</v>
      </c>
      <c r="O924" s="216">
        <v>4.5238095238095237</v>
      </c>
      <c r="P924" s="430" t="s">
        <v>2227</v>
      </c>
    </row>
    <row r="925" spans="1:16" ht="30" customHeight="1" x14ac:dyDescent="0.3">
      <c r="A925" s="258" t="str">
        <f t="shared" si="14"/>
        <v>922위</v>
      </c>
      <c r="B925" s="215" t="s">
        <v>1898</v>
      </c>
      <c r="C925" s="215" t="s">
        <v>1905</v>
      </c>
      <c r="D925" s="272">
        <v>22</v>
      </c>
      <c r="E925" s="356" t="s">
        <v>1907</v>
      </c>
      <c r="F925" s="103" t="s">
        <v>2998</v>
      </c>
      <c r="G925" s="181" t="s">
        <v>3000</v>
      </c>
      <c r="H925" s="214" t="s">
        <v>1891</v>
      </c>
      <c r="I925" s="229" t="s">
        <v>1892</v>
      </c>
      <c r="J925" s="191">
        <v>83</v>
      </c>
      <c r="K925" s="321">
        <v>4.4874999999999998</v>
      </c>
      <c r="L925" s="233">
        <v>4.45</v>
      </c>
      <c r="M925" s="217">
        <v>4.5</v>
      </c>
      <c r="N925" s="217">
        <v>4.4749999999999996</v>
      </c>
      <c r="O925" s="217">
        <v>4.5250000000000004</v>
      </c>
      <c r="P925" s="430" t="s">
        <v>2227</v>
      </c>
    </row>
    <row r="926" spans="1:16" ht="30" customHeight="1" x14ac:dyDescent="0.3">
      <c r="A926" s="258" t="str">
        <f t="shared" si="14"/>
        <v>923위</v>
      </c>
      <c r="B926" s="215" t="s">
        <v>3792</v>
      </c>
      <c r="C926" s="215" t="s">
        <v>3833</v>
      </c>
      <c r="D926" s="272">
        <v>22</v>
      </c>
      <c r="E926" s="356" t="s">
        <v>2186</v>
      </c>
      <c r="F926" s="214" t="s">
        <v>3980</v>
      </c>
      <c r="G926" s="221" t="s">
        <v>3981</v>
      </c>
      <c r="H926" s="214" t="s">
        <v>3906</v>
      </c>
      <c r="I926" s="229" t="s">
        <v>1892</v>
      </c>
      <c r="J926" s="191">
        <v>64</v>
      </c>
      <c r="K926" s="321">
        <v>4.4862351190476186</v>
      </c>
      <c r="L926" s="233">
        <v>4.46875</v>
      </c>
      <c r="M926" s="217">
        <v>4.53125</v>
      </c>
      <c r="N926" s="217">
        <v>4.46875</v>
      </c>
      <c r="O926" s="217">
        <v>4.4761904761904763</v>
      </c>
      <c r="P926" s="430" t="s">
        <v>2766</v>
      </c>
    </row>
    <row r="927" spans="1:16" ht="30" customHeight="1" x14ac:dyDescent="0.3">
      <c r="A927" s="258" t="str">
        <f t="shared" si="14"/>
        <v>924위</v>
      </c>
      <c r="B927" s="215" t="s">
        <v>1833</v>
      </c>
      <c r="C927" s="215" t="s">
        <v>2440</v>
      </c>
      <c r="D927" s="272">
        <v>1</v>
      </c>
      <c r="E927" s="356" t="s">
        <v>2489</v>
      </c>
      <c r="F927" s="214" t="s">
        <v>2611</v>
      </c>
      <c r="G927" s="221" t="s">
        <v>2613</v>
      </c>
      <c r="H927" s="214" t="s">
        <v>203</v>
      </c>
      <c r="I927" s="229" t="s">
        <v>203</v>
      </c>
      <c r="J927" s="191">
        <v>18</v>
      </c>
      <c r="K927" s="321">
        <v>4.4861111111111107</v>
      </c>
      <c r="L927" s="233">
        <v>4.5</v>
      </c>
      <c r="M927" s="217">
        <v>4.5</v>
      </c>
      <c r="N927" s="217">
        <v>4.4444444444444446</v>
      </c>
      <c r="O927" s="217">
        <v>4.5</v>
      </c>
      <c r="P927" s="430" t="s">
        <v>2227</v>
      </c>
    </row>
    <row r="928" spans="1:16" ht="30" customHeight="1" x14ac:dyDescent="0.3">
      <c r="A928" s="258" t="str">
        <f t="shared" si="14"/>
        <v>925위</v>
      </c>
      <c r="B928" s="215" t="s">
        <v>1886</v>
      </c>
      <c r="C928" s="215" t="s">
        <v>1894</v>
      </c>
      <c r="D928" s="274">
        <v>22</v>
      </c>
      <c r="E928" s="357" t="s">
        <v>1896</v>
      </c>
      <c r="F928" s="214" t="s">
        <v>2538</v>
      </c>
      <c r="G928" s="221" t="s">
        <v>2765</v>
      </c>
      <c r="H928" s="214" t="s">
        <v>1891</v>
      </c>
      <c r="I928" s="229" t="s">
        <v>1892</v>
      </c>
      <c r="J928" s="273">
        <v>88</v>
      </c>
      <c r="K928" s="321">
        <v>4.4851878100637848</v>
      </c>
      <c r="L928" s="233">
        <v>4.4819277108433733</v>
      </c>
      <c r="M928" s="217">
        <v>4.4823529411764707</v>
      </c>
      <c r="N928" s="217">
        <v>4.4588235294117649</v>
      </c>
      <c r="O928" s="217">
        <v>4.5176470588235293</v>
      </c>
      <c r="P928" s="430" t="s">
        <v>2766</v>
      </c>
    </row>
    <row r="929" spans="1:16" ht="30" customHeight="1" x14ac:dyDescent="0.3">
      <c r="A929" s="258" t="str">
        <f t="shared" si="14"/>
        <v>926위</v>
      </c>
      <c r="B929" s="215" t="s">
        <v>1173</v>
      </c>
      <c r="C929" s="215" t="s">
        <v>1911</v>
      </c>
      <c r="D929" s="272">
        <v>22</v>
      </c>
      <c r="E929" s="356" t="s">
        <v>1913</v>
      </c>
      <c r="F929" s="214" t="s">
        <v>2796</v>
      </c>
      <c r="G929" s="221" t="s">
        <v>2791</v>
      </c>
      <c r="H929" s="214" t="s">
        <v>1891</v>
      </c>
      <c r="I929" s="229" t="s">
        <v>1892</v>
      </c>
      <c r="J929" s="191">
        <v>15</v>
      </c>
      <c r="K929" s="321">
        <v>4.4833333333333334</v>
      </c>
      <c r="L929" s="233">
        <v>4.4666666666666668</v>
      </c>
      <c r="M929" s="217">
        <v>4.5333333333333332</v>
      </c>
      <c r="N929" s="217">
        <v>4.4666666666666668</v>
      </c>
      <c r="O929" s="217">
        <v>4.4666666666666668</v>
      </c>
      <c r="P929" s="430" t="s">
        <v>2789</v>
      </c>
    </row>
    <row r="930" spans="1:16" ht="30" customHeight="1" x14ac:dyDescent="0.3">
      <c r="A930" s="258" t="str">
        <f t="shared" si="14"/>
        <v>927위</v>
      </c>
      <c r="B930" s="215" t="s">
        <v>1833</v>
      </c>
      <c r="C930" s="215" t="s">
        <v>1835</v>
      </c>
      <c r="D930" s="272">
        <v>2</v>
      </c>
      <c r="E930" s="356" t="s">
        <v>1843</v>
      </c>
      <c r="F930" s="214" t="s">
        <v>2545</v>
      </c>
      <c r="G930" s="221" t="s">
        <v>2547</v>
      </c>
      <c r="H930" s="214" t="s">
        <v>1273</v>
      </c>
      <c r="I930" s="229" t="s">
        <v>1273</v>
      </c>
      <c r="J930" s="191">
        <v>29</v>
      </c>
      <c r="K930" s="321">
        <v>4.4827586206896548</v>
      </c>
      <c r="L930" s="233">
        <v>4.4827586206896548</v>
      </c>
      <c r="M930" s="217">
        <v>4.4482758620689653</v>
      </c>
      <c r="N930" s="217">
        <v>4.4482758620689653</v>
      </c>
      <c r="O930" s="217">
        <v>4.5517241379310347</v>
      </c>
      <c r="P930" s="452" t="s">
        <v>2227</v>
      </c>
    </row>
    <row r="931" spans="1:16" ht="30" customHeight="1" x14ac:dyDescent="0.3">
      <c r="A931" s="258" t="str">
        <f t="shared" si="14"/>
        <v>928위</v>
      </c>
      <c r="B931" s="215" t="s">
        <v>1886</v>
      </c>
      <c r="C931" s="215" t="s">
        <v>1887</v>
      </c>
      <c r="D931" s="274">
        <v>1</v>
      </c>
      <c r="E931" s="380" t="s">
        <v>2638</v>
      </c>
      <c r="F931" s="214" t="s">
        <v>2753</v>
      </c>
      <c r="G931" s="221" t="s">
        <v>2756</v>
      </c>
      <c r="H931" s="214" t="s">
        <v>1159</v>
      </c>
      <c r="I931" s="229" t="s">
        <v>1159</v>
      </c>
      <c r="J931" s="273">
        <v>14</v>
      </c>
      <c r="K931" s="321">
        <v>4.4821428571428568</v>
      </c>
      <c r="L931" s="234">
        <v>4.2142857142857144</v>
      </c>
      <c r="M931" s="223">
        <v>4.5714285714285712</v>
      </c>
      <c r="N931" s="223">
        <v>4.5</v>
      </c>
      <c r="O931" s="223">
        <v>4.6428571428571432</v>
      </c>
      <c r="P931" s="430" t="s">
        <v>2227</v>
      </c>
    </row>
    <row r="932" spans="1:16" ht="30" customHeight="1" x14ac:dyDescent="0.3">
      <c r="A932" s="258" t="str">
        <f t="shared" si="14"/>
        <v>929위</v>
      </c>
      <c r="B932" s="215" t="s">
        <v>1833</v>
      </c>
      <c r="C932" s="215" t="s">
        <v>2208</v>
      </c>
      <c r="D932" s="272">
        <v>22</v>
      </c>
      <c r="E932" s="356" t="s">
        <v>2178</v>
      </c>
      <c r="F932" s="214" t="s">
        <v>2787</v>
      </c>
      <c r="G932" s="221" t="s">
        <v>2788</v>
      </c>
      <c r="H932" s="214" t="s">
        <v>1891</v>
      </c>
      <c r="I932" s="229" t="s">
        <v>1892</v>
      </c>
      <c r="J932" s="191">
        <v>13</v>
      </c>
      <c r="K932" s="321">
        <v>4.4807692307692308</v>
      </c>
      <c r="L932" s="233">
        <v>4.4615384615384617</v>
      </c>
      <c r="M932" s="217">
        <v>4.5384615384615383</v>
      </c>
      <c r="N932" s="217">
        <v>4.4615384615384617</v>
      </c>
      <c r="O932" s="217">
        <v>4.4615384615384617</v>
      </c>
      <c r="P932" s="430" t="s">
        <v>2789</v>
      </c>
    </row>
    <row r="933" spans="1:16" ht="30" customHeight="1" x14ac:dyDescent="0.3">
      <c r="A933" s="258" t="str">
        <f t="shared" si="14"/>
        <v>929위</v>
      </c>
      <c r="B933" s="215" t="s">
        <v>1898</v>
      </c>
      <c r="C933" s="215" t="s">
        <v>1908</v>
      </c>
      <c r="D933" s="272">
        <v>22</v>
      </c>
      <c r="E933" s="356" t="s">
        <v>1910</v>
      </c>
      <c r="F933" s="214" t="s">
        <v>2796</v>
      </c>
      <c r="G933" s="221" t="s">
        <v>2791</v>
      </c>
      <c r="H933" s="214" t="s">
        <v>1891</v>
      </c>
      <c r="I933" s="214" t="s">
        <v>1892</v>
      </c>
      <c r="J933" s="191">
        <v>13</v>
      </c>
      <c r="K933" s="322">
        <v>4.4807692307692308</v>
      </c>
      <c r="L933" s="233">
        <v>4.384615384615385</v>
      </c>
      <c r="M933" s="217">
        <v>4.5384615384615383</v>
      </c>
      <c r="N933" s="217">
        <v>4.5</v>
      </c>
      <c r="O933" s="217">
        <v>4.5</v>
      </c>
      <c r="P933" s="430" t="s">
        <v>2789</v>
      </c>
    </row>
    <row r="934" spans="1:16" ht="30" customHeight="1" x14ac:dyDescent="0.3">
      <c r="A934" s="258" t="str">
        <f t="shared" si="14"/>
        <v>931위</v>
      </c>
      <c r="B934" s="215" t="s">
        <v>1833</v>
      </c>
      <c r="C934" s="215" t="s">
        <v>2706</v>
      </c>
      <c r="D934" s="272">
        <v>22</v>
      </c>
      <c r="E934" s="356" t="s">
        <v>3294</v>
      </c>
      <c r="F934" s="214" t="s">
        <v>2768</v>
      </c>
      <c r="G934" s="221" t="s">
        <v>2769</v>
      </c>
      <c r="H934" s="214" t="s">
        <v>1891</v>
      </c>
      <c r="I934" s="214" t="s">
        <v>1892</v>
      </c>
      <c r="J934" s="191">
        <v>79</v>
      </c>
      <c r="K934" s="321">
        <v>4.4797519754170327</v>
      </c>
      <c r="L934" s="233">
        <v>4.5</v>
      </c>
      <c r="M934" s="217">
        <v>4.5147058823529411</v>
      </c>
      <c r="N934" s="217">
        <v>4.4117647058823533</v>
      </c>
      <c r="O934" s="217">
        <v>4.4925373134328357</v>
      </c>
      <c r="P934" s="430" t="s">
        <v>2764</v>
      </c>
    </row>
    <row r="935" spans="1:16" ht="30" customHeight="1" x14ac:dyDescent="0.3">
      <c r="A935" s="258" t="str">
        <f t="shared" si="14"/>
        <v>932위</v>
      </c>
      <c r="B935" s="215" t="s">
        <v>1898</v>
      </c>
      <c r="C935" s="215" t="s">
        <v>1899</v>
      </c>
      <c r="D935" s="272">
        <v>1</v>
      </c>
      <c r="E935" s="356" t="s">
        <v>2649</v>
      </c>
      <c r="F935" s="214" t="s">
        <v>2558</v>
      </c>
      <c r="G935" s="221" t="s">
        <v>2873</v>
      </c>
      <c r="H935" s="214" t="s">
        <v>1076</v>
      </c>
      <c r="I935" s="214" t="s">
        <v>1273</v>
      </c>
      <c r="J935" s="191">
        <v>30</v>
      </c>
      <c r="K935" s="321">
        <v>4.4790640394088665</v>
      </c>
      <c r="L935" s="233">
        <v>4.4482758620689653</v>
      </c>
      <c r="M935" s="217">
        <v>4.3793103448275863</v>
      </c>
      <c r="N935" s="217">
        <v>4.5172413793103452</v>
      </c>
      <c r="O935" s="217">
        <v>4.5714285714285712</v>
      </c>
      <c r="P935" s="452" t="s">
        <v>2571</v>
      </c>
    </row>
    <row r="936" spans="1:16" ht="30" customHeight="1" x14ac:dyDescent="0.3">
      <c r="A936" s="258" t="str">
        <f t="shared" si="14"/>
        <v>933위</v>
      </c>
      <c r="B936" s="215" t="s">
        <v>3394</v>
      </c>
      <c r="C936" s="215" t="s">
        <v>3527</v>
      </c>
      <c r="D936" s="272">
        <v>5</v>
      </c>
      <c r="E936" s="356" t="s">
        <v>703</v>
      </c>
      <c r="F936" s="214" t="s">
        <v>828</v>
      </c>
      <c r="G936" s="221" t="s">
        <v>829</v>
      </c>
      <c r="H936" s="222" t="s">
        <v>363</v>
      </c>
      <c r="I936" s="222" t="s">
        <v>363</v>
      </c>
      <c r="J936" s="191">
        <v>23</v>
      </c>
      <c r="K936" s="321">
        <v>4.4782608695652177</v>
      </c>
      <c r="L936" s="233">
        <v>4.4782608695652177</v>
      </c>
      <c r="M936" s="217">
        <v>4.5217391304347823</v>
      </c>
      <c r="N936" s="217">
        <v>4.4347826086956523</v>
      </c>
      <c r="O936" s="217">
        <v>4.4782608695652177</v>
      </c>
      <c r="P936" s="430" t="s">
        <v>2227</v>
      </c>
    </row>
    <row r="937" spans="1:16" ht="30" customHeight="1" x14ac:dyDescent="0.3">
      <c r="A937" s="258" t="str">
        <f t="shared" si="14"/>
        <v>934위</v>
      </c>
      <c r="B937" s="215" t="s">
        <v>1173</v>
      </c>
      <c r="C937" s="215" t="s">
        <v>1914</v>
      </c>
      <c r="D937" s="272">
        <v>2</v>
      </c>
      <c r="E937" s="356" t="s">
        <v>1931</v>
      </c>
      <c r="F937" s="214" t="s">
        <v>2531</v>
      </c>
      <c r="G937" s="221" t="s">
        <v>2893</v>
      </c>
      <c r="H937" s="214" t="s">
        <v>1930</v>
      </c>
      <c r="I937" s="214" t="s">
        <v>1131</v>
      </c>
      <c r="J937" s="191">
        <v>44</v>
      </c>
      <c r="K937" s="321">
        <v>4.4767441860465116</v>
      </c>
      <c r="L937" s="233">
        <v>4.4883720930232558</v>
      </c>
      <c r="M937" s="217">
        <v>4.4883720930232558</v>
      </c>
      <c r="N937" s="217">
        <v>4.441860465116279</v>
      </c>
      <c r="O937" s="217">
        <v>4.4883720930232558</v>
      </c>
      <c r="P937" s="430" t="s">
        <v>2571</v>
      </c>
    </row>
    <row r="938" spans="1:16" ht="30" customHeight="1" x14ac:dyDescent="0.3">
      <c r="A938" s="258" t="str">
        <f t="shared" si="14"/>
        <v>935위</v>
      </c>
      <c r="B938" s="215" t="s">
        <v>1173</v>
      </c>
      <c r="C938" s="215" t="s">
        <v>1548</v>
      </c>
      <c r="D938" s="456">
        <v>22</v>
      </c>
      <c r="E938" s="356" t="s">
        <v>1918</v>
      </c>
      <c r="F938" s="214" t="s">
        <v>2768</v>
      </c>
      <c r="G938" s="221" t="s">
        <v>2769</v>
      </c>
      <c r="H938" s="214" t="s">
        <v>1891</v>
      </c>
      <c r="I938" s="214" t="s">
        <v>1892</v>
      </c>
      <c r="J938" s="533">
        <v>76</v>
      </c>
      <c r="K938" s="321">
        <v>4.4763513513513509</v>
      </c>
      <c r="L938" s="232">
        <v>4.4729729729729728</v>
      </c>
      <c r="M938" s="216">
        <v>4.5270270270270272</v>
      </c>
      <c r="N938" s="216">
        <v>4.4594594594594597</v>
      </c>
      <c r="O938" s="216">
        <v>4.4459459459459456</v>
      </c>
      <c r="P938" s="430" t="s">
        <v>2764</v>
      </c>
    </row>
    <row r="939" spans="1:16" ht="30" customHeight="1" x14ac:dyDescent="0.3">
      <c r="A939" s="258" t="str">
        <f t="shared" si="14"/>
        <v>936위</v>
      </c>
      <c r="B939" s="215" t="s">
        <v>1898</v>
      </c>
      <c r="C939" s="215" t="s">
        <v>1902</v>
      </c>
      <c r="D939" s="272">
        <v>1</v>
      </c>
      <c r="E939" s="356" t="s">
        <v>1674</v>
      </c>
      <c r="F939" s="214" t="s">
        <v>2930</v>
      </c>
      <c r="G939" s="221" t="s">
        <v>2931</v>
      </c>
      <c r="H939" s="214" t="s">
        <v>1076</v>
      </c>
      <c r="I939" s="214" t="s">
        <v>1076</v>
      </c>
      <c r="J939" s="191">
        <v>21</v>
      </c>
      <c r="K939" s="321">
        <v>4.4761904761904763</v>
      </c>
      <c r="L939" s="232">
        <v>4.4761904761904763</v>
      </c>
      <c r="M939" s="216">
        <v>4.4761904761904763</v>
      </c>
      <c r="N939" s="216">
        <v>4.4761904761904763</v>
      </c>
      <c r="O939" s="216">
        <v>4.4761904761904763</v>
      </c>
      <c r="P939" s="430" t="s">
        <v>2227</v>
      </c>
    </row>
    <row r="940" spans="1:16" ht="30" customHeight="1" x14ac:dyDescent="0.3">
      <c r="A940" s="258" t="str">
        <f t="shared" si="14"/>
        <v>937위</v>
      </c>
      <c r="B940" s="215" t="s">
        <v>3394</v>
      </c>
      <c r="C940" s="215" t="s">
        <v>3392</v>
      </c>
      <c r="D940" s="272">
        <v>22</v>
      </c>
      <c r="E940" s="356" t="s">
        <v>3395</v>
      </c>
      <c r="F940" s="214" t="s">
        <v>3397</v>
      </c>
      <c r="G940" s="221" t="s">
        <v>3398</v>
      </c>
      <c r="H940" s="214" t="s">
        <v>247</v>
      </c>
      <c r="I940" s="214" t="s">
        <v>248</v>
      </c>
      <c r="J940" s="191">
        <v>68</v>
      </c>
      <c r="K940" s="322">
        <v>4.4761804786807655</v>
      </c>
      <c r="L940" s="233">
        <v>4.4705882352941178</v>
      </c>
      <c r="M940" s="217">
        <v>4.5072463768115938</v>
      </c>
      <c r="N940" s="217">
        <v>4.4492753623188408</v>
      </c>
      <c r="O940" s="217">
        <v>4.4776119402985071</v>
      </c>
      <c r="P940" s="430" t="s">
        <v>2021</v>
      </c>
    </row>
    <row r="941" spans="1:16" ht="30" customHeight="1" x14ac:dyDescent="0.3">
      <c r="A941" s="258" t="str">
        <f t="shared" si="14"/>
        <v>938위</v>
      </c>
      <c r="B941" s="215" t="s">
        <v>1173</v>
      </c>
      <c r="C941" s="215" t="s">
        <v>1548</v>
      </c>
      <c r="D941" s="272">
        <v>22</v>
      </c>
      <c r="E941" s="356" t="s">
        <v>1918</v>
      </c>
      <c r="F941" s="214" t="s">
        <v>3114</v>
      </c>
      <c r="G941" s="221" t="s">
        <v>3115</v>
      </c>
      <c r="H941" s="214" t="s">
        <v>1891</v>
      </c>
      <c r="I941" s="214" t="s">
        <v>1892</v>
      </c>
      <c r="J941" s="191">
        <v>6</v>
      </c>
      <c r="K941" s="321">
        <v>4.4749999999999996</v>
      </c>
      <c r="L941" s="233">
        <v>4.5</v>
      </c>
      <c r="M941" s="217">
        <v>4.5</v>
      </c>
      <c r="N941" s="217">
        <v>4.5</v>
      </c>
      <c r="O941" s="217">
        <v>4.4000000000000004</v>
      </c>
      <c r="P941" s="430" t="s">
        <v>3113</v>
      </c>
    </row>
    <row r="942" spans="1:16" ht="30" customHeight="1" x14ac:dyDescent="0.3">
      <c r="A942" s="258" t="str">
        <f t="shared" si="14"/>
        <v>938위</v>
      </c>
      <c r="B942" s="215" t="s">
        <v>1173</v>
      </c>
      <c r="C942" s="215" t="s">
        <v>1658</v>
      </c>
      <c r="D942" s="272">
        <v>1</v>
      </c>
      <c r="E942" s="356" t="s">
        <v>2704</v>
      </c>
      <c r="F942" s="214" t="s">
        <v>2605</v>
      </c>
      <c r="G942" s="221" t="s">
        <v>3256</v>
      </c>
      <c r="H942" s="214" t="s">
        <v>1159</v>
      </c>
      <c r="I942" s="214" t="s">
        <v>1159</v>
      </c>
      <c r="J942" s="191">
        <v>10</v>
      </c>
      <c r="K942" s="321">
        <v>4.4749999999999996</v>
      </c>
      <c r="L942" s="233">
        <v>4.5</v>
      </c>
      <c r="M942" s="217">
        <v>4.4000000000000004</v>
      </c>
      <c r="N942" s="217">
        <v>4.5</v>
      </c>
      <c r="O942" s="217">
        <v>4.5</v>
      </c>
      <c r="P942" s="430" t="s">
        <v>2227</v>
      </c>
    </row>
    <row r="943" spans="1:16" ht="30" customHeight="1" x14ac:dyDescent="0.3">
      <c r="A943" s="258" t="str">
        <f t="shared" si="14"/>
        <v>940위</v>
      </c>
      <c r="B943" s="215" t="s">
        <v>1173</v>
      </c>
      <c r="C943" s="215" t="s">
        <v>1911</v>
      </c>
      <c r="D943" s="272">
        <v>22</v>
      </c>
      <c r="E943" s="356" t="s">
        <v>1913</v>
      </c>
      <c r="F943" s="214" t="s">
        <v>2768</v>
      </c>
      <c r="G943" s="221" t="s">
        <v>2769</v>
      </c>
      <c r="H943" s="214" t="s">
        <v>1891</v>
      </c>
      <c r="I943" s="214" t="s">
        <v>1892</v>
      </c>
      <c r="J943" s="191">
        <v>82</v>
      </c>
      <c r="K943" s="321">
        <v>4.4745031604444776</v>
      </c>
      <c r="L943" s="233">
        <v>4.4605263157894735</v>
      </c>
      <c r="M943" s="217">
        <v>4.5250000000000004</v>
      </c>
      <c r="N943" s="217">
        <v>4.4567901234567904</v>
      </c>
      <c r="O943" s="217">
        <v>4.4556962025316453</v>
      </c>
      <c r="P943" s="430" t="s">
        <v>2764</v>
      </c>
    </row>
    <row r="944" spans="1:16" ht="30" customHeight="1" x14ac:dyDescent="0.3">
      <c r="A944" s="258" t="str">
        <f t="shared" si="14"/>
        <v>941위</v>
      </c>
      <c r="B944" s="215" t="s">
        <v>1898</v>
      </c>
      <c r="C944" s="215" t="s">
        <v>1908</v>
      </c>
      <c r="D944" s="272">
        <v>1</v>
      </c>
      <c r="E944" s="356" t="s">
        <v>2677</v>
      </c>
      <c r="F944" s="214" t="s">
        <v>3094</v>
      </c>
      <c r="G944" s="221" t="s">
        <v>3095</v>
      </c>
      <c r="H944" s="214" t="s">
        <v>1159</v>
      </c>
      <c r="I944" s="214" t="s">
        <v>1159</v>
      </c>
      <c r="J944" s="191">
        <v>31</v>
      </c>
      <c r="K944" s="321">
        <v>4.46875</v>
      </c>
      <c r="L944" s="233">
        <v>4.5</v>
      </c>
      <c r="M944" s="217">
        <v>4.5</v>
      </c>
      <c r="N944" s="217">
        <v>4.5</v>
      </c>
      <c r="O944" s="217">
        <v>4.375</v>
      </c>
      <c r="P944" s="430" t="s">
        <v>2571</v>
      </c>
    </row>
    <row r="945" spans="1:16" ht="30" customHeight="1" x14ac:dyDescent="0.3">
      <c r="A945" s="258" t="str">
        <f t="shared" si="14"/>
        <v>942위</v>
      </c>
      <c r="B945" s="215" t="s">
        <v>3792</v>
      </c>
      <c r="C945" s="215" t="s">
        <v>3902</v>
      </c>
      <c r="D945" s="272">
        <v>22</v>
      </c>
      <c r="E945" s="356" t="s">
        <v>2185</v>
      </c>
      <c r="F945" s="214" t="s">
        <v>3748</v>
      </c>
      <c r="G945" s="221" t="s">
        <v>3749</v>
      </c>
      <c r="H945" s="214" t="s">
        <v>3906</v>
      </c>
      <c r="I945" s="214" t="s">
        <v>1892</v>
      </c>
      <c r="J945" s="191">
        <v>64</v>
      </c>
      <c r="K945" s="321">
        <v>4.4659090909090908</v>
      </c>
      <c r="L945" s="233">
        <v>4.4696969696969697</v>
      </c>
      <c r="M945" s="217">
        <v>4.5</v>
      </c>
      <c r="N945" s="217">
        <v>4.4393939393939394</v>
      </c>
      <c r="O945" s="217">
        <v>4.4545454545454541</v>
      </c>
      <c r="P945" s="430" t="s">
        <v>2766</v>
      </c>
    </row>
    <row r="946" spans="1:16" ht="30" customHeight="1" x14ac:dyDescent="0.3">
      <c r="A946" s="258" t="str">
        <f t="shared" si="14"/>
        <v>943위</v>
      </c>
      <c r="B946" s="215" t="s">
        <v>1898</v>
      </c>
      <c r="C946" s="215" t="s">
        <v>1902</v>
      </c>
      <c r="D946" s="272">
        <v>22</v>
      </c>
      <c r="E946" s="356" t="s">
        <v>1904</v>
      </c>
      <c r="F946" s="214" t="s">
        <v>2850</v>
      </c>
      <c r="G946" s="221" t="s">
        <v>2851</v>
      </c>
      <c r="H946" s="214" t="s">
        <v>1891</v>
      </c>
      <c r="I946" s="214" t="s">
        <v>1892</v>
      </c>
      <c r="J946" s="191">
        <v>33</v>
      </c>
      <c r="K946" s="322">
        <v>4.462121212121211</v>
      </c>
      <c r="L946" s="233">
        <v>4.4242424242424239</v>
      </c>
      <c r="M946" s="217">
        <v>4.5454545454545459</v>
      </c>
      <c r="N946" s="217">
        <v>4.4545454545454541</v>
      </c>
      <c r="O946" s="217">
        <v>4.4242424242424239</v>
      </c>
      <c r="P946" s="430" t="s">
        <v>2847</v>
      </c>
    </row>
    <row r="947" spans="1:16" ht="30" customHeight="1" x14ac:dyDescent="0.3">
      <c r="A947" s="258" t="str">
        <f t="shared" si="14"/>
        <v>944위</v>
      </c>
      <c r="B947" s="215" t="s">
        <v>1833</v>
      </c>
      <c r="C947" s="215" t="s">
        <v>1835</v>
      </c>
      <c r="D947" s="272">
        <v>22</v>
      </c>
      <c r="E947" s="356" t="s">
        <v>3271</v>
      </c>
      <c r="F947" s="214" t="s">
        <v>2796</v>
      </c>
      <c r="G947" s="221" t="s">
        <v>2791</v>
      </c>
      <c r="H947" s="214" t="s">
        <v>1891</v>
      </c>
      <c r="I947" s="214" t="s">
        <v>1892</v>
      </c>
      <c r="J947" s="191">
        <v>13</v>
      </c>
      <c r="K947" s="321">
        <v>4.4615384615384617</v>
      </c>
      <c r="L947" s="233">
        <v>4.4615384615384617</v>
      </c>
      <c r="M947" s="217">
        <v>4.4615384615384617</v>
      </c>
      <c r="N947" s="217">
        <v>4.4615384615384617</v>
      </c>
      <c r="O947" s="217">
        <v>4.4615384615384617</v>
      </c>
      <c r="P947" s="430" t="s">
        <v>2789</v>
      </c>
    </row>
    <row r="948" spans="1:16" ht="30" customHeight="1" x14ac:dyDescent="0.3">
      <c r="A948" s="258" t="str">
        <f t="shared" si="14"/>
        <v>944위</v>
      </c>
      <c r="B948" s="215" t="s">
        <v>1833</v>
      </c>
      <c r="C948" s="215" t="s">
        <v>2456</v>
      </c>
      <c r="D948" s="272">
        <v>22</v>
      </c>
      <c r="E948" s="356" t="s">
        <v>2179</v>
      </c>
      <c r="F948" s="214" t="s">
        <v>2796</v>
      </c>
      <c r="G948" s="221" t="s">
        <v>2791</v>
      </c>
      <c r="H948" s="214" t="s">
        <v>1891</v>
      </c>
      <c r="I948" s="214" t="s">
        <v>1892</v>
      </c>
      <c r="J948" s="191">
        <v>13</v>
      </c>
      <c r="K948" s="321">
        <v>4.4615384615384617</v>
      </c>
      <c r="L948" s="233">
        <v>4.5384615384615383</v>
      </c>
      <c r="M948" s="217">
        <v>4.4615384615384617</v>
      </c>
      <c r="N948" s="217">
        <v>4.384615384615385</v>
      </c>
      <c r="O948" s="217">
        <v>4.4615384615384617</v>
      </c>
      <c r="P948" s="430" t="s">
        <v>2789</v>
      </c>
    </row>
    <row r="949" spans="1:16" ht="30" customHeight="1" x14ac:dyDescent="0.3">
      <c r="A949" s="258" t="str">
        <f t="shared" si="14"/>
        <v>946위</v>
      </c>
      <c r="B949" s="215" t="s">
        <v>1173</v>
      </c>
      <c r="C949" s="215" t="s">
        <v>1914</v>
      </c>
      <c r="D949" s="272">
        <v>22</v>
      </c>
      <c r="E949" s="356" t="s">
        <v>1916</v>
      </c>
      <c r="F949" s="214" t="s">
        <v>2850</v>
      </c>
      <c r="G949" s="221" t="s">
        <v>2851</v>
      </c>
      <c r="H949" s="214" t="s">
        <v>1891</v>
      </c>
      <c r="I949" s="214" t="s">
        <v>1892</v>
      </c>
      <c r="J949" s="191">
        <v>25</v>
      </c>
      <c r="K949" s="321">
        <v>4.4600000000000009</v>
      </c>
      <c r="L949" s="232">
        <v>4.4400000000000004</v>
      </c>
      <c r="M949" s="216">
        <v>4.4800000000000004</v>
      </c>
      <c r="N949" s="216">
        <v>4.4800000000000004</v>
      </c>
      <c r="O949" s="216">
        <v>4.4400000000000004</v>
      </c>
      <c r="P949" s="430" t="s">
        <v>2847</v>
      </c>
    </row>
    <row r="950" spans="1:16" ht="30" customHeight="1" x14ac:dyDescent="0.3">
      <c r="A950" s="258" t="str">
        <f t="shared" si="14"/>
        <v>947위</v>
      </c>
      <c r="B950" s="215" t="s">
        <v>1833</v>
      </c>
      <c r="C950" s="215" t="s">
        <v>2208</v>
      </c>
      <c r="D950" s="272">
        <v>2</v>
      </c>
      <c r="E950" s="356" t="s">
        <v>2678</v>
      </c>
      <c r="F950" s="214" t="s">
        <v>3065</v>
      </c>
      <c r="G950" s="221" t="s">
        <v>3066</v>
      </c>
      <c r="H950" s="214" t="s">
        <v>2719</v>
      </c>
      <c r="I950" s="214" t="s">
        <v>203</v>
      </c>
      <c r="J950" s="191">
        <v>37</v>
      </c>
      <c r="K950" s="321">
        <v>4.4594594594594597</v>
      </c>
      <c r="L950" s="233">
        <v>4.5135135135135132</v>
      </c>
      <c r="M950" s="217">
        <v>4.4864864864864868</v>
      </c>
      <c r="N950" s="217">
        <v>4.4054054054054053</v>
      </c>
      <c r="O950" s="217">
        <v>4.4324324324324325</v>
      </c>
      <c r="P950" s="430" t="s">
        <v>2227</v>
      </c>
    </row>
    <row r="951" spans="1:16" ht="30" customHeight="1" x14ac:dyDescent="0.3">
      <c r="A951" s="258" t="str">
        <f t="shared" si="14"/>
        <v>948위</v>
      </c>
      <c r="B951" s="215" t="s">
        <v>1898</v>
      </c>
      <c r="C951" s="215" t="s">
        <v>1902</v>
      </c>
      <c r="D951" s="272">
        <v>1</v>
      </c>
      <c r="E951" s="356" t="s">
        <v>1931</v>
      </c>
      <c r="F951" s="214" t="s">
        <v>2772</v>
      </c>
      <c r="G951" s="221" t="s">
        <v>2773</v>
      </c>
      <c r="H951" s="214" t="s">
        <v>1930</v>
      </c>
      <c r="I951" s="214" t="s">
        <v>1131</v>
      </c>
      <c r="J951" s="191">
        <v>86</v>
      </c>
      <c r="K951" s="321">
        <v>4.4593023255813957</v>
      </c>
      <c r="L951" s="233">
        <v>4.4534883720930232</v>
      </c>
      <c r="M951" s="217">
        <v>4.4883720930232558</v>
      </c>
      <c r="N951" s="217">
        <v>4.3255813953488369</v>
      </c>
      <c r="O951" s="217">
        <v>4.5697674418604652</v>
      </c>
      <c r="P951" s="430" t="s">
        <v>2774</v>
      </c>
    </row>
    <row r="952" spans="1:16" ht="30" customHeight="1" x14ac:dyDescent="0.3">
      <c r="A952" s="258" t="str">
        <f t="shared" si="14"/>
        <v>949위</v>
      </c>
      <c r="B952" s="215" t="s">
        <v>1833</v>
      </c>
      <c r="C952" s="215" t="s">
        <v>2456</v>
      </c>
      <c r="D952" s="272">
        <v>22</v>
      </c>
      <c r="E952" s="356" t="s">
        <v>2179</v>
      </c>
      <c r="F952" s="214" t="s">
        <v>3351</v>
      </c>
      <c r="G952" s="221" t="s">
        <v>3356</v>
      </c>
      <c r="H952" s="214" t="s">
        <v>1891</v>
      </c>
      <c r="I952" s="214" t="s">
        <v>1892</v>
      </c>
      <c r="J952" s="191">
        <v>71</v>
      </c>
      <c r="K952" s="321">
        <v>4.4592555331991957</v>
      </c>
      <c r="L952" s="233">
        <v>4.450704225352113</v>
      </c>
      <c r="M952" s="217">
        <v>4.47887323943662</v>
      </c>
      <c r="N952" s="217">
        <v>4.4285714285714288</v>
      </c>
      <c r="O952" s="217">
        <v>4.47887323943662</v>
      </c>
      <c r="P952" s="430" t="s">
        <v>2227</v>
      </c>
    </row>
    <row r="953" spans="1:16" ht="30" customHeight="1" x14ac:dyDescent="0.3">
      <c r="A953" s="258" t="str">
        <f t="shared" si="14"/>
        <v>950위</v>
      </c>
      <c r="B953" s="215" t="s">
        <v>1833</v>
      </c>
      <c r="C953" s="215" t="s">
        <v>2440</v>
      </c>
      <c r="D953" s="272">
        <v>1</v>
      </c>
      <c r="E953" s="356" t="s">
        <v>2489</v>
      </c>
      <c r="F953" s="214" t="s">
        <v>2545</v>
      </c>
      <c r="G953" s="221" t="s">
        <v>2609</v>
      </c>
      <c r="H953" s="214" t="s">
        <v>203</v>
      </c>
      <c r="I953" s="229" t="s">
        <v>203</v>
      </c>
      <c r="J953" s="191">
        <v>18</v>
      </c>
      <c r="K953" s="322">
        <v>4.4583333333333339</v>
      </c>
      <c r="L953" s="233">
        <v>4.2777777777777777</v>
      </c>
      <c r="M953" s="217">
        <v>4.5</v>
      </c>
      <c r="N953" s="217">
        <v>4.5</v>
      </c>
      <c r="O953" s="217">
        <v>4.5555555555555554</v>
      </c>
      <c r="P953" s="430" t="s">
        <v>2227</v>
      </c>
    </row>
    <row r="954" spans="1:16" ht="30" customHeight="1" x14ac:dyDescent="0.3">
      <c r="A954" s="258" t="str">
        <f t="shared" si="14"/>
        <v>951위</v>
      </c>
      <c r="B954" s="215" t="s">
        <v>3792</v>
      </c>
      <c r="C954" s="215" t="s">
        <v>4052</v>
      </c>
      <c r="D954" s="272">
        <v>4</v>
      </c>
      <c r="E954" s="356" t="s">
        <v>1843</v>
      </c>
      <c r="F954" s="214" t="s">
        <v>2545</v>
      </c>
      <c r="G954" s="221" t="s">
        <v>2547</v>
      </c>
      <c r="H954" s="214" t="s">
        <v>1273</v>
      </c>
      <c r="I954" s="229" t="s">
        <v>1273</v>
      </c>
      <c r="J954" s="191">
        <v>24</v>
      </c>
      <c r="K954" s="321">
        <v>4.458333333333333</v>
      </c>
      <c r="L954" s="233">
        <v>4.458333333333333</v>
      </c>
      <c r="M954" s="217">
        <v>4.458333333333333</v>
      </c>
      <c r="N954" s="217">
        <v>4.458333333333333</v>
      </c>
      <c r="O954" s="217">
        <v>4.458333333333333</v>
      </c>
      <c r="P954" s="430" t="s">
        <v>2227</v>
      </c>
    </row>
    <row r="955" spans="1:16" ht="30" customHeight="1" x14ac:dyDescent="0.3">
      <c r="A955" s="258" t="str">
        <f t="shared" si="14"/>
        <v>952위</v>
      </c>
      <c r="B955" s="215" t="s">
        <v>1173</v>
      </c>
      <c r="C955" s="215" t="s">
        <v>1658</v>
      </c>
      <c r="D955" s="272">
        <v>22</v>
      </c>
      <c r="E955" s="356" t="s">
        <v>1921</v>
      </c>
      <c r="F955" s="214" t="s">
        <v>3233</v>
      </c>
      <c r="G955" s="221" t="s">
        <v>3235</v>
      </c>
      <c r="H955" s="214" t="s">
        <v>1891</v>
      </c>
      <c r="I955" s="229" t="s">
        <v>1892</v>
      </c>
      <c r="J955" s="191">
        <v>80</v>
      </c>
      <c r="K955" s="322">
        <v>4.4582882882882888</v>
      </c>
      <c r="L955" s="233">
        <v>4.4266666666666667</v>
      </c>
      <c r="M955" s="217">
        <v>4.4933333333333332</v>
      </c>
      <c r="N955" s="217">
        <v>4.4266666666666667</v>
      </c>
      <c r="O955" s="217">
        <v>4.4864864864864868</v>
      </c>
      <c r="P955" s="430" t="s">
        <v>2092</v>
      </c>
    </row>
    <row r="956" spans="1:16" ht="30" customHeight="1" x14ac:dyDescent="0.3">
      <c r="A956" s="258" t="str">
        <f t="shared" si="14"/>
        <v>953위</v>
      </c>
      <c r="B956" s="215" t="s">
        <v>1898</v>
      </c>
      <c r="C956" s="215" t="s">
        <v>1902</v>
      </c>
      <c r="D956" s="272">
        <v>1</v>
      </c>
      <c r="E956" s="356" t="s">
        <v>1674</v>
      </c>
      <c r="F956" s="214" t="s">
        <v>2919</v>
      </c>
      <c r="G956" s="221" t="s">
        <v>2812</v>
      </c>
      <c r="H956" s="214" t="s">
        <v>1076</v>
      </c>
      <c r="I956" s="229" t="s">
        <v>1076</v>
      </c>
      <c r="J956" s="191">
        <v>27</v>
      </c>
      <c r="K956" s="321">
        <v>4.4579772079772084</v>
      </c>
      <c r="L956" s="233">
        <v>4.4615384615384617</v>
      </c>
      <c r="M956" s="217">
        <v>4.4814814814814818</v>
      </c>
      <c r="N956" s="217">
        <v>4.3703703703703702</v>
      </c>
      <c r="O956" s="217">
        <v>4.5185185185185182</v>
      </c>
      <c r="P956" s="430" t="s">
        <v>2227</v>
      </c>
    </row>
    <row r="957" spans="1:16" ht="30" customHeight="1" x14ac:dyDescent="0.3">
      <c r="A957" s="258" t="str">
        <f t="shared" si="14"/>
        <v>954위</v>
      </c>
      <c r="B957" s="215" t="s">
        <v>1898</v>
      </c>
      <c r="C957" s="215" t="s">
        <v>1899</v>
      </c>
      <c r="D957" s="272">
        <v>22</v>
      </c>
      <c r="E957" s="356" t="s">
        <v>1901</v>
      </c>
      <c r="F957" s="214" t="s">
        <v>2865</v>
      </c>
      <c r="G957" s="221" t="s">
        <v>2866</v>
      </c>
      <c r="H957" s="214" t="s">
        <v>1891</v>
      </c>
      <c r="I957" s="229" t="s">
        <v>1892</v>
      </c>
      <c r="J957" s="191">
        <v>81</v>
      </c>
      <c r="K957" s="321">
        <v>4.4547863924050635</v>
      </c>
      <c r="L957" s="232">
        <v>4.5316455696202533</v>
      </c>
      <c r="M957" s="216">
        <v>4.4874999999999998</v>
      </c>
      <c r="N957" s="216">
        <v>4.3499999999999996</v>
      </c>
      <c r="O957" s="216">
        <v>4.45</v>
      </c>
      <c r="P957" s="430" t="s">
        <v>2774</v>
      </c>
    </row>
    <row r="958" spans="1:16" ht="30" customHeight="1" x14ac:dyDescent="0.3">
      <c r="A958" s="258" t="str">
        <f t="shared" si="14"/>
        <v>955위</v>
      </c>
      <c r="B958" s="215" t="s">
        <v>1898</v>
      </c>
      <c r="C958" s="215" t="s">
        <v>1905</v>
      </c>
      <c r="D958" s="272">
        <v>1</v>
      </c>
      <c r="E958" s="356" t="s">
        <v>2667</v>
      </c>
      <c r="F958" s="214" t="s">
        <v>3017</v>
      </c>
      <c r="G958" s="221" t="s">
        <v>3018</v>
      </c>
      <c r="H958" s="214" t="s">
        <v>203</v>
      </c>
      <c r="I958" s="229" t="s">
        <v>203</v>
      </c>
      <c r="J958" s="191">
        <v>22</v>
      </c>
      <c r="K958" s="321">
        <v>4.454545454545455</v>
      </c>
      <c r="L958" s="233">
        <v>4.4090909090909092</v>
      </c>
      <c r="M958" s="217">
        <v>4.5</v>
      </c>
      <c r="N958" s="217">
        <v>4.3636363636363633</v>
      </c>
      <c r="O958" s="217">
        <v>4.5454545454545459</v>
      </c>
      <c r="P958" s="430" t="s">
        <v>2227</v>
      </c>
    </row>
    <row r="959" spans="1:16" ht="30" customHeight="1" x14ac:dyDescent="0.3">
      <c r="A959" s="258" t="str">
        <f t="shared" si="14"/>
        <v>955위</v>
      </c>
      <c r="B959" s="215" t="s">
        <v>1833</v>
      </c>
      <c r="C959" s="215" t="s">
        <v>2456</v>
      </c>
      <c r="D959" s="272">
        <v>1</v>
      </c>
      <c r="E959" s="356" t="s">
        <v>2727</v>
      </c>
      <c r="F959" s="214" t="s">
        <v>2915</v>
      </c>
      <c r="G959" s="221" t="s">
        <v>3381</v>
      </c>
      <c r="H959" s="214" t="s">
        <v>1159</v>
      </c>
      <c r="I959" s="229" t="s">
        <v>1159</v>
      </c>
      <c r="J959" s="191">
        <v>11</v>
      </c>
      <c r="K959" s="321">
        <v>4.454545454545455</v>
      </c>
      <c r="L959" s="233">
        <v>4.6363636363636367</v>
      </c>
      <c r="M959" s="217">
        <v>4.2727272727272725</v>
      </c>
      <c r="N959" s="217">
        <v>4.6363636363636367</v>
      </c>
      <c r="O959" s="217">
        <v>4.2727272727272725</v>
      </c>
      <c r="P959" s="430" t="s">
        <v>2227</v>
      </c>
    </row>
    <row r="960" spans="1:16" ht="30" customHeight="1" x14ac:dyDescent="0.3">
      <c r="A960" s="258" t="str">
        <f t="shared" si="14"/>
        <v>957위</v>
      </c>
      <c r="B960" s="215" t="s">
        <v>1886</v>
      </c>
      <c r="C960" s="215" t="s">
        <v>1894</v>
      </c>
      <c r="D960" s="274">
        <v>1</v>
      </c>
      <c r="E960" s="357" t="s">
        <v>1843</v>
      </c>
      <c r="F960" s="214" t="s">
        <v>2807</v>
      </c>
      <c r="G960" s="221" t="s">
        <v>2543</v>
      </c>
      <c r="H960" s="214" t="s">
        <v>1273</v>
      </c>
      <c r="I960" s="229" t="s">
        <v>1273</v>
      </c>
      <c r="J960" s="273">
        <v>20</v>
      </c>
      <c r="K960" s="321">
        <v>4.4545454545454541</v>
      </c>
      <c r="L960" s="233">
        <v>4.4090909090909092</v>
      </c>
      <c r="M960" s="217">
        <v>4.5454545454545459</v>
      </c>
      <c r="N960" s="217">
        <v>4.4090909090909092</v>
      </c>
      <c r="O960" s="217">
        <v>4.4545454545454541</v>
      </c>
      <c r="P960" s="452" t="s">
        <v>2227</v>
      </c>
    </row>
    <row r="961" spans="1:16" ht="30" customHeight="1" x14ac:dyDescent="0.3">
      <c r="A961" s="258" t="str">
        <f t="shared" si="14"/>
        <v>957위</v>
      </c>
      <c r="B961" s="215" t="s">
        <v>1173</v>
      </c>
      <c r="C961" s="215" t="s">
        <v>1914</v>
      </c>
      <c r="D961" s="272">
        <v>22</v>
      </c>
      <c r="E961" s="356" t="s">
        <v>1916</v>
      </c>
      <c r="F961" s="214" t="s">
        <v>3116</v>
      </c>
      <c r="G961" s="221" t="s">
        <v>3117</v>
      </c>
      <c r="H961" s="214" t="s">
        <v>1891</v>
      </c>
      <c r="I961" s="229" t="s">
        <v>1892</v>
      </c>
      <c r="J961" s="191">
        <v>11</v>
      </c>
      <c r="K961" s="321">
        <v>4.4545454545454541</v>
      </c>
      <c r="L961" s="233">
        <v>4.4545454545454541</v>
      </c>
      <c r="M961" s="217">
        <v>4.4545454545454541</v>
      </c>
      <c r="N961" s="217">
        <v>4.4545454545454541</v>
      </c>
      <c r="O961" s="217">
        <v>4.4545454545454541</v>
      </c>
      <c r="P961" s="430" t="s">
        <v>3113</v>
      </c>
    </row>
    <row r="962" spans="1:16" ht="30" customHeight="1" x14ac:dyDescent="0.3">
      <c r="A962" s="258" t="str">
        <f t="shared" si="14"/>
        <v>959위</v>
      </c>
      <c r="B962" s="215" t="s">
        <v>3394</v>
      </c>
      <c r="C962" s="215" t="s">
        <v>3392</v>
      </c>
      <c r="D962" s="272">
        <v>1</v>
      </c>
      <c r="E962" s="356" t="s">
        <v>3426</v>
      </c>
      <c r="F962" s="214" t="s">
        <v>3428</v>
      </c>
      <c r="G962" s="221" t="s">
        <v>3430</v>
      </c>
      <c r="H962" s="214" t="s">
        <v>1159</v>
      </c>
      <c r="I962" s="229" t="s">
        <v>1159</v>
      </c>
      <c r="J962" s="191">
        <v>83</v>
      </c>
      <c r="K962" s="321">
        <v>4.4537435456110162</v>
      </c>
      <c r="L962" s="233">
        <v>4.4578313253012052</v>
      </c>
      <c r="M962" s="217">
        <v>4.4880952380952381</v>
      </c>
      <c r="N962" s="217">
        <v>4.416666666666667</v>
      </c>
      <c r="O962" s="217">
        <v>4.4523809523809526</v>
      </c>
      <c r="P962" s="430" t="s">
        <v>2227</v>
      </c>
    </row>
    <row r="963" spans="1:16" ht="30" customHeight="1" x14ac:dyDescent="0.3">
      <c r="A963" s="258" t="str">
        <f t="shared" si="14"/>
        <v>960위</v>
      </c>
      <c r="B963" s="215" t="s">
        <v>1173</v>
      </c>
      <c r="C963" s="215" t="s">
        <v>1658</v>
      </c>
      <c r="D963" s="272">
        <v>22</v>
      </c>
      <c r="E963" s="356" t="s">
        <v>1921</v>
      </c>
      <c r="F963" s="214" t="s">
        <v>3233</v>
      </c>
      <c r="G963" s="221" t="s">
        <v>3234</v>
      </c>
      <c r="H963" s="214" t="s">
        <v>1891</v>
      </c>
      <c r="I963" s="229" t="s">
        <v>1892</v>
      </c>
      <c r="J963" s="191">
        <v>80</v>
      </c>
      <c r="K963" s="321">
        <v>4.4533333333333331</v>
      </c>
      <c r="L963" s="233">
        <v>4.4533333333333331</v>
      </c>
      <c r="M963" s="217">
        <v>4.4666666666666668</v>
      </c>
      <c r="N963" s="217">
        <v>4.4266666666666667</v>
      </c>
      <c r="O963" s="217">
        <v>4.4666666666666668</v>
      </c>
      <c r="P963" s="430" t="s">
        <v>2774</v>
      </c>
    </row>
    <row r="964" spans="1:16" ht="30" customHeight="1" x14ac:dyDescent="0.3">
      <c r="A964" s="258" t="str">
        <f t="shared" ref="A964:A1027" si="15">_xlfn.RANK.EQ(K964, $K$4:$K$4324, 0)&amp;"위"</f>
        <v>961위</v>
      </c>
      <c r="B964" s="215" t="s">
        <v>3792</v>
      </c>
      <c r="C964" s="215" t="s">
        <v>3833</v>
      </c>
      <c r="D964" s="272">
        <v>1</v>
      </c>
      <c r="E964" s="356" t="s">
        <v>3846</v>
      </c>
      <c r="F964" s="103" t="s">
        <v>4008</v>
      </c>
      <c r="G964" s="181" t="s">
        <v>4009</v>
      </c>
      <c r="H964" s="214" t="s">
        <v>3831</v>
      </c>
      <c r="I964" s="229" t="s">
        <v>3831</v>
      </c>
      <c r="J964" s="191">
        <v>16</v>
      </c>
      <c r="K964" s="321">
        <v>4.453125</v>
      </c>
      <c r="L964" s="233">
        <v>4.5625</v>
      </c>
      <c r="M964" s="217">
        <v>4.5625</v>
      </c>
      <c r="N964" s="217">
        <v>4.1875</v>
      </c>
      <c r="O964" s="217">
        <v>4.5</v>
      </c>
      <c r="P964" s="430" t="s">
        <v>2227</v>
      </c>
    </row>
    <row r="965" spans="1:16" ht="30" customHeight="1" x14ac:dyDescent="0.3">
      <c r="A965" s="258" t="str">
        <f t="shared" si="15"/>
        <v>962위</v>
      </c>
      <c r="B965" s="215" t="s">
        <v>1173</v>
      </c>
      <c r="C965" s="215" t="s">
        <v>1548</v>
      </c>
      <c r="D965" s="456">
        <v>22</v>
      </c>
      <c r="E965" s="356" t="s">
        <v>1918</v>
      </c>
      <c r="F965" s="103" t="s">
        <v>3111</v>
      </c>
      <c r="G965" s="181" t="s">
        <v>3112</v>
      </c>
      <c r="H965" s="214" t="s">
        <v>1891</v>
      </c>
      <c r="I965" s="229" t="s">
        <v>1892</v>
      </c>
      <c r="J965" s="533">
        <v>26</v>
      </c>
      <c r="K965" s="321">
        <v>4.4519230769230766</v>
      </c>
      <c r="L965" s="232">
        <v>4.5</v>
      </c>
      <c r="M965" s="216">
        <v>4.5</v>
      </c>
      <c r="N965" s="216">
        <v>4.3461538461538458</v>
      </c>
      <c r="O965" s="216">
        <v>4.4615384615384617</v>
      </c>
      <c r="P965" s="430" t="s">
        <v>3113</v>
      </c>
    </row>
    <row r="966" spans="1:16" ht="30" customHeight="1" x14ac:dyDescent="0.3">
      <c r="A966" s="258" t="str">
        <f t="shared" si="15"/>
        <v>963위</v>
      </c>
      <c r="B966" s="215" t="s">
        <v>1173</v>
      </c>
      <c r="C966" s="215" t="s">
        <v>1658</v>
      </c>
      <c r="D966" s="272">
        <v>3</v>
      </c>
      <c r="E966" s="356" t="s">
        <v>1568</v>
      </c>
      <c r="F966" s="103" t="s">
        <v>3042</v>
      </c>
      <c r="G966" s="181" t="s">
        <v>3198</v>
      </c>
      <c r="H966" s="214" t="s">
        <v>1273</v>
      </c>
      <c r="I966" s="229" t="s">
        <v>1273</v>
      </c>
      <c r="J966" s="191">
        <v>20</v>
      </c>
      <c r="K966" s="321">
        <v>4.45</v>
      </c>
      <c r="L966" s="233">
        <v>4.4000000000000004</v>
      </c>
      <c r="M966" s="217">
        <v>4.5</v>
      </c>
      <c r="N966" s="217">
        <v>4.5</v>
      </c>
      <c r="O966" s="217">
        <v>4.4000000000000004</v>
      </c>
      <c r="P966" s="430" t="s">
        <v>2571</v>
      </c>
    </row>
    <row r="967" spans="1:16" ht="30" customHeight="1" x14ac:dyDescent="0.3">
      <c r="A967" s="258" t="str">
        <f t="shared" si="15"/>
        <v>963위</v>
      </c>
      <c r="B967" s="215" t="s">
        <v>1173</v>
      </c>
      <c r="C967" s="215" t="s">
        <v>1658</v>
      </c>
      <c r="D967" s="272">
        <v>3</v>
      </c>
      <c r="E967" s="356" t="s">
        <v>1674</v>
      </c>
      <c r="F967" s="103" t="s">
        <v>2871</v>
      </c>
      <c r="G967" s="181" t="s">
        <v>2872</v>
      </c>
      <c r="H967" s="214" t="s">
        <v>1076</v>
      </c>
      <c r="I967" s="229" t="s">
        <v>1076</v>
      </c>
      <c r="J967" s="191">
        <v>28</v>
      </c>
      <c r="K967" s="321">
        <v>4.45</v>
      </c>
      <c r="L967" s="233">
        <v>4.46</v>
      </c>
      <c r="M967" s="217">
        <v>4.5</v>
      </c>
      <c r="N967" s="217">
        <v>4.3899999999999997</v>
      </c>
      <c r="O967" s="217">
        <v>4.45</v>
      </c>
      <c r="P967" s="430" t="s">
        <v>2227</v>
      </c>
    </row>
    <row r="968" spans="1:16" ht="30" customHeight="1" x14ac:dyDescent="0.3">
      <c r="A968" s="258" t="str">
        <f t="shared" si="15"/>
        <v>965위</v>
      </c>
      <c r="B968" s="215" t="s">
        <v>1833</v>
      </c>
      <c r="C968" s="215" t="s">
        <v>2208</v>
      </c>
      <c r="D968" s="272">
        <v>22</v>
      </c>
      <c r="E968" s="356" t="s">
        <v>2178</v>
      </c>
      <c r="F968" s="103" t="s">
        <v>3330</v>
      </c>
      <c r="G968" s="181" t="s">
        <v>3325</v>
      </c>
      <c r="H968" s="214" t="s">
        <v>1891</v>
      </c>
      <c r="I968" s="229" t="s">
        <v>1892</v>
      </c>
      <c r="J968" s="191">
        <v>6</v>
      </c>
      <c r="K968" s="321">
        <v>4.4464285714285712</v>
      </c>
      <c r="L968" s="233">
        <v>4.5</v>
      </c>
      <c r="M968" s="217">
        <v>4.4285714285714288</v>
      </c>
      <c r="N968" s="217">
        <v>4.4285714285714288</v>
      </c>
      <c r="O968" s="217">
        <v>4.4285714285714288</v>
      </c>
      <c r="P968" s="430" t="s">
        <v>3325</v>
      </c>
    </row>
    <row r="969" spans="1:16" ht="30" customHeight="1" x14ac:dyDescent="0.3">
      <c r="A969" s="258" t="str">
        <f t="shared" si="15"/>
        <v>966위</v>
      </c>
      <c r="B969" s="215" t="s">
        <v>3394</v>
      </c>
      <c r="C969" s="215" t="s">
        <v>3392</v>
      </c>
      <c r="D969" s="272">
        <v>1</v>
      </c>
      <c r="E969" s="356" t="s">
        <v>3427</v>
      </c>
      <c r="F969" s="103" t="s">
        <v>3428</v>
      </c>
      <c r="G969" s="181" t="s">
        <v>3429</v>
      </c>
      <c r="H969" s="214" t="s">
        <v>1159</v>
      </c>
      <c r="I969" s="229" t="s">
        <v>1159</v>
      </c>
      <c r="J969" s="191">
        <v>85</v>
      </c>
      <c r="K969" s="321">
        <v>4.4441176470588237</v>
      </c>
      <c r="L969" s="232">
        <v>4.4235294117647062</v>
      </c>
      <c r="M969" s="216">
        <v>4.447058823529412</v>
      </c>
      <c r="N969" s="216">
        <v>4.4235294117647062</v>
      </c>
      <c r="O969" s="216">
        <v>4.4823529411764707</v>
      </c>
      <c r="P969" s="430" t="s">
        <v>3424</v>
      </c>
    </row>
    <row r="970" spans="1:16" ht="30" customHeight="1" x14ac:dyDescent="0.3">
      <c r="A970" s="258" t="str">
        <f t="shared" si="15"/>
        <v>967위</v>
      </c>
      <c r="B970" s="215" t="s">
        <v>1898</v>
      </c>
      <c r="C970" s="215" t="s">
        <v>1905</v>
      </c>
      <c r="D970" s="272">
        <v>22</v>
      </c>
      <c r="E970" s="356" t="s">
        <v>1907</v>
      </c>
      <c r="F970" s="103" t="s">
        <v>2796</v>
      </c>
      <c r="G970" s="181" t="s">
        <v>2791</v>
      </c>
      <c r="H970" s="214" t="s">
        <v>1891</v>
      </c>
      <c r="I970" s="229" t="s">
        <v>1892</v>
      </c>
      <c r="J970" s="191">
        <v>17</v>
      </c>
      <c r="K970" s="321">
        <v>4.4411764705882355</v>
      </c>
      <c r="L970" s="233">
        <v>4.4117647058823533</v>
      </c>
      <c r="M970" s="217">
        <v>4.4705882352941178</v>
      </c>
      <c r="N970" s="217">
        <v>4.4117647058823533</v>
      </c>
      <c r="O970" s="217">
        <v>4.4705882352941178</v>
      </c>
      <c r="P970" s="430" t="s">
        <v>2789</v>
      </c>
    </row>
    <row r="971" spans="1:16" ht="30" customHeight="1" x14ac:dyDescent="0.3">
      <c r="A971" s="258" t="str">
        <f t="shared" si="15"/>
        <v>968위</v>
      </c>
      <c r="B971" s="215" t="s">
        <v>3792</v>
      </c>
      <c r="C971" s="215" t="s">
        <v>3833</v>
      </c>
      <c r="D971" s="272">
        <v>3</v>
      </c>
      <c r="E971" s="356" t="s">
        <v>1931</v>
      </c>
      <c r="F971" s="103" t="s">
        <v>2777</v>
      </c>
      <c r="G971" s="181" t="s">
        <v>4002</v>
      </c>
      <c r="H971" s="214" t="s">
        <v>3813</v>
      </c>
      <c r="I971" s="229" t="s">
        <v>1131</v>
      </c>
      <c r="J971" s="191">
        <v>71</v>
      </c>
      <c r="K971" s="321">
        <v>4.4401408450704221</v>
      </c>
      <c r="L971" s="233">
        <v>4.464788732394366</v>
      </c>
      <c r="M971" s="217">
        <v>4.464788732394366</v>
      </c>
      <c r="N971" s="217">
        <v>4.3380281690140849</v>
      </c>
      <c r="O971" s="217">
        <v>4.492957746478873</v>
      </c>
      <c r="P971" s="430" t="s">
        <v>2227</v>
      </c>
    </row>
    <row r="972" spans="1:16" ht="30" customHeight="1" x14ac:dyDescent="0.3">
      <c r="A972" s="258" t="str">
        <f t="shared" si="15"/>
        <v>969위</v>
      </c>
      <c r="B972" s="215" t="s">
        <v>3394</v>
      </c>
      <c r="C972" s="215" t="s">
        <v>3621</v>
      </c>
      <c r="D972" s="272">
        <v>22</v>
      </c>
      <c r="E972" s="356" t="s">
        <v>3624</v>
      </c>
      <c r="F972" s="103" t="s">
        <v>3629</v>
      </c>
      <c r="G972" s="181" t="s">
        <v>3630</v>
      </c>
      <c r="H972" s="214" t="s">
        <v>247</v>
      </c>
      <c r="I972" s="229" t="s">
        <v>248</v>
      </c>
      <c r="J972" s="191">
        <v>45</v>
      </c>
      <c r="K972" s="321">
        <v>4.4388888888888891</v>
      </c>
      <c r="L972" s="233">
        <v>4.4666666666666668</v>
      </c>
      <c r="M972" s="217">
        <v>4.4666666666666668</v>
      </c>
      <c r="N972" s="217">
        <v>4.3777777777777782</v>
      </c>
      <c r="O972" s="217">
        <v>4.4444444444444446</v>
      </c>
      <c r="P972" s="430" t="s">
        <v>75</v>
      </c>
    </row>
    <row r="973" spans="1:16" ht="30" customHeight="1" x14ac:dyDescent="0.3">
      <c r="A973" s="258" t="str">
        <f t="shared" si="15"/>
        <v>970위</v>
      </c>
      <c r="B973" s="215" t="s">
        <v>3394</v>
      </c>
      <c r="C973" s="215" t="s">
        <v>3392</v>
      </c>
      <c r="D973" s="272">
        <v>1</v>
      </c>
      <c r="E973" s="356" t="s">
        <v>3426</v>
      </c>
      <c r="F973" s="214" t="s">
        <v>3428</v>
      </c>
      <c r="G973" s="221" t="s">
        <v>3431</v>
      </c>
      <c r="H973" s="214" t="s">
        <v>1159</v>
      </c>
      <c r="I973" s="229" t="s">
        <v>1159</v>
      </c>
      <c r="J973" s="191">
        <v>84</v>
      </c>
      <c r="K973" s="321">
        <v>4.4388267355134818</v>
      </c>
      <c r="L973" s="233">
        <v>4.4404761904761907</v>
      </c>
      <c r="M973" s="217">
        <v>4.4457831325301207</v>
      </c>
      <c r="N973" s="217">
        <v>4.3928571428571432</v>
      </c>
      <c r="O973" s="217">
        <v>4.4761904761904763</v>
      </c>
      <c r="P973" s="430" t="s">
        <v>2227</v>
      </c>
    </row>
    <row r="974" spans="1:16" ht="30" customHeight="1" x14ac:dyDescent="0.3">
      <c r="A974" s="258" t="str">
        <f t="shared" si="15"/>
        <v>971위</v>
      </c>
      <c r="B974" s="215" t="s">
        <v>1173</v>
      </c>
      <c r="C974" s="215" t="s">
        <v>1658</v>
      </c>
      <c r="D974" s="272">
        <v>3</v>
      </c>
      <c r="E974" s="356" t="s">
        <v>1674</v>
      </c>
      <c r="F974" s="214" t="s">
        <v>3145</v>
      </c>
      <c r="G974" s="221" t="s">
        <v>3146</v>
      </c>
      <c r="H974" s="214" t="s">
        <v>1076</v>
      </c>
      <c r="I974" s="229" t="s">
        <v>1076</v>
      </c>
      <c r="J974" s="191">
        <v>20</v>
      </c>
      <c r="K974" s="321">
        <v>4.4375</v>
      </c>
      <c r="L974" s="233">
        <v>4.45</v>
      </c>
      <c r="M974" s="217">
        <v>4.45</v>
      </c>
      <c r="N974" s="217">
        <v>4.3499999999999996</v>
      </c>
      <c r="O974" s="217">
        <v>4.5</v>
      </c>
      <c r="P974" s="430" t="s">
        <v>2227</v>
      </c>
    </row>
    <row r="975" spans="1:16" ht="30" customHeight="1" x14ac:dyDescent="0.3">
      <c r="A975" s="258" t="str">
        <f t="shared" si="15"/>
        <v>972위</v>
      </c>
      <c r="B975" s="215" t="s">
        <v>3394</v>
      </c>
      <c r="C975" s="215" t="s">
        <v>3392</v>
      </c>
      <c r="D975" s="272">
        <v>1</v>
      </c>
      <c r="E975" s="356" t="s">
        <v>3410</v>
      </c>
      <c r="F975" s="214" t="s">
        <v>3411</v>
      </c>
      <c r="G975" s="221" t="s">
        <v>3412</v>
      </c>
      <c r="H975" s="214" t="s">
        <v>1273</v>
      </c>
      <c r="I975" s="229" t="s">
        <v>1273</v>
      </c>
      <c r="J975" s="191">
        <v>14</v>
      </c>
      <c r="K975" s="321">
        <v>4.4354395604395602</v>
      </c>
      <c r="L975" s="232">
        <v>4.4285714285714288</v>
      </c>
      <c r="M975" s="216">
        <v>4.5</v>
      </c>
      <c r="N975" s="216">
        <v>4.4285714285714288</v>
      </c>
      <c r="O975" s="216">
        <v>4.384615384615385</v>
      </c>
      <c r="P975" s="430" t="s">
        <v>3424</v>
      </c>
    </row>
    <row r="976" spans="1:16" ht="30" customHeight="1" x14ac:dyDescent="0.3">
      <c r="A976" s="258" t="str">
        <f t="shared" si="15"/>
        <v>973위</v>
      </c>
      <c r="B976" s="215" t="s">
        <v>1886</v>
      </c>
      <c r="C976" s="215" t="s">
        <v>1894</v>
      </c>
      <c r="D976" s="274">
        <v>1</v>
      </c>
      <c r="E976" s="357" t="s">
        <v>1843</v>
      </c>
      <c r="F976" s="214" t="s">
        <v>2806</v>
      </c>
      <c r="G976" s="221" t="s">
        <v>2547</v>
      </c>
      <c r="H976" s="214" t="s">
        <v>1273</v>
      </c>
      <c r="I976" s="229" t="s">
        <v>1273</v>
      </c>
      <c r="J976" s="273">
        <v>20</v>
      </c>
      <c r="K976" s="321">
        <v>4.4347826086956523</v>
      </c>
      <c r="L976" s="233">
        <v>4.4782608695652177</v>
      </c>
      <c r="M976" s="217">
        <v>4.4782608695652177</v>
      </c>
      <c r="N976" s="217">
        <v>4.3913043478260869</v>
      </c>
      <c r="O976" s="217">
        <v>4.3913043478260869</v>
      </c>
      <c r="P976" s="430" t="s">
        <v>2227</v>
      </c>
    </row>
    <row r="977" spans="1:16" ht="30" customHeight="1" x14ac:dyDescent="0.3">
      <c r="A977" s="258" t="str">
        <f t="shared" si="15"/>
        <v>974위</v>
      </c>
      <c r="B977" s="215" t="s">
        <v>3792</v>
      </c>
      <c r="C977" s="215" t="s">
        <v>3801</v>
      </c>
      <c r="D977" s="272">
        <v>2</v>
      </c>
      <c r="E977" s="356" t="s">
        <v>2671</v>
      </c>
      <c r="F977" s="214" t="s">
        <v>3250</v>
      </c>
      <c r="G977" s="221" t="s">
        <v>3055</v>
      </c>
      <c r="H977" s="214" t="s">
        <v>1076</v>
      </c>
      <c r="I977" s="214" t="s">
        <v>1076</v>
      </c>
      <c r="J977" s="191">
        <v>19</v>
      </c>
      <c r="K977" s="322">
        <v>4.4342105263157894</v>
      </c>
      <c r="L977" s="233">
        <v>4.4736842105263159</v>
      </c>
      <c r="M977" s="217">
        <v>4.4736842105263159</v>
      </c>
      <c r="N977" s="217">
        <v>4.3157894736842106</v>
      </c>
      <c r="O977" s="217">
        <v>4.4736842105263159</v>
      </c>
      <c r="P977" s="430" t="s">
        <v>2227</v>
      </c>
    </row>
    <row r="978" spans="1:16" ht="30" customHeight="1" x14ac:dyDescent="0.3">
      <c r="A978" s="258" t="str">
        <f t="shared" si="15"/>
        <v>974위</v>
      </c>
      <c r="B978" s="215" t="s">
        <v>3792</v>
      </c>
      <c r="C978" s="215" t="s">
        <v>3801</v>
      </c>
      <c r="D978" s="272">
        <v>2</v>
      </c>
      <c r="E978" s="356" t="s">
        <v>2671</v>
      </c>
      <c r="F978" s="214" t="s">
        <v>3250</v>
      </c>
      <c r="G978" s="221" t="s">
        <v>3937</v>
      </c>
      <c r="H978" s="214" t="s">
        <v>1076</v>
      </c>
      <c r="I978" s="214" t="s">
        <v>1076</v>
      </c>
      <c r="J978" s="191">
        <v>19</v>
      </c>
      <c r="K978" s="321">
        <v>4.4342105263157894</v>
      </c>
      <c r="L978" s="233">
        <v>4.3684210526315788</v>
      </c>
      <c r="M978" s="217">
        <v>4.4736842105263159</v>
      </c>
      <c r="N978" s="217">
        <v>4.3684210526315788</v>
      </c>
      <c r="O978" s="217">
        <v>4.5263157894736841</v>
      </c>
      <c r="P978" s="430" t="s">
        <v>2227</v>
      </c>
    </row>
    <row r="979" spans="1:16" ht="30" customHeight="1" x14ac:dyDescent="0.3">
      <c r="A979" s="258" t="str">
        <f t="shared" si="15"/>
        <v>974위</v>
      </c>
      <c r="B979" s="215" t="s">
        <v>1833</v>
      </c>
      <c r="C979" s="215" t="s">
        <v>2456</v>
      </c>
      <c r="D979" s="272">
        <v>22</v>
      </c>
      <c r="E979" s="356" t="s">
        <v>2179</v>
      </c>
      <c r="F979" s="214" t="s">
        <v>2768</v>
      </c>
      <c r="G979" s="221" t="s">
        <v>2769</v>
      </c>
      <c r="H979" s="214" t="s">
        <v>1891</v>
      </c>
      <c r="I979" s="214" t="s">
        <v>1892</v>
      </c>
      <c r="J979" s="191">
        <v>76</v>
      </c>
      <c r="K979" s="321">
        <v>4.4342105263157894</v>
      </c>
      <c r="L979" s="233">
        <v>4.4473684210526319</v>
      </c>
      <c r="M979" s="217">
        <v>4.4736842105263159</v>
      </c>
      <c r="N979" s="217">
        <v>4.3815789473684212</v>
      </c>
      <c r="O979" s="217">
        <v>4.4342105263157894</v>
      </c>
      <c r="P979" s="430" t="s">
        <v>2764</v>
      </c>
    </row>
    <row r="980" spans="1:16" ht="30" customHeight="1" x14ac:dyDescent="0.3">
      <c r="A980" s="258" t="str">
        <f t="shared" si="15"/>
        <v>977위</v>
      </c>
      <c r="B980" s="215" t="s">
        <v>3792</v>
      </c>
      <c r="C980" s="215" t="s">
        <v>3902</v>
      </c>
      <c r="D980" s="272">
        <v>22</v>
      </c>
      <c r="E980" s="356" t="s">
        <v>2185</v>
      </c>
      <c r="F980" s="214" t="s">
        <v>3748</v>
      </c>
      <c r="G980" s="221" t="s">
        <v>3750</v>
      </c>
      <c r="H980" s="214" t="s">
        <v>3906</v>
      </c>
      <c r="I980" s="214" t="s">
        <v>1892</v>
      </c>
      <c r="J980" s="191">
        <v>67</v>
      </c>
      <c r="K980" s="321">
        <v>4.43359375</v>
      </c>
      <c r="L980" s="233">
        <v>4.453125</v>
      </c>
      <c r="M980" s="217">
        <v>4.453125</v>
      </c>
      <c r="N980" s="217">
        <v>4.390625</v>
      </c>
      <c r="O980" s="217">
        <v>4.4375</v>
      </c>
      <c r="P980" s="430" t="s">
        <v>2766</v>
      </c>
    </row>
    <row r="981" spans="1:16" ht="30" customHeight="1" x14ac:dyDescent="0.3">
      <c r="A981" s="258" t="str">
        <f t="shared" si="15"/>
        <v>978위</v>
      </c>
      <c r="B981" s="215" t="s">
        <v>1898</v>
      </c>
      <c r="C981" s="215" t="s">
        <v>1899</v>
      </c>
      <c r="D981" s="272">
        <v>1</v>
      </c>
      <c r="E981" s="356" t="s">
        <v>1928</v>
      </c>
      <c r="F981" s="214" t="s">
        <v>2839</v>
      </c>
      <c r="G981" s="221" t="s">
        <v>2841</v>
      </c>
      <c r="H981" s="214" t="s">
        <v>1930</v>
      </c>
      <c r="I981" s="214" t="s">
        <v>1131</v>
      </c>
      <c r="J981" s="191">
        <v>90</v>
      </c>
      <c r="K981" s="321">
        <v>4.4318181818181817</v>
      </c>
      <c r="L981" s="233">
        <v>4.4204545454545459</v>
      </c>
      <c r="M981" s="217">
        <v>4.4431818181818183</v>
      </c>
      <c r="N981" s="217">
        <v>4.4090909090909092</v>
      </c>
      <c r="O981" s="217">
        <v>4.4545454545454541</v>
      </c>
      <c r="P981" s="430" t="s">
        <v>2838</v>
      </c>
    </row>
    <row r="982" spans="1:16" ht="30" customHeight="1" x14ac:dyDescent="0.3">
      <c r="A982" s="258" t="str">
        <f t="shared" si="15"/>
        <v>978위</v>
      </c>
      <c r="B982" s="215" t="s">
        <v>3394</v>
      </c>
      <c r="C982" s="215" t="s">
        <v>3527</v>
      </c>
      <c r="D982" s="272">
        <v>5</v>
      </c>
      <c r="E982" s="356" t="s">
        <v>703</v>
      </c>
      <c r="F982" s="214" t="s">
        <v>615</v>
      </c>
      <c r="G982" s="221" t="s">
        <v>616</v>
      </c>
      <c r="H982" s="222" t="s">
        <v>363</v>
      </c>
      <c r="I982" s="222" t="s">
        <v>363</v>
      </c>
      <c r="J982" s="191">
        <v>22</v>
      </c>
      <c r="K982" s="321">
        <v>4.4318181818181817</v>
      </c>
      <c r="L982" s="233">
        <v>4.4090909090909092</v>
      </c>
      <c r="M982" s="217">
        <v>4.5</v>
      </c>
      <c r="N982" s="217">
        <v>4.3181818181818183</v>
      </c>
      <c r="O982" s="217">
        <v>4.5</v>
      </c>
      <c r="P982" s="430" t="s">
        <v>2227</v>
      </c>
    </row>
    <row r="983" spans="1:16" ht="30" customHeight="1" x14ac:dyDescent="0.3">
      <c r="A983" s="258" t="str">
        <f t="shared" si="15"/>
        <v>980위</v>
      </c>
      <c r="B983" s="215" t="s">
        <v>1898</v>
      </c>
      <c r="C983" s="215" t="s">
        <v>1908</v>
      </c>
      <c r="D983" s="272">
        <v>1</v>
      </c>
      <c r="E983" s="356" t="s">
        <v>2678</v>
      </c>
      <c r="F983" s="214" t="s">
        <v>2808</v>
      </c>
      <c r="G983" s="221" t="s">
        <v>2540</v>
      </c>
      <c r="H983" s="214" t="s">
        <v>203</v>
      </c>
      <c r="I983" s="214" t="s">
        <v>203</v>
      </c>
      <c r="J983" s="191">
        <v>31</v>
      </c>
      <c r="K983" s="321">
        <v>4.431451612903226</v>
      </c>
      <c r="L983" s="233">
        <v>4.387096774193548</v>
      </c>
      <c r="M983" s="217">
        <v>4.387096774193548</v>
      </c>
      <c r="N983" s="217">
        <v>4.4516129032258061</v>
      </c>
      <c r="O983" s="217">
        <v>4.5</v>
      </c>
      <c r="P983" s="430" t="s">
        <v>2571</v>
      </c>
    </row>
    <row r="984" spans="1:16" ht="30" customHeight="1" x14ac:dyDescent="0.3">
      <c r="A984" s="258" t="str">
        <f t="shared" si="15"/>
        <v>981위</v>
      </c>
      <c r="B984" s="215" t="s">
        <v>1898</v>
      </c>
      <c r="C984" s="215" t="s">
        <v>1899</v>
      </c>
      <c r="D984" s="272">
        <v>1</v>
      </c>
      <c r="E984" s="356" t="s">
        <v>1928</v>
      </c>
      <c r="F984" s="214" t="s">
        <v>2839</v>
      </c>
      <c r="G984" s="221" t="s">
        <v>2840</v>
      </c>
      <c r="H984" s="214" t="s">
        <v>1930</v>
      </c>
      <c r="I984" s="214" t="s">
        <v>1131</v>
      </c>
      <c r="J984" s="191">
        <v>90</v>
      </c>
      <c r="K984" s="321">
        <v>4.4309882533197138</v>
      </c>
      <c r="L984" s="233">
        <v>4.4606741573033704</v>
      </c>
      <c r="M984" s="217">
        <v>4.4269662921348312</v>
      </c>
      <c r="N984" s="217">
        <v>4.404494382022472</v>
      </c>
      <c r="O984" s="217">
        <v>4.4318181818181817</v>
      </c>
      <c r="P984" s="430" t="s">
        <v>2838</v>
      </c>
    </row>
    <row r="985" spans="1:16" ht="30" customHeight="1" x14ac:dyDescent="0.3">
      <c r="A985" s="258" t="str">
        <f t="shared" si="15"/>
        <v>982위</v>
      </c>
      <c r="B985" s="215" t="s">
        <v>3792</v>
      </c>
      <c r="C985" s="215" t="s">
        <v>3801</v>
      </c>
      <c r="D985" s="272">
        <v>22</v>
      </c>
      <c r="E985" s="356" t="s">
        <v>4102</v>
      </c>
      <c r="F985" s="214" t="s">
        <v>3893</v>
      </c>
      <c r="G985" s="221" t="s">
        <v>3894</v>
      </c>
      <c r="H985" s="214" t="s">
        <v>3906</v>
      </c>
      <c r="I985" s="214" t="s">
        <v>1892</v>
      </c>
      <c r="J985" s="191">
        <v>62</v>
      </c>
      <c r="K985" s="321">
        <v>4.4291380222104708</v>
      </c>
      <c r="L985" s="233">
        <v>4.4516129032258061</v>
      </c>
      <c r="M985" s="217">
        <v>4.403225806451613</v>
      </c>
      <c r="N985" s="217">
        <v>4.4262295081967213</v>
      </c>
      <c r="O985" s="217">
        <v>4.435483870967742</v>
      </c>
      <c r="P985" s="430" t="s">
        <v>2227</v>
      </c>
    </row>
    <row r="986" spans="1:16" ht="30" customHeight="1" x14ac:dyDescent="0.3">
      <c r="A986" s="258" t="str">
        <f t="shared" si="15"/>
        <v>983위</v>
      </c>
      <c r="B986" s="215" t="s">
        <v>1173</v>
      </c>
      <c r="C986" s="215" t="s">
        <v>1914</v>
      </c>
      <c r="D986" s="272">
        <v>22</v>
      </c>
      <c r="E986" s="356" t="s">
        <v>1916</v>
      </c>
      <c r="F986" s="214" t="s">
        <v>3103</v>
      </c>
      <c r="G986" s="221" t="s">
        <v>3104</v>
      </c>
      <c r="H986" s="214" t="s">
        <v>1891</v>
      </c>
      <c r="I986" s="214" t="s">
        <v>1892</v>
      </c>
      <c r="J986" s="191">
        <v>31</v>
      </c>
      <c r="K986" s="321">
        <v>4.4274193548387091</v>
      </c>
      <c r="L986" s="233">
        <v>4.4516129032258061</v>
      </c>
      <c r="M986" s="217">
        <v>4.4516129032258061</v>
      </c>
      <c r="N986" s="217">
        <v>4.387096774193548</v>
      </c>
      <c r="O986" s="217">
        <v>4.419354838709677</v>
      </c>
      <c r="P986" s="430" t="s">
        <v>3100</v>
      </c>
    </row>
    <row r="987" spans="1:16" ht="30" customHeight="1" x14ac:dyDescent="0.3">
      <c r="A987" s="258" t="str">
        <f t="shared" si="15"/>
        <v>984위</v>
      </c>
      <c r="B987" s="215" t="s">
        <v>3394</v>
      </c>
      <c r="C987" s="215" t="s">
        <v>3705</v>
      </c>
      <c r="D987" s="272">
        <v>22</v>
      </c>
      <c r="E987" s="356" t="s">
        <v>3719</v>
      </c>
      <c r="F987" s="214" t="s">
        <v>3728</v>
      </c>
      <c r="G987" s="221" t="s">
        <v>3729</v>
      </c>
      <c r="H987" s="214" t="s">
        <v>247</v>
      </c>
      <c r="I987" s="214" t="s">
        <v>248</v>
      </c>
      <c r="J987" s="191">
        <v>56</v>
      </c>
      <c r="K987" s="321">
        <v>4.4270923520923526</v>
      </c>
      <c r="L987" s="233">
        <v>4.4285714285714288</v>
      </c>
      <c r="M987" s="217">
        <v>4.3888888888888893</v>
      </c>
      <c r="N987" s="217">
        <v>4.4545454545454541</v>
      </c>
      <c r="O987" s="217">
        <v>4.4363636363636365</v>
      </c>
      <c r="P987" s="430" t="s">
        <v>2020</v>
      </c>
    </row>
    <row r="988" spans="1:16" ht="30" customHeight="1" x14ac:dyDescent="0.3">
      <c r="A988" s="258" t="str">
        <f t="shared" si="15"/>
        <v>985위</v>
      </c>
      <c r="B988" s="215" t="s">
        <v>1833</v>
      </c>
      <c r="C988" s="215" t="s">
        <v>2456</v>
      </c>
      <c r="D988" s="272">
        <v>22</v>
      </c>
      <c r="E988" s="356" t="s">
        <v>2179</v>
      </c>
      <c r="F988" s="214" t="s">
        <v>3351</v>
      </c>
      <c r="G988" s="221" t="s">
        <v>3352</v>
      </c>
      <c r="H988" s="214" t="s">
        <v>1891</v>
      </c>
      <c r="I988" s="214" t="s">
        <v>1892</v>
      </c>
      <c r="J988" s="191">
        <v>72</v>
      </c>
      <c r="K988" s="321">
        <v>4.427083333333333</v>
      </c>
      <c r="L988" s="233">
        <v>4.416666666666667</v>
      </c>
      <c r="M988" s="217">
        <v>4.4444444444444446</v>
      </c>
      <c r="N988" s="217">
        <v>4.4305555555555554</v>
      </c>
      <c r="O988" s="217">
        <v>4.416666666666667</v>
      </c>
      <c r="P988" s="430" t="s">
        <v>2227</v>
      </c>
    </row>
    <row r="989" spans="1:16" ht="30" customHeight="1" x14ac:dyDescent="0.3">
      <c r="A989" s="258" t="str">
        <f t="shared" si="15"/>
        <v>986위</v>
      </c>
      <c r="B989" s="215" t="s">
        <v>3394</v>
      </c>
      <c r="C989" s="215" t="s">
        <v>3527</v>
      </c>
      <c r="D989" s="272">
        <v>22</v>
      </c>
      <c r="E989" s="356" t="s">
        <v>3528</v>
      </c>
      <c r="F989" s="214" t="s">
        <v>3538</v>
      </c>
      <c r="G989" s="221" t="s">
        <v>3529</v>
      </c>
      <c r="H989" s="214" t="s">
        <v>247</v>
      </c>
      <c r="I989" s="214" t="s">
        <v>248</v>
      </c>
      <c r="J989" s="191">
        <v>75</v>
      </c>
      <c r="K989" s="321">
        <v>4.4261261261261264</v>
      </c>
      <c r="L989" s="233">
        <v>4.4189189189189193</v>
      </c>
      <c r="M989" s="217">
        <v>4.4400000000000004</v>
      </c>
      <c r="N989" s="217">
        <v>4.4266666666666667</v>
      </c>
      <c r="O989" s="217">
        <v>4.4189189189189193</v>
      </c>
      <c r="P989" s="430" t="s">
        <v>75</v>
      </c>
    </row>
    <row r="990" spans="1:16" ht="30" customHeight="1" x14ac:dyDescent="0.3">
      <c r="A990" s="258" t="str">
        <f t="shared" si="15"/>
        <v>987위</v>
      </c>
      <c r="B990" s="215" t="s">
        <v>1898</v>
      </c>
      <c r="C990" s="215" t="s">
        <v>1902</v>
      </c>
      <c r="D990" s="272">
        <v>22</v>
      </c>
      <c r="E990" s="356" t="s">
        <v>1904</v>
      </c>
      <c r="F990" s="214" t="s">
        <v>2796</v>
      </c>
      <c r="G990" s="221" t="s">
        <v>2791</v>
      </c>
      <c r="H990" s="214" t="s">
        <v>1891</v>
      </c>
      <c r="I990" s="214" t="s">
        <v>1892</v>
      </c>
      <c r="J990" s="191">
        <v>16</v>
      </c>
      <c r="K990" s="321">
        <v>4.4260416666666664</v>
      </c>
      <c r="L990" s="233">
        <v>4.4375</v>
      </c>
      <c r="M990" s="217">
        <v>4.4666666666666668</v>
      </c>
      <c r="N990" s="217">
        <v>4.4000000000000004</v>
      </c>
      <c r="O990" s="217">
        <v>4.4000000000000004</v>
      </c>
      <c r="P990" s="430" t="s">
        <v>2789</v>
      </c>
    </row>
    <row r="991" spans="1:16" ht="30" customHeight="1" x14ac:dyDescent="0.3">
      <c r="A991" s="258" t="str">
        <f t="shared" si="15"/>
        <v>988위</v>
      </c>
      <c r="B991" s="215" t="s">
        <v>3394</v>
      </c>
      <c r="C991" s="215" t="s">
        <v>3705</v>
      </c>
      <c r="D991" s="272">
        <v>22</v>
      </c>
      <c r="E991" s="356" t="s">
        <v>3719</v>
      </c>
      <c r="F991" s="214" t="s">
        <v>2374</v>
      </c>
      <c r="G991" s="221" t="s">
        <v>3727</v>
      </c>
      <c r="H991" s="214" t="s">
        <v>247</v>
      </c>
      <c r="I991" s="214" t="s">
        <v>248</v>
      </c>
      <c r="J991" s="191">
        <v>49</v>
      </c>
      <c r="K991" s="321">
        <v>4.4254889455782314</v>
      </c>
      <c r="L991" s="233">
        <v>4.4285714285714288</v>
      </c>
      <c r="M991" s="217">
        <v>4.408163265306122</v>
      </c>
      <c r="N991" s="217">
        <v>4.4693877551020407</v>
      </c>
      <c r="O991" s="217">
        <v>4.395833333333333</v>
      </c>
      <c r="P991" s="430" t="s">
        <v>2020</v>
      </c>
    </row>
    <row r="992" spans="1:16" ht="30" customHeight="1" x14ac:dyDescent="0.3">
      <c r="A992" s="258" t="str">
        <f t="shared" si="15"/>
        <v>989위</v>
      </c>
      <c r="B992" s="215" t="s">
        <v>3792</v>
      </c>
      <c r="C992" s="215" t="s">
        <v>3833</v>
      </c>
      <c r="D992" s="272">
        <v>1</v>
      </c>
      <c r="E992" s="356" t="s">
        <v>3853</v>
      </c>
      <c r="F992" s="214" t="s">
        <v>4033</v>
      </c>
      <c r="G992" s="221" t="s">
        <v>4034</v>
      </c>
      <c r="H992" s="214" t="s">
        <v>1159</v>
      </c>
      <c r="I992" s="214" t="s">
        <v>1159</v>
      </c>
      <c r="J992" s="191">
        <v>10</v>
      </c>
      <c r="K992" s="321">
        <v>4.4250000000000007</v>
      </c>
      <c r="L992" s="233">
        <v>4.4000000000000004</v>
      </c>
      <c r="M992" s="217">
        <v>4.4000000000000004</v>
      </c>
      <c r="N992" s="217">
        <v>4.4000000000000004</v>
      </c>
      <c r="O992" s="217">
        <v>4.5</v>
      </c>
      <c r="P992" s="430" t="s">
        <v>2227</v>
      </c>
    </row>
    <row r="993" spans="1:16" ht="30" customHeight="1" x14ac:dyDescent="0.3">
      <c r="A993" s="258" t="str">
        <f t="shared" si="15"/>
        <v>989위</v>
      </c>
      <c r="B993" s="215" t="s">
        <v>3792</v>
      </c>
      <c r="C993" s="215" t="s">
        <v>3833</v>
      </c>
      <c r="D993" s="272">
        <v>1</v>
      </c>
      <c r="E993" s="356" t="s">
        <v>3853</v>
      </c>
      <c r="F993" s="214" t="s">
        <v>4037</v>
      </c>
      <c r="G993" s="221" t="s">
        <v>4038</v>
      </c>
      <c r="H993" s="214" t="s">
        <v>1159</v>
      </c>
      <c r="I993" s="214" t="s">
        <v>1159</v>
      </c>
      <c r="J993" s="191">
        <v>10</v>
      </c>
      <c r="K993" s="321">
        <v>4.4250000000000007</v>
      </c>
      <c r="L993" s="233">
        <v>4.4000000000000004</v>
      </c>
      <c r="M993" s="217">
        <v>4.5</v>
      </c>
      <c r="N993" s="217">
        <v>4.4000000000000004</v>
      </c>
      <c r="O993" s="217">
        <v>4.4000000000000004</v>
      </c>
      <c r="P993" s="430" t="s">
        <v>2227</v>
      </c>
    </row>
    <row r="994" spans="1:16" ht="30" customHeight="1" x14ac:dyDescent="0.3">
      <c r="A994" s="258" t="str">
        <f t="shared" si="15"/>
        <v>991위</v>
      </c>
      <c r="B994" s="215" t="s">
        <v>1898</v>
      </c>
      <c r="C994" s="215" t="s">
        <v>1908</v>
      </c>
      <c r="D994" s="272">
        <v>22</v>
      </c>
      <c r="E994" s="356" t="s">
        <v>1910</v>
      </c>
      <c r="F994" s="214" t="s">
        <v>3042</v>
      </c>
      <c r="G994" s="221" t="s">
        <v>3043</v>
      </c>
      <c r="H994" s="214" t="s">
        <v>1891</v>
      </c>
      <c r="I994" s="214" t="s">
        <v>1892</v>
      </c>
      <c r="J994" s="191">
        <v>81</v>
      </c>
      <c r="K994" s="321">
        <v>4.423022151898734</v>
      </c>
      <c r="L994" s="233">
        <v>4.4000000000000004</v>
      </c>
      <c r="M994" s="217">
        <v>4.4874999999999998</v>
      </c>
      <c r="N994" s="217">
        <v>4.4375</v>
      </c>
      <c r="O994" s="217">
        <v>4.3670886075949369</v>
      </c>
      <c r="P994" s="430" t="s">
        <v>2774</v>
      </c>
    </row>
    <row r="995" spans="1:16" ht="30" customHeight="1" x14ac:dyDescent="0.3">
      <c r="A995" s="258" t="str">
        <f t="shared" si="15"/>
        <v>992위</v>
      </c>
      <c r="B995" s="215" t="s">
        <v>1898</v>
      </c>
      <c r="C995" s="215" t="s">
        <v>1908</v>
      </c>
      <c r="D995" s="272">
        <v>1</v>
      </c>
      <c r="E995" s="356" t="s">
        <v>2678</v>
      </c>
      <c r="F995" s="214" t="s">
        <v>3065</v>
      </c>
      <c r="G995" s="221" t="s">
        <v>3066</v>
      </c>
      <c r="H995" s="214" t="s">
        <v>203</v>
      </c>
      <c r="I995" s="214" t="s">
        <v>203</v>
      </c>
      <c r="J995" s="191">
        <v>31</v>
      </c>
      <c r="K995" s="321">
        <v>4.4225806451612897</v>
      </c>
      <c r="L995" s="233">
        <v>4.419354838709677</v>
      </c>
      <c r="M995" s="217">
        <v>4.4838709677419351</v>
      </c>
      <c r="N995" s="217">
        <v>4.387096774193548</v>
      </c>
      <c r="O995" s="217">
        <v>4.4000000000000004</v>
      </c>
      <c r="P995" s="430" t="s">
        <v>2227</v>
      </c>
    </row>
    <row r="996" spans="1:16" ht="30" customHeight="1" x14ac:dyDescent="0.3">
      <c r="A996" s="258" t="str">
        <f t="shared" si="15"/>
        <v>993위</v>
      </c>
      <c r="B996" s="215" t="s">
        <v>1833</v>
      </c>
      <c r="C996" s="215" t="s">
        <v>2456</v>
      </c>
      <c r="D996" s="272">
        <v>22</v>
      </c>
      <c r="E996" s="356" t="s">
        <v>2179</v>
      </c>
      <c r="F996" s="214" t="s">
        <v>3353</v>
      </c>
      <c r="G996" s="221" t="s">
        <v>3354</v>
      </c>
      <c r="H996" s="214" t="s">
        <v>1891</v>
      </c>
      <c r="I996" s="214" t="s">
        <v>1892</v>
      </c>
      <c r="J996" s="191">
        <v>76</v>
      </c>
      <c r="K996" s="321">
        <v>4.4210526315789478</v>
      </c>
      <c r="L996" s="233">
        <v>4.4210526315789478</v>
      </c>
      <c r="M996" s="217">
        <v>4.4210526315789478</v>
      </c>
      <c r="N996" s="217">
        <v>4.4210526315789478</v>
      </c>
      <c r="O996" s="217">
        <v>4.4210526315789478</v>
      </c>
      <c r="P996" s="430" t="s">
        <v>2766</v>
      </c>
    </row>
    <row r="997" spans="1:16" ht="30" customHeight="1" x14ac:dyDescent="0.3">
      <c r="A997" s="258" t="str">
        <f t="shared" si="15"/>
        <v>994위</v>
      </c>
      <c r="B997" s="215" t="s">
        <v>1898</v>
      </c>
      <c r="C997" s="215" t="s">
        <v>1905</v>
      </c>
      <c r="D997" s="272">
        <v>1</v>
      </c>
      <c r="E997" s="356" t="s">
        <v>2667</v>
      </c>
      <c r="F997" s="214" t="s">
        <v>3011</v>
      </c>
      <c r="G997" s="221" t="s">
        <v>3012</v>
      </c>
      <c r="H997" s="214" t="s">
        <v>203</v>
      </c>
      <c r="I997" s="214" t="s">
        <v>203</v>
      </c>
      <c r="J997" s="191">
        <v>22</v>
      </c>
      <c r="K997" s="321">
        <v>4.420454545454545</v>
      </c>
      <c r="L997" s="233">
        <v>4.5</v>
      </c>
      <c r="M997" s="217">
        <v>4.5</v>
      </c>
      <c r="N997" s="217">
        <v>4.1818181818181817</v>
      </c>
      <c r="O997" s="217">
        <v>4.5</v>
      </c>
      <c r="P997" s="430" t="s">
        <v>2227</v>
      </c>
    </row>
    <row r="998" spans="1:16" ht="30" customHeight="1" x14ac:dyDescent="0.3">
      <c r="A998" s="258" t="str">
        <f t="shared" si="15"/>
        <v>995위</v>
      </c>
      <c r="B998" s="215" t="s">
        <v>3792</v>
      </c>
      <c r="C998" s="215" t="s">
        <v>4052</v>
      </c>
      <c r="D998" s="272">
        <v>3</v>
      </c>
      <c r="E998" s="356" t="s">
        <v>2969</v>
      </c>
      <c r="F998" s="214" t="s">
        <v>2981</v>
      </c>
      <c r="G998" s="221" t="s">
        <v>2982</v>
      </c>
      <c r="H998" s="214" t="s">
        <v>3813</v>
      </c>
      <c r="I998" s="214" t="s">
        <v>1131</v>
      </c>
      <c r="J998" s="191">
        <v>70</v>
      </c>
      <c r="K998" s="321">
        <v>4.4193064182194615</v>
      </c>
      <c r="L998" s="233">
        <v>4.4142857142857146</v>
      </c>
      <c r="M998" s="217">
        <v>4.4142857142857146</v>
      </c>
      <c r="N998" s="217">
        <v>4.4057971014492754</v>
      </c>
      <c r="O998" s="217">
        <v>4.4428571428571431</v>
      </c>
      <c r="P998" s="430" t="s">
        <v>2774</v>
      </c>
    </row>
    <row r="999" spans="1:16" ht="30" customHeight="1" x14ac:dyDescent="0.3">
      <c r="A999" s="258" t="str">
        <f t="shared" si="15"/>
        <v>996위</v>
      </c>
      <c r="B999" s="215" t="s">
        <v>1898</v>
      </c>
      <c r="C999" s="215" t="s">
        <v>1908</v>
      </c>
      <c r="D999" s="272">
        <v>22</v>
      </c>
      <c r="E999" s="356" t="s">
        <v>1910</v>
      </c>
      <c r="F999" s="214" t="s">
        <v>3046</v>
      </c>
      <c r="G999" s="221" t="s">
        <v>3048</v>
      </c>
      <c r="H999" s="214" t="s">
        <v>1891</v>
      </c>
      <c r="I999" s="214" t="s">
        <v>1892</v>
      </c>
      <c r="J999" s="191">
        <v>81</v>
      </c>
      <c r="K999" s="321">
        <v>4.419254385964912</v>
      </c>
      <c r="L999" s="233">
        <v>4.3947368421052628</v>
      </c>
      <c r="M999" s="217">
        <v>4.4473684210526319</v>
      </c>
      <c r="N999" s="217">
        <v>4.3815789473684212</v>
      </c>
      <c r="O999" s="217">
        <v>4.4533333333333331</v>
      </c>
      <c r="P999" s="430" t="s">
        <v>2774</v>
      </c>
    </row>
    <row r="1000" spans="1:16" ht="30" customHeight="1" x14ac:dyDescent="0.3">
      <c r="A1000" s="258" t="str">
        <f t="shared" si="15"/>
        <v>997위</v>
      </c>
      <c r="B1000" s="215" t="s">
        <v>3792</v>
      </c>
      <c r="C1000" s="215" t="s">
        <v>3801</v>
      </c>
      <c r="D1000" s="272">
        <v>1</v>
      </c>
      <c r="E1000" s="356" t="s">
        <v>3828</v>
      </c>
      <c r="F1000" s="214" t="s">
        <v>3960</v>
      </c>
      <c r="G1000" s="221" t="s">
        <v>3961</v>
      </c>
      <c r="H1000" s="214" t="s">
        <v>3831</v>
      </c>
      <c r="I1000" s="214" t="s">
        <v>3831</v>
      </c>
      <c r="J1000" s="191">
        <v>14</v>
      </c>
      <c r="K1000" s="321">
        <v>4.4189560439560438</v>
      </c>
      <c r="L1000" s="233">
        <v>4.5714285714285712</v>
      </c>
      <c r="M1000" s="217">
        <v>4.5714285714285712</v>
      </c>
      <c r="N1000" s="217">
        <v>4.0714285714285712</v>
      </c>
      <c r="O1000" s="217">
        <v>4.4615384615384617</v>
      </c>
      <c r="P1000" s="430" t="s">
        <v>2227</v>
      </c>
    </row>
    <row r="1001" spans="1:16" ht="30" customHeight="1" x14ac:dyDescent="0.3">
      <c r="A1001" s="258" t="str">
        <f t="shared" si="15"/>
        <v>998위</v>
      </c>
      <c r="B1001" s="215" t="s">
        <v>3792</v>
      </c>
      <c r="C1001" s="215" t="s">
        <v>3801</v>
      </c>
      <c r="D1001" s="272">
        <v>2</v>
      </c>
      <c r="E1001" s="356" t="s">
        <v>2671</v>
      </c>
      <c r="F1001" s="214" t="s">
        <v>3936</v>
      </c>
      <c r="G1001" s="221" t="s">
        <v>2533</v>
      </c>
      <c r="H1001" s="214" t="s">
        <v>1076</v>
      </c>
      <c r="I1001" s="214" t="s">
        <v>1076</v>
      </c>
      <c r="J1001" s="191">
        <v>19</v>
      </c>
      <c r="K1001" s="321">
        <v>4.4173546611627099</v>
      </c>
      <c r="L1001" s="233">
        <v>4.4210526315789478</v>
      </c>
      <c r="M1001" s="217">
        <v>4.4444444444444446</v>
      </c>
      <c r="N1001" s="217">
        <v>4.333333333333333</v>
      </c>
      <c r="O1001" s="217">
        <v>4.4705882352941178</v>
      </c>
      <c r="P1001" s="430" t="s">
        <v>2227</v>
      </c>
    </row>
    <row r="1002" spans="1:16" ht="30" customHeight="1" x14ac:dyDescent="0.3">
      <c r="A1002" s="258" t="str">
        <f t="shared" si="15"/>
        <v>999위</v>
      </c>
      <c r="B1002" s="215" t="s">
        <v>1898</v>
      </c>
      <c r="C1002" s="215" t="s">
        <v>1899</v>
      </c>
      <c r="D1002" s="272">
        <v>22</v>
      </c>
      <c r="E1002" s="356" t="s">
        <v>1901</v>
      </c>
      <c r="F1002" s="214" t="s">
        <v>2863</v>
      </c>
      <c r="G1002" s="221" t="s">
        <v>2864</v>
      </c>
      <c r="H1002" s="214" t="s">
        <v>1891</v>
      </c>
      <c r="I1002" s="214" t="s">
        <v>1892</v>
      </c>
      <c r="J1002" s="191">
        <v>81</v>
      </c>
      <c r="K1002" s="321">
        <v>4.4171872431366097</v>
      </c>
      <c r="L1002" s="233">
        <v>4.3797468354430382</v>
      </c>
      <c r="M1002" s="217">
        <v>4.443037974683544</v>
      </c>
      <c r="N1002" s="217">
        <v>4.4303797468354427</v>
      </c>
      <c r="O1002" s="217">
        <v>4.4155844155844157</v>
      </c>
      <c r="P1002" s="452" t="s">
        <v>2766</v>
      </c>
    </row>
    <row r="1003" spans="1:16" ht="30" customHeight="1" x14ac:dyDescent="0.3">
      <c r="A1003" s="258" t="str">
        <f t="shared" si="15"/>
        <v>1000위</v>
      </c>
      <c r="B1003" s="215" t="s">
        <v>1173</v>
      </c>
      <c r="C1003" s="215" t="s">
        <v>1914</v>
      </c>
      <c r="D1003" s="272">
        <v>2</v>
      </c>
      <c r="E1003" s="356" t="s">
        <v>1931</v>
      </c>
      <c r="F1003" s="214" t="s">
        <v>2746</v>
      </c>
      <c r="G1003" s="221" t="s">
        <v>2894</v>
      </c>
      <c r="H1003" s="214" t="s">
        <v>1930</v>
      </c>
      <c r="I1003" s="214" t="s">
        <v>1131</v>
      </c>
      <c r="J1003" s="191">
        <v>44</v>
      </c>
      <c r="K1003" s="321">
        <v>4.416666666666667</v>
      </c>
      <c r="L1003" s="233">
        <v>4.4523809523809526</v>
      </c>
      <c r="M1003" s="217">
        <v>4.4285714285714288</v>
      </c>
      <c r="N1003" s="217">
        <v>4.4047619047619051</v>
      </c>
      <c r="O1003" s="217">
        <v>4.3809523809523814</v>
      </c>
      <c r="P1003" s="430" t="s">
        <v>2834</v>
      </c>
    </row>
    <row r="1004" spans="1:16" ht="30" customHeight="1" x14ac:dyDescent="0.3">
      <c r="A1004" s="258" t="str">
        <f t="shared" si="15"/>
        <v>1000위</v>
      </c>
      <c r="B1004" s="215" t="s">
        <v>1173</v>
      </c>
      <c r="C1004" s="215" t="s">
        <v>1914</v>
      </c>
      <c r="D1004" s="272">
        <v>22</v>
      </c>
      <c r="E1004" s="356" t="s">
        <v>1916</v>
      </c>
      <c r="F1004" s="214" t="s">
        <v>3109</v>
      </c>
      <c r="G1004" s="221" t="s">
        <v>3110</v>
      </c>
      <c r="H1004" s="214" t="s">
        <v>1891</v>
      </c>
      <c r="I1004" s="214" t="s">
        <v>1892</v>
      </c>
      <c r="J1004" s="191">
        <v>12</v>
      </c>
      <c r="K1004" s="321">
        <v>4.416666666666667</v>
      </c>
      <c r="L1004" s="233">
        <v>4.416666666666667</v>
      </c>
      <c r="M1004" s="217">
        <v>4.416666666666667</v>
      </c>
      <c r="N1004" s="217">
        <v>4.416666666666667</v>
      </c>
      <c r="O1004" s="217">
        <v>4.416666666666667</v>
      </c>
      <c r="P1004" s="452" t="s">
        <v>3100</v>
      </c>
    </row>
    <row r="1005" spans="1:16" ht="30" customHeight="1" x14ac:dyDescent="0.3">
      <c r="A1005" s="258" t="str">
        <f t="shared" si="15"/>
        <v>1002위</v>
      </c>
      <c r="B1005" s="215" t="s">
        <v>1173</v>
      </c>
      <c r="C1005" s="215" t="s">
        <v>1911</v>
      </c>
      <c r="D1005" s="272">
        <v>22</v>
      </c>
      <c r="E1005" s="356" t="s">
        <v>1913</v>
      </c>
      <c r="F1005" s="214" t="s">
        <v>3101</v>
      </c>
      <c r="G1005" s="221" t="s">
        <v>3102</v>
      </c>
      <c r="H1005" s="214" t="s">
        <v>1891</v>
      </c>
      <c r="I1005" s="214" t="s">
        <v>1892</v>
      </c>
      <c r="J1005" s="191">
        <v>9</v>
      </c>
      <c r="K1005" s="321">
        <v>4.4166666666666661</v>
      </c>
      <c r="L1005" s="233">
        <v>4.333333333333333</v>
      </c>
      <c r="M1005" s="217">
        <v>4.333333333333333</v>
      </c>
      <c r="N1005" s="217">
        <v>4.5555555555555554</v>
      </c>
      <c r="O1005" s="217">
        <v>4.4444444444444446</v>
      </c>
      <c r="P1005" s="430" t="s">
        <v>3100</v>
      </c>
    </row>
    <row r="1006" spans="1:16" ht="30" customHeight="1" x14ac:dyDescent="0.3">
      <c r="A1006" s="258" t="str">
        <f t="shared" si="15"/>
        <v>1003위</v>
      </c>
      <c r="B1006" s="215" t="s">
        <v>1173</v>
      </c>
      <c r="C1006" s="215" t="s">
        <v>1658</v>
      </c>
      <c r="D1006" s="272">
        <v>1</v>
      </c>
      <c r="E1006" s="356" t="s">
        <v>3236</v>
      </c>
      <c r="F1006" s="214" t="s">
        <v>3237</v>
      </c>
      <c r="G1006" s="221" t="s">
        <v>2540</v>
      </c>
      <c r="H1006" s="214" t="s">
        <v>203</v>
      </c>
      <c r="I1006" s="214" t="s">
        <v>203</v>
      </c>
      <c r="J1006" s="191">
        <v>30</v>
      </c>
      <c r="K1006" s="321">
        <v>4.4137931034482758</v>
      </c>
      <c r="L1006" s="233">
        <v>4.4137931034482758</v>
      </c>
      <c r="M1006" s="217">
        <v>4.3103448275862073</v>
      </c>
      <c r="N1006" s="217">
        <v>4.4482758620689653</v>
      </c>
      <c r="O1006" s="217">
        <v>4.4827586206896548</v>
      </c>
      <c r="P1006" s="430" t="s">
        <v>2571</v>
      </c>
    </row>
    <row r="1007" spans="1:16" ht="30" customHeight="1" x14ac:dyDescent="0.3">
      <c r="A1007" s="258" t="str">
        <f t="shared" si="15"/>
        <v>1004위</v>
      </c>
      <c r="B1007" s="215" t="s">
        <v>3792</v>
      </c>
      <c r="C1007" s="215" t="s">
        <v>3833</v>
      </c>
      <c r="D1007" s="272">
        <v>3</v>
      </c>
      <c r="E1007" s="356" t="s">
        <v>1931</v>
      </c>
      <c r="F1007" s="214" t="s">
        <v>2877</v>
      </c>
      <c r="G1007" s="221" t="s">
        <v>2977</v>
      </c>
      <c r="H1007" s="214" t="s">
        <v>3813</v>
      </c>
      <c r="I1007" s="214" t="s">
        <v>1131</v>
      </c>
      <c r="J1007" s="191">
        <v>70</v>
      </c>
      <c r="K1007" s="321">
        <v>4.4128189426413558</v>
      </c>
      <c r="L1007" s="233">
        <v>4.4000000000000004</v>
      </c>
      <c r="M1007" s="217">
        <v>4.4202898550724639</v>
      </c>
      <c r="N1007" s="217">
        <v>4.394366197183099</v>
      </c>
      <c r="O1007" s="217">
        <v>4.436619718309859</v>
      </c>
      <c r="P1007" s="430" t="s">
        <v>2227</v>
      </c>
    </row>
    <row r="1008" spans="1:16" ht="30" customHeight="1" x14ac:dyDescent="0.3">
      <c r="A1008" s="258" t="str">
        <f t="shared" si="15"/>
        <v>1005위</v>
      </c>
      <c r="B1008" s="215" t="s">
        <v>1173</v>
      </c>
      <c r="C1008" s="215" t="s">
        <v>1658</v>
      </c>
      <c r="D1008" s="272">
        <v>3</v>
      </c>
      <c r="E1008" s="356" t="s">
        <v>1568</v>
      </c>
      <c r="F1008" s="214" t="s">
        <v>3250</v>
      </c>
      <c r="G1008" s="221" t="s">
        <v>3251</v>
      </c>
      <c r="H1008" s="214" t="s">
        <v>1273</v>
      </c>
      <c r="I1008" s="214" t="s">
        <v>1273</v>
      </c>
      <c r="J1008" s="191">
        <v>20</v>
      </c>
      <c r="K1008" s="321">
        <v>4.4124999999999996</v>
      </c>
      <c r="L1008" s="233">
        <v>4.4000000000000004</v>
      </c>
      <c r="M1008" s="217">
        <v>4.3</v>
      </c>
      <c r="N1008" s="217">
        <v>4.5</v>
      </c>
      <c r="O1008" s="217">
        <v>4.45</v>
      </c>
      <c r="P1008" s="430" t="s">
        <v>2227</v>
      </c>
    </row>
    <row r="1009" spans="1:16" ht="30" customHeight="1" x14ac:dyDescent="0.3">
      <c r="A1009" s="258" t="str">
        <f t="shared" si="15"/>
        <v>1006위</v>
      </c>
      <c r="B1009" s="215" t="s">
        <v>1173</v>
      </c>
      <c r="C1009" s="215" t="s">
        <v>1911</v>
      </c>
      <c r="D1009" s="272">
        <v>2</v>
      </c>
      <c r="E1009" s="356" t="s">
        <v>1674</v>
      </c>
      <c r="F1009" s="214" t="s">
        <v>2930</v>
      </c>
      <c r="G1009" s="221" t="s">
        <v>2931</v>
      </c>
      <c r="H1009" s="214" t="s">
        <v>1076</v>
      </c>
      <c r="I1009" s="214" t="s">
        <v>1076</v>
      </c>
      <c r="J1009" s="191">
        <v>19</v>
      </c>
      <c r="K1009" s="321">
        <v>4.4100877192982448</v>
      </c>
      <c r="L1009" s="233">
        <v>4.4736842105263159</v>
      </c>
      <c r="M1009" s="217">
        <v>4.3888888888888893</v>
      </c>
      <c r="N1009" s="217">
        <v>4.333333333333333</v>
      </c>
      <c r="O1009" s="217">
        <v>4.4444444444444446</v>
      </c>
      <c r="P1009" s="430" t="s">
        <v>2227</v>
      </c>
    </row>
    <row r="1010" spans="1:16" ht="30" customHeight="1" x14ac:dyDescent="0.3">
      <c r="A1010" s="258" t="str">
        <f t="shared" si="15"/>
        <v>1007위</v>
      </c>
      <c r="B1010" s="215" t="s">
        <v>1173</v>
      </c>
      <c r="C1010" s="215" t="s">
        <v>1658</v>
      </c>
      <c r="D1010" s="272">
        <v>3</v>
      </c>
      <c r="E1010" s="356" t="s">
        <v>1674</v>
      </c>
      <c r="F1010" s="214" t="s">
        <v>2748</v>
      </c>
      <c r="G1010" s="221" t="s">
        <v>2749</v>
      </c>
      <c r="H1010" s="214" t="s">
        <v>1076</v>
      </c>
      <c r="I1010" s="214" t="s">
        <v>1076</v>
      </c>
      <c r="J1010" s="191">
        <v>23</v>
      </c>
      <c r="K1010" s="321">
        <v>4.41</v>
      </c>
      <c r="L1010" s="232">
        <v>4.43</v>
      </c>
      <c r="M1010" s="216">
        <v>4.45</v>
      </c>
      <c r="N1010" s="216">
        <v>4.41</v>
      </c>
      <c r="O1010" s="216">
        <v>4.3499999999999996</v>
      </c>
      <c r="P1010" s="430" t="s">
        <v>2227</v>
      </c>
    </row>
    <row r="1011" spans="1:16" ht="30" customHeight="1" x14ac:dyDescent="0.3">
      <c r="A1011" s="258" t="str">
        <f t="shared" si="15"/>
        <v>1007위</v>
      </c>
      <c r="B1011" s="215" t="s">
        <v>1173</v>
      </c>
      <c r="C1011" s="215" t="s">
        <v>1658</v>
      </c>
      <c r="D1011" s="272">
        <v>3</v>
      </c>
      <c r="E1011" s="356" t="s">
        <v>1674</v>
      </c>
      <c r="F1011" s="214" t="s">
        <v>2561</v>
      </c>
      <c r="G1011" s="221" t="s">
        <v>2924</v>
      </c>
      <c r="H1011" s="214" t="s">
        <v>1076</v>
      </c>
      <c r="I1011" s="214" t="s">
        <v>1076</v>
      </c>
      <c r="J1011" s="191">
        <v>28</v>
      </c>
      <c r="K1011" s="321">
        <v>4.41</v>
      </c>
      <c r="L1011" s="233">
        <v>4.3600000000000003</v>
      </c>
      <c r="M1011" s="217">
        <v>4.32</v>
      </c>
      <c r="N1011" s="217">
        <v>4.46</v>
      </c>
      <c r="O1011" s="217">
        <v>4.5</v>
      </c>
      <c r="P1011" s="430" t="s">
        <v>2227</v>
      </c>
    </row>
    <row r="1012" spans="1:16" ht="30" customHeight="1" x14ac:dyDescent="0.3">
      <c r="A1012" s="258" t="str">
        <f t="shared" si="15"/>
        <v>1009위</v>
      </c>
      <c r="B1012" s="215" t="s">
        <v>1173</v>
      </c>
      <c r="C1012" s="215" t="s">
        <v>1658</v>
      </c>
      <c r="D1012" s="272">
        <v>22</v>
      </c>
      <c r="E1012" s="356" t="s">
        <v>1921</v>
      </c>
      <c r="F1012" s="214" t="s">
        <v>3153</v>
      </c>
      <c r="G1012" s="221" t="s">
        <v>3231</v>
      </c>
      <c r="H1012" s="214" t="s">
        <v>1891</v>
      </c>
      <c r="I1012" s="214" t="s">
        <v>1892</v>
      </c>
      <c r="J1012" s="191">
        <v>80</v>
      </c>
      <c r="K1012" s="321">
        <v>4.4084249084249088</v>
      </c>
      <c r="L1012" s="233">
        <v>4.3974358974358978</v>
      </c>
      <c r="M1012" s="217">
        <v>4.4230769230769234</v>
      </c>
      <c r="N1012" s="217">
        <v>4.384615384615385</v>
      </c>
      <c r="O1012" s="217">
        <v>4.4285714285714288</v>
      </c>
      <c r="P1012" s="430" t="s">
        <v>2766</v>
      </c>
    </row>
    <row r="1013" spans="1:16" ht="30" customHeight="1" x14ac:dyDescent="0.3">
      <c r="A1013" s="258" t="str">
        <f t="shared" si="15"/>
        <v>1010위</v>
      </c>
      <c r="B1013" s="215" t="s">
        <v>1173</v>
      </c>
      <c r="C1013" s="215" t="s">
        <v>1658</v>
      </c>
      <c r="D1013" s="272">
        <v>1</v>
      </c>
      <c r="E1013" s="356" t="s">
        <v>3236</v>
      </c>
      <c r="F1013" s="214" t="s">
        <v>3244</v>
      </c>
      <c r="G1013" s="221" t="s">
        <v>3245</v>
      </c>
      <c r="H1013" s="214" t="s">
        <v>203</v>
      </c>
      <c r="I1013" s="214" t="s">
        <v>203</v>
      </c>
      <c r="J1013" s="191">
        <v>30</v>
      </c>
      <c r="K1013" s="321">
        <v>4.4083333333333332</v>
      </c>
      <c r="L1013" s="233">
        <v>4.333333333333333</v>
      </c>
      <c r="M1013" s="217">
        <v>4.3666666666666663</v>
      </c>
      <c r="N1013" s="217">
        <v>4.4333333333333336</v>
      </c>
      <c r="O1013" s="217">
        <v>4.5</v>
      </c>
      <c r="P1013" s="430" t="s">
        <v>2227</v>
      </c>
    </row>
    <row r="1014" spans="1:16" ht="30" customHeight="1" x14ac:dyDescent="0.3">
      <c r="A1014" s="258" t="str">
        <f t="shared" si="15"/>
        <v>1011위</v>
      </c>
      <c r="B1014" s="215" t="s">
        <v>1898</v>
      </c>
      <c r="C1014" s="215" t="s">
        <v>1908</v>
      </c>
      <c r="D1014" s="272">
        <v>22</v>
      </c>
      <c r="E1014" s="356" t="s">
        <v>1910</v>
      </c>
      <c r="F1014" s="214" t="s">
        <v>3046</v>
      </c>
      <c r="G1014" s="221" t="s">
        <v>3047</v>
      </c>
      <c r="H1014" s="214" t="s">
        <v>1891</v>
      </c>
      <c r="I1014" s="214" t="s">
        <v>1892</v>
      </c>
      <c r="J1014" s="191">
        <v>81</v>
      </c>
      <c r="K1014" s="321">
        <v>4.4078947368421044</v>
      </c>
      <c r="L1014" s="233">
        <v>4.3947368421052628</v>
      </c>
      <c r="M1014" s="217">
        <v>4.4605263157894735</v>
      </c>
      <c r="N1014" s="217">
        <v>4.3289473684210522</v>
      </c>
      <c r="O1014" s="217">
        <v>4.4473684210526319</v>
      </c>
      <c r="P1014" s="430" t="s">
        <v>2774</v>
      </c>
    </row>
    <row r="1015" spans="1:16" ht="30" customHeight="1" x14ac:dyDescent="0.3">
      <c r="A1015" s="258" t="str">
        <f t="shared" si="15"/>
        <v>1012위</v>
      </c>
      <c r="B1015" s="215" t="s">
        <v>1173</v>
      </c>
      <c r="C1015" s="215" t="s">
        <v>1911</v>
      </c>
      <c r="D1015" s="272">
        <v>1</v>
      </c>
      <c r="E1015" s="356" t="s">
        <v>2684</v>
      </c>
      <c r="F1015" s="214" t="s">
        <v>3019</v>
      </c>
      <c r="G1015" s="221" t="s">
        <v>3020</v>
      </c>
      <c r="H1015" s="214" t="s">
        <v>203</v>
      </c>
      <c r="I1015" s="214" t="s">
        <v>203</v>
      </c>
      <c r="J1015" s="191">
        <v>27</v>
      </c>
      <c r="K1015" s="321">
        <v>4.4074074074074066</v>
      </c>
      <c r="L1015" s="233">
        <v>4.4444444444444446</v>
      </c>
      <c r="M1015" s="217">
        <v>4.5185185185185182</v>
      </c>
      <c r="N1015" s="217">
        <v>4.2222222222222223</v>
      </c>
      <c r="O1015" s="217">
        <v>4.4444444444444446</v>
      </c>
      <c r="P1015" s="430" t="s">
        <v>2227</v>
      </c>
    </row>
    <row r="1016" spans="1:16" ht="30" customHeight="1" x14ac:dyDescent="0.3">
      <c r="A1016" s="258" t="str">
        <f t="shared" si="15"/>
        <v>1013위</v>
      </c>
      <c r="B1016" s="215" t="s">
        <v>1173</v>
      </c>
      <c r="C1016" s="215" t="s">
        <v>1914</v>
      </c>
      <c r="D1016" s="272">
        <v>22</v>
      </c>
      <c r="E1016" s="356" t="s">
        <v>1916</v>
      </c>
      <c r="F1016" s="214" t="s">
        <v>3163</v>
      </c>
      <c r="G1016" s="221" t="s">
        <v>3164</v>
      </c>
      <c r="H1016" s="214" t="s">
        <v>1891</v>
      </c>
      <c r="I1016" s="214" t="s">
        <v>1892</v>
      </c>
      <c r="J1016" s="191">
        <v>82</v>
      </c>
      <c r="K1016" s="321">
        <v>4.4056718597857838</v>
      </c>
      <c r="L1016" s="232">
        <v>4.4303797468354427</v>
      </c>
      <c r="M1016" s="216">
        <v>4.3974358974358978</v>
      </c>
      <c r="N1016" s="216">
        <v>4.4230769230769234</v>
      </c>
      <c r="O1016" s="216">
        <v>4.3717948717948714</v>
      </c>
      <c r="P1016" s="430" t="s">
        <v>2227</v>
      </c>
    </row>
    <row r="1017" spans="1:16" ht="30" customHeight="1" x14ac:dyDescent="0.3">
      <c r="A1017" s="258" t="str">
        <f t="shared" si="15"/>
        <v>1014위</v>
      </c>
      <c r="B1017" s="215" t="s">
        <v>1898</v>
      </c>
      <c r="C1017" s="215" t="s">
        <v>1905</v>
      </c>
      <c r="D1017" s="272">
        <v>22</v>
      </c>
      <c r="E1017" s="356" t="s">
        <v>1907</v>
      </c>
      <c r="F1017" s="214" t="s">
        <v>2986</v>
      </c>
      <c r="G1017" s="221" t="s">
        <v>2987</v>
      </c>
      <c r="H1017" s="214" t="s">
        <v>1891</v>
      </c>
      <c r="I1017" s="214" t="s">
        <v>1892</v>
      </c>
      <c r="J1017" s="191">
        <v>83</v>
      </c>
      <c r="K1017" s="321">
        <v>4.4024390243902438</v>
      </c>
      <c r="L1017" s="233">
        <v>4.4146341463414638</v>
      </c>
      <c r="M1017" s="217">
        <v>4.4146341463414638</v>
      </c>
      <c r="N1017" s="217">
        <v>4.3902439024390247</v>
      </c>
      <c r="O1017" s="217">
        <v>4.3902439024390247</v>
      </c>
      <c r="P1017" s="430" t="s">
        <v>2774</v>
      </c>
    </row>
    <row r="1018" spans="1:16" ht="30" customHeight="1" x14ac:dyDescent="0.3">
      <c r="A1018" s="258" t="str">
        <f t="shared" si="15"/>
        <v>1015위</v>
      </c>
      <c r="B1018" s="215" t="s">
        <v>1833</v>
      </c>
      <c r="C1018" s="215" t="s">
        <v>2706</v>
      </c>
      <c r="D1018" s="272">
        <v>22</v>
      </c>
      <c r="E1018" s="356" t="s">
        <v>3294</v>
      </c>
      <c r="F1018" s="214" t="s">
        <v>2796</v>
      </c>
      <c r="G1018" s="221" t="s">
        <v>2791</v>
      </c>
      <c r="H1018" s="214" t="s">
        <v>1891</v>
      </c>
      <c r="I1018" s="214" t="s">
        <v>1892</v>
      </c>
      <c r="J1018" s="191">
        <v>16</v>
      </c>
      <c r="K1018" s="321">
        <v>4.4016544117647056</v>
      </c>
      <c r="L1018" s="233">
        <v>4.4375</v>
      </c>
      <c r="M1018" s="217">
        <v>4.4375</v>
      </c>
      <c r="N1018" s="217">
        <v>4.4375</v>
      </c>
      <c r="O1018" s="217">
        <v>4.2941176470588234</v>
      </c>
      <c r="P1018" s="430" t="s">
        <v>2789</v>
      </c>
    </row>
    <row r="1019" spans="1:16" ht="30" customHeight="1" x14ac:dyDescent="0.3">
      <c r="A1019" s="258" t="str">
        <f t="shared" si="15"/>
        <v>1016위</v>
      </c>
      <c r="B1019" s="215" t="s">
        <v>3792</v>
      </c>
      <c r="C1019" s="215" t="s">
        <v>3801</v>
      </c>
      <c r="D1019" s="272">
        <v>22</v>
      </c>
      <c r="E1019" s="356" t="s">
        <v>4102</v>
      </c>
      <c r="F1019" s="214" t="s">
        <v>3109</v>
      </c>
      <c r="G1019" s="221" t="s">
        <v>3110</v>
      </c>
      <c r="H1019" s="214" t="s">
        <v>3906</v>
      </c>
      <c r="I1019" s="214" t="s">
        <v>1892</v>
      </c>
      <c r="J1019" s="191">
        <v>10</v>
      </c>
      <c r="K1019" s="321">
        <v>4.4000000000000004</v>
      </c>
      <c r="L1019" s="233">
        <v>4.4000000000000004</v>
      </c>
      <c r="M1019" s="217">
        <v>4.4000000000000004</v>
      </c>
      <c r="N1019" s="217">
        <v>4.4000000000000004</v>
      </c>
      <c r="O1019" s="217">
        <v>4.4000000000000004</v>
      </c>
      <c r="P1019" s="430" t="s">
        <v>3100</v>
      </c>
    </row>
    <row r="1020" spans="1:16" ht="30" customHeight="1" x14ac:dyDescent="0.3">
      <c r="A1020" s="258" t="str">
        <f t="shared" si="15"/>
        <v>1016위</v>
      </c>
      <c r="B1020" s="215" t="s">
        <v>1173</v>
      </c>
      <c r="C1020" s="215" t="s">
        <v>1658</v>
      </c>
      <c r="D1020" s="272">
        <v>1</v>
      </c>
      <c r="E1020" s="356" t="s">
        <v>2704</v>
      </c>
      <c r="F1020" s="214" t="s">
        <v>2465</v>
      </c>
      <c r="G1020" s="221" t="s">
        <v>3260</v>
      </c>
      <c r="H1020" s="214" t="s">
        <v>1159</v>
      </c>
      <c r="I1020" s="214" t="s">
        <v>1159</v>
      </c>
      <c r="J1020" s="191">
        <v>10</v>
      </c>
      <c r="K1020" s="321">
        <v>4.4000000000000004</v>
      </c>
      <c r="L1020" s="233">
        <v>4.4000000000000004</v>
      </c>
      <c r="M1020" s="217">
        <v>4.4000000000000004</v>
      </c>
      <c r="N1020" s="217">
        <v>4.4000000000000004</v>
      </c>
      <c r="O1020" s="217">
        <v>4.4000000000000004</v>
      </c>
      <c r="P1020" s="430" t="s">
        <v>2227</v>
      </c>
    </row>
    <row r="1021" spans="1:16" ht="30" customHeight="1" x14ac:dyDescent="0.3">
      <c r="A1021" s="258" t="str">
        <f t="shared" si="15"/>
        <v>1018위</v>
      </c>
      <c r="B1021" s="215" t="s">
        <v>1173</v>
      </c>
      <c r="C1021" s="215" t="s">
        <v>1914</v>
      </c>
      <c r="D1021" s="272">
        <v>2</v>
      </c>
      <c r="E1021" s="356" t="s">
        <v>1931</v>
      </c>
      <c r="F1021" s="214" t="s">
        <v>2806</v>
      </c>
      <c r="G1021" s="221" t="s">
        <v>2891</v>
      </c>
      <c r="H1021" s="214" t="s">
        <v>1930</v>
      </c>
      <c r="I1021" s="214" t="s">
        <v>1131</v>
      </c>
      <c r="J1021" s="191">
        <v>44</v>
      </c>
      <c r="K1021" s="321">
        <v>4.3997093023255811</v>
      </c>
      <c r="L1021" s="233">
        <v>4.4545454545454541</v>
      </c>
      <c r="M1021" s="217">
        <v>4.5</v>
      </c>
      <c r="N1021" s="217">
        <v>4.2954545454545459</v>
      </c>
      <c r="O1021" s="217">
        <v>4.3488372093023253</v>
      </c>
      <c r="P1021" s="430" t="s">
        <v>2892</v>
      </c>
    </row>
    <row r="1022" spans="1:16" ht="30" customHeight="1" x14ac:dyDescent="0.3">
      <c r="A1022" s="258" t="str">
        <f t="shared" si="15"/>
        <v>1019위</v>
      </c>
      <c r="B1022" s="215" t="s">
        <v>3792</v>
      </c>
      <c r="C1022" s="215" t="s">
        <v>3833</v>
      </c>
      <c r="D1022" s="272">
        <v>3</v>
      </c>
      <c r="E1022" s="356" t="s">
        <v>1931</v>
      </c>
      <c r="F1022" s="214" t="s">
        <v>2890</v>
      </c>
      <c r="G1022" s="221" t="s">
        <v>2813</v>
      </c>
      <c r="H1022" s="214" t="s">
        <v>3813</v>
      </c>
      <c r="I1022" s="214" t="s">
        <v>1131</v>
      </c>
      <c r="J1022" s="191">
        <v>71</v>
      </c>
      <c r="K1022" s="321">
        <v>4.3992957746478876</v>
      </c>
      <c r="L1022" s="233">
        <v>4.422535211267606</v>
      </c>
      <c r="M1022" s="217">
        <v>4.408450704225352</v>
      </c>
      <c r="N1022" s="217">
        <v>4.3661971830985919</v>
      </c>
      <c r="O1022" s="217">
        <v>4.4000000000000004</v>
      </c>
      <c r="P1022" s="430" t="s">
        <v>2227</v>
      </c>
    </row>
    <row r="1023" spans="1:16" ht="30" customHeight="1" x14ac:dyDescent="0.3">
      <c r="A1023" s="258" t="str">
        <f t="shared" si="15"/>
        <v>1020위</v>
      </c>
      <c r="B1023" s="215" t="s">
        <v>1833</v>
      </c>
      <c r="C1023" s="215" t="s">
        <v>2440</v>
      </c>
      <c r="D1023" s="272">
        <v>22</v>
      </c>
      <c r="E1023" s="356" t="s">
        <v>2180</v>
      </c>
      <c r="F1023" s="214" t="s">
        <v>2768</v>
      </c>
      <c r="G1023" s="221" t="s">
        <v>2769</v>
      </c>
      <c r="H1023" s="214" t="s">
        <v>1891</v>
      </c>
      <c r="I1023" s="214" t="s">
        <v>1892</v>
      </c>
      <c r="J1023" s="191">
        <v>69</v>
      </c>
      <c r="K1023" s="321">
        <v>4.3968838671094659</v>
      </c>
      <c r="L1023" s="233">
        <v>4.4264705882352944</v>
      </c>
      <c r="M1023" s="217">
        <v>4.3582089552238807</v>
      </c>
      <c r="N1023" s="217">
        <v>4.4057971014492754</v>
      </c>
      <c r="O1023" s="217">
        <v>4.3970588235294121</v>
      </c>
      <c r="P1023" s="430" t="s">
        <v>2764</v>
      </c>
    </row>
    <row r="1024" spans="1:16" ht="30" customHeight="1" x14ac:dyDescent="0.3">
      <c r="A1024" s="258" t="str">
        <f t="shared" si="15"/>
        <v>1021위</v>
      </c>
      <c r="B1024" s="215" t="s">
        <v>3792</v>
      </c>
      <c r="C1024" s="215" t="s">
        <v>4052</v>
      </c>
      <c r="D1024" s="272">
        <v>4</v>
      </c>
      <c r="E1024" s="356" t="s">
        <v>1843</v>
      </c>
      <c r="F1024" s="214" t="s">
        <v>2807</v>
      </c>
      <c r="G1024" s="221" t="s">
        <v>2543</v>
      </c>
      <c r="H1024" s="214" t="s">
        <v>1273</v>
      </c>
      <c r="I1024" s="214" t="s">
        <v>1273</v>
      </c>
      <c r="J1024" s="191">
        <v>24</v>
      </c>
      <c r="K1024" s="321">
        <v>4.3958333333333339</v>
      </c>
      <c r="L1024" s="233">
        <v>4.416666666666667</v>
      </c>
      <c r="M1024" s="217">
        <v>4.416666666666667</v>
      </c>
      <c r="N1024" s="217">
        <v>4.333333333333333</v>
      </c>
      <c r="O1024" s="217">
        <v>4.416666666666667</v>
      </c>
      <c r="P1024" s="430" t="s">
        <v>2227</v>
      </c>
    </row>
    <row r="1025" spans="1:16" ht="30" customHeight="1" x14ac:dyDescent="0.3">
      <c r="A1025" s="258" t="str">
        <f t="shared" si="15"/>
        <v>1022위</v>
      </c>
      <c r="B1025" s="215" t="s">
        <v>1173</v>
      </c>
      <c r="C1025" s="215" t="s">
        <v>1914</v>
      </c>
      <c r="D1025" s="272">
        <v>22</v>
      </c>
      <c r="E1025" s="356" t="s">
        <v>1916</v>
      </c>
      <c r="F1025" s="214" t="s">
        <v>2796</v>
      </c>
      <c r="G1025" s="221" t="s">
        <v>2791</v>
      </c>
      <c r="H1025" s="214" t="s">
        <v>1891</v>
      </c>
      <c r="I1025" s="214" t="s">
        <v>1892</v>
      </c>
      <c r="J1025" s="191">
        <v>14</v>
      </c>
      <c r="K1025" s="321">
        <v>4.3928571428571423</v>
      </c>
      <c r="L1025" s="233">
        <v>4.4285714285714288</v>
      </c>
      <c r="M1025" s="217">
        <v>4.3571428571428568</v>
      </c>
      <c r="N1025" s="217">
        <v>4.3571428571428568</v>
      </c>
      <c r="O1025" s="217">
        <v>4.4285714285714288</v>
      </c>
      <c r="P1025" s="430" t="s">
        <v>2789</v>
      </c>
    </row>
    <row r="1026" spans="1:16" ht="30" customHeight="1" x14ac:dyDescent="0.3">
      <c r="A1026" s="258" t="str">
        <f t="shared" si="15"/>
        <v>1023위</v>
      </c>
      <c r="B1026" s="215" t="s">
        <v>1833</v>
      </c>
      <c r="C1026" s="215" t="s">
        <v>2208</v>
      </c>
      <c r="D1026" s="272">
        <v>2</v>
      </c>
      <c r="E1026" s="356" t="s">
        <v>2678</v>
      </c>
      <c r="F1026" s="214" t="s">
        <v>3062</v>
      </c>
      <c r="G1026" s="221" t="s">
        <v>3063</v>
      </c>
      <c r="H1026" s="214" t="s">
        <v>2719</v>
      </c>
      <c r="I1026" s="214" t="s">
        <v>203</v>
      </c>
      <c r="J1026" s="191">
        <v>37</v>
      </c>
      <c r="K1026" s="321">
        <v>4.3918918918918921</v>
      </c>
      <c r="L1026" s="233">
        <v>4.3513513513513518</v>
      </c>
      <c r="M1026" s="217">
        <v>4.3783783783783781</v>
      </c>
      <c r="N1026" s="217">
        <v>4.3783783783783781</v>
      </c>
      <c r="O1026" s="217">
        <v>4.4594594594594597</v>
      </c>
      <c r="P1026" s="430" t="s">
        <v>2227</v>
      </c>
    </row>
    <row r="1027" spans="1:16" ht="30" customHeight="1" x14ac:dyDescent="0.3">
      <c r="A1027" s="258" t="str">
        <f t="shared" si="15"/>
        <v>1024위</v>
      </c>
      <c r="B1027" s="215" t="s">
        <v>1886</v>
      </c>
      <c r="C1027" s="215" t="s">
        <v>1894</v>
      </c>
      <c r="D1027" s="274">
        <v>22</v>
      </c>
      <c r="E1027" s="357" t="s">
        <v>1896</v>
      </c>
      <c r="F1027" s="214" t="s">
        <v>2796</v>
      </c>
      <c r="G1027" s="221" t="s">
        <v>2791</v>
      </c>
      <c r="H1027" s="214" t="s">
        <v>1891</v>
      </c>
      <c r="I1027" s="214" t="s">
        <v>1892</v>
      </c>
      <c r="J1027" s="273">
        <v>16</v>
      </c>
      <c r="K1027" s="321">
        <v>4.390625</v>
      </c>
      <c r="L1027" s="233">
        <v>4.3125</v>
      </c>
      <c r="M1027" s="217">
        <v>4.375</v>
      </c>
      <c r="N1027" s="217">
        <v>4.4375</v>
      </c>
      <c r="O1027" s="217">
        <v>4.4375</v>
      </c>
      <c r="P1027" s="430" t="s">
        <v>2789</v>
      </c>
    </row>
    <row r="1028" spans="1:16" ht="30" customHeight="1" x14ac:dyDescent="0.3">
      <c r="A1028" s="258" t="str">
        <f t="shared" ref="A1028:A1091" si="16">_xlfn.RANK.EQ(K1028, $K$4:$K$4324, 0)&amp;"위"</f>
        <v>1025위</v>
      </c>
      <c r="B1028" s="215" t="s">
        <v>1898</v>
      </c>
      <c r="C1028" s="215" t="s">
        <v>1908</v>
      </c>
      <c r="D1028" s="272">
        <v>1</v>
      </c>
      <c r="E1028" s="356" t="s">
        <v>2678</v>
      </c>
      <c r="F1028" s="214" t="s">
        <v>3062</v>
      </c>
      <c r="G1028" s="221" t="s">
        <v>3064</v>
      </c>
      <c r="H1028" s="214" t="s">
        <v>203</v>
      </c>
      <c r="I1028" s="214" t="s">
        <v>203</v>
      </c>
      <c r="J1028" s="191">
        <v>31</v>
      </c>
      <c r="K1028" s="321">
        <v>4.387096774193548</v>
      </c>
      <c r="L1028" s="233">
        <v>4.387096774193548</v>
      </c>
      <c r="M1028" s="217">
        <v>4.387096774193548</v>
      </c>
      <c r="N1028" s="217">
        <v>4.354838709677419</v>
      </c>
      <c r="O1028" s="217">
        <v>4.419354838709677</v>
      </c>
      <c r="P1028" s="430" t="s">
        <v>2227</v>
      </c>
    </row>
    <row r="1029" spans="1:16" ht="30" customHeight="1" x14ac:dyDescent="0.3">
      <c r="A1029" s="258" t="str">
        <f t="shared" si="16"/>
        <v>1026위</v>
      </c>
      <c r="B1029" s="215" t="s">
        <v>1173</v>
      </c>
      <c r="C1029" s="215" t="s">
        <v>1658</v>
      </c>
      <c r="D1029" s="272">
        <v>1</v>
      </c>
      <c r="E1029" s="356" t="s">
        <v>3236</v>
      </c>
      <c r="F1029" s="214" t="s">
        <v>3242</v>
      </c>
      <c r="G1029" s="221" t="s">
        <v>3243</v>
      </c>
      <c r="H1029" s="214" t="s">
        <v>203</v>
      </c>
      <c r="I1029" s="214" t="s">
        <v>203</v>
      </c>
      <c r="J1029" s="191">
        <v>30</v>
      </c>
      <c r="K1029" s="321">
        <v>4.3864942528735629</v>
      </c>
      <c r="L1029" s="233">
        <v>4.3666666666666663</v>
      </c>
      <c r="M1029" s="217">
        <v>4.4000000000000004</v>
      </c>
      <c r="N1029" s="217">
        <v>4.4000000000000004</v>
      </c>
      <c r="O1029" s="217">
        <v>4.3793103448275863</v>
      </c>
      <c r="P1029" s="430" t="s">
        <v>2227</v>
      </c>
    </row>
    <row r="1030" spans="1:16" ht="30" customHeight="1" x14ac:dyDescent="0.3">
      <c r="A1030" s="258" t="str">
        <f t="shared" si="16"/>
        <v>1027위</v>
      </c>
      <c r="B1030" s="215" t="s">
        <v>1173</v>
      </c>
      <c r="C1030" s="215" t="s">
        <v>1548</v>
      </c>
      <c r="D1030" s="272">
        <v>22</v>
      </c>
      <c r="E1030" s="356" t="s">
        <v>1918</v>
      </c>
      <c r="F1030" s="214" t="s">
        <v>2796</v>
      </c>
      <c r="G1030" s="221" t="s">
        <v>2791</v>
      </c>
      <c r="H1030" s="214" t="s">
        <v>1891</v>
      </c>
      <c r="I1030" s="214" t="s">
        <v>1892</v>
      </c>
      <c r="J1030" s="191">
        <v>11</v>
      </c>
      <c r="K1030" s="321">
        <v>4.3863636363636367</v>
      </c>
      <c r="L1030" s="233">
        <v>4.4545454545454541</v>
      </c>
      <c r="M1030" s="217">
        <v>4.4545454545454541</v>
      </c>
      <c r="N1030" s="217">
        <v>4.4545454545454541</v>
      </c>
      <c r="O1030" s="217">
        <v>4.1818181818181817</v>
      </c>
      <c r="P1030" s="430" t="s">
        <v>2789</v>
      </c>
    </row>
    <row r="1031" spans="1:16" ht="30" customHeight="1" x14ac:dyDescent="0.3">
      <c r="A1031" s="258" t="str">
        <f t="shared" si="16"/>
        <v>1028위</v>
      </c>
      <c r="B1031" s="215" t="s">
        <v>1833</v>
      </c>
      <c r="C1031" s="215" t="s">
        <v>2440</v>
      </c>
      <c r="D1031" s="272">
        <v>1</v>
      </c>
      <c r="E1031" s="356" t="s">
        <v>2625</v>
      </c>
      <c r="F1031" s="214" t="s">
        <v>2575</v>
      </c>
      <c r="G1031" s="221" t="s">
        <v>2581</v>
      </c>
      <c r="H1031" s="214" t="s">
        <v>1159</v>
      </c>
      <c r="I1031" s="214" t="s">
        <v>1159</v>
      </c>
      <c r="J1031" s="191">
        <v>11</v>
      </c>
      <c r="K1031" s="321">
        <v>4.3863636363636358</v>
      </c>
      <c r="L1031" s="233">
        <v>4.3636363636363633</v>
      </c>
      <c r="M1031" s="217">
        <v>4.3636363636363633</v>
      </c>
      <c r="N1031" s="217">
        <v>4.3636363636363633</v>
      </c>
      <c r="O1031" s="217">
        <v>4.4545454545454541</v>
      </c>
      <c r="P1031" s="430" t="s">
        <v>2227</v>
      </c>
    </row>
    <row r="1032" spans="1:16" ht="30" customHeight="1" x14ac:dyDescent="0.3">
      <c r="A1032" s="258" t="str">
        <f t="shared" si="16"/>
        <v>1029위</v>
      </c>
      <c r="B1032" s="215" t="s">
        <v>1898</v>
      </c>
      <c r="C1032" s="215" t="s">
        <v>1899</v>
      </c>
      <c r="D1032" s="272">
        <v>2</v>
      </c>
      <c r="E1032" s="356" t="s">
        <v>2635</v>
      </c>
      <c r="F1032" s="214" t="s">
        <v>2750</v>
      </c>
      <c r="G1032" s="221" t="s">
        <v>2752</v>
      </c>
      <c r="H1032" s="214" t="s">
        <v>1273</v>
      </c>
      <c r="I1032" s="214" t="s">
        <v>1273</v>
      </c>
      <c r="J1032" s="191">
        <v>24</v>
      </c>
      <c r="K1032" s="321">
        <v>4.3854166666666661</v>
      </c>
      <c r="L1032" s="233">
        <v>4.291666666666667</v>
      </c>
      <c r="M1032" s="217">
        <v>4.458333333333333</v>
      </c>
      <c r="N1032" s="217">
        <v>4.333333333333333</v>
      </c>
      <c r="O1032" s="217">
        <v>4.458333333333333</v>
      </c>
      <c r="P1032" s="430" t="s">
        <v>2227</v>
      </c>
    </row>
    <row r="1033" spans="1:16" ht="30" customHeight="1" x14ac:dyDescent="0.3">
      <c r="A1033" s="258" t="str">
        <f t="shared" si="16"/>
        <v>1030위</v>
      </c>
      <c r="B1033" s="215" t="s">
        <v>3792</v>
      </c>
      <c r="C1033" s="215" t="s">
        <v>3902</v>
      </c>
      <c r="D1033" s="272">
        <v>22</v>
      </c>
      <c r="E1033" s="356" t="s">
        <v>2185</v>
      </c>
      <c r="F1033" s="214" t="s">
        <v>2796</v>
      </c>
      <c r="G1033" s="221" t="s">
        <v>2789</v>
      </c>
      <c r="H1033" s="214" t="s">
        <v>3906</v>
      </c>
      <c r="I1033" s="214" t="s">
        <v>1892</v>
      </c>
      <c r="J1033" s="191">
        <v>14</v>
      </c>
      <c r="K1033" s="321">
        <v>4.384615384615385</v>
      </c>
      <c r="L1033" s="233">
        <v>4.384615384615385</v>
      </c>
      <c r="M1033" s="217">
        <v>4.384615384615385</v>
      </c>
      <c r="N1033" s="217">
        <v>4.384615384615385</v>
      </c>
      <c r="O1033" s="217">
        <v>4.384615384615385</v>
      </c>
      <c r="P1033" s="430" t="s">
        <v>2789</v>
      </c>
    </row>
    <row r="1034" spans="1:16" ht="30" customHeight="1" x14ac:dyDescent="0.3">
      <c r="A1034" s="258" t="str">
        <f t="shared" si="16"/>
        <v>1031위</v>
      </c>
      <c r="B1034" s="215" t="s">
        <v>3792</v>
      </c>
      <c r="C1034" s="215" t="s">
        <v>3902</v>
      </c>
      <c r="D1034" s="272">
        <v>22</v>
      </c>
      <c r="E1034" s="356" t="s">
        <v>2185</v>
      </c>
      <c r="F1034" s="214" t="s">
        <v>3111</v>
      </c>
      <c r="G1034" s="221" t="s">
        <v>3113</v>
      </c>
      <c r="H1034" s="214" t="s">
        <v>3906</v>
      </c>
      <c r="I1034" s="214" t="s">
        <v>1892</v>
      </c>
      <c r="J1034" s="191">
        <v>4</v>
      </c>
      <c r="K1034" s="321">
        <v>4.3843873517786562</v>
      </c>
      <c r="L1034" s="233">
        <v>4.3478260869565215</v>
      </c>
      <c r="M1034" s="217">
        <v>4.3913043478260869</v>
      </c>
      <c r="N1034" s="217">
        <v>4.4347826086956523</v>
      </c>
      <c r="O1034" s="217">
        <v>4.3636363636363633</v>
      </c>
      <c r="P1034" s="430" t="s">
        <v>3113</v>
      </c>
    </row>
    <row r="1035" spans="1:16" ht="30" customHeight="1" x14ac:dyDescent="0.3">
      <c r="A1035" s="258" t="str">
        <f t="shared" si="16"/>
        <v>1032위</v>
      </c>
      <c r="B1035" s="215" t="s">
        <v>1833</v>
      </c>
      <c r="C1035" s="215" t="s">
        <v>2440</v>
      </c>
      <c r="D1035" s="272">
        <v>22</v>
      </c>
      <c r="E1035" s="356" t="s">
        <v>2180</v>
      </c>
      <c r="F1035" s="214" t="s">
        <v>2466</v>
      </c>
      <c r="G1035" s="221" t="s">
        <v>2468</v>
      </c>
      <c r="H1035" s="214" t="s">
        <v>1891</v>
      </c>
      <c r="I1035" s="214" t="s">
        <v>1892</v>
      </c>
      <c r="J1035" s="191">
        <v>62</v>
      </c>
      <c r="K1035" s="321">
        <v>4.383064516129032</v>
      </c>
      <c r="L1035" s="233">
        <v>4.370967741935484</v>
      </c>
      <c r="M1035" s="217">
        <v>4.419354838709677</v>
      </c>
      <c r="N1035" s="217">
        <v>4.338709677419355</v>
      </c>
      <c r="O1035" s="217">
        <v>4.403225806451613</v>
      </c>
      <c r="P1035" s="430" t="s">
        <v>2766</v>
      </c>
    </row>
    <row r="1036" spans="1:16" ht="30" customHeight="1" x14ac:dyDescent="0.3">
      <c r="A1036" s="258" t="str">
        <f t="shared" si="16"/>
        <v>1033위</v>
      </c>
      <c r="B1036" s="215" t="s">
        <v>1898</v>
      </c>
      <c r="C1036" s="215" t="s">
        <v>1908</v>
      </c>
      <c r="D1036" s="272">
        <v>1</v>
      </c>
      <c r="E1036" s="356" t="s">
        <v>2678</v>
      </c>
      <c r="F1036" s="214" t="s">
        <v>3062</v>
      </c>
      <c r="G1036" s="221" t="s">
        <v>3063</v>
      </c>
      <c r="H1036" s="214" t="s">
        <v>203</v>
      </c>
      <c r="I1036" s="214" t="s">
        <v>203</v>
      </c>
      <c r="J1036" s="191">
        <v>31</v>
      </c>
      <c r="K1036" s="321">
        <v>4.3817204301075261</v>
      </c>
      <c r="L1036" s="233">
        <v>4.387096774193548</v>
      </c>
      <c r="M1036" s="217">
        <v>4.333333333333333</v>
      </c>
      <c r="N1036" s="217">
        <v>4.387096774193548</v>
      </c>
      <c r="O1036" s="217">
        <v>4.419354838709677</v>
      </c>
      <c r="P1036" s="430" t="s">
        <v>2227</v>
      </c>
    </row>
    <row r="1037" spans="1:16" ht="30" customHeight="1" x14ac:dyDescent="0.3">
      <c r="A1037" s="258" t="str">
        <f t="shared" si="16"/>
        <v>1034위</v>
      </c>
      <c r="B1037" s="215" t="s">
        <v>3792</v>
      </c>
      <c r="C1037" s="215" t="s">
        <v>3902</v>
      </c>
      <c r="D1037" s="272">
        <v>22</v>
      </c>
      <c r="E1037" s="356" t="s">
        <v>2185</v>
      </c>
      <c r="F1037" s="214" t="s">
        <v>3744</v>
      </c>
      <c r="G1037" s="221" t="s">
        <v>3745</v>
      </c>
      <c r="H1037" s="214" t="s">
        <v>3906</v>
      </c>
      <c r="I1037" s="214" t="s">
        <v>1892</v>
      </c>
      <c r="J1037" s="191">
        <v>68</v>
      </c>
      <c r="K1037" s="321">
        <v>4.3801580333625987</v>
      </c>
      <c r="L1037" s="233">
        <v>4.367647058823529</v>
      </c>
      <c r="M1037" s="217">
        <v>4.4117647058823533</v>
      </c>
      <c r="N1037" s="217">
        <v>4.3382352941176467</v>
      </c>
      <c r="O1037" s="217">
        <v>4.4029850746268657</v>
      </c>
      <c r="P1037" s="430" t="s">
        <v>2766</v>
      </c>
    </row>
    <row r="1038" spans="1:16" ht="30" customHeight="1" x14ac:dyDescent="0.3">
      <c r="A1038" s="258" t="str">
        <f t="shared" si="16"/>
        <v>1035위</v>
      </c>
      <c r="B1038" s="215" t="s">
        <v>3394</v>
      </c>
      <c r="C1038" s="215" t="s">
        <v>3527</v>
      </c>
      <c r="D1038" s="272">
        <v>22</v>
      </c>
      <c r="E1038" s="356" t="s">
        <v>3528</v>
      </c>
      <c r="F1038" s="214" t="s">
        <v>89</v>
      </c>
      <c r="G1038" s="221" t="s">
        <v>90</v>
      </c>
      <c r="H1038" s="214" t="s">
        <v>247</v>
      </c>
      <c r="I1038" s="214" t="s">
        <v>248</v>
      </c>
      <c r="J1038" s="191">
        <v>76</v>
      </c>
      <c r="K1038" s="321">
        <v>4.3800607287449393</v>
      </c>
      <c r="L1038" s="233">
        <v>4.333333333333333</v>
      </c>
      <c r="M1038" s="217">
        <v>4.4210526315789478</v>
      </c>
      <c r="N1038" s="217">
        <v>4.3684210526315788</v>
      </c>
      <c r="O1038" s="217">
        <v>4.3974358974358978</v>
      </c>
      <c r="P1038" s="430" t="s">
        <v>1539</v>
      </c>
    </row>
    <row r="1039" spans="1:16" ht="30" customHeight="1" x14ac:dyDescent="0.3">
      <c r="A1039" s="258" t="str">
        <f t="shared" si="16"/>
        <v>1036위</v>
      </c>
      <c r="B1039" s="215" t="s">
        <v>3394</v>
      </c>
      <c r="C1039" s="215" t="s">
        <v>3527</v>
      </c>
      <c r="D1039" s="272">
        <v>3</v>
      </c>
      <c r="E1039" s="356" t="s">
        <v>721</v>
      </c>
      <c r="F1039" s="214" t="s">
        <v>1116</v>
      </c>
      <c r="G1039" s="221" t="s">
        <v>1118</v>
      </c>
      <c r="H1039" s="222" t="s">
        <v>204</v>
      </c>
      <c r="I1039" s="222" t="s">
        <v>204</v>
      </c>
      <c r="J1039" s="191">
        <v>37</v>
      </c>
      <c r="K1039" s="321">
        <v>4.378378378378379</v>
      </c>
      <c r="L1039" s="233">
        <v>4.3783783783783781</v>
      </c>
      <c r="M1039" s="217">
        <v>4.4324324324324325</v>
      </c>
      <c r="N1039" s="217">
        <v>4.2972972972972974</v>
      </c>
      <c r="O1039" s="217">
        <v>4.4054054054054053</v>
      </c>
      <c r="P1039" s="430" t="s">
        <v>2227</v>
      </c>
    </row>
    <row r="1040" spans="1:16" ht="30" customHeight="1" x14ac:dyDescent="0.3">
      <c r="A1040" s="258" t="str">
        <f t="shared" si="16"/>
        <v>1037위</v>
      </c>
      <c r="B1040" s="215" t="s">
        <v>3792</v>
      </c>
      <c r="C1040" s="215" t="s">
        <v>3833</v>
      </c>
      <c r="D1040" s="272">
        <v>3</v>
      </c>
      <c r="E1040" s="356" t="s">
        <v>1931</v>
      </c>
      <c r="F1040" s="214" t="s">
        <v>2807</v>
      </c>
      <c r="G1040" s="221" t="s">
        <v>3157</v>
      </c>
      <c r="H1040" s="214" t="s">
        <v>3813</v>
      </c>
      <c r="I1040" s="214" t="s">
        <v>1131</v>
      </c>
      <c r="J1040" s="191">
        <v>71</v>
      </c>
      <c r="K1040" s="321">
        <v>4.3767605633802811</v>
      </c>
      <c r="L1040" s="233">
        <v>4.352112676056338</v>
      </c>
      <c r="M1040" s="217">
        <v>4.436619718309859</v>
      </c>
      <c r="N1040" s="217">
        <v>4.3098591549295771</v>
      </c>
      <c r="O1040" s="217">
        <v>4.408450704225352</v>
      </c>
      <c r="P1040" s="430" t="s">
        <v>2227</v>
      </c>
    </row>
    <row r="1041" spans="1:16" ht="30" customHeight="1" x14ac:dyDescent="0.3">
      <c r="A1041" s="258" t="str">
        <f t="shared" si="16"/>
        <v>1038위</v>
      </c>
      <c r="B1041" s="215" t="s">
        <v>1833</v>
      </c>
      <c r="C1041" s="215" t="s">
        <v>2456</v>
      </c>
      <c r="D1041" s="272">
        <v>22</v>
      </c>
      <c r="E1041" s="356" t="s">
        <v>2179</v>
      </c>
      <c r="F1041" s="214" t="s">
        <v>2915</v>
      </c>
      <c r="G1041" s="221" t="s">
        <v>2916</v>
      </c>
      <c r="H1041" s="214" t="s">
        <v>1891</v>
      </c>
      <c r="I1041" s="214" t="s">
        <v>1892</v>
      </c>
      <c r="J1041" s="191">
        <v>69</v>
      </c>
      <c r="K1041" s="321">
        <v>4.3760004326195112</v>
      </c>
      <c r="L1041" s="233">
        <v>4.36231884057971</v>
      </c>
      <c r="M1041" s="217">
        <v>4.3913043478260869</v>
      </c>
      <c r="N1041" s="217">
        <v>4.36231884057971</v>
      </c>
      <c r="O1041" s="217">
        <v>4.3880597014925371</v>
      </c>
      <c r="P1041" s="430" t="s">
        <v>2227</v>
      </c>
    </row>
    <row r="1042" spans="1:16" ht="30" customHeight="1" x14ac:dyDescent="0.3">
      <c r="A1042" s="258" t="str">
        <f t="shared" si="16"/>
        <v>1039위</v>
      </c>
      <c r="B1042" s="215" t="s">
        <v>1886</v>
      </c>
      <c r="C1042" s="215" t="s">
        <v>17</v>
      </c>
      <c r="D1042" s="274">
        <v>1</v>
      </c>
      <c r="E1042" s="357" t="s">
        <v>2731</v>
      </c>
      <c r="F1042" s="214" t="s">
        <v>203</v>
      </c>
      <c r="G1042" s="221" t="s">
        <v>2740</v>
      </c>
      <c r="H1042" s="214" t="s">
        <v>203</v>
      </c>
      <c r="I1042" s="214" t="s">
        <v>203</v>
      </c>
      <c r="J1042" s="273">
        <v>9</v>
      </c>
      <c r="K1042" s="321">
        <v>4.375</v>
      </c>
      <c r="L1042" s="233">
        <v>4.375</v>
      </c>
      <c r="M1042" s="217">
        <v>4.375</v>
      </c>
      <c r="N1042" s="217">
        <v>4.375</v>
      </c>
      <c r="O1042" s="217">
        <v>4.375</v>
      </c>
      <c r="P1042" s="430" t="s">
        <v>2227</v>
      </c>
    </row>
    <row r="1043" spans="1:16" ht="30" customHeight="1" x14ac:dyDescent="0.3">
      <c r="A1043" s="258" t="str">
        <f t="shared" si="16"/>
        <v>1039위</v>
      </c>
      <c r="B1043" s="215" t="s">
        <v>1898</v>
      </c>
      <c r="C1043" s="215" t="s">
        <v>1899</v>
      </c>
      <c r="D1043" s="272">
        <v>2</v>
      </c>
      <c r="E1043" s="356" t="s">
        <v>2635</v>
      </c>
      <c r="F1043" s="214" t="s">
        <v>2750</v>
      </c>
      <c r="G1043" s="221" t="s">
        <v>2426</v>
      </c>
      <c r="H1043" s="214" t="s">
        <v>1273</v>
      </c>
      <c r="I1043" s="214" t="s">
        <v>1273</v>
      </c>
      <c r="J1043" s="191">
        <v>24</v>
      </c>
      <c r="K1043" s="321">
        <v>4.375</v>
      </c>
      <c r="L1043" s="233">
        <v>4.375</v>
      </c>
      <c r="M1043" s="217">
        <v>4.458333333333333</v>
      </c>
      <c r="N1043" s="217">
        <v>4.25</v>
      </c>
      <c r="O1043" s="217">
        <v>4.416666666666667</v>
      </c>
      <c r="P1043" s="430" t="s">
        <v>2227</v>
      </c>
    </row>
    <row r="1044" spans="1:16" ht="30" customHeight="1" x14ac:dyDescent="0.3">
      <c r="A1044" s="258" t="str">
        <f t="shared" si="16"/>
        <v>1039위</v>
      </c>
      <c r="B1044" s="215" t="s">
        <v>1886</v>
      </c>
      <c r="C1044" s="215" t="s">
        <v>1894</v>
      </c>
      <c r="D1044" s="274">
        <v>1</v>
      </c>
      <c r="E1044" s="357" t="s">
        <v>2644</v>
      </c>
      <c r="F1044" s="214" t="s">
        <v>2814</v>
      </c>
      <c r="G1044" s="221" t="s">
        <v>2749</v>
      </c>
      <c r="H1044" s="214" t="s">
        <v>1159</v>
      </c>
      <c r="I1044" s="214" t="s">
        <v>1159</v>
      </c>
      <c r="J1044" s="273">
        <v>28</v>
      </c>
      <c r="K1044" s="321">
        <v>4.375</v>
      </c>
      <c r="L1044" s="233">
        <v>4.3928571428571432</v>
      </c>
      <c r="M1044" s="217">
        <v>4.3928571428571432</v>
      </c>
      <c r="N1044" s="217">
        <v>4.3214285714285712</v>
      </c>
      <c r="O1044" s="217">
        <v>4.3928571428571432</v>
      </c>
      <c r="P1044" s="430" t="s">
        <v>2227</v>
      </c>
    </row>
    <row r="1045" spans="1:16" ht="30" customHeight="1" x14ac:dyDescent="0.3">
      <c r="A1045" s="258" t="str">
        <f t="shared" si="16"/>
        <v>1039위</v>
      </c>
      <c r="B1045" s="215" t="s">
        <v>1173</v>
      </c>
      <c r="C1045" s="215" t="s">
        <v>1658</v>
      </c>
      <c r="D1045" s="272">
        <v>1</v>
      </c>
      <c r="E1045" s="356" t="s">
        <v>3236</v>
      </c>
      <c r="F1045" s="214" t="s">
        <v>3238</v>
      </c>
      <c r="G1045" s="221" t="s">
        <v>3239</v>
      </c>
      <c r="H1045" s="214" t="s">
        <v>203</v>
      </c>
      <c r="I1045" s="214" t="s">
        <v>203</v>
      </c>
      <c r="J1045" s="191">
        <v>30</v>
      </c>
      <c r="K1045" s="321">
        <v>4.375</v>
      </c>
      <c r="L1045" s="233">
        <v>4.3666666666666663</v>
      </c>
      <c r="M1045" s="217">
        <v>4.4000000000000004</v>
      </c>
      <c r="N1045" s="217">
        <v>4.3666666666666663</v>
      </c>
      <c r="O1045" s="217">
        <v>4.3666666666666663</v>
      </c>
      <c r="P1045" s="430" t="s">
        <v>2227</v>
      </c>
    </row>
    <row r="1046" spans="1:16" ht="30" customHeight="1" x14ac:dyDescent="0.3">
      <c r="A1046" s="258" t="str">
        <f t="shared" si="16"/>
        <v>1039위</v>
      </c>
      <c r="B1046" s="215" t="s">
        <v>1173</v>
      </c>
      <c r="C1046" s="215" t="s">
        <v>1658</v>
      </c>
      <c r="D1046" s="272">
        <v>1</v>
      </c>
      <c r="E1046" s="356" t="s">
        <v>2704</v>
      </c>
      <c r="F1046" s="214" t="s">
        <v>3252</v>
      </c>
      <c r="G1046" s="221" t="s">
        <v>3253</v>
      </c>
      <c r="H1046" s="214" t="s">
        <v>1159</v>
      </c>
      <c r="I1046" s="214" t="s">
        <v>1159</v>
      </c>
      <c r="J1046" s="191">
        <v>10</v>
      </c>
      <c r="K1046" s="321">
        <v>4.375</v>
      </c>
      <c r="L1046" s="233">
        <v>4.3</v>
      </c>
      <c r="M1046" s="217">
        <v>4.5</v>
      </c>
      <c r="N1046" s="217">
        <v>4.4000000000000004</v>
      </c>
      <c r="O1046" s="217">
        <v>4.3</v>
      </c>
      <c r="P1046" s="430" t="s">
        <v>2227</v>
      </c>
    </row>
    <row r="1047" spans="1:16" ht="30" customHeight="1" x14ac:dyDescent="0.3">
      <c r="A1047" s="258" t="str">
        <f t="shared" si="16"/>
        <v>1044위</v>
      </c>
      <c r="B1047" s="215" t="s">
        <v>1898</v>
      </c>
      <c r="C1047" s="215" t="s">
        <v>1908</v>
      </c>
      <c r="D1047" s="272">
        <v>22</v>
      </c>
      <c r="E1047" s="356" t="s">
        <v>1910</v>
      </c>
      <c r="F1047" s="214" t="s">
        <v>2605</v>
      </c>
      <c r="G1047" s="221" t="s">
        <v>3038</v>
      </c>
      <c r="H1047" s="214" t="s">
        <v>1891</v>
      </c>
      <c r="I1047" s="214" t="s">
        <v>1892</v>
      </c>
      <c r="J1047" s="191">
        <v>81</v>
      </c>
      <c r="K1047" s="321">
        <v>4.3734177215189876</v>
      </c>
      <c r="L1047" s="233">
        <v>4.3797468354430382</v>
      </c>
      <c r="M1047" s="217">
        <v>4.4050632911392409</v>
      </c>
      <c r="N1047" s="217">
        <v>4.3291139240506329</v>
      </c>
      <c r="O1047" s="217">
        <v>4.3797468354430382</v>
      </c>
      <c r="P1047" s="430" t="s">
        <v>2774</v>
      </c>
    </row>
    <row r="1048" spans="1:16" ht="30" customHeight="1" x14ac:dyDescent="0.3">
      <c r="A1048" s="258" t="str">
        <f t="shared" si="16"/>
        <v>1045위</v>
      </c>
      <c r="B1048" s="215" t="s">
        <v>1173</v>
      </c>
      <c r="C1048" s="215" t="s">
        <v>1914</v>
      </c>
      <c r="D1048" s="272">
        <v>2</v>
      </c>
      <c r="E1048" s="356" t="s">
        <v>1931</v>
      </c>
      <c r="F1048" s="214" t="s">
        <v>2772</v>
      </c>
      <c r="G1048" s="221" t="s">
        <v>2773</v>
      </c>
      <c r="H1048" s="214" t="s">
        <v>1930</v>
      </c>
      <c r="I1048" s="214" t="s">
        <v>1131</v>
      </c>
      <c r="J1048" s="191">
        <v>44</v>
      </c>
      <c r="K1048" s="321">
        <v>4.3734143763213531</v>
      </c>
      <c r="L1048" s="233">
        <v>4.4318181818181817</v>
      </c>
      <c r="M1048" s="217">
        <v>4.5116279069767442</v>
      </c>
      <c r="N1048" s="217">
        <v>4.2093023255813957</v>
      </c>
      <c r="O1048" s="217">
        <v>4.3409090909090908</v>
      </c>
      <c r="P1048" s="430" t="s">
        <v>2774</v>
      </c>
    </row>
    <row r="1049" spans="1:16" ht="30" customHeight="1" x14ac:dyDescent="0.3">
      <c r="A1049" s="258" t="str">
        <f t="shared" si="16"/>
        <v>1046위</v>
      </c>
      <c r="B1049" s="215" t="s">
        <v>3792</v>
      </c>
      <c r="C1049" s="215" t="s">
        <v>3833</v>
      </c>
      <c r="D1049" s="272">
        <v>3</v>
      </c>
      <c r="E1049" s="356" t="s">
        <v>1931</v>
      </c>
      <c r="F1049" s="214" t="s">
        <v>2807</v>
      </c>
      <c r="G1049" s="221" t="s">
        <v>3158</v>
      </c>
      <c r="H1049" s="214" t="s">
        <v>3813</v>
      </c>
      <c r="I1049" s="214" t="s">
        <v>1131</v>
      </c>
      <c r="J1049" s="191">
        <v>71</v>
      </c>
      <c r="K1049" s="321">
        <v>4.3732394366197189</v>
      </c>
      <c r="L1049" s="233">
        <v>4.3661971830985919</v>
      </c>
      <c r="M1049" s="217">
        <v>4.436619718309859</v>
      </c>
      <c r="N1049" s="217">
        <v>4.295774647887324</v>
      </c>
      <c r="O1049" s="217">
        <v>4.394366197183099</v>
      </c>
      <c r="P1049" s="430" t="s">
        <v>2227</v>
      </c>
    </row>
    <row r="1050" spans="1:16" ht="30" customHeight="1" x14ac:dyDescent="0.3">
      <c r="A1050" s="258" t="str">
        <f t="shared" si="16"/>
        <v>1047위</v>
      </c>
      <c r="B1050" s="215" t="s">
        <v>3792</v>
      </c>
      <c r="C1050" s="215" t="s">
        <v>3801</v>
      </c>
      <c r="D1050" s="272">
        <v>2</v>
      </c>
      <c r="E1050" s="356" t="s">
        <v>2671</v>
      </c>
      <c r="F1050" s="214" t="s">
        <v>2558</v>
      </c>
      <c r="G1050" s="221" t="s">
        <v>3052</v>
      </c>
      <c r="H1050" s="214" t="s">
        <v>1076</v>
      </c>
      <c r="I1050" s="214" t="s">
        <v>1076</v>
      </c>
      <c r="J1050" s="191">
        <v>19</v>
      </c>
      <c r="K1050" s="321">
        <v>4.3684210526315788</v>
      </c>
      <c r="L1050" s="233">
        <v>4.3684210526315788</v>
      </c>
      <c r="M1050" s="217">
        <v>4.3157894736842106</v>
      </c>
      <c r="N1050" s="217">
        <v>4.4736842105263159</v>
      </c>
      <c r="O1050" s="217">
        <v>4.3157894736842106</v>
      </c>
      <c r="P1050" s="430" t="s">
        <v>2227</v>
      </c>
    </row>
    <row r="1051" spans="1:16" ht="30" customHeight="1" x14ac:dyDescent="0.3">
      <c r="A1051" s="258" t="str">
        <f t="shared" si="16"/>
        <v>1048위</v>
      </c>
      <c r="B1051" s="215" t="s">
        <v>1833</v>
      </c>
      <c r="C1051" s="215" t="s">
        <v>1835</v>
      </c>
      <c r="D1051" s="272">
        <v>22</v>
      </c>
      <c r="E1051" s="356" t="s">
        <v>3271</v>
      </c>
      <c r="F1051" s="214" t="s">
        <v>3272</v>
      </c>
      <c r="G1051" s="221" t="s">
        <v>3273</v>
      </c>
      <c r="H1051" s="214" t="s">
        <v>1891</v>
      </c>
      <c r="I1051" s="214" t="s">
        <v>1892</v>
      </c>
      <c r="J1051" s="191">
        <v>80</v>
      </c>
      <c r="K1051" s="321">
        <v>4.3672968021319125</v>
      </c>
      <c r="L1051" s="232">
        <v>4.3670886075949369</v>
      </c>
      <c r="M1051" s="216">
        <v>4.3924050632911396</v>
      </c>
      <c r="N1051" s="216">
        <v>4.3544303797468356</v>
      </c>
      <c r="O1051" s="216">
        <v>4.3552631578947372</v>
      </c>
      <c r="P1051" s="430" t="s">
        <v>2766</v>
      </c>
    </row>
    <row r="1052" spans="1:16" ht="30" customHeight="1" x14ac:dyDescent="0.3">
      <c r="A1052" s="258" t="str">
        <f t="shared" si="16"/>
        <v>1049위</v>
      </c>
      <c r="B1052" s="215" t="s">
        <v>3792</v>
      </c>
      <c r="C1052" s="215" t="s">
        <v>3833</v>
      </c>
      <c r="D1052" s="272">
        <v>3</v>
      </c>
      <c r="E1052" s="356" t="s">
        <v>1931</v>
      </c>
      <c r="F1052" s="214" t="s">
        <v>2558</v>
      </c>
      <c r="G1052" s="221" t="s">
        <v>2972</v>
      </c>
      <c r="H1052" s="214" t="s">
        <v>3813</v>
      </c>
      <c r="I1052" s="214" t="s">
        <v>1131</v>
      </c>
      <c r="J1052" s="191">
        <v>71</v>
      </c>
      <c r="K1052" s="321">
        <v>4.3640342052313885</v>
      </c>
      <c r="L1052" s="233">
        <v>4.3661971830985919</v>
      </c>
      <c r="M1052" s="217">
        <v>4.380281690140845</v>
      </c>
      <c r="N1052" s="217">
        <v>4.323943661971831</v>
      </c>
      <c r="O1052" s="217">
        <v>4.3857142857142861</v>
      </c>
      <c r="P1052" s="430" t="s">
        <v>2227</v>
      </c>
    </row>
    <row r="1053" spans="1:16" ht="30" customHeight="1" x14ac:dyDescent="0.3">
      <c r="A1053" s="258" t="str">
        <f t="shared" si="16"/>
        <v>1050위</v>
      </c>
      <c r="B1053" s="215" t="s">
        <v>1898</v>
      </c>
      <c r="C1053" s="215" t="s">
        <v>1902</v>
      </c>
      <c r="D1053" s="272">
        <v>1</v>
      </c>
      <c r="E1053" s="356" t="s">
        <v>1674</v>
      </c>
      <c r="F1053" s="214" t="s">
        <v>2923</v>
      </c>
      <c r="G1053" s="221" t="s">
        <v>2547</v>
      </c>
      <c r="H1053" s="214" t="s">
        <v>1076</v>
      </c>
      <c r="I1053" s="214" t="s">
        <v>1076</v>
      </c>
      <c r="J1053" s="191">
        <v>27</v>
      </c>
      <c r="K1053" s="321">
        <v>4.3600000000000003</v>
      </c>
      <c r="L1053" s="233">
        <v>4.4400000000000004</v>
      </c>
      <c r="M1053" s="217">
        <v>4.4400000000000004</v>
      </c>
      <c r="N1053" s="217">
        <v>4.28</v>
      </c>
      <c r="O1053" s="217">
        <v>4.28</v>
      </c>
      <c r="P1053" s="430" t="s">
        <v>2227</v>
      </c>
    </row>
    <row r="1054" spans="1:16" ht="30" customHeight="1" x14ac:dyDescent="0.3">
      <c r="A1054" s="258" t="str">
        <f t="shared" si="16"/>
        <v>1051위</v>
      </c>
      <c r="B1054" s="215" t="s">
        <v>1898</v>
      </c>
      <c r="C1054" s="215" t="s">
        <v>1905</v>
      </c>
      <c r="D1054" s="272">
        <v>1</v>
      </c>
      <c r="E1054" s="356" t="s">
        <v>2669</v>
      </c>
      <c r="F1054" s="214" t="s">
        <v>3030</v>
      </c>
      <c r="G1054" s="221" t="s">
        <v>3031</v>
      </c>
      <c r="H1054" s="214" t="s">
        <v>1159</v>
      </c>
      <c r="I1054" s="214" t="s">
        <v>1159</v>
      </c>
      <c r="J1054" s="191">
        <v>16</v>
      </c>
      <c r="K1054" s="321">
        <v>4.359375</v>
      </c>
      <c r="L1054" s="233">
        <v>4.375</v>
      </c>
      <c r="M1054" s="217">
        <v>4.375</v>
      </c>
      <c r="N1054" s="217">
        <v>4.5</v>
      </c>
      <c r="O1054" s="217">
        <v>4.1875</v>
      </c>
      <c r="P1054" s="430" t="s">
        <v>2227</v>
      </c>
    </row>
    <row r="1055" spans="1:16" ht="30" customHeight="1" x14ac:dyDescent="0.3">
      <c r="A1055" s="258" t="str">
        <f t="shared" si="16"/>
        <v>1052위</v>
      </c>
      <c r="B1055" s="215" t="s">
        <v>1173</v>
      </c>
      <c r="C1055" s="215" t="s">
        <v>1658</v>
      </c>
      <c r="D1055" s="272">
        <v>3</v>
      </c>
      <c r="E1055" s="356" t="s">
        <v>1674</v>
      </c>
      <c r="F1055" s="214" t="s">
        <v>2930</v>
      </c>
      <c r="G1055" s="221" t="s">
        <v>2931</v>
      </c>
      <c r="H1055" s="214" t="s">
        <v>1076</v>
      </c>
      <c r="I1055" s="214" t="s">
        <v>1076</v>
      </c>
      <c r="J1055" s="191">
        <v>21</v>
      </c>
      <c r="K1055" s="321">
        <v>4.3550000000000004</v>
      </c>
      <c r="L1055" s="233">
        <v>4.33</v>
      </c>
      <c r="M1055" s="217">
        <v>4.38</v>
      </c>
      <c r="N1055" s="217">
        <v>4.38</v>
      </c>
      <c r="O1055" s="217">
        <v>4.33</v>
      </c>
      <c r="P1055" s="430" t="s">
        <v>2227</v>
      </c>
    </row>
    <row r="1056" spans="1:16" ht="30" customHeight="1" x14ac:dyDescent="0.3">
      <c r="A1056" s="258" t="str">
        <f t="shared" si="16"/>
        <v>1053위</v>
      </c>
      <c r="B1056" s="215" t="s">
        <v>1173</v>
      </c>
      <c r="C1056" s="215" t="s">
        <v>1914</v>
      </c>
      <c r="D1056" s="272">
        <v>22</v>
      </c>
      <c r="E1056" s="356" t="s">
        <v>1916</v>
      </c>
      <c r="F1056" s="214" t="s">
        <v>2768</v>
      </c>
      <c r="G1056" s="221" t="s">
        <v>2769</v>
      </c>
      <c r="H1056" s="214" t="s">
        <v>1891</v>
      </c>
      <c r="I1056" s="214" t="s">
        <v>1892</v>
      </c>
      <c r="J1056" s="191">
        <v>82</v>
      </c>
      <c r="K1056" s="321">
        <v>4.3549025381252404</v>
      </c>
      <c r="L1056" s="233">
        <v>4.382716049382716</v>
      </c>
      <c r="M1056" s="217">
        <v>4.3902439024390247</v>
      </c>
      <c r="N1056" s="217">
        <v>4.3048780487804876</v>
      </c>
      <c r="O1056" s="217">
        <v>4.3417721518987342</v>
      </c>
      <c r="P1056" s="430" t="s">
        <v>2764</v>
      </c>
    </row>
    <row r="1057" spans="1:16" ht="30" customHeight="1" x14ac:dyDescent="0.3">
      <c r="A1057" s="258" t="str">
        <f t="shared" si="16"/>
        <v>1054위</v>
      </c>
      <c r="B1057" s="215" t="s">
        <v>3792</v>
      </c>
      <c r="C1057" s="215" t="s">
        <v>4052</v>
      </c>
      <c r="D1057" s="272">
        <v>3</v>
      </c>
      <c r="E1057" s="356" t="s">
        <v>2969</v>
      </c>
      <c r="F1057" s="214" t="s">
        <v>4050</v>
      </c>
      <c r="G1057" s="221" t="s">
        <v>4051</v>
      </c>
      <c r="H1057" s="214" t="s">
        <v>3813</v>
      </c>
      <c r="I1057" s="214" t="s">
        <v>1131</v>
      </c>
      <c r="J1057" s="191">
        <v>70</v>
      </c>
      <c r="K1057" s="321">
        <v>4.3535714285714278</v>
      </c>
      <c r="L1057" s="233">
        <v>4.3571428571428568</v>
      </c>
      <c r="M1057" s="217">
        <v>4.371428571428571</v>
      </c>
      <c r="N1057" s="217">
        <v>4.3428571428571425</v>
      </c>
      <c r="O1057" s="217">
        <v>4.3428571428571425</v>
      </c>
      <c r="P1057" s="430" t="s">
        <v>2227</v>
      </c>
    </row>
    <row r="1058" spans="1:16" ht="30" customHeight="1" x14ac:dyDescent="0.3">
      <c r="A1058" s="258" t="str">
        <f t="shared" si="16"/>
        <v>1055위</v>
      </c>
      <c r="B1058" s="215" t="s">
        <v>1833</v>
      </c>
      <c r="C1058" s="215" t="s">
        <v>2208</v>
      </c>
      <c r="D1058" s="272">
        <v>22</v>
      </c>
      <c r="E1058" s="356" t="s">
        <v>2178</v>
      </c>
      <c r="F1058" s="214" t="s">
        <v>2768</v>
      </c>
      <c r="G1058" s="221" t="s">
        <v>2769</v>
      </c>
      <c r="H1058" s="214" t="s">
        <v>1891</v>
      </c>
      <c r="I1058" s="214" t="s">
        <v>1892</v>
      </c>
      <c r="J1058" s="191">
        <v>63</v>
      </c>
      <c r="K1058" s="321">
        <v>4.3495920745920742</v>
      </c>
      <c r="L1058" s="233">
        <v>4.333333333333333</v>
      </c>
      <c r="M1058" s="217">
        <v>4.3939393939393936</v>
      </c>
      <c r="N1058" s="217">
        <v>4.2923076923076922</v>
      </c>
      <c r="O1058" s="217">
        <v>4.3787878787878789</v>
      </c>
      <c r="P1058" s="430" t="s">
        <v>2764</v>
      </c>
    </row>
    <row r="1059" spans="1:16" ht="30" customHeight="1" x14ac:dyDescent="0.3">
      <c r="A1059" s="258" t="str">
        <f t="shared" si="16"/>
        <v>1056위</v>
      </c>
      <c r="B1059" s="215" t="s">
        <v>1898</v>
      </c>
      <c r="C1059" s="215" t="s">
        <v>1908</v>
      </c>
      <c r="D1059" s="272">
        <v>22</v>
      </c>
      <c r="E1059" s="356" t="s">
        <v>1910</v>
      </c>
      <c r="F1059" s="214" t="s">
        <v>2605</v>
      </c>
      <c r="G1059" s="221" t="s">
        <v>3039</v>
      </c>
      <c r="H1059" s="214" t="s">
        <v>1891</v>
      </c>
      <c r="I1059" s="214" t="s">
        <v>1892</v>
      </c>
      <c r="J1059" s="191">
        <v>81</v>
      </c>
      <c r="K1059" s="321">
        <v>4.349196689386563</v>
      </c>
      <c r="L1059" s="232">
        <v>4.3291139240506329</v>
      </c>
      <c r="M1059" s="216">
        <v>4.4050632911392409</v>
      </c>
      <c r="N1059" s="216">
        <v>4.3164556962025316</v>
      </c>
      <c r="O1059" s="216">
        <v>4.3461538461538458</v>
      </c>
      <c r="P1059" s="430" t="s">
        <v>2774</v>
      </c>
    </row>
    <row r="1060" spans="1:16" ht="30" customHeight="1" x14ac:dyDescent="0.3">
      <c r="A1060" s="258" t="str">
        <f t="shared" si="16"/>
        <v>1057위</v>
      </c>
      <c r="B1060" s="215" t="s">
        <v>1898</v>
      </c>
      <c r="C1060" s="215" t="s">
        <v>1902</v>
      </c>
      <c r="D1060" s="272">
        <v>1</v>
      </c>
      <c r="E1060" s="356" t="s">
        <v>1674</v>
      </c>
      <c r="F1060" s="214" t="s">
        <v>2871</v>
      </c>
      <c r="G1060" s="221" t="s">
        <v>2872</v>
      </c>
      <c r="H1060" s="214" t="s">
        <v>1076</v>
      </c>
      <c r="I1060" s="214" t="s">
        <v>1076</v>
      </c>
      <c r="J1060" s="191">
        <v>23</v>
      </c>
      <c r="K1060" s="321">
        <v>4.3478260869565215</v>
      </c>
      <c r="L1060" s="233">
        <v>4.3478260869565215</v>
      </c>
      <c r="M1060" s="217">
        <v>4.3478260869565215</v>
      </c>
      <c r="N1060" s="217">
        <v>4.3043478260869561</v>
      </c>
      <c r="O1060" s="217">
        <v>4.3913043478260869</v>
      </c>
      <c r="P1060" s="430" t="s">
        <v>2227</v>
      </c>
    </row>
    <row r="1061" spans="1:16" ht="30" customHeight="1" x14ac:dyDescent="0.3">
      <c r="A1061" s="258" t="str">
        <f t="shared" si="16"/>
        <v>1058위</v>
      </c>
      <c r="B1061" s="215" t="s">
        <v>1173</v>
      </c>
      <c r="C1061" s="215" t="s">
        <v>1658</v>
      </c>
      <c r="D1061" s="272">
        <v>3</v>
      </c>
      <c r="E1061" s="356" t="s">
        <v>1674</v>
      </c>
      <c r="F1061" s="214" t="s">
        <v>2923</v>
      </c>
      <c r="G1061" s="221" t="s">
        <v>2547</v>
      </c>
      <c r="H1061" s="214" t="s">
        <v>1076</v>
      </c>
      <c r="I1061" s="214" t="s">
        <v>1076</v>
      </c>
      <c r="J1061" s="191">
        <v>34</v>
      </c>
      <c r="K1061" s="321">
        <v>4.3475000000000001</v>
      </c>
      <c r="L1061" s="233">
        <v>4.3899999999999997</v>
      </c>
      <c r="M1061" s="217">
        <v>4.33</v>
      </c>
      <c r="N1061" s="217">
        <v>4.33</v>
      </c>
      <c r="O1061" s="217">
        <v>4.34</v>
      </c>
      <c r="P1061" s="430" t="s">
        <v>2227</v>
      </c>
    </row>
    <row r="1062" spans="1:16" ht="30" customHeight="1" x14ac:dyDescent="0.3">
      <c r="A1062" s="258" t="str">
        <f t="shared" si="16"/>
        <v>1059위</v>
      </c>
      <c r="B1062" s="215" t="s">
        <v>3792</v>
      </c>
      <c r="C1062" s="215" t="s">
        <v>3902</v>
      </c>
      <c r="D1062" s="272">
        <v>22</v>
      </c>
      <c r="E1062" s="356" t="s">
        <v>2185</v>
      </c>
      <c r="F1062" s="214" t="s">
        <v>3252</v>
      </c>
      <c r="G1062" s="221" t="s">
        <v>3254</v>
      </c>
      <c r="H1062" s="214" t="s">
        <v>3906</v>
      </c>
      <c r="I1062" s="214" t="s">
        <v>1892</v>
      </c>
      <c r="J1062" s="191">
        <v>68</v>
      </c>
      <c r="K1062" s="321">
        <v>4.3467954345917468</v>
      </c>
      <c r="L1062" s="233">
        <v>4.3382352941176467</v>
      </c>
      <c r="M1062" s="217">
        <v>4.367647058823529</v>
      </c>
      <c r="N1062" s="217">
        <v>4.3283582089552235</v>
      </c>
      <c r="O1062" s="217">
        <v>4.3529411764705879</v>
      </c>
      <c r="P1062" s="430" t="s">
        <v>2227</v>
      </c>
    </row>
    <row r="1063" spans="1:16" ht="30" customHeight="1" x14ac:dyDescent="0.3">
      <c r="A1063" s="258" t="str">
        <f t="shared" si="16"/>
        <v>1060위</v>
      </c>
      <c r="B1063" s="215" t="s">
        <v>1833</v>
      </c>
      <c r="C1063" s="215" t="s">
        <v>2208</v>
      </c>
      <c r="D1063" s="272">
        <v>2</v>
      </c>
      <c r="E1063" s="356" t="s">
        <v>2678</v>
      </c>
      <c r="F1063" s="214" t="s">
        <v>3062</v>
      </c>
      <c r="G1063" s="221" t="s">
        <v>3064</v>
      </c>
      <c r="H1063" s="214" t="s">
        <v>2719</v>
      </c>
      <c r="I1063" s="214" t="s">
        <v>203</v>
      </c>
      <c r="J1063" s="191">
        <v>37</v>
      </c>
      <c r="K1063" s="321">
        <v>4.3445945945945947</v>
      </c>
      <c r="L1063" s="233">
        <v>4.3243243243243246</v>
      </c>
      <c r="M1063" s="217">
        <v>4.2972972972972974</v>
      </c>
      <c r="N1063" s="217">
        <v>4.3513513513513518</v>
      </c>
      <c r="O1063" s="217">
        <v>4.4054054054054053</v>
      </c>
      <c r="P1063" s="430" t="s">
        <v>2227</v>
      </c>
    </row>
    <row r="1064" spans="1:16" ht="30" customHeight="1" x14ac:dyDescent="0.3">
      <c r="A1064" s="258" t="str">
        <f t="shared" si="16"/>
        <v>1061위</v>
      </c>
      <c r="B1064" s="215" t="s">
        <v>3792</v>
      </c>
      <c r="C1064" s="215" t="s">
        <v>3902</v>
      </c>
      <c r="D1064" s="272">
        <v>22</v>
      </c>
      <c r="E1064" s="356" t="s">
        <v>2185</v>
      </c>
      <c r="F1064" s="214" t="s">
        <v>3742</v>
      </c>
      <c r="G1064" s="221" t="s">
        <v>3743</v>
      </c>
      <c r="H1064" s="214" t="s">
        <v>3906</v>
      </c>
      <c r="I1064" s="214" t="s">
        <v>1892</v>
      </c>
      <c r="J1064" s="191">
        <v>68</v>
      </c>
      <c r="K1064" s="321">
        <v>4.3432835820895521</v>
      </c>
      <c r="L1064" s="233">
        <v>4.3432835820895521</v>
      </c>
      <c r="M1064" s="217">
        <v>4.3432835820895521</v>
      </c>
      <c r="N1064" s="217">
        <v>4.3283582089552235</v>
      </c>
      <c r="O1064" s="217">
        <v>4.3582089552238807</v>
      </c>
      <c r="P1064" s="430" t="s">
        <v>2774</v>
      </c>
    </row>
    <row r="1065" spans="1:16" ht="30" customHeight="1" x14ac:dyDescent="0.3">
      <c r="A1065" s="258" t="str">
        <f t="shared" si="16"/>
        <v>1062위</v>
      </c>
      <c r="B1065" s="215" t="s">
        <v>3792</v>
      </c>
      <c r="C1065" s="215" t="s">
        <v>3902</v>
      </c>
      <c r="D1065" s="272">
        <v>22</v>
      </c>
      <c r="E1065" s="356" t="s">
        <v>2185</v>
      </c>
      <c r="F1065" s="214" t="s">
        <v>3209</v>
      </c>
      <c r="G1065" s="221" t="s">
        <v>3210</v>
      </c>
      <c r="H1065" s="214" t="s">
        <v>3906</v>
      </c>
      <c r="I1065" s="214" t="s">
        <v>1892</v>
      </c>
      <c r="J1065" s="191">
        <v>23</v>
      </c>
      <c r="K1065" s="321">
        <v>4.3413079975579976</v>
      </c>
      <c r="L1065" s="233">
        <v>4.3076923076923075</v>
      </c>
      <c r="M1065" s="217">
        <v>4.375</v>
      </c>
      <c r="N1065" s="217">
        <v>4.3015873015873014</v>
      </c>
      <c r="O1065" s="217">
        <v>4.3809523809523814</v>
      </c>
      <c r="P1065" s="430" t="s">
        <v>2774</v>
      </c>
    </row>
    <row r="1066" spans="1:16" ht="30" customHeight="1" x14ac:dyDescent="0.3">
      <c r="A1066" s="258" t="str">
        <f t="shared" si="16"/>
        <v>1063위</v>
      </c>
      <c r="B1066" s="215" t="s">
        <v>1173</v>
      </c>
      <c r="C1066" s="215" t="s">
        <v>1911</v>
      </c>
      <c r="D1066" s="272">
        <v>1</v>
      </c>
      <c r="E1066" s="356" t="s">
        <v>2684</v>
      </c>
      <c r="F1066" s="214" t="s">
        <v>3136</v>
      </c>
      <c r="G1066" s="221" t="s">
        <v>3137</v>
      </c>
      <c r="H1066" s="214" t="s">
        <v>203</v>
      </c>
      <c r="I1066" s="214" t="s">
        <v>203</v>
      </c>
      <c r="J1066" s="191">
        <v>27</v>
      </c>
      <c r="K1066" s="321">
        <v>4.3333333333333339</v>
      </c>
      <c r="L1066" s="233">
        <v>4.2592592592592595</v>
      </c>
      <c r="M1066" s="217">
        <v>4.4074074074074074</v>
      </c>
      <c r="N1066" s="217">
        <v>4.2962962962962967</v>
      </c>
      <c r="O1066" s="217">
        <v>4.3703703703703702</v>
      </c>
      <c r="P1066" s="430" t="s">
        <v>2227</v>
      </c>
    </row>
    <row r="1067" spans="1:16" ht="30" customHeight="1" x14ac:dyDescent="0.3">
      <c r="A1067" s="258" t="str">
        <f t="shared" si="16"/>
        <v>1064위</v>
      </c>
      <c r="B1067" s="215" t="s">
        <v>3792</v>
      </c>
      <c r="C1067" s="215" t="s">
        <v>3801</v>
      </c>
      <c r="D1067" s="272">
        <v>2</v>
      </c>
      <c r="E1067" s="356" t="s">
        <v>2671</v>
      </c>
      <c r="F1067" s="214" t="s">
        <v>3049</v>
      </c>
      <c r="G1067" s="221" t="s">
        <v>3050</v>
      </c>
      <c r="H1067" s="214" t="s">
        <v>1076</v>
      </c>
      <c r="I1067" s="214" t="s">
        <v>1076</v>
      </c>
      <c r="J1067" s="191">
        <v>19</v>
      </c>
      <c r="K1067" s="321">
        <v>4.333333333333333</v>
      </c>
      <c r="L1067" s="233">
        <v>4.3157894736842106</v>
      </c>
      <c r="M1067" s="217">
        <v>4.3684210526315788</v>
      </c>
      <c r="N1067" s="217">
        <v>4.3157894736842106</v>
      </c>
      <c r="O1067" s="217">
        <v>4.333333333333333</v>
      </c>
      <c r="P1067" s="430" t="s">
        <v>2227</v>
      </c>
    </row>
    <row r="1068" spans="1:16" ht="30" customHeight="1" x14ac:dyDescent="0.3">
      <c r="A1068" s="258" t="str">
        <f t="shared" si="16"/>
        <v>1064위</v>
      </c>
      <c r="B1068" s="215" t="s">
        <v>1173</v>
      </c>
      <c r="C1068" s="215" t="s">
        <v>1658</v>
      </c>
      <c r="D1068" s="272">
        <v>22</v>
      </c>
      <c r="E1068" s="356" t="s">
        <v>1921</v>
      </c>
      <c r="F1068" s="214" t="s">
        <v>3109</v>
      </c>
      <c r="G1068" s="221" t="s">
        <v>3110</v>
      </c>
      <c r="H1068" s="214" t="s">
        <v>1891</v>
      </c>
      <c r="I1068" s="214" t="s">
        <v>1892</v>
      </c>
      <c r="J1068" s="191">
        <v>9</v>
      </c>
      <c r="K1068" s="321">
        <v>4.333333333333333</v>
      </c>
      <c r="L1068" s="233">
        <v>4.4444444444444446</v>
      </c>
      <c r="M1068" s="217">
        <v>4.4444444444444446</v>
      </c>
      <c r="N1068" s="217">
        <v>4.1111111111111107</v>
      </c>
      <c r="O1068" s="217">
        <v>4.333333333333333</v>
      </c>
      <c r="P1068" s="430" t="s">
        <v>3100</v>
      </c>
    </row>
    <row r="1069" spans="1:16" ht="30" customHeight="1" x14ac:dyDescent="0.3">
      <c r="A1069" s="258" t="str">
        <f t="shared" si="16"/>
        <v>1064위</v>
      </c>
      <c r="B1069" s="215" t="s">
        <v>3792</v>
      </c>
      <c r="C1069" s="215" t="s">
        <v>3801</v>
      </c>
      <c r="D1069" s="272">
        <v>1</v>
      </c>
      <c r="E1069" s="356" t="s">
        <v>3823</v>
      </c>
      <c r="F1069" s="214" t="s">
        <v>3946</v>
      </c>
      <c r="G1069" s="221" t="s">
        <v>3947</v>
      </c>
      <c r="H1069" s="214" t="s">
        <v>1159</v>
      </c>
      <c r="I1069" s="214" t="s">
        <v>1159</v>
      </c>
      <c r="J1069" s="191">
        <v>6</v>
      </c>
      <c r="K1069" s="321">
        <v>4.333333333333333</v>
      </c>
      <c r="L1069" s="233">
        <v>4.333333333333333</v>
      </c>
      <c r="M1069" s="217">
        <v>4.333333333333333</v>
      </c>
      <c r="N1069" s="217">
        <v>4.333333333333333</v>
      </c>
      <c r="O1069" s="217">
        <v>4.333333333333333</v>
      </c>
      <c r="P1069" s="430" t="s">
        <v>2227</v>
      </c>
    </row>
    <row r="1070" spans="1:16" ht="30" customHeight="1" x14ac:dyDescent="0.3">
      <c r="A1070" s="258" t="str">
        <f t="shared" si="16"/>
        <v>1067위</v>
      </c>
      <c r="B1070" s="215" t="s">
        <v>3792</v>
      </c>
      <c r="C1070" s="215" t="s">
        <v>3801</v>
      </c>
      <c r="D1070" s="272">
        <v>3</v>
      </c>
      <c r="E1070" s="356" t="s">
        <v>1928</v>
      </c>
      <c r="F1070" s="214" t="s">
        <v>2741</v>
      </c>
      <c r="G1070" s="221" t="s">
        <v>3925</v>
      </c>
      <c r="H1070" s="214" t="s">
        <v>3813</v>
      </c>
      <c r="I1070" s="214" t="s">
        <v>1131</v>
      </c>
      <c r="J1070" s="191">
        <v>79</v>
      </c>
      <c r="K1070" s="321">
        <v>4.3301424050632917</v>
      </c>
      <c r="L1070" s="233">
        <v>4.3291139240506329</v>
      </c>
      <c r="M1070" s="217">
        <v>4.3164556962025316</v>
      </c>
      <c r="N1070" s="217">
        <v>4.3250000000000002</v>
      </c>
      <c r="O1070" s="217">
        <v>4.3499999999999996</v>
      </c>
      <c r="P1070" s="430" t="s">
        <v>2774</v>
      </c>
    </row>
    <row r="1071" spans="1:16" ht="30" customHeight="1" x14ac:dyDescent="0.3">
      <c r="A1071" s="258" t="str">
        <f t="shared" si="16"/>
        <v>1068위</v>
      </c>
      <c r="B1071" s="215" t="s">
        <v>3792</v>
      </c>
      <c r="C1071" s="215" t="s">
        <v>4052</v>
      </c>
      <c r="D1071" s="272">
        <v>3</v>
      </c>
      <c r="E1071" s="356" t="s">
        <v>2969</v>
      </c>
      <c r="F1071" s="214" t="s">
        <v>2899</v>
      </c>
      <c r="G1071" s="221" t="s">
        <v>2900</v>
      </c>
      <c r="H1071" s="214" t="s">
        <v>3813</v>
      </c>
      <c r="I1071" s="214" t="s">
        <v>1131</v>
      </c>
      <c r="J1071" s="191">
        <v>70</v>
      </c>
      <c r="K1071" s="321">
        <v>4.3285714285714283</v>
      </c>
      <c r="L1071" s="233">
        <v>4.3285714285714283</v>
      </c>
      <c r="M1071" s="217">
        <v>4.3428571428571425</v>
      </c>
      <c r="N1071" s="217">
        <v>4.3</v>
      </c>
      <c r="O1071" s="217">
        <v>4.3428571428571425</v>
      </c>
      <c r="P1071" s="430" t="s">
        <v>2774</v>
      </c>
    </row>
    <row r="1072" spans="1:16" ht="30" customHeight="1" x14ac:dyDescent="0.3">
      <c r="A1072" s="258" t="str">
        <f t="shared" si="16"/>
        <v>1069위</v>
      </c>
      <c r="B1072" s="215" t="s">
        <v>3792</v>
      </c>
      <c r="C1072" s="215" t="s">
        <v>3801</v>
      </c>
      <c r="D1072" s="272">
        <v>3</v>
      </c>
      <c r="E1072" s="356" t="s">
        <v>1928</v>
      </c>
      <c r="F1072" s="214" t="s">
        <v>2741</v>
      </c>
      <c r="G1072" s="221" t="s">
        <v>3926</v>
      </c>
      <c r="H1072" s="214" t="s">
        <v>3813</v>
      </c>
      <c r="I1072" s="214" t="s">
        <v>1131</v>
      </c>
      <c r="J1072" s="191">
        <v>80</v>
      </c>
      <c r="K1072" s="321">
        <v>4.328125</v>
      </c>
      <c r="L1072" s="233">
        <v>4.3125</v>
      </c>
      <c r="M1072" s="217">
        <v>4.3375000000000004</v>
      </c>
      <c r="N1072" s="217">
        <v>4.3125</v>
      </c>
      <c r="O1072" s="217">
        <v>4.3499999999999996</v>
      </c>
      <c r="P1072" s="430" t="s">
        <v>2774</v>
      </c>
    </row>
    <row r="1073" spans="1:16" ht="30" customHeight="1" x14ac:dyDescent="0.3">
      <c r="A1073" s="258" t="str">
        <f t="shared" si="16"/>
        <v>1070위</v>
      </c>
      <c r="B1073" s="215" t="s">
        <v>3792</v>
      </c>
      <c r="C1073" s="215" t="s">
        <v>3801</v>
      </c>
      <c r="D1073" s="272">
        <v>3</v>
      </c>
      <c r="E1073" s="356" t="s">
        <v>1928</v>
      </c>
      <c r="F1073" s="214" t="s">
        <v>2741</v>
      </c>
      <c r="G1073" s="221" t="s">
        <v>3927</v>
      </c>
      <c r="H1073" s="214" t="s">
        <v>3813</v>
      </c>
      <c r="I1073" s="214" t="s">
        <v>1131</v>
      </c>
      <c r="J1073" s="191">
        <v>80</v>
      </c>
      <c r="K1073" s="321">
        <v>4.326977848101266</v>
      </c>
      <c r="L1073" s="233">
        <v>4.3375000000000004</v>
      </c>
      <c r="M1073" s="217">
        <v>4.3375000000000004</v>
      </c>
      <c r="N1073" s="217">
        <v>4.3037974683544302</v>
      </c>
      <c r="O1073" s="217">
        <v>4.3291139240506329</v>
      </c>
      <c r="P1073" s="430" t="s">
        <v>2774</v>
      </c>
    </row>
    <row r="1074" spans="1:16" ht="30" customHeight="1" x14ac:dyDescent="0.3">
      <c r="A1074" s="258" t="str">
        <f t="shared" si="16"/>
        <v>1071위</v>
      </c>
      <c r="B1074" s="215" t="s">
        <v>1898</v>
      </c>
      <c r="C1074" s="215" t="s">
        <v>1905</v>
      </c>
      <c r="D1074" s="272">
        <v>22</v>
      </c>
      <c r="E1074" s="356" t="s">
        <v>1907</v>
      </c>
      <c r="F1074" s="214" t="s">
        <v>2984</v>
      </c>
      <c r="G1074" s="221" t="s">
        <v>2985</v>
      </c>
      <c r="H1074" s="214" t="s">
        <v>1891</v>
      </c>
      <c r="I1074" s="214" t="s">
        <v>1892</v>
      </c>
      <c r="J1074" s="191">
        <v>83</v>
      </c>
      <c r="K1074" s="321">
        <v>4.3251929012345682</v>
      </c>
      <c r="L1074" s="233">
        <v>4.3209876543209873</v>
      </c>
      <c r="M1074" s="217">
        <v>4.3624999999999998</v>
      </c>
      <c r="N1074" s="217">
        <v>4.3086419753086416</v>
      </c>
      <c r="O1074" s="217">
        <v>4.3086419753086416</v>
      </c>
      <c r="P1074" s="452" t="s">
        <v>2766</v>
      </c>
    </row>
    <row r="1075" spans="1:16" ht="30" customHeight="1" x14ac:dyDescent="0.3">
      <c r="A1075" s="258" t="str">
        <f t="shared" si="16"/>
        <v>1072위</v>
      </c>
      <c r="B1075" s="215" t="s">
        <v>1173</v>
      </c>
      <c r="C1075" s="215" t="s">
        <v>1658</v>
      </c>
      <c r="D1075" s="272">
        <v>1</v>
      </c>
      <c r="E1075" s="356" t="s">
        <v>2704</v>
      </c>
      <c r="F1075" s="214" t="s">
        <v>3252</v>
      </c>
      <c r="G1075" s="221" t="s">
        <v>3254</v>
      </c>
      <c r="H1075" s="214" t="s">
        <v>1159</v>
      </c>
      <c r="I1075" s="214" t="s">
        <v>1159</v>
      </c>
      <c r="J1075" s="191">
        <v>10</v>
      </c>
      <c r="K1075" s="321">
        <v>4.3250000000000002</v>
      </c>
      <c r="L1075" s="233">
        <v>4.3</v>
      </c>
      <c r="M1075" s="217">
        <v>4.3</v>
      </c>
      <c r="N1075" s="217">
        <v>4.4000000000000004</v>
      </c>
      <c r="O1075" s="217">
        <v>4.3</v>
      </c>
      <c r="P1075" s="430" t="s">
        <v>2227</v>
      </c>
    </row>
    <row r="1076" spans="1:16" ht="30" customHeight="1" x14ac:dyDescent="0.3">
      <c r="A1076" s="258" t="str">
        <f t="shared" si="16"/>
        <v>1072위</v>
      </c>
      <c r="B1076" s="215" t="s">
        <v>1173</v>
      </c>
      <c r="C1076" s="215" t="s">
        <v>1658</v>
      </c>
      <c r="D1076" s="272">
        <v>1</v>
      </c>
      <c r="E1076" s="356" t="s">
        <v>2704</v>
      </c>
      <c r="F1076" s="214" t="s">
        <v>3252</v>
      </c>
      <c r="G1076" s="221" t="s">
        <v>3255</v>
      </c>
      <c r="H1076" s="214" t="s">
        <v>1159</v>
      </c>
      <c r="I1076" s="214" t="s">
        <v>1159</v>
      </c>
      <c r="J1076" s="191">
        <v>10</v>
      </c>
      <c r="K1076" s="321">
        <v>4.3250000000000002</v>
      </c>
      <c r="L1076" s="233">
        <v>4.3</v>
      </c>
      <c r="M1076" s="217">
        <v>4.3</v>
      </c>
      <c r="N1076" s="217">
        <v>4.4000000000000004</v>
      </c>
      <c r="O1076" s="217">
        <v>4.3</v>
      </c>
      <c r="P1076" s="430" t="s">
        <v>2227</v>
      </c>
    </row>
    <row r="1077" spans="1:16" ht="30" customHeight="1" x14ac:dyDescent="0.3">
      <c r="A1077" s="258" t="str">
        <f t="shared" si="16"/>
        <v>1074위</v>
      </c>
      <c r="B1077" s="215" t="s">
        <v>1886</v>
      </c>
      <c r="C1077" s="215" t="s">
        <v>1894</v>
      </c>
      <c r="D1077" s="274">
        <v>1</v>
      </c>
      <c r="E1077" s="357" t="s">
        <v>2644</v>
      </c>
      <c r="F1077" s="214" t="s">
        <v>2819</v>
      </c>
      <c r="G1077" s="221" t="s">
        <v>2820</v>
      </c>
      <c r="H1077" s="214" t="s">
        <v>1159</v>
      </c>
      <c r="I1077" s="214" t="s">
        <v>1159</v>
      </c>
      <c r="J1077" s="273">
        <v>28</v>
      </c>
      <c r="K1077" s="321">
        <v>4.3214285714285712</v>
      </c>
      <c r="L1077" s="233">
        <v>4.25</v>
      </c>
      <c r="M1077" s="217">
        <v>4.3571428571428568</v>
      </c>
      <c r="N1077" s="217">
        <v>4.2857142857142856</v>
      </c>
      <c r="O1077" s="217">
        <v>4.3928571428571432</v>
      </c>
      <c r="P1077" s="430" t="s">
        <v>2227</v>
      </c>
    </row>
    <row r="1078" spans="1:16" ht="30" customHeight="1" x14ac:dyDescent="0.3">
      <c r="A1078" s="258" t="str">
        <f t="shared" si="16"/>
        <v>1074위</v>
      </c>
      <c r="B1078" s="215" t="s">
        <v>3394</v>
      </c>
      <c r="C1078" s="215" t="s">
        <v>3705</v>
      </c>
      <c r="D1078" s="272">
        <v>22</v>
      </c>
      <c r="E1078" s="356" t="s">
        <v>3719</v>
      </c>
      <c r="F1078" s="214" t="s">
        <v>1308</v>
      </c>
      <c r="G1078" s="221" t="s">
        <v>1309</v>
      </c>
      <c r="H1078" s="214" t="s">
        <v>247</v>
      </c>
      <c r="I1078" s="214" t="s">
        <v>248</v>
      </c>
      <c r="J1078" s="191">
        <v>7</v>
      </c>
      <c r="K1078" s="321">
        <v>4.3214285714285712</v>
      </c>
      <c r="L1078" s="233">
        <v>4.2857142857142856</v>
      </c>
      <c r="M1078" s="217">
        <v>4.2857142857142856</v>
      </c>
      <c r="N1078" s="217">
        <v>4.4285714285714288</v>
      </c>
      <c r="O1078" s="217">
        <v>4.2857142857142856</v>
      </c>
      <c r="P1078" s="430" t="s">
        <v>1537</v>
      </c>
    </row>
    <row r="1079" spans="1:16" ht="30" customHeight="1" x14ac:dyDescent="0.3">
      <c r="A1079" s="258" t="str">
        <f t="shared" si="16"/>
        <v>1076위</v>
      </c>
      <c r="B1079" s="215" t="s">
        <v>3792</v>
      </c>
      <c r="C1079" s="215" t="s">
        <v>3833</v>
      </c>
      <c r="D1079" s="272">
        <v>3</v>
      </c>
      <c r="E1079" s="356" t="s">
        <v>1931</v>
      </c>
      <c r="F1079" s="214" t="s">
        <v>2806</v>
      </c>
      <c r="G1079" s="221" t="s">
        <v>2891</v>
      </c>
      <c r="H1079" s="214" t="s">
        <v>3813</v>
      </c>
      <c r="I1079" s="214" t="s">
        <v>1131</v>
      </c>
      <c r="J1079" s="191">
        <v>71</v>
      </c>
      <c r="K1079" s="321">
        <v>4.320422535211268</v>
      </c>
      <c r="L1079" s="233">
        <v>4.3380281690140849</v>
      </c>
      <c r="M1079" s="217">
        <v>4.352112676056338</v>
      </c>
      <c r="N1079" s="217">
        <v>4.295774647887324</v>
      </c>
      <c r="O1079" s="217">
        <v>4.295774647887324</v>
      </c>
      <c r="P1079" s="430" t="s">
        <v>2227</v>
      </c>
    </row>
    <row r="1080" spans="1:16" ht="30" customHeight="1" x14ac:dyDescent="0.3">
      <c r="A1080" s="258" t="str">
        <f t="shared" si="16"/>
        <v>1077위</v>
      </c>
      <c r="B1080" s="215" t="s">
        <v>1173</v>
      </c>
      <c r="C1080" s="215" t="s">
        <v>1911</v>
      </c>
      <c r="D1080" s="272">
        <v>1</v>
      </c>
      <c r="E1080" s="356" t="s">
        <v>2684</v>
      </c>
      <c r="F1080" s="214" t="s">
        <v>3138</v>
      </c>
      <c r="G1080" s="221" t="s">
        <v>3139</v>
      </c>
      <c r="H1080" s="214" t="s">
        <v>203</v>
      </c>
      <c r="I1080" s="214" t="s">
        <v>203</v>
      </c>
      <c r="J1080" s="191">
        <v>27</v>
      </c>
      <c r="K1080" s="321">
        <v>4.3183760683760681</v>
      </c>
      <c r="L1080" s="233">
        <v>4.2962962962962967</v>
      </c>
      <c r="M1080" s="217">
        <v>4.2962962962962967</v>
      </c>
      <c r="N1080" s="217">
        <v>4.2962962962962967</v>
      </c>
      <c r="O1080" s="217">
        <v>4.384615384615385</v>
      </c>
      <c r="P1080" s="430" t="s">
        <v>2227</v>
      </c>
    </row>
    <row r="1081" spans="1:16" ht="30" customHeight="1" x14ac:dyDescent="0.3">
      <c r="A1081" s="258" t="str">
        <f t="shared" si="16"/>
        <v>1078위</v>
      </c>
      <c r="B1081" s="215" t="s">
        <v>3394</v>
      </c>
      <c r="C1081" s="215" t="s">
        <v>3527</v>
      </c>
      <c r="D1081" s="272">
        <v>3</v>
      </c>
      <c r="E1081" s="356" t="s">
        <v>721</v>
      </c>
      <c r="F1081" s="214" t="s">
        <v>1116</v>
      </c>
      <c r="G1081" s="221" t="s">
        <v>1117</v>
      </c>
      <c r="H1081" s="222" t="s">
        <v>204</v>
      </c>
      <c r="I1081" s="222" t="s">
        <v>204</v>
      </c>
      <c r="J1081" s="191">
        <v>37</v>
      </c>
      <c r="K1081" s="321">
        <v>4.3175675675675675</v>
      </c>
      <c r="L1081" s="233">
        <v>4.2702702702702702</v>
      </c>
      <c r="M1081" s="217">
        <v>4.3783783783783781</v>
      </c>
      <c r="N1081" s="217">
        <v>4.243243243243243</v>
      </c>
      <c r="O1081" s="217">
        <v>4.3783783783783781</v>
      </c>
      <c r="P1081" s="430" t="s">
        <v>2227</v>
      </c>
    </row>
    <row r="1082" spans="1:16" ht="30" customHeight="1" x14ac:dyDescent="0.3">
      <c r="A1082" s="258" t="str">
        <f t="shared" si="16"/>
        <v>1079위</v>
      </c>
      <c r="B1082" s="215" t="s">
        <v>1173</v>
      </c>
      <c r="C1082" s="215" t="s">
        <v>1914</v>
      </c>
      <c r="D1082" s="272">
        <v>22</v>
      </c>
      <c r="E1082" s="356" t="s">
        <v>1916</v>
      </c>
      <c r="F1082" s="214" t="s">
        <v>3167</v>
      </c>
      <c r="G1082" s="221" t="s">
        <v>3168</v>
      </c>
      <c r="H1082" s="214" t="s">
        <v>1891</v>
      </c>
      <c r="I1082" s="214" t="s">
        <v>1892</v>
      </c>
      <c r="J1082" s="191">
        <v>82</v>
      </c>
      <c r="K1082" s="321">
        <v>4.3174841772151904</v>
      </c>
      <c r="L1082" s="233">
        <v>4.3125</v>
      </c>
      <c r="M1082" s="217">
        <v>4.3624999999999998</v>
      </c>
      <c r="N1082" s="217">
        <v>4.2658227848101262</v>
      </c>
      <c r="O1082" s="217">
        <v>4.3291139240506329</v>
      </c>
      <c r="P1082" s="452" t="s">
        <v>2774</v>
      </c>
    </row>
    <row r="1083" spans="1:16" ht="30" customHeight="1" x14ac:dyDescent="0.3">
      <c r="A1083" s="258" t="str">
        <f t="shared" si="16"/>
        <v>1080위</v>
      </c>
      <c r="B1083" s="215" t="s">
        <v>1173</v>
      </c>
      <c r="C1083" s="215" t="s">
        <v>1658</v>
      </c>
      <c r="D1083" s="272">
        <v>22</v>
      </c>
      <c r="E1083" s="356" t="s">
        <v>1921</v>
      </c>
      <c r="F1083" s="214" t="s">
        <v>3167</v>
      </c>
      <c r="G1083" s="221" t="s">
        <v>3232</v>
      </c>
      <c r="H1083" s="214" t="s">
        <v>1891</v>
      </c>
      <c r="I1083" s="214" t="s">
        <v>1892</v>
      </c>
      <c r="J1083" s="191">
        <v>80</v>
      </c>
      <c r="K1083" s="321">
        <v>4.3163363171355495</v>
      </c>
      <c r="L1083" s="233">
        <v>4.3478260869565215</v>
      </c>
      <c r="M1083" s="217">
        <v>4.3188405797101446</v>
      </c>
      <c r="N1083" s="217">
        <v>4.2898550724637685</v>
      </c>
      <c r="O1083" s="217">
        <v>4.3088235294117645</v>
      </c>
      <c r="P1083" s="430" t="s">
        <v>2227</v>
      </c>
    </row>
    <row r="1084" spans="1:16" ht="30" customHeight="1" x14ac:dyDescent="0.3">
      <c r="A1084" s="258" t="str">
        <f t="shared" si="16"/>
        <v>1081위</v>
      </c>
      <c r="B1084" s="215" t="s">
        <v>3394</v>
      </c>
      <c r="C1084" s="215" t="s">
        <v>3705</v>
      </c>
      <c r="D1084" s="272">
        <v>22</v>
      </c>
      <c r="E1084" s="356" t="s">
        <v>3719</v>
      </c>
      <c r="F1084" s="214" t="s">
        <v>3730</v>
      </c>
      <c r="G1084" s="221" t="s">
        <v>3731</v>
      </c>
      <c r="H1084" s="214" t="s">
        <v>247</v>
      </c>
      <c r="I1084" s="214" t="s">
        <v>248</v>
      </c>
      <c r="J1084" s="191">
        <v>49</v>
      </c>
      <c r="K1084" s="321">
        <v>4.3163265306122449</v>
      </c>
      <c r="L1084" s="233">
        <v>4.3061224489795915</v>
      </c>
      <c r="M1084" s="217">
        <v>4.3061224489795915</v>
      </c>
      <c r="N1084" s="217">
        <v>4.3265306122448983</v>
      </c>
      <c r="O1084" s="217">
        <v>4.3265306122448983</v>
      </c>
      <c r="P1084" s="430" t="s">
        <v>75</v>
      </c>
    </row>
    <row r="1085" spans="1:16" ht="30" customHeight="1" x14ac:dyDescent="0.3">
      <c r="A1085" s="258" t="str">
        <f t="shared" si="16"/>
        <v>1082위</v>
      </c>
      <c r="B1085" s="215" t="s">
        <v>1886</v>
      </c>
      <c r="C1085" s="215" t="s">
        <v>1894</v>
      </c>
      <c r="D1085" s="274">
        <v>22</v>
      </c>
      <c r="E1085" s="357" t="s">
        <v>1896</v>
      </c>
      <c r="F1085" s="214" t="s">
        <v>2511</v>
      </c>
      <c r="G1085" s="221" t="s">
        <v>2779</v>
      </c>
      <c r="H1085" s="214" t="s">
        <v>1891</v>
      </c>
      <c r="I1085" s="214" t="s">
        <v>1892</v>
      </c>
      <c r="J1085" s="273">
        <v>88</v>
      </c>
      <c r="K1085" s="321">
        <v>4.3132530120481931</v>
      </c>
      <c r="L1085" s="233">
        <v>4.3253012048192767</v>
      </c>
      <c r="M1085" s="217">
        <v>4.3855421686746991</v>
      </c>
      <c r="N1085" s="217">
        <v>4.2409638554216871</v>
      </c>
      <c r="O1085" s="217">
        <v>4.3012048192771086</v>
      </c>
      <c r="P1085" s="430" t="s">
        <v>2227</v>
      </c>
    </row>
    <row r="1086" spans="1:16" ht="30" customHeight="1" x14ac:dyDescent="0.3">
      <c r="A1086" s="258" t="str">
        <f t="shared" si="16"/>
        <v>1083위</v>
      </c>
      <c r="B1086" s="215" t="s">
        <v>3792</v>
      </c>
      <c r="C1086" s="215" t="s">
        <v>3801</v>
      </c>
      <c r="D1086" s="272">
        <v>3</v>
      </c>
      <c r="E1086" s="356" t="s">
        <v>1928</v>
      </c>
      <c r="F1086" s="214" t="s">
        <v>2842</v>
      </c>
      <c r="G1086" s="221" t="s">
        <v>2812</v>
      </c>
      <c r="H1086" s="214" t="s">
        <v>3813</v>
      </c>
      <c r="I1086" s="214" t="s">
        <v>1131</v>
      </c>
      <c r="J1086" s="191">
        <v>80</v>
      </c>
      <c r="K1086" s="321">
        <v>4.3131724683544297</v>
      </c>
      <c r="L1086" s="233">
        <v>4.3499999999999996</v>
      </c>
      <c r="M1086" s="217">
        <v>4.3624999999999998</v>
      </c>
      <c r="N1086" s="217">
        <v>4.2151898734177218</v>
      </c>
      <c r="O1086" s="217">
        <v>4.3250000000000002</v>
      </c>
      <c r="P1086" s="430" t="s">
        <v>2227</v>
      </c>
    </row>
    <row r="1087" spans="1:16" ht="30" customHeight="1" x14ac:dyDescent="0.3">
      <c r="A1087" s="258" t="str">
        <f t="shared" si="16"/>
        <v>1084위</v>
      </c>
      <c r="B1087" s="215" t="s">
        <v>3394</v>
      </c>
      <c r="C1087" s="215" t="s">
        <v>3527</v>
      </c>
      <c r="D1087" s="272">
        <v>22</v>
      </c>
      <c r="E1087" s="356" t="s">
        <v>3528</v>
      </c>
      <c r="F1087" s="214" t="s">
        <v>112</v>
      </c>
      <c r="G1087" s="221" t="s">
        <v>326</v>
      </c>
      <c r="H1087" s="214" t="s">
        <v>247</v>
      </c>
      <c r="I1087" s="214" t="s">
        <v>248</v>
      </c>
      <c r="J1087" s="191">
        <v>16</v>
      </c>
      <c r="K1087" s="321">
        <v>4.3125</v>
      </c>
      <c r="L1087" s="232">
        <v>4.3125</v>
      </c>
      <c r="M1087" s="216">
        <v>4.3125</v>
      </c>
      <c r="N1087" s="216">
        <v>4.3125</v>
      </c>
      <c r="O1087" s="216">
        <v>4.3125</v>
      </c>
      <c r="P1087" s="430" t="s">
        <v>1535</v>
      </c>
    </row>
    <row r="1088" spans="1:16" ht="30" customHeight="1" x14ac:dyDescent="0.3">
      <c r="A1088" s="258" t="str">
        <f t="shared" si="16"/>
        <v>1085위</v>
      </c>
      <c r="B1088" s="215" t="s">
        <v>3792</v>
      </c>
      <c r="C1088" s="215" t="s">
        <v>3801</v>
      </c>
      <c r="D1088" s="272">
        <v>3</v>
      </c>
      <c r="E1088" s="356" t="s">
        <v>1928</v>
      </c>
      <c r="F1088" s="214" t="s">
        <v>2895</v>
      </c>
      <c r="G1088" s="221" t="s">
        <v>2896</v>
      </c>
      <c r="H1088" s="214" t="s">
        <v>3813</v>
      </c>
      <c r="I1088" s="214" t="s">
        <v>1131</v>
      </c>
      <c r="J1088" s="191">
        <v>80</v>
      </c>
      <c r="K1088" s="321">
        <v>4.3093750000000002</v>
      </c>
      <c r="L1088" s="233">
        <v>4.3250000000000002</v>
      </c>
      <c r="M1088" s="217">
        <v>4.3624999999999998</v>
      </c>
      <c r="N1088" s="217">
        <v>4.2125000000000004</v>
      </c>
      <c r="O1088" s="217">
        <v>4.3375000000000004</v>
      </c>
      <c r="P1088" s="430" t="s">
        <v>2227</v>
      </c>
    </row>
    <row r="1089" spans="1:16" ht="30" customHeight="1" x14ac:dyDescent="0.3">
      <c r="A1089" s="258" t="str">
        <f t="shared" si="16"/>
        <v>1086위</v>
      </c>
      <c r="B1089" s="215" t="s">
        <v>1173</v>
      </c>
      <c r="C1089" s="215" t="s">
        <v>1911</v>
      </c>
      <c r="D1089" s="272">
        <v>22</v>
      </c>
      <c r="E1089" s="356" t="s">
        <v>1913</v>
      </c>
      <c r="F1089" s="214" t="s">
        <v>3120</v>
      </c>
      <c r="G1089" s="221" t="s">
        <v>3121</v>
      </c>
      <c r="H1089" s="214" t="s">
        <v>1891</v>
      </c>
      <c r="I1089" s="214" t="s">
        <v>1892</v>
      </c>
      <c r="J1089" s="191">
        <v>82</v>
      </c>
      <c r="K1089" s="321">
        <v>4.3086419753086425</v>
      </c>
      <c r="L1089" s="233">
        <v>4.3086419753086416</v>
      </c>
      <c r="M1089" s="217">
        <v>4.3209876543209873</v>
      </c>
      <c r="N1089" s="217">
        <v>4.2962962962962967</v>
      </c>
      <c r="O1089" s="217">
        <v>4.3086419753086416</v>
      </c>
      <c r="P1089" s="430" t="s">
        <v>2774</v>
      </c>
    </row>
    <row r="1090" spans="1:16" ht="30" customHeight="1" x14ac:dyDescent="0.3">
      <c r="A1090" s="258" t="str">
        <f t="shared" si="16"/>
        <v>1087위</v>
      </c>
      <c r="B1090" s="215" t="s">
        <v>3394</v>
      </c>
      <c r="C1090" s="215" t="s">
        <v>3705</v>
      </c>
      <c r="D1090" s="272">
        <v>22</v>
      </c>
      <c r="E1090" s="356" t="s">
        <v>3719</v>
      </c>
      <c r="F1090" s="214" t="s">
        <v>3730</v>
      </c>
      <c r="G1090" s="221" t="s">
        <v>3732</v>
      </c>
      <c r="H1090" s="214" t="s">
        <v>247</v>
      </c>
      <c r="I1090" s="214" t="s">
        <v>248</v>
      </c>
      <c r="J1090" s="191">
        <v>49</v>
      </c>
      <c r="K1090" s="321">
        <v>4.308061224489796</v>
      </c>
      <c r="L1090" s="233">
        <v>4.3061224489795915</v>
      </c>
      <c r="M1090" s="217">
        <v>4.3061224489795915</v>
      </c>
      <c r="N1090" s="217">
        <v>4.32</v>
      </c>
      <c r="O1090" s="217">
        <v>4.3</v>
      </c>
      <c r="P1090" s="430" t="s">
        <v>75</v>
      </c>
    </row>
    <row r="1091" spans="1:16" ht="30" customHeight="1" x14ac:dyDescent="0.3">
      <c r="A1091" s="258" t="str">
        <f t="shared" si="16"/>
        <v>1088위</v>
      </c>
      <c r="B1091" s="215" t="s">
        <v>1833</v>
      </c>
      <c r="C1091" s="215" t="s">
        <v>2456</v>
      </c>
      <c r="D1091" s="272">
        <v>1</v>
      </c>
      <c r="E1091" s="356" t="s">
        <v>2730</v>
      </c>
      <c r="F1091" s="214" t="s">
        <v>3385</v>
      </c>
      <c r="G1091" s="221" t="s">
        <v>3386</v>
      </c>
      <c r="H1091" s="214" t="s">
        <v>203</v>
      </c>
      <c r="I1091" s="214" t="s">
        <v>203</v>
      </c>
      <c r="J1091" s="191">
        <v>9</v>
      </c>
      <c r="K1091" s="321">
        <v>4.3055555555555554</v>
      </c>
      <c r="L1091" s="233">
        <v>4.2222222222222223</v>
      </c>
      <c r="M1091" s="217">
        <v>4.4444444444444446</v>
      </c>
      <c r="N1091" s="217">
        <v>4.333333333333333</v>
      </c>
      <c r="O1091" s="217">
        <v>4.2222222222222223</v>
      </c>
      <c r="P1091" s="430" t="s">
        <v>2227</v>
      </c>
    </row>
    <row r="1092" spans="1:16" ht="30" customHeight="1" x14ac:dyDescent="0.3">
      <c r="A1092" s="258" t="str">
        <f t="shared" ref="A1092:A1155" si="17">_xlfn.RANK.EQ(K1092, $K$4:$K$4324, 0)&amp;"위"</f>
        <v>1089위</v>
      </c>
      <c r="B1092" s="215" t="s">
        <v>3394</v>
      </c>
      <c r="C1092" s="215" t="s">
        <v>3527</v>
      </c>
      <c r="D1092" s="272">
        <v>5</v>
      </c>
      <c r="E1092" s="356" t="s">
        <v>703</v>
      </c>
      <c r="F1092" s="214" t="s">
        <v>430</v>
      </c>
      <c r="G1092" s="221" t="s">
        <v>827</v>
      </c>
      <c r="H1092" s="222" t="s">
        <v>363</v>
      </c>
      <c r="I1092" s="222" t="s">
        <v>363</v>
      </c>
      <c r="J1092" s="191">
        <v>28</v>
      </c>
      <c r="K1092" s="321">
        <v>4.3052248677248679</v>
      </c>
      <c r="L1092" s="233">
        <v>4.2857142857142856</v>
      </c>
      <c r="M1092" s="217">
        <v>4.3928571428571432</v>
      </c>
      <c r="N1092" s="217">
        <v>4.1851851851851851</v>
      </c>
      <c r="O1092" s="217">
        <v>4.3571428571428568</v>
      </c>
      <c r="P1092" s="430" t="s">
        <v>2227</v>
      </c>
    </row>
    <row r="1093" spans="1:16" ht="30" customHeight="1" x14ac:dyDescent="0.3">
      <c r="A1093" s="258" t="str">
        <f t="shared" si="17"/>
        <v>1090위</v>
      </c>
      <c r="B1093" s="215" t="s">
        <v>1173</v>
      </c>
      <c r="C1093" s="215" t="s">
        <v>1911</v>
      </c>
      <c r="D1093" s="272">
        <v>22</v>
      </c>
      <c r="E1093" s="356" t="s">
        <v>1913</v>
      </c>
      <c r="F1093" s="214" t="s">
        <v>3118</v>
      </c>
      <c r="G1093" s="221" t="s">
        <v>3119</v>
      </c>
      <c r="H1093" s="214" t="s">
        <v>1891</v>
      </c>
      <c r="I1093" s="214" t="s">
        <v>1892</v>
      </c>
      <c r="J1093" s="191">
        <v>82</v>
      </c>
      <c r="K1093" s="321">
        <v>4.3051697530864192</v>
      </c>
      <c r="L1093" s="233">
        <v>4.3</v>
      </c>
      <c r="M1093" s="217">
        <v>4.3125</v>
      </c>
      <c r="N1093" s="217">
        <v>4.2625000000000002</v>
      </c>
      <c r="O1093" s="217">
        <v>4.3456790123456788</v>
      </c>
      <c r="P1093" s="430" t="s">
        <v>2766</v>
      </c>
    </row>
    <row r="1094" spans="1:16" ht="30" customHeight="1" x14ac:dyDescent="0.3">
      <c r="A1094" s="258" t="str">
        <f t="shared" si="17"/>
        <v>1091위</v>
      </c>
      <c r="B1094" s="215" t="s">
        <v>1886</v>
      </c>
      <c r="C1094" s="215" t="s">
        <v>1894</v>
      </c>
      <c r="D1094" s="274">
        <v>1</v>
      </c>
      <c r="E1094" s="357" t="s">
        <v>2484</v>
      </c>
      <c r="F1094" s="214" t="s">
        <v>2563</v>
      </c>
      <c r="G1094" s="221" t="s">
        <v>2565</v>
      </c>
      <c r="H1094" s="214" t="s">
        <v>1101</v>
      </c>
      <c r="I1094" s="214" t="s">
        <v>1076</v>
      </c>
      <c r="J1094" s="273">
        <v>23</v>
      </c>
      <c r="K1094" s="321">
        <v>4.3046052631578942</v>
      </c>
      <c r="L1094" s="233">
        <v>4.3</v>
      </c>
      <c r="M1094" s="217">
        <v>4.3</v>
      </c>
      <c r="N1094" s="217">
        <v>4.3684210526315788</v>
      </c>
      <c r="O1094" s="217">
        <v>4.25</v>
      </c>
      <c r="P1094" s="452" t="s">
        <v>2227</v>
      </c>
    </row>
    <row r="1095" spans="1:16" ht="30" customHeight="1" x14ac:dyDescent="0.3">
      <c r="A1095" s="258" t="str">
        <f t="shared" si="17"/>
        <v>1092위</v>
      </c>
      <c r="B1095" s="215" t="s">
        <v>3792</v>
      </c>
      <c r="C1095" s="215" t="s">
        <v>3801</v>
      </c>
      <c r="D1095" s="272">
        <v>3</v>
      </c>
      <c r="E1095" s="356" t="s">
        <v>1928</v>
      </c>
      <c r="F1095" s="214" t="s">
        <v>2741</v>
      </c>
      <c r="G1095" s="221" t="s">
        <v>2836</v>
      </c>
      <c r="H1095" s="214" t="s">
        <v>3813</v>
      </c>
      <c r="I1095" s="214" t="s">
        <v>1131</v>
      </c>
      <c r="J1095" s="191">
        <v>80</v>
      </c>
      <c r="K1095" s="321">
        <v>4.3040743670886075</v>
      </c>
      <c r="L1095" s="233">
        <v>4.3125</v>
      </c>
      <c r="M1095" s="217">
        <v>4.3125</v>
      </c>
      <c r="N1095" s="217">
        <v>4.3037974683544302</v>
      </c>
      <c r="O1095" s="217">
        <v>4.2874999999999996</v>
      </c>
      <c r="P1095" s="430" t="s">
        <v>2774</v>
      </c>
    </row>
    <row r="1096" spans="1:16" ht="30" customHeight="1" x14ac:dyDescent="0.3">
      <c r="A1096" s="258" t="str">
        <f t="shared" si="17"/>
        <v>1093위</v>
      </c>
      <c r="B1096" s="215" t="s">
        <v>3394</v>
      </c>
      <c r="C1096" s="215" t="s">
        <v>3392</v>
      </c>
      <c r="D1096" s="272">
        <v>1</v>
      </c>
      <c r="E1096" s="356" t="s">
        <v>3410</v>
      </c>
      <c r="F1096" s="214" t="s">
        <v>3415</v>
      </c>
      <c r="G1096" s="221" t="s">
        <v>3416</v>
      </c>
      <c r="H1096" s="214" t="s">
        <v>1273</v>
      </c>
      <c r="I1096" s="214" t="s">
        <v>1273</v>
      </c>
      <c r="J1096" s="191">
        <v>14</v>
      </c>
      <c r="K1096" s="321">
        <v>4.3035714285714279</v>
      </c>
      <c r="L1096" s="233">
        <v>4.2857142857142856</v>
      </c>
      <c r="M1096" s="217">
        <v>4.3571428571428568</v>
      </c>
      <c r="N1096" s="217">
        <v>4.2857142857142856</v>
      </c>
      <c r="O1096" s="217">
        <v>4.2857142857142856</v>
      </c>
      <c r="P1096" s="430" t="s">
        <v>2227</v>
      </c>
    </row>
    <row r="1097" spans="1:16" ht="30" customHeight="1" x14ac:dyDescent="0.3">
      <c r="A1097" s="258" t="str">
        <f t="shared" si="17"/>
        <v>1094위</v>
      </c>
      <c r="B1097" s="215" t="s">
        <v>1833</v>
      </c>
      <c r="C1097" s="215" t="s">
        <v>2208</v>
      </c>
      <c r="D1097" s="272">
        <v>22</v>
      </c>
      <c r="E1097" s="356" t="s">
        <v>2178</v>
      </c>
      <c r="F1097" s="214" t="s">
        <v>3331</v>
      </c>
      <c r="G1097" s="221" t="s">
        <v>3332</v>
      </c>
      <c r="H1097" s="214" t="s">
        <v>1891</v>
      </c>
      <c r="I1097" s="214" t="s">
        <v>1892</v>
      </c>
      <c r="J1097" s="191">
        <v>61</v>
      </c>
      <c r="K1097" s="321">
        <v>4.3032786885245899</v>
      </c>
      <c r="L1097" s="233">
        <v>4.3114754098360653</v>
      </c>
      <c r="M1097" s="217">
        <v>4.3114754098360653</v>
      </c>
      <c r="N1097" s="217">
        <v>4.2950819672131146</v>
      </c>
      <c r="O1097" s="217">
        <v>4.2950819672131146</v>
      </c>
      <c r="P1097" s="430" t="s">
        <v>2766</v>
      </c>
    </row>
    <row r="1098" spans="1:16" ht="30" customHeight="1" x14ac:dyDescent="0.3">
      <c r="A1098" s="258" t="str">
        <f t="shared" si="17"/>
        <v>1095위</v>
      </c>
      <c r="B1098" s="215" t="s">
        <v>1886</v>
      </c>
      <c r="C1098" s="215" t="s">
        <v>1894</v>
      </c>
      <c r="D1098" s="274">
        <v>22</v>
      </c>
      <c r="E1098" s="357" t="s">
        <v>1896</v>
      </c>
      <c r="F1098" s="214" t="s">
        <v>2783</v>
      </c>
      <c r="G1098" s="221" t="s">
        <v>2784</v>
      </c>
      <c r="H1098" s="214" t="s">
        <v>1891</v>
      </c>
      <c r="I1098" s="214" t="s">
        <v>1892</v>
      </c>
      <c r="J1098" s="273">
        <v>88</v>
      </c>
      <c r="K1098" s="321">
        <v>4.3012048192771086</v>
      </c>
      <c r="L1098" s="233">
        <v>4.3855421686746991</v>
      </c>
      <c r="M1098" s="217">
        <v>4.3734939759036147</v>
      </c>
      <c r="N1098" s="217">
        <v>4.1807228915662646</v>
      </c>
      <c r="O1098" s="217">
        <v>4.2650602409638552</v>
      </c>
      <c r="P1098" s="430" t="s">
        <v>2227</v>
      </c>
    </row>
    <row r="1099" spans="1:16" ht="30" customHeight="1" x14ac:dyDescent="0.3">
      <c r="A1099" s="258" t="str">
        <f t="shared" si="17"/>
        <v>1096위</v>
      </c>
      <c r="B1099" s="215" t="s">
        <v>1898</v>
      </c>
      <c r="C1099" s="215" t="s">
        <v>1899</v>
      </c>
      <c r="D1099" s="272">
        <v>22</v>
      </c>
      <c r="E1099" s="356" t="s">
        <v>1901</v>
      </c>
      <c r="F1099" s="214" t="s">
        <v>2855</v>
      </c>
      <c r="G1099" s="221" t="s">
        <v>2856</v>
      </c>
      <c r="H1099" s="214" t="s">
        <v>1891</v>
      </c>
      <c r="I1099" s="214" t="s">
        <v>1892</v>
      </c>
      <c r="J1099" s="191">
        <v>81</v>
      </c>
      <c r="K1099" s="321">
        <v>4.3006329113924053</v>
      </c>
      <c r="L1099" s="233">
        <v>4.2784810126582276</v>
      </c>
      <c r="M1099" s="217">
        <v>4.3417721518987342</v>
      </c>
      <c r="N1099" s="217">
        <v>4.2658227848101262</v>
      </c>
      <c r="O1099" s="217">
        <v>4.3164556962025316</v>
      </c>
      <c r="P1099" s="430" t="s">
        <v>2227</v>
      </c>
    </row>
    <row r="1100" spans="1:16" ht="30" customHeight="1" x14ac:dyDescent="0.3">
      <c r="A1100" s="258" t="str">
        <f t="shared" si="17"/>
        <v>1097위</v>
      </c>
      <c r="B1100" s="215" t="s">
        <v>1833</v>
      </c>
      <c r="C1100" s="215" t="s">
        <v>2440</v>
      </c>
      <c r="D1100" s="272">
        <v>1</v>
      </c>
      <c r="E1100" s="356" t="s">
        <v>2625</v>
      </c>
      <c r="F1100" s="214" t="s">
        <v>2575</v>
      </c>
      <c r="G1100" s="221" t="s">
        <v>2579</v>
      </c>
      <c r="H1100" s="214" t="s">
        <v>1159</v>
      </c>
      <c r="I1100" s="214" t="s">
        <v>1159</v>
      </c>
      <c r="J1100" s="191">
        <v>11</v>
      </c>
      <c r="K1100" s="321">
        <v>4.3</v>
      </c>
      <c r="L1100" s="233">
        <v>4.3636363636363633</v>
      </c>
      <c r="M1100" s="217">
        <v>4.3636363636363633</v>
      </c>
      <c r="N1100" s="217">
        <v>4.2727272727272725</v>
      </c>
      <c r="O1100" s="217">
        <v>4.2</v>
      </c>
      <c r="P1100" s="430" t="s">
        <v>2227</v>
      </c>
    </row>
    <row r="1101" spans="1:16" ht="30" customHeight="1" x14ac:dyDescent="0.3">
      <c r="A1101" s="258" t="str">
        <f t="shared" si="17"/>
        <v>1098위</v>
      </c>
      <c r="B1101" s="215" t="s">
        <v>1898</v>
      </c>
      <c r="C1101" s="215" t="s">
        <v>1899</v>
      </c>
      <c r="D1101" s="272">
        <v>22</v>
      </c>
      <c r="E1101" s="356" t="s">
        <v>1901</v>
      </c>
      <c r="F1101" s="214" t="s">
        <v>2855</v>
      </c>
      <c r="G1101" s="221" t="s">
        <v>2857</v>
      </c>
      <c r="H1101" s="214" t="s">
        <v>1891</v>
      </c>
      <c r="I1101" s="214" t="s">
        <v>1892</v>
      </c>
      <c r="J1101" s="191">
        <v>81</v>
      </c>
      <c r="K1101" s="321">
        <v>4.29621064589419</v>
      </c>
      <c r="L1101" s="233">
        <v>4.2784810126582276</v>
      </c>
      <c r="M1101" s="217">
        <v>4.333333333333333</v>
      </c>
      <c r="N1101" s="217">
        <v>4.2692307692307692</v>
      </c>
      <c r="O1101" s="217">
        <v>4.3037974683544302</v>
      </c>
      <c r="P1101" s="430" t="s">
        <v>2227</v>
      </c>
    </row>
    <row r="1102" spans="1:16" ht="30" customHeight="1" x14ac:dyDescent="0.3">
      <c r="A1102" s="258" t="str">
        <f t="shared" si="17"/>
        <v>1099위</v>
      </c>
      <c r="B1102" s="215" t="s">
        <v>1173</v>
      </c>
      <c r="C1102" s="215" t="s">
        <v>1911</v>
      </c>
      <c r="D1102" s="272">
        <v>2</v>
      </c>
      <c r="E1102" s="356" t="s">
        <v>1928</v>
      </c>
      <c r="F1102" s="214" t="s">
        <v>2839</v>
      </c>
      <c r="G1102" s="221" t="s">
        <v>3097</v>
      </c>
      <c r="H1102" s="214" t="s">
        <v>1930</v>
      </c>
      <c r="I1102" s="214" t="s">
        <v>1131</v>
      </c>
      <c r="J1102" s="191">
        <v>45</v>
      </c>
      <c r="K1102" s="321">
        <v>4.2888888888888888</v>
      </c>
      <c r="L1102" s="233">
        <v>4.2888888888888888</v>
      </c>
      <c r="M1102" s="217">
        <v>4.2666666666666666</v>
      </c>
      <c r="N1102" s="217">
        <v>4.2666666666666666</v>
      </c>
      <c r="O1102" s="217">
        <v>4.333333333333333</v>
      </c>
      <c r="P1102" s="430" t="s">
        <v>2838</v>
      </c>
    </row>
    <row r="1103" spans="1:16" ht="30" customHeight="1" x14ac:dyDescent="0.3">
      <c r="A1103" s="258" t="str">
        <f t="shared" si="17"/>
        <v>1100위</v>
      </c>
      <c r="B1103" s="215" t="s">
        <v>3792</v>
      </c>
      <c r="C1103" s="215" t="s">
        <v>3833</v>
      </c>
      <c r="D1103" s="272">
        <v>3</v>
      </c>
      <c r="E1103" s="356" t="s">
        <v>1931</v>
      </c>
      <c r="F1103" s="214" t="s">
        <v>2746</v>
      </c>
      <c r="G1103" s="221" t="s">
        <v>4001</v>
      </c>
      <c r="H1103" s="214" t="s">
        <v>3813</v>
      </c>
      <c r="I1103" s="214" t="s">
        <v>1131</v>
      </c>
      <c r="J1103" s="191">
        <v>71</v>
      </c>
      <c r="K1103" s="321">
        <v>4.288732394366197</v>
      </c>
      <c r="L1103" s="233">
        <v>4.323943661971831</v>
      </c>
      <c r="M1103" s="217">
        <v>4.253521126760563</v>
      </c>
      <c r="N1103" s="217">
        <v>4.323943661971831</v>
      </c>
      <c r="O1103" s="217">
        <v>4.253521126760563</v>
      </c>
      <c r="P1103" s="430" t="s">
        <v>2227</v>
      </c>
    </row>
    <row r="1104" spans="1:16" ht="30" customHeight="1" x14ac:dyDescent="0.3">
      <c r="A1104" s="258" t="str">
        <f t="shared" si="17"/>
        <v>1101위</v>
      </c>
      <c r="B1104" s="215" t="s">
        <v>1833</v>
      </c>
      <c r="C1104" s="215" t="s">
        <v>2456</v>
      </c>
      <c r="D1104" s="272">
        <v>22</v>
      </c>
      <c r="E1104" s="356" t="s">
        <v>2179</v>
      </c>
      <c r="F1104" s="214" t="s">
        <v>3065</v>
      </c>
      <c r="G1104" s="221" t="s">
        <v>3355</v>
      </c>
      <c r="H1104" s="214" t="s">
        <v>1891</v>
      </c>
      <c r="I1104" s="214" t="s">
        <v>1892</v>
      </c>
      <c r="J1104" s="191">
        <v>72</v>
      </c>
      <c r="K1104" s="321">
        <v>4.2861015981735164</v>
      </c>
      <c r="L1104" s="233">
        <v>4.291666666666667</v>
      </c>
      <c r="M1104" s="217">
        <v>4.2739726027397262</v>
      </c>
      <c r="N1104" s="217">
        <v>4.25</v>
      </c>
      <c r="O1104" s="217">
        <v>4.3287671232876717</v>
      </c>
      <c r="P1104" s="430" t="s">
        <v>2774</v>
      </c>
    </row>
    <row r="1105" spans="1:16" ht="30" customHeight="1" x14ac:dyDescent="0.3">
      <c r="A1105" s="258" t="str">
        <f t="shared" si="17"/>
        <v>1102위</v>
      </c>
      <c r="B1105" s="215" t="s">
        <v>3792</v>
      </c>
      <c r="C1105" s="215" t="s">
        <v>4052</v>
      </c>
      <c r="D1105" s="272">
        <v>3</v>
      </c>
      <c r="E1105" s="356" t="s">
        <v>2969</v>
      </c>
      <c r="F1105" s="214" t="s">
        <v>2865</v>
      </c>
      <c r="G1105" s="221" t="s">
        <v>2902</v>
      </c>
      <c r="H1105" s="214" t="s">
        <v>3813</v>
      </c>
      <c r="I1105" s="214" t="s">
        <v>1131</v>
      </c>
      <c r="J1105" s="191">
        <v>70</v>
      </c>
      <c r="K1105" s="321">
        <v>4.2857142857142856</v>
      </c>
      <c r="L1105" s="233">
        <v>4.3142857142857141</v>
      </c>
      <c r="M1105" s="217">
        <v>4.2571428571428571</v>
      </c>
      <c r="N1105" s="217">
        <v>4.2714285714285714</v>
      </c>
      <c r="O1105" s="217">
        <v>4.3</v>
      </c>
      <c r="P1105" s="430" t="s">
        <v>2571</v>
      </c>
    </row>
    <row r="1106" spans="1:16" ht="30" customHeight="1" x14ac:dyDescent="0.3">
      <c r="A1106" s="258" t="str">
        <f t="shared" si="17"/>
        <v>1102위</v>
      </c>
      <c r="B1106" s="215" t="s">
        <v>1886</v>
      </c>
      <c r="C1106" s="215" t="s">
        <v>1894</v>
      </c>
      <c r="D1106" s="274">
        <v>1</v>
      </c>
      <c r="E1106" s="357" t="s">
        <v>2644</v>
      </c>
      <c r="F1106" s="214" t="s">
        <v>2821</v>
      </c>
      <c r="G1106" s="221" t="s">
        <v>2822</v>
      </c>
      <c r="H1106" s="214" t="s">
        <v>1159</v>
      </c>
      <c r="I1106" s="214" t="s">
        <v>1159</v>
      </c>
      <c r="J1106" s="273">
        <v>28</v>
      </c>
      <c r="K1106" s="321">
        <v>4.2857142857142856</v>
      </c>
      <c r="L1106" s="233">
        <v>4.25</v>
      </c>
      <c r="M1106" s="217">
        <v>4.2857142857142856</v>
      </c>
      <c r="N1106" s="217">
        <v>4.25</v>
      </c>
      <c r="O1106" s="217">
        <v>4.3571428571428568</v>
      </c>
      <c r="P1106" s="430" t="s">
        <v>2227</v>
      </c>
    </row>
    <row r="1107" spans="1:16" ht="30" customHeight="1" x14ac:dyDescent="0.3">
      <c r="A1107" s="258" t="str">
        <f t="shared" si="17"/>
        <v>1104위</v>
      </c>
      <c r="B1107" s="215" t="s">
        <v>3792</v>
      </c>
      <c r="C1107" s="215" t="s">
        <v>3833</v>
      </c>
      <c r="D1107" s="272">
        <v>3</v>
      </c>
      <c r="E1107" s="356" t="s">
        <v>1931</v>
      </c>
      <c r="F1107" s="214" t="s">
        <v>2897</v>
      </c>
      <c r="G1107" s="221" t="s">
        <v>2898</v>
      </c>
      <c r="H1107" s="214" t="s">
        <v>3813</v>
      </c>
      <c r="I1107" s="214" t="s">
        <v>1131</v>
      </c>
      <c r="J1107" s="191">
        <v>71</v>
      </c>
      <c r="K1107" s="321">
        <v>4.2792253521126762</v>
      </c>
      <c r="L1107" s="233">
        <v>4.3098591549295771</v>
      </c>
      <c r="M1107" s="217">
        <v>4.3098591549295771</v>
      </c>
      <c r="N1107" s="217">
        <v>4.197183098591549</v>
      </c>
      <c r="O1107" s="217">
        <v>4.3</v>
      </c>
      <c r="P1107" s="430" t="s">
        <v>2227</v>
      </c>
    </row>
    <row r="1108" spans="1:16" ht="30" customHeight="1" x14ac:dyDescent="0.3">
      <c r="A1108" s="258" t="str">
        <f t="shared" si="17"/>
        <v>1105위</v>
      </c>
      <c r="B1108" s="215" t="s">
        <v>3792</v>
      </c>
      <c r="C1108" s="215" t="s">
        <v>4052</v>
      </c>
      <c r="D1108" s="272">
        <v>3</v>
      </c>
      <c r="E1108" s="356" t="s">
        <v>2969</v>
      </c>
      <c r="F1108" s="214" t="s">
        <v>3192</v>
      </c>
      <c r="G1108" s="221" t="s">
        <v>2976</v>
      </c>
      <c r="H1108" s="214" t="s">
        <v>3813</v>
      </c>
      <c r="I1108" s="214" t="s">
        <v>1131</v>
      </c>
      <c r="J1108" s="191">
        <v>70</v>
      </c>
      <c r="K1108" s="321">
        <v>4.2785714285714285</v>
      </c>
      <c r="L1108" s="233">
        <v>4.2857142857142856</v>
      </c>
      <c r="M1108" s="217">
        <v>4.2857142857142856</v>
      </c>
      <c r="N1108" s="217">
        <v>4.2714285714285714</v>
      </c>
      <c r="O1108" s="217">
        <v>4.2714285714285714</v>
      </c>
      <c r="P1108" s="430" t="s">
        <v>2774</v>
      </c>
    </row>
    <row r="1109" spans="1:16" ht="30" customHeight="1" x14ac:dyDescent="0.3">
      <c r="A1109" s="258" t="str">
        <f t="shared" si="17"/>
        <v>1106위</v>
      </c>
      <c r="B1109" s="215" t="s">
        <v>3792</v>
      </c>
      <c r="C1109" s="215" t="s">
        <v>3833</v>
      </c>
      <c r="D1109" s="272">
        <v>22</v>
      </c>
      <c r="E1109" s="356" t="s">
        <v>2186</v>
      </c>
      <c r="F1109" s="214" t="s">
        <v>3109</v>
      </c>
      <c r="G1109" s="221" t="s">
        <v>3110</v>
      </c>
      <c r="H1109" s="214" t="s">
        <v>3906</v>
      </c>
      <c r="I1109" s="214" t="s">
        <v>1892</v>
      </c>
      <c r="J1109" s="191">
        <v>9</v>
      </c>
      <c r="K1109" s="321">
        <v>4.2777777777777777</v>
      </c>
      <c r="L1109" s="233">
        <v>4.333333333333333</v>
      </c>
      <c r="M1109" s="217">
        <v>4.333333333333333</v>
      </c>
      <c r="N1109" s="217">
        <v>4.1111111111111107</v>
      </c>
      <c r="O1109" s="217">
        <v>4.333333333333333</v>
      </c>
      <c r="P1109" s="430" t="s">
        <v>3100</v>
      </c>
    </row>
    <row r="1110" spans="1:16" ht="30" customHeight="1" x14ac:dyDescent="0.3">
      <c r="A1110" s="258" t="str">
        <f t="shared" si="17"/>
        <v>1107위</v>
      </c>
      <c r="B1110" s="215" t="s">
        <v>3792</v>
      </c>
      <c r="C1110" s="215" t="s">
        <v>4052</v>
      </c>
      <c r="D1110" s="272">
        <v>3</v>
      </c>
      <c r="E1110" s="356" t="s">
        <v>2969</v>
      </c>
      <c r="F1110" s="214" t="s">
        <v>2531</v>
      </c>
      <c r="G1110" s="221" t="s">
        <v>4048</v>
      </c>
      <c r="H1110" s="214" t="s">
        <v>3813</v>
      </c>
      <c r="I1110" s="214" t="s">
        <v>1131</v>
      </c>
      <c r="J1110" s="191">
        <v>70</v>
      </c>
      <c r="K1110" s="321">
        <v>4.2758281573498964</v>
      </c>
      <c r="L1110" s="233">
        <v>4.3</v>
      </c>
      <c r="M1110" s="217">
        <v>4.2714285714285714</v>
      </c>
      <c r="N1110" s="217">
        <v>4.2318840579710146</v>
      </c>
      <c r="O1110" s="217">
        <v>4.3</v>
      </c>
      <c r="P1110" s="430" t="s">
        <v>2571</v>
      </c>
    </row>
    <row r="1111" spans="1:16" ht="30" customHeight="1" x14ac:dyDescent="0.3">
      <c r="A1111" s="258" t="str">
        <f t="shared" si="17"/>
        <v>1108위</v>
      </c>
      <c r="B1111" s="215" t="s">
        <v>1173</v>
      </c>
      <c r="C1111" s="215" t="s">
        <v>1548</v>
      </c>
      <c r="D1111" s="272">
        <v>22</v>
      </c>
      <c r="E1111" s="356" t="s">
        <v>1918</v>
      </c>
      <c r="F1111" s="214" t="s">
        <v>3193</v>
      </c>
      <c r="G1111" s="221" t="s">
        <v>3194</v>
      </c>
      <c r="H1111" s="214" t="s">
        <v>1891</v>
      </c>
      <c r="I1111" s="214" t="s">
        <v>1892</v>
      </c>
      <c r="J1111" s="191">
        <v>76</v>
      </c>
      <c r="K1111" s="321">
        <v>4.274647887323944</v>
      </c>
      <c r="L1111" s="233">
        <v>4.28169014084507</v>
      </c>
      <c r="M1111" s="217">
        <v>4.3380281690140849</v>
      </c>
      <c r="N1111" s="217">
        <v>4.183098591549296</v>
      </c>
      <c r="O1111" s="217">
        <v>4.295774647887324</v>
      </c>
      <c r="P1111" s="430" t="s">
        <v>2774</v>
      </c>
    </row>
    <row r="1112" spans="1:16" ht="30" customHeight="1" x14ac:dyDescent="0.3">
      <c r="A1112" s="258" t="str">
        <f t="shared" si="17"/>
        <v>1109위</v>
      </c>
      <c r="B1112" s="215" t="s">
        <v>1898</v>
      </c>
      <c r="C1112" s="215" t="s">
        <v>1908</v>
      </c>
      <c r="D1112" s="272">
        <v>22</v>
      </c>
      <c r="E1112" s="356" t="s">
        <v>1910</v>
      </c>
      <c r="F1112" s="214" t="s">
        <v>3044</v>
      </c>
      <c r="G1112" s="221" t="s">
        <v>3045</v>
      </c>
      <c r="H1112" s="214" t="s">
        <v>1891</v>
      </c>
      <c r="I1112" s="214" t="s">
        <v>1892</v>
      </c>
      <c r="J1112" s="191">
        <v>81</v>
      </c>
      <c r="K1112" s="321">
        <v>4.2694805194805197</v>
      </c>
      <c r="L1112" s="233">
        <v>4.2597402597402594</v>
      </c>
      <c r="M1112" s="217">
        <v>4.3246753246753249</v>
      </c>
      <c r="N1112" s="217">
        <v>4.1818181818181817</v>
      </c>
      <c r="O1112" s="217">
        <v>4.3116883116883118</v>
      </c>
      <c r="P1112" s="430" t="s">
        <v>2227</v>
      </c>
    </row>
    <row r="1113" spans="1:16" ht="30" customHeight="1" x14ac:dyDescent="0.3">
      <c r="A1113" s="258" t="str">
        <f t="shared" si="17"/>
        <v>1110위</v>
      </c>
      <c r="B1113" s="215" t="s">
        <v>1886</v>
      </c>
      <c r="C1113" s="215" t="s">
        <v>1894</v>
      </c>
      <c r="D1113" s="274">
        <v>1</v>
      </c>
      <c r="E1113" s="357" t="s">
        <v>2644</v>
      </c>
      <c r="F1113" s="214" t="s">
        <v>2809</v>
      </c>
      <c r="G1113" s="221" t="s">
        <v>2810</v>
      </c>
      <c r="H1113" s="214" t="s">
        <v>1159</v>
      </c>
      <c r="I1113" s="214" t="s">
        <v>1159</v>
      </c>
      <c r="J1113" s="273">
        <v>28</v>
      </c>
      <c r="K1113" s="321">
        <v>4.2678571428571423</v>
      </c>
      <c r="L1113" s="233">
        <v>4.25</v>
      </c>
      <c r="M1113" s="217">
        <v>4.3214285714285712</v>
      </c>
      <c r="N1113" s="217">
        <v>4.25</v>
      </c>
      <c r="O1113" s="217">
        <v>4.25</v>
      </c>
      <c r="P1113" s="452" t="s">
        <v>2227</v>
      </c>
    </row>
    <row r="1114" spans="1:16" ht="30" customHeight="1" x14ac:dyDescent="0.3">
      <c r="A1114" s="258" t="str">
        <f t="shared" si="17"/>
        <v>1111위</v>
      </c>
      <c r="B1114" s="215" t="s">
        <v>3792</v>
      </c>
      <c r="C1114" s="215" t="s">
        <v>3833</v>
      </c>
      <c r="D1114" s="272">
        <v>3</v>
      </c>
      <c r="E1114" s="356" t="s">
        <v>1931</v>
      </c>
      <c r="F1114" s="214" t="s">
        <v>2970</v>
      </c>
      <c r="G1114" s="221" t="s">
        <v>2971</v>
      </c>
      <c r="H1114" s="214" t="s">
        <v>3813</v>
      </c>
      <c r="I1114" s="214" t="s">
        <v>1131</v>
      </c>
      <c r="J1114" s="191">
        <v>71</v>
      </c>
      <c r="K1114" s="321">
        <v>4.2651408450704222</v>
      </c>
      <c r="L1114" s="233">
        <v>4.267605633802817</v>
      </c>
      <c r="M1114" s="217">
        <v>4.295774647887324</v>
      </c>
      <c r="N1114" s="217">
        <v>4.197183098591549</v>
      </c>
      <c r="O1114" s="217">
        <v>4.3</v>
      </c>
      <c r="P1114" s="430" t="s">
        <v>2227</v>
      </c>
    </row>
    <row r="1115" spans="1:16" ht="30" customHeight="1" x14ac:dyDescent="0.3">
      <c r="A1115" s="258" t="str">
        <f t="shared" si="17"/>
        <v>1112위</v>
      </c>
      <c r="B1115" s="215" t="s">
        <v>1833</v>
      </c>
      <c r="C1115" s="215" t="s">
        <v>2456</v>
      </c>
      <c r="D1115" s="272">
        <v>22</v>
      </c>
      <c r="E1115" s="356" t="s">
        <v>2179</v>
      </c>
      <c r="F1115" s="214" t="s">
        <v>2815</v>
      </c>
      <c r="G1115" s="221" t="s">
        <v>2816</v>
      </c>
      <c r="H1115" s="214" t="s">
        <v>1891</v>
      </c>
      <c r="I1115" s="214" t="s">
        <v>1892</v>
      </c>
      <c r="J1115" s="191">
        <v>60</v>
      </c>
      <c r="K1115" s="321">
        <v>4.2649425287356326</v>
      </c>
      <c r="L1115" s="233">
        <v>4.2666666666666666</v>
      </c>
      <c r="M1115" s="217">
        <v>4.2833333333333332</v>
      </c>
      <c r="N1115" s="217">
        <v>4.2166666666666668</v>
      </c>
      <c r="O1115" s="217">
        <v>4.2931034482758621</v>
      </c>
      <c r="P1115" s="430" t="s">
        <v>2774</v>
      </c>
    </row>
    <row r="1116" spans="1:16" ht="30" customHeight="1" x14ac:dyDescent="0.3">
      <c r="A1116" s="258" t="str">
        <f t="shared" si="17"/>
        <v>1113위</v>
      </c>
      <c r="B1116" s="215" t="s">
        <v>1833</v>
      </c>
      <c r="C1116" s="215" t="s">
        <v>2208</v>
      </c>
      <c r="D1116" s="272">
        <v>4</v>
      </c>
      <c r="E1116" s="356" t="s">
        <v>1674</v>
      </c>
      <c r="F1116" s="214" t="s">
        <v>2561</v>
      </c>
      <c r="G1116" s="221" t="s">
        <v>2924</v>
      </c>
      <c r="H1116" s="214" t="s">
        <v>1076</v>
      </c>
      <c r="I1116" s="214" t="s">
        <v>1076</v>
      </c>
      <c r="J1116" s="191">
        <v>20</v>
      </c>
      <c r="K1116" s="321">
        <v>4.2624999999999993</v>
      </c>
      <c r="L1116" s="233">
        <v>4.2</v>
      </c>
      <c r="M1116" s="217">
        <v>4.25</v>
      </c>
      <c r="N1116" s="217">
        <v>4.25</v>
      </c>
      <c r="O1116" s="217">
        <v>4.3499999999999996</v>
      </c>
      <c r="P1116" s="430" t="s">
        <v>2227</v>
      </c>
    </row>
    <row r="1117" spans="1:16" ht="30" customHeight="1" x14ac:dyDescent="0.3">
      <c r="A1117" s="258" t="str">
        <f t="shared" si="17"/>
        <v>1114위</v>
      </c>
      <c r="B1117" s="215" t="s">
        <v>3394</v>
      </c>
      <c r="C1117" s="215" t="s">
        <v>3621</v>
      </c>
      <c r="D1117" s="272">
        <v>22</v>
      </c>
      <c r="E1117" s="356" t="s">
        <v>3624</v>
      </c>
      <c r="F1117" s="214" t="s">
        <v>1092</v>
      </c>
      <c r="G1117" s="221" t="s">
        <v>3632</v>
      </c>
      <c r="H1117" s="214" t="s">
        <v>247</v>
      </c>
      <c r="I1117" s="214" t="s">
        <v>248</v>
      </c>
      <c r="J1117" s="191">
        <v>54</v>
      </c>
      <c r="K1117" s="321">
        <v>4.2592592592592595</v>
      </c>
      <c r="L1117" s="233">
        <v>4.2962962962962967</v>
      </c>
      <c r="M1117" s="217">
        <v>4.2777777777777777</v>
      </c>
      <c r="N1117" s="217">
        <v>4.2222222222222223</v>
      </c>
      <c r="O1117" s="217">
        <v>4.2407407407407405</v>
      </c>
      <c r="P1117" s="430" t="s">
        <v>75</v>
      </c>
    </row>
    <row r="1118" spans="1:16" ht="30" customHeight="1" x14ac:dyDescent="0.3">
      <c r="A1118" s="258" t="str">
        <f t="shared" si="17"/>
        <v>1115위</v>
      </c>
      <c r="B1118" s="215" t="s">
        <v>3792</v>
      </c>
      <c r="C1118" s="215" t="s">
        <v>3833</v>
      </c>
      <c r="D1118" s="272">
        <v>1</v>
      </c>
      <c r="E1118" s="356" t="s">
        <v>3853</v>
      </c>
      <c r="F1118" s="214" t="s">
        <v>4039</v>
      </c>
      <c r="G1118" s="221" t="s">
        <v>4040</v>
      </c>
      <c r="H1118" s="214" t="s">
        <v>1159</v>
      </c>
      <c r="I1118" s="214" t="s">
        <v>1159</v>
      </c>
      <c r="J1118" s="191">
        <v>10</v>
      </c>
      <c r="K1118" s="321">
        <v>4.25</v>
      </c>
      <c r="L1118" s="233">
        <v>4.2</v>
      </c>
      <c r="M1118" s="217">
        <v>4.2</v>
      </c>
      <c r="N1118" s="217">
        <v>4.3</v>
      </c>
      <c r="O1118" s="217">
        <v>4.3</v>
      </c>
      <c r="P1118" s="430" t="s">
        <v>2227</v>
      </c>
    </row>
    <row r="1119" spans="1:16" ht="30" customHeight="1" x14ac:dyDescent="0.3">
      <c r="A1119" s="258" t="str">
        <f t="shared" si="17"/>
        <v>1115위</v>
      </c>
      <c r="B1119" s="215" t="s">
        <v>1886</v>
      </c>
      <c r="C1119" s="215" t="s">
        <v>17</v>
      </c>
      <c r="D1119" s="274">
        <v>1</v>
      </c>
      <c r="E1119" s="357" t="s">
        <v>2731</v>
      </c>
      <c r="F1119" s="214" t="s">
        <v>2734</v>
      </c>
      <c r="G1119" s="221" t="s">
        <v>2735</v>
      </c>
      <c r="H1119" s="214" t="s">
        <v>203</v>
      </c>
      <c r="I1119" s="214" t="s">
        <v>203</v>
      </c>
      <c r="J1119" s="273">
        <v>9</v>
      </c>
      <c r="K1119" s="321">
        <v>4.25</v>
      </c>
      <c r="L1119" s="233">
        <v>4.2222222222222223</v>
      </c>
      <c r="M1119" s="217">
        <v>4.2222222222222223</v>
      </c>
      <c r="N1119" s="217">
        <v>4.1111111111111107</v>
      </c>
      <c r="O1119" s="217">
        <v>4.4444444444444446</v>
      </c>
      <c r="P1119" s="430" t="s">
        <v>2227</v>
      </c>
    </row>
    <row r="1120" spans="1:16" ht="30" customHeight="1" x14ac:dyDescent="0.3">
      <c r="A1120" s="258" t="str">
        <f t="shared" si="17"/>
        <v>1115위</v>
      </c>
      <c r="B1120" s="215" t="s">
        <v>1833</v>
      </c>
      <c r="C1120" s="215" t="s">
        <v>2456</v>
      </c>
      <c r="D1120" s="272">
        <v>1</v>
      </c>
      <c r="E1120" s="356" t="s">
        <v>2730</v>
      </c>
      <c r="F1120" s="214" t="s">
        <v>3387</v>
      </c>
      <c r="G1120" s="221" t="s">
        <v>3388</v>
      </c>
      <c r="H1120" s="214" t="s">
        <v>203</v>
      </c>
      <c r="I1120" s="214" t="s">
        <v>203</v>
      </c>
      <c r="J1120" s="191">
        <v>9</v>
      </c>
      <c r="K1120" s="321">
        <v>4.25</v>
      </c>
      <c r="L1120" s="233">
        <v>4.2222222222222223</v>
      </c>
      <c r="M1120" s="217">
        <v>4.333333333333333</v>
      </c>
      <c r="N1120" s="217">
        <v>4.1111111111111107</v>
      </c>
      <c r="O1120" s="217">
        <v>4.333333333333333</v>
      </c>
      <c r="P1120" s="430" t="s">
        <v>2227</v>
      </c>
    </row>
    <row r="1121" spans="1:16" ht="30" customHeight="1" x14ac:dyDescent="0.3">
      <c r="A1121" s="258" t="str">
        <f t="shared" si="17"/>
        <v>1118위</v>
      </c>
      <c r="B1121" s="215" t="s">
        <v>3792</v>
      </c>
      <c r="C1121" s="215" t="s">
        <v>4052</v>
      </c>
      <c r="D1121" s="272">
        <v>3</v>
      </c>
      <c r="E1121" s="356" t="s">
        <v>2969</v>
      </c>
      <c r="F1121" s="214" t="s">
        <v>2575</v>
      </c>
      <c r="G1121" s="221" t="s">
        <v>4046</v>
      </c>
      <c r="H1121" s="214" t="s">
        <v>3813</v>
      </c>
      <c r="I1121" s="214" t="s">
        <v>1131</v>
      </c>
      <c r="J1121" s="191">
        <v>69</v>
      </c>
      <c r="K1121" s="321">
        <v>4.2490165631469985</v>
      </c>
      <c r="L1121" s="233">
        <v>4.2318840579710146</v>
      </c>
      <c r="M1121" s="217">
        <v>4.2714285714285714</v>
      </c>
      <c r="N1121" s="217">
        <v>4.2463768115942031</v>
      </c>
      <c r="O1121" s="217">
        <v>4.2463768115942031</v>
      </c>
      <c r="P1121" s="430" t="s">
        <v>2227</v>
      </c>
    </row>
    <row r="1122" spans="1:16" ht="30" customHeight="1" x14ac:dyDescent="0.3">
      <c r="A1122" s="258" t="str">
        <f t="shared" si="17"/>
        <v>1119위</v>
      </c>
      <c r="B1122" s="215" t="s">
        <v>1833</v>
      </c>
      <c r="C1122" s="215" t="s">
        <v>2706</v>
      </c>
      <c r="D1122" s="272">
        <v>22</v>
      </c>
      <c r="E1122" s="356" t="s">
        <v>3294</v>
      </c>
      <c r="F1122" s="214" t="s">
        <v>2843</v>
      </c>
      <c r="G1122" s="221" t="s">
        <v>2844</v>
      </c>
      <c r="H1122" s="214" t="s">
        <v>1891</v>
      </c>
      <c r="I1122" s="214" t="s">
        <v>1892</v>
      </c>
      <c r="J1122" s="191">
        <v>79</v>
      </c>
      <c r="K1122" s="321">
        <v>4.2471507890122737</v>
      </c>
      <c r="L1122" s="233">
        <v>4.2542372881355934</v>
      </c>
      <c r="M1122" s="217">
        <v>4.2203389830508478</v>
      </c>
      <c r="N1122" s="217">
        <v>4.1864406779661021</v>
      </c>
      <c r="O1122" s="217">
        <v>4.3275862068965516</v>
      </c>
      <c r="P1122" s="430" t="s">
        <v>2774</v>
      </c>
    </row>
    <row r="1123" spans="1:16" ht="30" customHeight="1" x14ac:dyDescent="0.3">
      <c r="A1123" s="258" t="str">
        <f t="shared" si="17"/>
        <v>1120위</v>
      </c>
      <c r="B1123" s="215" t="s">
        <v>3792</v>
      </c>
      <c r="C1123" s="215" t="s">
        <v>3801</v>
      </c>
      <c r="D1123" s="272">
        <v>3</v>
      </c>
      <c r="E1123" s="356" t="s">
        <v>1928</v>
      </c>
      <c r="F1123" s="214" t="s">
        <v>2772</v>
      </c>
      <c r="G1123" s="221" t="s">
        <v>2773</v>
      </c>
      <c r="H1123" s="214" t="s">
        <v>3813</v>
      </c>
      <c r="I1123" s="214" t="s">
        <v>1131</v>
      </c>
      <c r="J1123" s="191">
        <v>80</v>
      </c>
      <c r="K1123" s="321">
        <v>4.234375</v>
      </c>
      <c r="L1123" s="233">
        <v>4.2249999999999996</v>
      </c>
      <c r="M1123" s="217">
        <v>4.3250000000000002</v>
      </c>
      <c r="N1123" s="217">
        <v>4.0875000000000004</v>
      </c>
      <c r="O1123" s="217">
        <v>4.3</v>
      </c>
      <c r="P1123" s="430" t="s">
        <v>2774</v>
      </c>
    </row>
    <row r="1124" spans="1:16" ht="30" customHeight="1" x14ac:dyDescent="0.3">
      <c r="A1124" s="258" t="str">
        <f t="shared" si="17"/>
        <v>1121위</v>
      </c>
      <c r="B1124" s="215" t="s">
        <v>3792</v>
      </c>
      <c r="C1124" s="215" t="s">
        <v>4052</v>
      </c>
      <c r="D1124" s="272">
        <v>3</v>
      </c>
      <c r="E1124" s="356" t="s">
        <v>2969</v>
      </c>
      <c r="F1124" s="214" t="s">
        <v>2923</v>
      </c>
      <c r="G1124" s="221" t="s">
        <v>2974</v>
      </c>
      <c r="H1124" s="214" t="s">
        <v>3813</v>
      </c>
      <c r="I1124" s="214" t="s">
        <v>1131</v>
      </c>
      <c r="J1124" s="191">
        <v>70</v>
      </c>
      <c r="K1124" s="321">
        <v>4.2321428571428577</v>
      </c>
      <c r="L1124" s="233">
        <v>4.2571428571428571</v>
      </c>
      <c r="M1124" s="217">
        <v>4.2571428571428571</v>
      </c>
      <c r="N1124" s="217">
        <v>4.1714285714285717</v>
      </c>
      <c r="O1124" s="217">
        <v>4.2428571428571429</v>
      </c>
      <c r="P1124" s="430" t="s">
        <v>2227</v>
      </c>
    </row>
    <row r="1125" spans="1:16" ht="30" customHeight="1" x14ac:dyDescent="0.3">
      <c r="A1125" s="258" t="str">
        <f t="shared" si="17"/>
        <v>1122위</v>
      </c>
      <c r="B1125" s="215" t="s">
        <v>1833</v>
      </c>
      <c r="C1125" s="215" t="s">
        <v>2440</v>
      </c>
      <c r="D1125" s="272">
        <v>1</v>
      </c>
      <c r="E1125" s="356" t="s">
        <v>2625</v>
      </c>
      <c r="F1125" s="214" t="s">
        <v>2575</v>
      </c>
      <c r="G1125" s="221" t="s">
        <v>2577</v>
      </c>
      <c r="H1125" s="214" t="s">
        <v>1159</v>
      </c>
      <c r="I1125" s="214" t="s">
        <v>1159</v>
      </c>
      <c r="J1125" s="191">
        <v>11</v>
      </c>
      <c r="K1125" s="321">
        <v>4.2272727272727266</v>
      </c>
      <c r="L1125" s="233">
        <v>4.2727272727272725</v>
      </c>
      <c r="M1125" s="217">
        <v>4.0909090909090908</v>
      </c>
      <c r="N1125" s="217">
        <v>4.1818181818181817</v>
      </c>
      <c r="O1125" s="217">
        <v>4.3636363636363633</v>
      </c>
      <c r="P1125" s="430" t="s">
        <v>2227</v>
      </c>
    </row>
    <row r="1126" spans="1:16" ht="30" customHeight="1" x14ac:dyDescent="0.3">
      <c r="A1126" s="258" t="str">
        <f t="shared" si="17"/>
        <v>1122위</v>
      </c>
      <c r="B1126" s="215" t="s">
        <v>3394</v>
      </c>
      <c r="C1126" s="215" t="s">
        <v>3527</v>
      </c>
      <c r="D1126" s="272">
        <v>22</v>
      </c>
      <c r="E1126" s="356" t="s">
        <v>3528</v>
      </c>
      <c r="F1126" s="214" t="s">
        <v>1308</v>
      </c>
      <c r="G1126" s="221" t="s">
        <v>1309</v>
      </c>
      <c r="H1126" s="214" t="s">
        <v>247</v>
      </c>
      <c r="I1126" s="214" t="s">
        <v>248</v>
      </c>
      <c r="J1126" s="191">
        <v>11</v>
      </c>
      <c r="K1126" s="321">
        <v>4.2272727272727266</v>
      </c>
      <c r="L1126" s="233">
        <v>4.3636363636363633</v>
      </c>
      <c r="M1126" s="217">
        <v>4.1818181818181817</v>
      </c>
      <c r="N1126" s="217">
        <v>4.1818181818181817</v>
      </c>
      <c r="O1126" s="217">
        <v>4.1818181818181817</v>
      </c>
      <c r="P1126" s="430" t="s">
        <v>1537</v>
      </c>
    </row>
    <row r="1127" spans="1:16" ht="30" customHeight="1" x14ac:dyDescent="0.3">
      <c r="A1127" s="258" t="str">
        <f t="shared" si="17"/>
        <v>1124위</v>
      </c>
      <c r="B1127" s="215" t="s">
        <v>3792</v>
      </c>
      <c r="C1127" s="215" t="s">
        <v>3801</v>
      </c>
      <c r="D1127" s="272">
        <v>3</v>
      </c>
      <c r="E1127" s="356" t="s">
        <v>1928</v>
      </c>
      <c r="F1127" s="214" t="s">
        <v>2741</v>
      </c>
      <c r="G1127" s="221" t="s">
        <v>3097</v>
      </c>
      <c r="H1127" s="214" t="s">
        <v>3813</v>
      </c>
      <c r="I1127" s="214" t="s">
        <v>1131</v>
      </c>
      <c r="J1127" s="191">
        <v>80</v>
      </c>
      <c r="K1127" s="321">
        <v>4.2249999999999996</v>
      </c>
      <c r="L1127" s="233">
        <v>4.2249999999999996</v>
      </c>
      <c r="M1127" s="217">
        <v>4.25</v>
      </c>
      <c r="N1127" s="217">
        <v>4.2249999999999996</v>
      </c>
      <c r="O1127" s="217">
        <v>4.2</v>
      </c>
      <c r="P1127" s="430" t="s">
        <v>2774</v>
      </c>
    </row>
    <row r="1128" spans="1:16" ht="30" customHeight="1" x14ac:dyDescent="0.3">
      <c r="A1128" s="258" t="str">
        <f t="shared" si="17"/>
        <v>1125위</v>
      </c>
      <c r="B1128" s="215" t="s">
        <v>3792</v>
      </c>
      <c r="C1128" s="215" t="s">
        <v>3833</v>
      </c>
      <c r="D1128" s="272">
        <v>1</v>
      </c>
      <c r="E1128" s="356" t="s">
        <v>3853</v>
      </c>
      <c r="F1128" s="214" t="s">
        <v>4029</v>
      </c>
      <c r="G1128" s="221" t="s">
        <v>4030</v>
      </c>
      <c r="H1128" s="214" t="s">
        <v>1159</v>
      </c>
      <c r="I1128" s="214" t="s">
        <v>1159</v>
      </c>
      <c r="J1128" s="191">
        <v>9</v>
      </c>
      <c r="K1128" s="321">
        <v>4.2222222222222223</v>
      </c>
      <c r="L1128" s="233">
        <v>4.2222222222222223</v>
      </c>
      <c r="M1128" s="217">
        <v>4.2222222222222223</v>
      </c>
      <c r="N1128" s="217">
        <v>4.2222222222222223</v>
      </c>
      <c r="O1128" s="217">
        <v>4.2222222222222223</v>
      </c>
      <c r="P1128" s="430" t="s">
        <v>2227</v>
      </c>
    </row>
    <row r="1129" spans="1:16" ht="30" customHeight="1" x14ac:dyDescent="0.3">
      <c r="A1129" s="258" t="str">
        <f t="shared" si="17"/>
        <v>1125위</v>
      </c>
      <c r="B1129" s="215" t="s">
        <v>1833</v>
      </c>
      <c r="C1129" s="215" t="s">
        <v>2456</v>
      </c>
      <c r="D1129" s="272">
        <v>22</v>
      </c>
      <c r="E1129" s="356" t="s">
        <v>2179</v>
      </c>
      <c r="F1129" s="214" t="s">
        <v>3109</v>
      </c>
      <c r="G1129" s="221" t="s">
        <v>3110</v>
      </c>
      <c r="H1129" s="214" t="s">
        <v>1891</v>
      </c>
      <c r="I1129" s="214" t="s">
        <v>1892</v>
      </c>
      <c r="J1129" s="191">
        <v>9</v>
      </c>
      <c r="K1129" s="321">
        <v>4.2222222222222223</v>
      </c>
      <c r="L1129" s="233">
        <v>4.2222222222222223</v>
      </c>
      <c r="M1129" s="217">
        <v>4.2222222222222223</v>
      </c>
      <c r="N1129" s="217">
        <v>4.2222222222222223</v>
      </c>
      <c r="O1129" s="217">
        <v>4.2222222222222223</v>
      </c>
      <c r="P1129" s="430" t="s">
        <v>3100</v>
      </c>
    </row>
    <row r="1130" spans="1:16" ht="30" customHeight="1" x14ac:dyDescent="0.3">
      <c r="A1130" s="258" t="str">
        <f t="shared" si="17"/>
        <v>1127위</v>
      </c>
      <c r="B1130" s="215" t="s">
        <v>1898</v>
      </c>
      <c r="C1130" s="215" t="s">
        <v>1905</v>
      </c>
      <c r="D1130" s="272">
        <v>1</v>
      </c>
      <c r="E1130" s="356" t="s">
        <v>2669</v>
      </c>
      <c r="F1130" s="214" t="s">
        <v>3036</v>
      </c>
      <c r="G1130" s="221" t="s">
        <v>3037</v>
      </c>
      <c r="H1130" s="214" t="s">
        <v>1159</v>
      </c>
      <c r="I1130" s="214" t="s">
        <v>1159</v>
      </c>
      <c r="J1130" s="191">
        <v>16</v>
      </c>
      <c r="K1130" s="321">
        <v>4.21875</v>
      </c>
      <c r="L1130" s="233">
        <v>4.125</v>
      </c>
      <c r="M1130" s="217">
        <v>4.1875</v>
      </c>
      <c r="N1130" s="217">
        <v>4.25</v>
      </c>
      <c r="O1130" s="217">
        <v>4.3125</v>
      </c>
      <c r="P1130" s="452" t="s">
        <v>2227</v>
      </c>
    </row>
    <row r="1131" spans="1:16" ht="30" customHeight="1" x14ac:dyDescent="0.3">
      <c r="A1131" s="258" t="str">
        <f t="shared" si="17"/>
        <v>1128위</v>
      </c>
      <c r="B1131" s="215" t="s">
        <v>1898</v>
      </c>
      <c r="C1131" s="215" t="s">
        <v>1902</v>
      </c>
      <c r="D1131" s="272">
        <v>22</v>
      </c>
      <c r="E1131" s="356" t="s">
        <v>1904</v>
      </c>
      <c r="F1131" s="214" t="s">
        <v>2908</v>
      </c>
      <c r="G1131" s="221" t="s">
        <v>2910</v>
      </c>
      <c r="H1131" s="214" t="s">
        <v>1891</v>
      </c>
      <c r="I1131" s="214" t="s">
        <v>1892</v>
      </c>
      <c r="J1131" s="191">
        <v>81</v>
      </c>
      <c r="K1131" s="321">
        <v>4.2171682098765437</v>
      </c>
      <c r="L1131" s="233">
        <v>4.1875</v>
      </c>
      <c r="M1131" s="217">
        <v>4.2716049382716053</v>
      </c>
      <c r="N1131" s="217">
        <v>4.1749999999999998</v>
      </c>
      <c r="O1131" s="217">
        <v>4.2345679012345681</v>
      </c>
      <c r="P1131" s="430" t="s">
        <v>2774</v>
      </c>
    </row>
    <row r="1132" spans="1:16" ht="30" customHeight="1" x14ac:dyDescent="0.3">
      <c r="A1132" s="258" t="str">
        <f t="shared" si="17"/>
        <v>1129위</v>
      </c>
      <c r="B1132" s="215" t="s">
        <v>3792</v>
      </c>
      <c r="C1132" s="215" t="s">
        <v>4052</v>
      </c>
      <c r="D1132" s="272">
        <v>3</v>
      </c>
      <c r="E1132" s="356" t="s">
        <v>2969</v>
      </c>
      <c r="F1132" s="214" t="s">
        <v>3207</v>
      </c>
      <c r="G1132" s="221" t="s">
        <v>4049</v>
      </c>
      <c r="H1132" s="214" t="s">
        <v>3813</v>
      </c>
      <c r="I1132" s="214" t="s">
        <v>1131</v>
      </c>
      <c r="J1132" s="191">
        <v>70</v>
      </c>
      <c r="K1132" s="321">
        <v>4.2152691511387168</v>
      </c>
      <c r="L1132" s="233">
        <v>4.2142857142857144</v>
      </c>
      <c r="M1132" s="217">
        <v>4.2285714285714286</v>
      </c>
      <c r="N1132" s="217">
        <v>4.1428571428571432</v>
      </c>
      <c r="O1132" s="217">
        <v>4.27536231884058</v>
      </c>
      <c r="P1132" s="430" t="s">
        <v>2774</v>
      </c>
    </row>
    <row r="1133" spans="1:16" ht="30" customHeight="1" x14ac:dyDescent="0.3">
      <c r="A1133" s="258" t="str">
        <f t="shared" si="17"/>
        <v>1130위</v>
      </c>
      <c r="B1133" s="215" t="s">
        <v>3792</v>
      </c>
      <c r="C1133" s="215" t="s">
        <v>3801</v>
      </c>
      <c r="D1133" s="272">
        <v>3</v>
      </c>
      <c r="E1133" s="356" t="s">
        <v>1928</v>
      </c>
      <c r="F1133" s="214" t="s">
        <v>2741</v>
      </c>
      <c r="G1133" s="221" t="s">
        <v>3928</v>
      </c>
      <c r="H1133" s="214" t="s">
        <v>3813</v>
      </c>
      <c r="I1133" s="214" t="s">
        <v>1131</v>
      </c>
      <c r="J1133" s="191">
        <v>80</v>
      </c>
      <c r="K1133" s="321">
        <v>4.2069224683544304</v>
      </c>
      <c r="L1133" s="233">
        <v>4.2</v>
      </c>
      <c r="M1133" s="217">
        <v>4.2151898734177218</v>
      </c>
      <c r="N1133" s="217">
        <v>4.2125000000000004</v>
      </c>
      <c r="O1133" s="217">
        <v>4.2</v>
      </c>
      <c r="P1133" s="430" t="s">
        <v>2774</v>
      </c>
    </row>
    <row r="1134" spans="1:16" ht="30" customHeight="1" x14ac:dyDescent="0.3">
      <c r="A1134" s="258" t="str">
        <f t="shared" si="17"/>
        <v>1131위</v>
      </c>
      <c r="B1134" s="215" t="s">
        <v>3792</v>
      </c>
      <c r="C1134" s="215" t="s">
        <v>3801</v>
      </c>
      <c r="D1134" s="272">
        <v>3</v>
      </c>
      <c r="E1134" s="356" t="s">
        <v>1928</v>
      </c>
      <c r="F1134" s="214" t="s">
        <v>2741</v>
      </c>
      <c r="G1134" s="221" t="s">
        <v>3929</v>
      </c>
      <c r="H1134" s="214" t="s">
        <v>3813</v>
      </c>
      <c r="I1134" s="214" t="s">
        <v>1131</v>
      </c>
      <c r="J1134" s="191">
        <v>80</v>
      </c>
      <c r="K1134" s="321">
        <v>4.2037579113924055</v>
      </c>
      <c r="L1134" s="233">
        <v>4.2</v>
      </c>
      <c r="M1134" s="217">
        <v>4.2</v>
      </c>
      <c r="N1134" s="217">
        <v>4.2125000000000004</v>
      </c>
      <c r="O1134" s="217">
        <v>4.2025316455696204</v>
      </c>
      <c r="P1134" s="430" t="s">
        <v>2774</v>
      </c>
    </row>
    <row r="1135" spans="1:16" ht="30" customHeight="1" x14ac:dyDescent="0.3">
      <c r="A1135" s="258" t="str">
        <f t="shared" si="17"/>
        <v>1132위</v>
      </c>
      <c r="B1135" s="215" t="s">
        <v>1173</v>
      </c>
      <c r="C1135" s="215" t="s">
        <v>1914</v>
      </c>
      <c r="D1135" s="272">
        <v>22</v>
      </c>
      <c r="E1135" s="356" t="s">
        <v>1916</v>
      </c>
      <c r="F1135" s="214" t="s">
        <v>2575</v>
      </c>
      <c r="G1135" s="221" t="s">
        <v>3161</v>
      </c>
      <c r="H1135" s="214" t="s">
        <v>1891</v>
      </c>
      <c r="I1135" s="214" t="s">
        <v>1892</v>
      </c>
      <c r="J1135" s="191">
        <v>82</v>
      </c>
      <c r="K1135" s="321">
        <v>4.2033333333333331</v>
      </c>
      <c r="L1135" s="233">
        <v>4.2</v>
      </c>
      <c r="M1135" s="217">
        <v>4.2133333333333329</v>
      </c>
      <c r="N1135" s="217">
        <v>4.1866666666666665</v>
      </c>
      <c r="O1135" s="217">
        <v>4.2133333333333329</v>
      </c>
      <c r="P1135" s="430" t="s">
        <v>2766</v>
      </c>
    </row>
    <row r="1136" spans="1:16" ht="30" customHeight="1" x14ac:dyDescent="0.3">
      <c r="A1136" s="258" t="str">
        <f t="shared" si="17"/>
        <v>1133위</v>
      </c>
      <c r="B1136" s="215" t="s">
        <v>1898</v>
      </c>
      <c r="C1136" s="215" t="s">
        <v>1902</v>
      </c>
      <c r="D1136" s="272">
        <v>22</v>
      </c>
      <c r="E1136" s="356" t="s">
        <v>1904</v>
      </c>
      <c r="F1136" s="214" t="s">
        <v>2908</v>
      </c>
      <c r="G1136" s="221" t="s">
        <v>2909</v>
      </c>
      <c r="H1136" s="214" t="s">
        <v>1891</v>
      </c>
      <c r="I1136" s="214" t="s">
        <v>1892</v>
      </c>
      <c r="J1136" s="191">
        <v>81</v>
      </c>
      <c r="K1136" s="321">
        <v>4.203125</v>
      </c>
      <c r="L1136" s="233">
        <v>4.2125000000000004</v>
      </c>
      <c r="M1136" s="217">
        <v>4.25</v>
      </c>
      <c r="N1136" s="217">
        <v>4.125</v>
      </c>
      <c r="O1136" s="217">
        <v>4.2249999999999996</v>
      </c>
      <c r="P1136" s="430" t="s">
        <v>2774</v>
      </c>
    </row>
    <row r="1137" spans="1:16" ht="30" customHeight="1" x14ac:dyDescent="0.3">
      <c r="A1137" s="258" t="str">
        <f t="shared" si="17"/>
        <v>1134위</v>
      </c>
      <c r="B1137" s="215" t="s">
        <v>3792</v>
      </c>
      <c r="C1137" s="215" t="s">
        <v>3833</v>
      </c>
      <c r="D1137" s="272">
        <v>1</v>
      </c>
      <c r="E1137" s="356" t="s">
        <v>3853</v>
      </c>
      <c r="F1137" s="214" t="s">
        <v>4031</v>
      </c>
      <c r="G1137" s="221" t="s">
        <v>4032</v>
      </c>
      <c r="H1137" s="214" t="s">
        <v>1159</v>
      </c>
      <c r="I1137" s="214" t="s">
        <v>1159</v>
      </c>
      <c r="J1137" s="191">
        <v>10</v>
      </c>
      <c r="K1137" s="321">
        <v>4.2</v>
      </c>
      <c r="L1137" s="233">
        <v>4.2</v>
      </c>
      <c r="M1137" s="217">
        <v>4.2</v>
      </c>
      <c r="N1137" s="217">
        <v>4.2</v>
      </c>
      <c r="O1137" s="217">
        <v>4.2</v>
      </c>
      <c r="P1137" s="430" t="s">
        <v>2227</v>
      </c>
    </row>
    <row r="1138" spans="1:16" ht="30" customHeight="1" x14ac:dyDescent="0.3">
      <c r="A1138" s="258" t="str">
        <f t="shared" si="17"/>
        <v>1134위</v>
      </c>
      <c r="B1138" s="215" t="s">
        <v>3792</v>
      </c>
      <c r="C1138" s="215" t="s">
        <v>3833</v>
      </c>
      <c r="D1138" s="272">
        <v>1</v>
      </c>
      <c r="E1138" s="356" t="s">
        <v>3853</v>
      </c>
      <c r="F1138" s="214" t="s">
        <v>4035</v>
      </c>
      <c r="G1138" s="221" t="s">
        <v>4036</v>
      </c>
      <c r="H1138" s="214" t="s">
        <v>1159</v>
      </c>
      <c r="I1138" s="214" t="s">
        <v>1159</v>
      </c>
      <c r="J1138" s="191">
        <v>10</v>
      </c>
      <c r="K1138" s="321">
        <v>4.2</v>
      </c>
      <c r="L1138" s="233">
        <v>4.2</v>
      </c>
      <c r="M1138" s="217">
        <v>4.2</v>
      </c>
      <c r="N1138" s="217">
        <v>4.2</v>
      </c>
      <c r="O1138" s="217">
        <v>4.2</v>
      </c>
      <c r="P1138" s="430" t="s">
        <v>2227</v>
      </c>
    </row>
    <row r="1139" spans="1:16" ht="30" customHeight="1" x14ac:dyDescent="0.3">
      <c r="A1139" s="258" t="str">
        <f t="shared" si="17"/>
        <v>1136위</v>
      </c>
      <c r="B1139" s="215" t="s">
        <v>1173</v>
      </c>
      <c r="C1139" s="215" t="s">
        <v>1548</v>
      </c>
      <c r="D1139" s="272">
        <v>22</v>
      </c>
      <c r="E1139" s="356" t="s">
        <v>1918</v>
      </c>
      <c r="F1139" s="214" t="s">
        <v>3019</v>
      </c>
      <c r="G1139" s="221" t="s">
        <v>3020</v>
      </c>
      <c r="H1139" s="214" t="s">
        <v>1891</v>
      </c>
      <c r="I1139" s="214" t="s">
        <v>1892</v>
      </c>
      <c r="J1139" s="191">
        <v>76</v>
      </c>
      <c r="K1139" s="321">
        <v>4.1965938541281007</v>
      </c>
      <c r="L1139" s="233">
        <v>4.1917808219178081</v>
      </c>
      <c r="M1139" s="217">
        <v>4.2837837837837842</v>
      </c>
      <c r="N1139" s="217">
        <v>4.0405405405405403</v>
      </c>
      <c r="O1139" s="217">
        <v>4.2702702702702702</v>
      </c>
      <c r="P1139" s="430" t="s">
        <v>2227</v>
      </c>
    </row>
    <row r="1140" spans="1:16" ht="30" customHeight="1" x14ac:dyDescent="0.3">
      <c r="A1140" s="258" t="str">
        <f t="shared" si="17"/>
        <v>1137위</v>
      </c>
      <c r="B1140" s="215" t="s">
        <v>1886</v>
      </c>
      <c r="C1140" s="215" t="s">
        <v>1887</v>
      </c>
      <c r="D1140" s="274">
        <v>1</v>
      </c>
      <c r="E1140" s="380" t="s">
        <v>2635</v>
      </c>
      <c r="F1140" s="214" t="s">
        <v>2751</v>
      </c>
      <c r="G1140" s="221" t="s">
        <v>2752</v>
      </c>
      <c r="H1140" s="214" t="s">
        <v>1273</v>
      </c>
      <c r="I1140" s="214" t="s">
        <v>1273</v>
      </c>
      <c r="J1140" s="273">
        <v>23</v>
      </c>
      <c r="K1140" s="321">
        <v>4.1931818181818183</v>
      </c>
      <c r="L1140" s="234">
        <v>4.2272727272727275</v>
      </c>
      <c r="M1140" s="223">
        <v>4.2272727272727275</v>
      </c>
      <c r="N1140" s="223">
        <v>4.1363636363636367</v>
      </c>
      <c r="O1140" s="223">
        <v>4.1818181818181817</v>
      </c>
      <c r="P1140" s="430" t="s">
        <v>2227</v>
      </c>
    </row>
    <row r="1141" spans="1:16" ht="30" customHeight="1" x14ac:dyDescent="0.3">
      <c r="A1141" s="258" t="str">
        <f t="shared" si="17"/>
        <v>1138위</v>
      </c>
      <c r="B1141" s="215" t="s">
        <v>1173</v>
      </c>
      <c r="C1141" s="215" t="s">
        <v>1658</v>
      </c>
      <c r="D1141" s="272">
        <v>1</v>
      </c>
      <c r="E1141" s="356" t="s">
        <v>3236</v>
      </c>
      <c r="F1141" s="214" t="s">
        <v>3240</v>
      </c>
      <c r="G1141" s="221" t="s">
        <v>3241</v>
      </c>
      <c r="H1141" s="214" t="s">
        <v>203</v>
      </c>
      <c r="I1141" s="214" t="s">
        <v>203</v>
      </c>
      <c r="J1141" s="191">
        <v>30</v>
      </c>
      <c r="K1141" s="321">
        <v>4.1916666666666673</v>
      </c>
      <c r="L1141" s="233">
        <v>4.2</v>
      </c>
      <c r="M1141" s="217">
        <v>4.2666666666666666</v>
      </c>
      <c r="N1141" s="217">
        <v>4.1333333333333337</v>
      </c>
      <c r="O1141" s="217">
        <v>4.166666666666667</v>
      </c>
      <c r="P1141" s="430" t="s">
        <v>2227</v>
      </c>
    </row>
    <row r="1142" spans="1:16" ht="30" customHeight="1" x14ac:dyDescent="0.3">
      <c r="A1142" s="258" t="str">
        <f t="shared" si="17"/>
        <v>1139위</v>
      </c>
      <c r="B1142" s="215" t="s">
        <v>1886</v>
      </c>
      <c r="C1142" s="215" t="s">
        <v>1894</v>
      </c>
      <c r="D1142" s="274">
        <v>1</v>
      </c>
      <c r="E1142" s="357" t="s">
        <v>2484</v>
      </c>
      <c r="F1142" s="214" t="s">
        <v>2563</v>
      </c>
      <c r="G1142" s="221" t="s">
        <v>2564</v>
      </c>
      <c r="H1142" s="214" t="s">
        <v>1101</v>
      </c>
      <c r="I1142" s="214" t="s">
        <v>1076</v>
      </c>
      <c r="J1142" s="273">
        <v>23</v>
      </c>
      <c r="K1142" s="321">
        <v>4.1901315789473683</v>
      </c>
      <c r="L1142" s="233">
        <v>4.2</v>
      </c>
      <c r="M1142" s="217">
        <v>4.25</v>
      </c>
      <c r="N1142" s="217">
        <v>4.0999999999999996</v>
      </c>
      <c r="O1142" s="217">
        <v>4.2105263157894735</v>
      </c>
      <c r="P1142" s="430" t="s">
        <v>2227</v>
      </c>
    </row>
    <row r="1143" spans="1:16" ht="30" customHeight="1" x14ac:dyDescent="0.3">
      <c r="A1143" s="258" t="str">
        <f t="shared" si="17"/>
        <v>1140위</v>
      </c>
      <c r="B1143" s="215" t="s">
        <v>1898</v>
      </c>
      <c r="C1143" s="215" t="s">
        <v>1899</v>
      </c>
      <c r="D1143" s="272">
        <v>22</v>
      </c>
      <c r="E1143" s="356" t="s">
        <v>1901</v>
      </c>
      <c r="F1143" s="214" t="s">
        <v>2861</v>
      </c>
      <c r="G1143" s="221" t="s">
        <v>2862</v>
      </c>
      <c r="H1143" s="214" t="s">
        <v>1891</v>
      </c>
      <c r="I1143" s="214" t="s">
        <v>1892</v>
      </c>
      <c r="J1143" s="191">
        <v>81</v>
      </c>
      <c r="K1143" s="321">
        <v>4.1855974124809734</v>
      </c>
      <c r="L1143" s="233">
        <v>4.1369863013698627</v>
      </c>
      <c r="M1143" s="217">
        <v>4.2465753424657535</v>
      </c>
      <c r="N1143" s="217">
        <v>4.1643835616438354</v>
      </c>
      <c r="O1143" s="217">
        <v>4.1944444444444446</v>
      </c>
      <c r="P1143" s="430" t="s">
        <v>2227</v>
      </c>
    </row>
    <row r="1144" spans="1:16" ht="30" customHeight="1" x14ac:dyDescent="0.3">
      <c r="A1144" s="258" t="str">
        <f t="shared" si="17"/>
        <v>1141위</v>
      </c>
      <c r="B1144" s="215" t="s">
        <v>1833</v>
      </c>
      <c r="C1144" s="215" t="s">
        <v>2440</v>
      </c>
      <c r="D1144" s="272">
        <v>1</v>
      </c>
      <c r="E1144" s="356" t="s">
        <v>2625</v>
      </c>
      <c r="F1144" s="214" t="s">
        <v>2575</v>
      </c>
      <c r="G1144" s="221" t="s">
        <v>2593</v>
      </c>
      <c r="H1144" s="214" t="s">
        <v>1159</v>
      </c>
      <c r="I1144" s="214" t="s">
        <v>1159</v>
      </c>
      <c r="J1144" s="191">
        <v>11</v>
      </c>
      <c r="K1144" s="321">
        <v>4.1818181818181817</v>
      </c>
      <c r="L1144" s="233">
        <v>4.0909090909090908</v>
      </c>
      <c r="M1144" s="217">
        <v>4.1818181818181817</v>
      </c>
      <c r="N1144" s="217">
        <v>4.0909090909090908</v>
      </c>
      <c r="O1144" s="217">
        <v>4.3636363636363633</v>
      </c>
      <c r="P1144" s="430" t="s">
        <v>2227</v>
      </c>
    </row>
    <row r="1145" spans="1:16" ht="30" customHeight="1" x14ac:dyDescent="0.3">
      <c r="A1145" s="258" t="str">
        <f t="shared" si="17"/>
        <v>1142위</v>
      </c>
      <c r="B1145" s="215" t="s">
        <v>1173</v>
      </c>
      <c r="C1145" s="215" t="s">
        <v>1658</v>
      </c>
      <c r="D1145" s="272">
        <v>1</v>
      </c>
      <c r="E1145" s="356" t="s">
        <v>2704</v>
      </c>
      <c r="F1145" s="214" t="s">
        <v>3094</v>
      </c>
      <c r="G1145" s="221" t="s">
        <v>3257</v>
      </c>
      <c r="H1145" s="214" t="s">
        <v>1159</v>
      </c>
      <c r="I1145" s="214" t="s">
        <v>1159</v>
      </c>
      <c r="J1145" s="191">
        <v>10</v>
      </c>
      <c r="K1145" s="321">
        <v>4.1749999999999998</v>
      </c>
      <c r="L1145" s="233">
        <v>4.0999999999999996</v>
      </c>
      <c r="M1145" s="217">
        <v>4.2</v>
      </c>
      <c r="N1145" s="217">
        <v>4.2</v>
      </c>
      <c r="O1145" s="217">
        <v>4.2</v>
      </c>
      <c r="P1145" s="430" t="s">
        <v>2571</v>
      </c>
    </row>
    <row r="1146" spans="1:16" ht="30" customHeight="1" x14ac:dyDescent="0.3">
      <c r="A1146" s="258" t="str">
        <f t="shared" si="17"/>
        <v>1143위</v>
      </c>
      <c r="B1146" s="215" t="s">
        <v>1886</v>
      </c>
      <c r="C1146" s="215" t="s">
        <v>1894</v>
      </c>
      <c r="D1146" s="274">
        <v>1</v>
      </c>
      <c r="E1146" s="357" t="s">
        <v>2644</v>
      </c>
      <c r="F1146" s="214" t="s">
        <v>2817</v>
      </c>
      <c r="G1146" s="221" t="s">
        <v>2818</v>
      </c>
      <c r="H1146" s="214" t="s">
        <v>1159</v>
      </c>
      <c r="I1146" s="214" t="s">
        <v>1159</v>
      </c>
      <c r="J1146" s="273">
        <v>28</v>
      </c>
      <c r="K1146" s="321">
        <v>4.1696428571428577</v>
      </c>
      <c r="L1146" s="233">
        <v>4.1785714285714288</v>
      </c>
      <c r="M1146" s="217">
        <v>4.2142857142857144</v>
      </c>
      <c r="N1146" s="217">
        <v>4.1071428571428568</v>
      </c>
      <c r="O1146" s="217">
        <v>4.1785714285714288</v>
      </c>
      <c r="P1146" s="452" t="s">
        <v>2227</v>
      </c>
    </row>
    <row r="1147" spans="1:16" ht="30" customHeight="1" x14ac:dyDescent="0.3">
      <c r="A1147" s="258" t="str">
        <f t="shared" si="17"/>
        <v>1144위</v>
      </c>
      <c r="B1147" s="215" t="s">
        <v>3394</v>
      </c>
      <c r="C1147" s="215" t="s">
        <v>3527</v>
      </c>
      <c r="D1147" s="272">
        <v>22</v>
      </c>
      <c r="E1147" s="356" t="s">
        <v>3528</v>
      </c>
      <c r="F1147" s="214" t="s">
        <v>3534</v>
      </c>
      <c r="G1147" s="221" t="s">
        <v>1637</v>
      </c>
      <c r="H1147" s="214" t="s">
        <v>247</v>
      </c>
      <c r="I1147" s="214" t="s">
        <v>248</v>
      </c>
      <c r="J1147" s="191">
        <v>73</v>
      </c>
      <c r="K1147" s="321">
        <v>4.1678082191780828</v>
      </c>
      <c r="L1147" s="233">
        <v>4.1780821917808222</v>
      </c>
      <c r="M1147" s="217">
        <v>4.1643835616438354</v>
      </c>
      <c r="N1147" s="217">
        <v>4.1506849315068495</v>
      </c>
      <c r="O1147" s="217">
        <v>4.1780821917808222</v>
      </c>
      <c r="P1147" s="430" t="s">
        <v>2021</v>
      </c>
    </row>
    <row r="1148" spans="1:16" ht="30" customHeight="1" x14ac:dyDescent="0.3">
      <c r="A1148" s="258" t="str">
        <f t="shared" si="17"/>
        <v>1145위</v>
      </c>
      <c r="B1148" s="215" t="s">
        <v>1173</v>
      </c>
      <c r="C1148" s="215" t="s">
        <v>1911</v>
      </c>
      <c r="D1148" s="272">
        <v>2</v>
      </c>
      <c r="E1148" s="356" t="s">
        <v>1928</v>
      </c>
      <c r="F1148" s="214" t="s">
        <v>2895</v>
      </c>
      <c r="G1148" s="221" t="s">
        <v>2896</v>
      </c>
      <c r="H1148" s="214" t="s">
        <v>1930</v>
      </c>
      <c r="I1148" s="214" t="s">
        <v>1131</v>
      </c>
      <c r="J1148" s="191">
        <v>45</v>
      </c>
      <c r="K1148" s="321">
        <v>4.166666666666667</v>
      </c>
      <c r="L1148" s="233">
        <v>4.177777777777778</v>
      </c>
      <c r="M1148" s="217">
        <v>4.2888888888888888</v>
      </c>
      <c r="N1148" s="217">
        <v>3.9555555555555557</v>
      </c>
      <c r="O1148" s="217">
        <v>4.2444444444444445</v>
      </c>
      <c r="P1148" s="430" t="s">
        <v>2764</v>
      </c>
    </row>
    <row r="1149" spans="1:16" ht="30" customHeight="1" x14ac:dyDescent="0.3">
      <c r="A1149" s="258" t="str">
        <f t="shared" si="17"/>
        <v>1146위</v>
      </c>
      <c r="B1149" s="215" t="s">
        <v>3792</v>
      </c>
      <c r="C1149" s="215" t="s">
        <v>4052</v>
      </c>
      <c r="D1149" s="272">
        <v>3</v>
      </c>
      <c r="E1149" s="356" t="s">
        <v>2969</v>
      </c>
      <c r="F1149" s="214" t="s">
        <v>4047</v>
      </c>
      <c r="G1149" s="221" t="s">
        <v>3156</v>
      </c>
      <c r="H1149" s="214" t="s">
        <v>3813</v>
      </c>
      <c r="I1149" s="214" t="s">
        <v>1131</v>
      </c>
      <c r="J1149" s="191">
        <v>70</v>
      </c>
      <c r="K1149" s="321">
        <v>4.1665245202558641</v>
      </c>
      <c r="L1149" s="233">
        <v>4.1571428571428575</v>
      </c>
      <c r="M1149" s="217">
        <v>4.1571428571428575</v>
      </c>
      <c r="N1149" s="217">
        <v>4.1428571428571432</v>
      </c>
      <c r="O1149" s="217">
        <v>4.2089552238805972</v>
      </c>
      <c r="P1149" s="430" t="s">
        <v>2227</v>
      </c>
    </row>
    <row r="1150" spans="1:16" ht="30" customHeight="1" x14ac:dyDescent="0.3">
      <c r="A1150" s="258" t="str">
        <f t="shared" si="17"/>
        <v>1147위</v>
      </c>
      <c r="B1150" s="215" t="s">
        <v>1898</v>
      </c>
      <c r="C1150" s="215" t="s">
        <v>1902</v>
      </c>
      <c r="D1150" s="272">
        <v>22</v>
      </c>
      <c r="E1150" s="356" t="s">
        <v>1904</v>
      </c>
      <c r="F1150" s="214" t="s">
        <v>2915</v>
      </c>
      <c r="G1150" s="221" t="s">
        <v>2916</v>
      </c>
      <c r="H1150" s="214" t="s">
        <v>1891</v>
      </c>
      <c r="I1150" s="214" t="s">
        <v>1892</v>
      </c>
      <c r="J1150" s="191">
        <v>81</v>
      </c>
      <c r="K1150" s="321">
        <v>4.1641691641691638</v>
      </c>
      <c r="L1150" s="233">
        <v>4.1538461538461542</v>
      </c>
      <c r="M1150" s="217">
        <v>4.220779220779221</v>
      </c>
      <c r="N1150" s="217">
        <v>4.1282051282051286</v>
      </c>
      <c r="O1150" s="217">
        <v>4.1538461538461542</v>
      </c>
      <c r="P1150" s="430" t="s">
        <v>2766</v>
      </c>
    </row>
    <row r="1151" spans="1:16" ht="30" customHeight="1" x14ac:dyDescent="0.3">
      <c r="A1151" s="258" t="str">
        <f t="shared" si="17"/>
        <v>1148위</v>
      </c>
      <c r="B1151" s="215" t="s">
        <v>1173</v>
      </c>
      <c r="C1151" s="215" t="s">
        <v>1914</v>
      </c>
      <c r="D1151" s="272">
        <v>22</v>
      </c>
      <c r="E1151" s="356" t="s">
        <v>1916</v>
      </c>
      <c r="F1151" s="214" t="s">
        <v>2575</v>
      </c>
      <c r="G1151" s="221" t="s">
        <v>3162</v>
      </c>
      <c r="H1151" s="214" t="s">
        <v>1891</v>
      </c>
      <c r="I1151" s="214" t="s">
        <v>1892</v>
      </c>
      <c r="J1151" s="191">
        <v>82</v>
      </c>
      <c r="K1151" s="321">
        <v>4.1518987341772151</v>
      </c>
      <c r="L1151" s="233">
        <v>4.1645569620253164</v>
      </c>
      <c r="M1151" s="217">
        <v>4.1772151898734178</v>
      </c>
      <c r="N1151" s="217">
        <v>4.1265822784810124</v>
      </c>
      <c r="O1151" s="217">
        <v>4.1392405063291138</v>
      </c>
      <c r="P1151" s="430" t="s">
        <v>2766</v>
      </c>
    </row>
    <row r="1152" spans="1:16" ht="30" customHeight="1" x14ac:dyDescent="0.3">
      <c r="A1152" s="258" t="str">
        <f t="shared" si="17"/>
        <v>1149위</v>
      </c>
      <c r="B1152" s="215" t="s">
        <v>3792</v>
      </c>
      <c r="C1152" s="215" t="s">
        <v>4052</v>
      </c>
      <c r="D1152" s="272">
        <v>3</v>
      </c>
      <c r="E1152" s="356" t="s">
        <v>2969</v>
      </c>
      <c r="F1152" s="214" t="s">
        <v>2925</v>
      </c>
      <c r="G1152" s="221" t="s">
        <v>2980</v>
      </c>
      <c r="H1152" s="214" t="s">
        <v>3813</v>
      </c>
      <c r="I1152" s="214" t="s">
        <v>1131</v>
      </c>
      <c r="J1152" s="191">
        <v>70</v>
      </c>
      <c r="K1152" s="321">
        <v>4.1464285714285714</v>
      </c>
      <c r="L1152" s="233">
        <v>4.1571428571428575</v>
      </c>
      <c r="M1152" s="217">
        <v>4.1714285714285717</v>
      </c>
      <c r="N1152" s="217">
        <v>4.1142857142857139</v>
      </c>
      <c r="O1152" s="217">
        <v>4.1428571428571432</v>
      </c>
      <c r="P1152" s="430" t="s">
        <v>2227</v>
      </c>
    </row>
    <row r="1153" spans="1:16" ht="30" customHeight="1" x14ac:dyDescent="0.3">
      <c r="A1153" s="258" t="str">
        <f t="shared" si="17"/>
        <v>1150위</v>
      </c>
      <c r="B1153" s="215" t="s">
        <v>1833</v>
      </c>
      <c r="C1153" s="215" t="s">
        <v>2208</v>
      </c>
      <c r="D1153" s="272">
        <v>22</v>
      </c>
      <c r="E1153" s="356" t="s">
        <v>2178</v>
      </c>
      <c r="F1153" s="214" t="s">
        <v>3333</v>
      </c>
      <c r="G1153" s="221" t="s">
        <v>3334</v>
      </c>
      <c r="H1153" s="214" t="s">
        <v>1891</v>
      </c>
      <c r="I1153" s="214" t="s">
        <v>1892</v>
      </c>
      <c r="J1153" s="191">
        <v>62</v>
      </c>
      <c r="K1153" s="321">
        <v>4.1451119756910346</v>
      </c>
      <c r="L1153" s="233">
        <v>4.17741935483871</v>
      </c>
      <c r="M1153" s="217">
        <v>4.1269841269841274</v>
      </c>
      <c r="N1153" s="217">
        <v>4.1147540983606561</v>
      </c>
      <c r="O1153" s="217">
        <v>4.161290322580645</v>
      </c>
      <c r="P1153" s="430" t="s">
        <v>2766</v>
      </c>
    </row>
    <row r="1154" spans="1:16" ht="30" customHeight="1" x14ac:dyDescent="0.3">
      <c r="A1154" s="258" t="str">
        <f t="shared" si="17"/>
        <v>1151위</v>
      </c>
      <c r="B1154" s="215" t="s">
        <v>1833</v>
      </c>
      <c r="C1154" s="215" t="s">
        <v>2208</v>
      </c>
      <c r="D1154" s="272">
        <v>22</v>
      </c>
      <c r="E1154" s="356" t="s">
        <v>2178</v>
      </c>
      <c r="F1154" s="214" t="s">
        <v>3326</v>
      </c>
      <c r="G1154" s="221" t="s">
        <v>3325</v>
      </c>
      <c r="H1154" s="214" t="s">
        <v>1891</v>
      </c>
      <c r="I1154" s="214" t="s">
        <v>1892</v>
      </c>
      <c r="J1154" s="191">
        <v>7</v>
      </c>
      <c r="K1154" s="321">
        <v>4.1428571428571432</v>
      </c>
      <c r="L1154" s="233">
        <v>4.1428571428571432</v>
      </c>
      <c r="M1154" s="217">
        <v>4.1428571428571432</v>
      </c>
      <c r="N1154" s="217">
        <v>4.1428571428571432</v>
      </c>
      <c r="O1154" s="217">
        <v>4.1428571428571432</v>
      </c>
      <c r="P1154" s="430" t="s">
        <v>3325</v>
      </c>
    </row>
    <row r="1155" spans="1:16" ht="30" customHeight="1" x14ac:dyDescent="0.3">
      <c r="A1155" s="258" t="str">
        <f t="shared" si="17"/>
        <v>1152위</v>
      </c>
      <c r="B1155" s="215" t="s">
        <v>1833</v>
      </c>
      <c r="C1155" s="215" t="s">
        <v>2208</v>
      </c>
      <c r="D1155" s="272">
        <v>22</v>
      </c>
      <c r="E1155" s="356" t="s">
        <v>2178</v>
      </c>
      <c r="F1155" s="214" t="s">
        <v>3181</v>
      </c>
      <c r="G1155" s="221" t="s">
        <v>3335</v>
      </c>
      <c r="H1155" s="214" t="s">
        <v>1891</v>
      </c>
      <c r="I1155" s="214" t="s">
        <v>1892</v>
      </c>
      <c r="J1155" s="191">
        <v>62</v>
      </c>
      <c r="K1155" s="321">
        <v>4.133064516129032</v>
      </c>
      <c r="L1155" s="233">
        <v>4.129032258064516</v>
      </c>
      <c r="M1155" s="217">
        <v>4.161290322580645</v>
      </c>
      <c r="N1155" s="217">
        <v>4.096774193548387</v>
      </c>
      <c r="O1155" s="217">
        <v>4.145161290322581</v>
      </c>
      <c r="P1155" s="430" t="s">
        <v>2766</v>
      </c>
    </row>
    <row r="1156" spans="1:16" ht="30" customHeight="1" x14ac:dyDescent="0.3">
      <c r="A1156" s="258" t="str">
        <f t="shared" ref="A1156:A1202" si="18">_xlfn.RANK.EQ(K1156, $K$4:$K$4324, 0)&amp;"위"</f>
        <v>1153위</v>
      </c>
      <c r="B1156" s="215" t="s">
        <v>1833</v>
      </c>
      <c r="C1156" s="215" t="s">
        <v>2456</v>
      </c>
      <c r="D1156" s="272">
        <v>5</v>
      </c>
      <c r="E1156" s="356" t="s">
        <v>2727</v>
      </c>
      <c r="F1156" s="214" t="s">
        <v>2432</v>
      </c>
      <c r="G1156" s="221" t="s">
        <v>2752</v>
      </c>
      <c r="H1156" s="214" t="s">
        <v>1273</v>
      </c>
      <c r="I1156" s="214" t="s">
        <v>1273</v>
      </c>
      <c r="J1156" s="191">
        <v>18</v>
      </c>
      <c r="K1156" s="321">
        <v>4.1176470588235299</v>
      </c>
      <c r="L1156" s="233">
        <v>4.1764705882352944</v>
      </c>
      <c r="M1156" s="217">
        <v>4.1764705882352944</v>
      </c>
      <c r="N1156" s="217">
        <v>3.9411764705882355</v>
      </c>
      <c r="O1156" s="217">
        <v>4.1764705882352944</v>
      </c>
      <c r="P1156" s="430" t="s">
        <v>2227</v>
      </c>
    </row>
    <row r="1157" spans="1:16" ht="30" customHeight="1" x14ac:dyDescent="0.3">
      <c r="A1157" s="258" t="str">
        <f t="shared" si="18"/>
        <v>1154위</v>
      </c>
      <c r="B1157" s="215" t="s">
        <v>1833</v>
      </c>
      <c r="C1157" s="215" t="s">
        <v>2440</v>
      </c>
      <c r="D1157" s="272">
        <v>1</v>
      </c>
      <c r="E1157" s="356" t="s">
        <v>2625</v>
      </c>
      <c r="F1157" s="214" t="s">
        <v>2575</v>
      </c>
      <c r="G1157" s="221" t="s">
        <v>2583</v>
      </c>
      <c r="H1157" s="214" t="s">
        <v>1159</v>
      </c>
      <c r="I1157" s="214" t="s">
        <v>1159</v>
      </c>
      <c r="J1157" s="191">
        <v>11</v>
      </c>
      <c r="K1157" s="321">
        <v>4.1136363636363633</v>
      </c>
      <c r="L1157" s="233">
        <v>4.1818181818181817</v>
      </c>
      <c r="M1157" s="217">
        <v>4</v>
      </c>
      <c r="N1157" s="217">
        <v>4.0909090909090908</v>
      </c>
      <c r="O1157" s="217">
        <v>4.1818181818181817</v>
      </c>
      <c r="P1157" s="430" t="s">
        <v>2227</v>
      </c>
    </row>
    <row r="1158" spans="1:16" ht="30" customHeight="1" x14ac:dyDescent="0.3">
      <c r="A1158" s="258" t="str">
        <f t="shared" si="18"/>
        <v>1155위</v>
      </c>
      <c r="B1158" s="215" t="s">
        <v>1898</v>
      </c>
      <c r="C1158" s="215" t="s">
        <v>1899</v>
      </c>
      <c r="D1158" s="272">
        <v>2</v>
      </c>
      <c r="E1158" s="356" t="s">
        <v>2635</v>
      </c>
      <c r="F1158" s="214" t="s">
        <v>2748</v>
      </c>
      <c r="G1158" s="221" t="s">
        <v>2749</v>
      </c>
      <c r="H1158" s="214" t="s">
        <v>1273</v>
      </c>
      <c r="I1158" s="214" t="s">
        <v>1273</v>
      </c>
      <c r="J1158" s="191">
        <v>24</v>
      </c>
      <c r="K1158" s="321">
        <v>4.1041666666666661</v>
      </c>
      <c r="L1158" s="233">
        <v>4</v>
      </c>
      <c r="M1158" s="217">
        <v>4.208333333333333</v>
      </c>
      <c r="N1158" s="217">
        <v>4.083333333333333</v>
      </c>
      <c r="O1158" s="217">
        <v>4.125</v>
      </c>
      <c r="P1158" s="430" t="s">
        <v>2227</v>
      </c>
    </row>
    <row r="1159" spans="1:16" ht="30" customHeight="1" x14ac:dyDescent="0.3">
      <c r="A1159" s="258" t="str">
        <f t="shared" si="18"/>
        <v>1156위</v>
      </c>
      <c r="B1159" s="215" t="s">
        <v>1833</v>
      </c>
      <c r="C1159" s="215" t="s">
        <v>2456</v>
      </c>
      <c r="D1159" s="272">
        <v>5</v>
      </c>
      <c r="E1159" s="356" t="s">
        <v>2727</v>
      </c>
      <c r="F1159" s="214" t="s">
        <v>2432</v>
      </c>
      <c r="G1159" s="221" t="s">
        <v>2426</v>
      </c>
      <c r="H1159" s="214" t="s">
        <v>1273</v>
      </c>
      <c r="I1159" s="214" t="s">
        <v>1273</v>
      </c>
      <c r="J1159" s="191">
        <v>18</v>
      </c>
      <c r="K1159" s="321">
        <v>4.0972222222222223</v>
      </c>
      <c r="L1159" s="233">
        <v>4.1111111111111107</v>
      </c>
      <c r="M1159" s="217">
        <v>4.166666666666667</v>
      </c>
      <c r="N1159" s="217">
        <v>3.8888888888888888</v>
      </c>
      <c r="O1159" s="217">
        <v>4.2222222222222223</v>
      </c>
      <c r="P1159" s="430" t="s">
        <v>2227</v>
      </c>
    </row>
    <row r="1160" spans="1:16" ht="30" customHeight="1" x14ac:dyDescent="0.3">
      <c r="A1160" s="258" t="str">
        <f t="shared" si="18"/>
        <v>1157위</v>
      </c>
      <c r="B1160" s="215" t="s">
        <v>1898</v>
      </c>
      <c r="C1160" s="215" t="s">
        <v>1902</v>
      </c>
      <c r="D1160" s="272">
        <v>22</v>
      </c>
      <c r="E1160" s="356" t="s">
        <v>1904</v>
      </c>
      <c r="F1160" s="214" t="s">
        <v>2903</v>
      </c>
      <c r="G1160" s="221" t="s">
        <v>2904</v>
      </c>
      <c r="H1160" s="214" t="s">
        <v>1891</v>
      </c>
      <c r="I1160" s="214" t="s">
        <v>1892</v>
      </c>
      <c r="J1160" s="191">
        <v>81</v>
      </c>
      <c r="K1160" s="321">
        <v>4.0970332278481019</v>
      </c>
      <c r="L1160" s="233">
        <v>4.0506329113924053</v>
      </c>
      <c r="M1160" s="217">
        <v>4.1749999999999998</v>
      </c>
      <c r="N1160" s="217">
        <v>4.0250000000000004</v>
      </c>
      <c r="O1160" s="217">
        <v>4.1375000000000002</v>
      </c>
      <c r="P1160" s="430" t="s">
        <v>2774</v>
      </c>
    </row>
    <row r="1161" spans="1:16" ht="30" customHeight="1" x14ac:dyDescent="0.3">
      <c r="A1161" s="258" t="str">
        <f t="shared" si="18"/>
        <v>1158위</v>
      </c>
      <c r="B1161" s="215" t="s">
        <v>1833</v>
      </c>
      <c r="C1161" s="215" t="s">
        <v>2440</v>
      </c>
      <c r="D1161" s="272">
        <v>1</v>
      </c>
      <c r="E1161" s="356" t="s">
        <v>2625</v>
      </c>
      <c r="F1161" s="214" t="s">
        <v>2575</v>
      </c>
      <c r="G1161" s="221" t="s">
        <v>2585</v>
      </c>
      <c r="H1161" s="214" t="s">
        <v>1159</v>
      </c>
      <c r="I1161" s="214" t="s">
        <v>1159</v>
      </c>
      <c r="J1161" s="191">
        <v>11</v>
      </c>
      <c r="K1161" s="321">
        <v>4.0909090909090908</v>
      </c>
      <c r="L1161" s="233">
        <v>4</v>
      </c>
      <c r="M1161" s="217">
        <v>4.0909090909090908</v>
      </c>
      <c r="N1161" s="217">
        <v>4</v>
      </c>
      <c r="O1161" s="217">
        <v>4.2727272727272725</v>
      </c>
      <c r="P1161" s="430" t="s">
        <v>2227</v>
      </c>
    </row>
    <row r="1162" spans="1:16" ht="30" customHeight="1" x14ac:dyDescent="0.3">
      <c r="A1162" s="258" t="str">
        <f t="shared" si="18"/>
        <v>1159위</v>
      </c>
      <c r="B1162" s="215" t="s">
        <v>1833</v>
      </c>
      <c r="C1162" s="215" t="s">
        <v>2208</v>
      </c>
      <c r="D1162" s="272">
        <v>22</v>
      </c>
      <c r="E1162" s="356" t="s">
        <v>2178</v>
      </c>
      <c r="F1162" s="214" t="s">
        <v>3181</v>
      </c>
      <c r="G1162" s="221" t="s">
        <v>3336</v>
      </c>
      <c r="H1162" s="214" t="s">
        <v>1891</v>
      </c>
      <c r="I1162" s="214" t="s">
        <v>1892</v>
      </c>
      <c r="J1162" s="191">
        <v>56</v>
      </c>
      <c r="K1162" s="321">
        <v>4.0900162337662334</v>
      </c>
      <c r="L1162" s="233">
        <v>4.0892857142857144</v>
      </c>
      <c r="M1162" s="217">
        <v>4.1071428571428568</v>
      </c>
      <c r="N1162" s="217">
        <v>4.0727272727272723</v>
      </c>
      <c r="O1162" s="217">
        <v>4.0909090909090908</v>
      </c>
      <c r="P1162" s="430" t="s">
        <v>2227</v>
      </c>
    </row>
    <row r="1163" spans="1:16" ht="30" customHeight="1" x14ac:dyDescent="0.3">
      <c r="A1163" s="258" t="str">
        <f t="shared" si="18"/>
        <v>1160위</v>
      </c>
      <c r="B1163" s="215" t="s">
        <v>1173</v>
      </c>
      <c r="C1163" s="215" t="s">
        <v>1914</v>
      </c>
      <c r="D1163" s="272">
        <v>2</v>
      </c>
      <c r="E1163" s="356" t="s">
        <v>1931</v>
      </c>
      <c r="F1163" s="214" t="s">
        <v>3155</v>
      </c>
      <c r="G1163" s="221" t="s">
        <v>3156</v>
      </c>
      <c r="H1163" s="214" t="s">
        <v>1930</v>
      </c>
      <c r="I1163" s="214" t="s">
        <v>1131</v>
      </c>
      <c r="J1163" s="191">
        <v>44</v>
      </c>
      <c r="K1163" s="321">
        <v>4.0738636363636367</v>
      </c>
      <c r="L1163" s="233">
        <v>4.1136363636363633</v>
      </c>
      <c r="M1163" s="217">
        <v>3.9090909090909092</v>
      </c>
      <c r="N1163" s="217">
        <v>4.0681818181818183</v>
      </c>
      <c r="O1163" s="217">
        <v>4.2045454545454541</v>
      </c>
      <c r="P1163" s="430" t="s">
        <v>2227</v>
      </c>
    </row>
    <row r="1164" spans="1:16" ht="30" customHeight="1" x14ac:dyDescent="0.3">
      <c r="A1164" s="258" t="str">
        <f t="shared" si="18"/>
        <v>1161위</v>
      </c>
      <c r="B1164" s="215" t="s">
        <v>1886</v>
      </c>
      <c r="C1164" s="215" t="s">
        <v>1894</v>
      </c>
      <c r="D1164" s="274">
        <v>1</v>
      </c>
      <c r="E1164" s="357" t="s">
        <v>2644</v>
      </c>
      <c r="F1164" s="214" t="s">
        <v>2815</v>
      </c>
      <c r="G1164" s="221" t="s">
        <v>2816</v>
      </c>
      <c r="H1164" s="214" t="s">
        <v>1159</v>
      </c>
      <c r="I1164" s="214" t="s">
        <v>1159</v>
      </c>
      <c r="J1164" s="273">
        <v>28</v>
      </c>
      <c r="K1164" s="321">
        <v>4.0535714285714288</v>
      </c>
      <c r="L1164" s="233">
        <v>4.0357142857142856</v>
      </c>
      <c r="M1164" s="217">
        <v>3.9642857142857144</v>
      </c>
      <c r="N1164" s="217">
        <v>4.0714285714285712</v>
      </c>
      <c r="O1164" s="217">
        <v>4.1428571428571432</v>
      </c>
      <c r="P1164" s="430" t="s">
        <v>2571</v>
      </c>
    </row>
    <row r="1165" spans="1:16" ht="30" customHeight="1" x14ac:dyDescent="0.3">
      <c r="A1165" s="258" t="str">
        <f t="shared" si="18"/>
        <v>1162위</v>
      </c>
      <c r="B1165" s="215" t="s">
        <v>1173</v>
      </c>
      <c r="C1165" s="215" t="s">
        <v>1911</v>
      </c>
      <c r="D1165" s="272">
        <v>22</v>
      </c>
      <c r="E1165" s="356" t="s">
        <v>1913</v>
      </c>
      <c r="F1165" s="214" t="s">
        <v>3122</v>
      </c>
      <c r="G1165" s="221" t="s">
        <v>3123</v>
      </c>
      <c r="H1165" s="214" t="s">
        <v>1891</v>
      </c>
      <c r="I1165" s="214" t="s">
        <v>1892</v>
      </c>
      <c r="J1165" s="191">
        <v>82</v>
      </c>
      <c r="K1165" s="321">
        <v>4.0498755334281649</v>
      </c>
      <c r="L1165" s="233">
        <v>4.0263157894736841</v>
      </c>
      <c r="M1165" s="217">
        <v>4.0789473684210522</v>
      </c>
      <c r="N1165" s="217">
        <v>4.0131578947368425</v>
      </c>
      <c r="O1165" s="217">
        <v>4.0810810810810807</v>
      </c>
      <c r="P1165" s="430" t="s">
        <v>2774</v>
      </c>
    </row>
    <row r="1166" spans="1:16" ht="30" customHeight="1" x14ac:dyDescent="0.3">
      <c r="A1166" s="258" t="str">
        <f t="shared" si="18"/>
        <v>1163위</v>
      </c>
      <c r="B1166" s="215" t="s">
        <v>1898</v>
      </c>
      <c r="C1166" s="215" t="s">
        <v>1899</v>
      </c>
      <c r="D1166" s="272">
        <v>22</v>
      </c>
      <c r="E1166" s="356" t="s">
        <v>1901</v>
      </c>
      <c r="F1166" s="214" t="s">
        <v>2867</v>
      </c>
      <c r="G1166" s="221" t="s">
        <v>2868</v>
      </c>
      <c r="H1166" s="214" t="s">
        <v>1891</v>
      </c>
      <c r="I1166" s="214" t="s">
        <v>1892</v>
      </c>
      <c r="J1166" s="191">
        <v>81</v>
      </c>
      <c r="K1166" s="321">
        <v>4.0462577160493831</v>
      </c>
      <c r="L1166" s="233">
        <v>4.0246913580246915</v>
      </c>
      <c r="M1166" s="217">
        <v>4.0123456790123457</v>
      </c>
      <c r="N1166" s="217">
        <v>3.9874999999999998</v>
      </c>
      <c r="O1166" s="217">
        <v>4.1604938271604937</v>
      </c>
      <c r="P1166" s="430" t="s">
        <v>2766</v>
      </c>
    </row>
    <row r="1167" spans="1:16" ht="30" customHeight="1" x14ac:dyDescent="0.3">
      <c r="A1167" s="258" t="str">
        <f t="shared" si="18"/>
        <v>1164위</v>
      </c>
      <c r="B1167" s="215" t="s">
        <v>1898</v>
      </c>
      <c r="C1167" s="215" t="s">
        <v>1905</v>
      </c>
      <c r="D1167" s="272">
        <v>22</v>
      </c>
      <c r="E1167" s="356" t="s">
        <v>1907</v>
      </c>
      <c r="F1167" s="214" t="s">
        <v>2988</v>
      </c>
      <c r="G1167" s="221" t="s">
        <v>2989</v>
      </c>
      <c r="H1167" s="214" t="s">
        <v>1891</v>
      </c>
      <c r="I1167" s="214" t="s">
        <v>1892</v>
      </c>
      <c r="J1167" s="191">
        <v>83</v>
      </c>
      <c r="K1167" s="321">
        <v>4.0396341463414638</v>
      </c>
      <c r="L1167" s="233">
        <v>4.0365853658536581</v>
      </c>
      <c r="M1167" s="217">
        <v>4.0487804878048781</v>
      </c>
      <c r="N1167" s="217">
        <v>4</v>
      </c>
      <c r="O1167" s="217">
        <v>4.0731707317073171</v>
      </c>
      <c r="P1167" s="430" t="s">
        <v>2774</v>
      </c>
    </row>
    <row r="1168" spans="1:16" ht="30" customHeight="1" x14ac:dyDescent="0.3">
      <c r="A1168" s="258" t="str">
        <f t="shared" si="18"/>
        <v>1165위</v>
      </c>
      <c r="B1168" s="215" t="s">
        <v>1833</v>
      </c>
      <c r="C1168" s="215" t="s">
        <v>1835</v>
      </c>
      <c r="D1168" s="272">
        <v>22</v>
      </c>
      <c r="E1168" s="356" t="s">
        <v>3271</v>
      </c>
      <c r="F1168" s="214" t="s">
        <v>3109</v>
      </c>
      <c r="G1168" s="221" t="s">
        <v>3110</v>
      </c>
      <c r="H1168" s="214" t="s">
        <v>1891</v>
      </c>
      <c r="I1168" s="214" t="s">
        <v>1892</v>
      </c>
      <c r="J1168" s="191">
        <v>13</v>
      </c>
      <c r="K1168" s="321">
        <v>4.0384615384615383</v>
      </c>
      <c r="L1168" s="233">
        <v>4.0769230769230766</v>
      </c>
      <c r="M1168" s="217">
        <v>4.0769230769230766</v>
      </c>
      <c r="N1168" s="217">
        <v>4</v>
      </c>
      <c r="O1168" s="217">
        <v>4</v>
      </c>
      <c r="P1168" s="430" t="s">
        <v>3100</v>
      </c>
    </row>
    <row r="1169" spans="1:16" ht="30" customHeight="1" x14ac:dyDescent="0.3">
      <c r="A1169" s="258" t="str">
        <f t="shared" si="18"/>
        <v>1166위</v>
      </c>
      <c r="B1169" s="215" t="s">
        <v>1173</v>
      </c>
      <c r="C1169" s="215" t="s">
        <v>1911</v>
      </c>
      <c r="D1169" s="272">
        <v>1</v>
      </c>
      <c r="E1169" s="356" t="s">
        <v>2685</v>
      </c>
      <c r="F1169" s="214" t="s">
        <v>2928</v>
      </c>
      <c r="G1169" s="221" t="s">
        <v>3150</v>
      </c>
      <c r="H1169" s="214" t="s">
        <v>203</v>
      </c>
      <c r="I1169" s="214" t="s">
        <v>203</v>
      </c>
      <c r="J1169" s="191">
        <v>16</v>
      </c>
      <c r="K1169" s="321">
        <v>4.0343749999999998</v>
      </c>
      <c r="L1169" s="233">
        <v>4</v>
      </c>
      <c r="M1169" s="217">
        <v>4.2</v>
      </c>
      <c r="N1169" s="217">
        <v>3.9375</v>
      </c>
      <c r="O1169" s="217">
        <v>4</v>
      </c>
      <c r="P1169" s="430" t="s">
        <v>2227</v>
      </c>
    </row>
    <row r="1170" spans="1:16" ht="30" customHeight="1" x14ac:dyDescent="0.3">
      <c r="A1170" s="258" t="str">
        <f t="shared" si="18"/>
        <v>1167위</v>
      </c>
      <c r="B1170" s="215" t="s">
        <v>3792</v>
      </c>
      <c r="C1170" s="215" t="s">
        <v>3833</v>
      </c>
      <c r="D1170" s="272">
        <v>22</v>
      </c>
      <c r="E1170" s="356" t="s">
        <v>2186</v>
      </c>
      <c r="F1170" s="214" t="s">
        <v>3974</v>
      </c>
      <c r="G1170" s="221" t="s">
        <v>3975</v>
      </c>
      <c r="H1170" s="214" t="s">
        <v>3906</v>
      </c>
      <c r="I1170" s="214" t="s">
        <v>1892</v>
      </c>
      <c r="J1170" s="191">
        <v>64</v>
      </c>
      <c r="K1170" s="321">
        <v>4.0314980158730158</v>
      </c>
      <c r="L1170" s="233">
        <v>4.046875</v>
      </c>
      <c r="M1170" s="217">
        <v>4.0634920634920633</v>
      </c>
      <c r="N1170" s="217">
        <v>3.984375</v>
      </c>
      <c r="O1170" s="217">
        <v>4.03125</v>
      </c>
      <c r="P1170" s="430" t="s">
        <v>2774</v>
      </c>
    </row>
    <row r="1171" spans="1:16" ht="30" customHeight="1" x14ac:dyDescent="0.3">
      <c r="A1171" s="258" t="str">
        <f t="shared" si="18"/>
        <v>1168위</v>
      </c>
      <c r="B1171" s="215" t="s">
        <v>3394</v>
      </c>
      <c r="C1171" s="215" t="s">
        <v>3392</v>
      </c>
      <c r="D1171" s="272">
        <v>22</v>
      </c>
      <c r="E1171" s="356" t="s">
        <v>3395</v>
      </c>
      <c r="F1171" s="214" t="s">
        <v>1308</v>
      </c>
      <c r="G1171" s="221" t="s">
        <v>1309</v>
      </c>
      <c r="H1171" s="214" t="s">
        <v>247</v>
      </c>
      <c r="I1171" s="214" t="s">
        <v>248</v>
      </c>
      <c r="J1171" s="191">
        <v>5</v>
      </c>
      <c r="K1171" s="321">
        <v>4</v>
      </c>
      <c r="L1171" s="233">
        <v>4</v>
      </c>
      <c r="M1171" s="217">
        <v>4</v>
      </c>
      <c r="N1171" s="217">
        <v>4</v>
      </c>
      <c r="O1171" s="217">
        <v>4</v>
      </c>
      <c r="P1171" s="430" t="s">
        <v>1537</v>
      </c>
    </row>
    <row r="1172" spans="1:16" ht="30" customHeight="1" x14ac:dyDescent="0.3">
      <c r="A1172" s="258" t="str">
        <f t="shared" si="18"/>
        <v>1169위</v>
      </c>
      <c r="B1172" s="215" t="s">
        <v>1833</v>
      </c>
      <c r="C1172" s="215" t="s">
        <v>2456</v>
      </c>
      <c r="D1172" s="272">
        <v>5</v>
      </c>
      <c r="E1172" s="356" t="s">
        <v>2727</v>
      </c>
      <c r="F1172" s="214" t="s">
        <v>2748</v>
      </c>
      <c r="G1172" s="221" t="s">
        <v>2749</v>
      </c>
      <c r="H1172" s="214" t="s">
        <v>1273</v>
      </c>
      <c r="I1172" s="214" t="s">
        <v>1273</v>
      </c>
      <c r="J1172" s="191">
        <v>18</v>
      </c>
      <c r="K1172" s="321">
        <v>3.9975490196078436</v>
      </c>
      <c r="L1172" s="233">
        <v>4</v>
      </c>
      <c r="M1172" s="217">
        <v>4.166666666666667</v>
      </c>
      <c r="N1172" s="217">
        <v>3.8235294117647061</v>
      </c>
      <c r="O1172" s="217">
        <v>4</v>
      </c>
      <c r="P1172" s="430" t="s">
        <v>2227</v>
      </c>
    </row>
    <row r="1173" spans="1:16" ht="30" customHeight="1" x14ac:dyDescent="0.3">
      <c r="A1173" s="258" t="str">
        <f t="shared" si="18"/>
        <v>1170위</v>
      </c>
      <c r="B1173" s="215" t="s">
        <v>1898</v>
      </c>
      <c r="C1173" s="215" t="s">
        <v>1899</v>
      </c>
      <c r="D1173" s="272">
        <v>22</v>
      </c>
      <c r="E1173" s="356" t="s">
        <v>1901</v>
      </c>
      <c r="F1173" s="214" t="s">
        <v>2852</v>
      </c>
      <c r="G1173" s="221" t="s">
        <v>2854</v>
      </c>
      <c r="H1173" s="214" t="s">
        <v>1891</v>
      </c>
      <c r="I1173" s="214" t="s">
        <v>1892</v>
      </c>
      <c r="J1173" s="191">
        <v>81</v>
      </c>
      <c r="K1173" s="321">
        <v>3.9753472222222221</v>
      </c>
      <c r="L1173" s="233">
        <v>3.9506172839506171</v>
      </c>
      <c r="M1173" s="217">
        <v>4.0125000000000002</v>
      </c>
      <c r="N1173" s="217">
        <v>3.9135802469135803</v>
      </c>
      <c r="O1173" s="217">
        <v>4.0246913580246915</v>
      </c>
      <c r="P1173" s="452" t="s">
        <v>2766</v>
      </c>
    </row>
    <row r="1174" spans="1:16" ht="30" customHeight="1" x14ac:dyDescent="0.3">
      <c r="A1174" s="258" t="str">
        <f t="shared" si="18"/>
        <v>1171위</v>
      </c>
      <c r="B1174" s="215" t="s">
        <v>1833</v>
      </c>
      <c r="C1174" s="215" t="s">
        <v>1835</v>
      </c>
      <c r="D1174" s="272">
        <v>1</v>
      </c>
      <c r="E1174" s="356" t="s">
        <v>1848</v>
      </c>
      <c r="F1174" s="214" t="s">
        <v>2561</v>
      </c>
      <c r="G1174" s="221" t="s">
        <v>3280</v>
      </c>
      <c r="H1174" s="214" t="s">
        <v>1159</v>
      </c>
      <c r="I1174" s="214" t="s">
        <v>1159</v>
      </c>
      <c r="J1174" s="191">
        <v>18</v>
      </c>
      <c r="K1174" s="321">
        <v>3.9722222222222223</v>
      </c>
      <c r="L1174" s="233">
        <v>4</v>
      </c>
      <c r="M1174" s="217">
        <v>4</v>
      </c>
      <c r="N1174" s="217">
        <v>3.8888888888888888</v>
      </c>
      <c r="O1174" s="217">
        <v>4</v>
      </c>
      <c r="P1174" s="430" t="s">
        <v>2227</v>
      </c>
    </row>
    <row r="1175" spans="1:16" ht="30" customHeight="1" x14ac:dyDescent="0.3">
      <c r="A1175" s="258" t="str">
        <f t="shared" si="18"/>
        <v>1172위</v>
      </c>
      <c r="B1175" s="215" t="s">
        <v>1173</v>
      </c>
      <c r="C1175" s="215" t="s">
        <v>1911</v>
      </c>
      <c r="D1175" s="272">
        <v>22</v>
      </c>
      <c r="E1175" s="356" t="s">
        <v>1913</v>
      </c>
      <c r="F1175" s="214" t="s">
        <v>3124</v>
      </c>
      <c r="G1175" s="221" t="s">
        <v>3125</v>
      </c>
      <c r="H1175" s="214" t="s">
        <v>1891</v>
      </c>
      <c r="I1175" s="214" t="s">
        <v>1892</v>
      </c>
      <c r="J1175" s="191">
        <v>82</v>
      </c>
      <c r="K1175" s="321">
        <v>3.9615384615384617</v>
      </c>
      <c r="L1175" s="232">
        <v>3.9615384615384617</v>
      </c>
      <c r="M1175" s="216">
        <v>4.0128205128205128</v>
      </c>
      <c r="N1175" s="216">
        <v>3.9230769230769229</v>
      </c>
      <c r="O1175" s="216">
        <v>3.9487179487179489</v>
      </c>
      <c r="P1175" s="430" t="s">
        <v>2766</v>
      </c>
    </row>
    <row r="1176" spans="1:16" ht="30" customHeight="1" x14ac:dyDescent="0.3">
      <c r="A1176" s="258" t="str">
        <f t="shared" si="18"/>
        <v>1173위</v>
      </c>
      <c r="B1176" s="215" t="s">
        <v>1173</v>
      </c>
      <c r="C1176" s="215" t="s">
        <v>1911</v>
      </c>
      <c r="D1176" s="272">
        <v>22</v>
      </c>
      <c r="E1176" s="356" t="s">
        <v>1913</v>
      </c>
      <c r="F1176" s="214" t="s">
        <v>3124</v>
      </c>
      <c r="G1176" s="221" t="s">
        <v>3126</v>
      </c>
      <c r="H1176" s="214" t="s">
        <v>1891</v>
      </c>
      <c r="I1176" s="214" t="s">
        <v>1892</v>
      </c>
      <c r="J1176" s="191">
        <v>82</v>
      </c>
      <c r="K1176" s="321">
        <v>3.9579587079587077</v>
      </c>
      <c r="L1176" s="233">
        <v>3.9871794871794872</v>
      </c>
      <c r="M1176" s="217">
        <v>3.9615384615384617</v>
      </c>
      <c r="N1176" s="217">
        <v>3.9220779220779223</v>
      </c>
      <c r="O1176" s="217">
        <v>3.9610389610389611</v>
      </c>
      <c r="P1176" s="430" t="s">
        <v>2766</v>
      </c>
    </row>
    <row r="1177" spans="1:16" ht="30" customHeight="1" x14ac:dyDescent="0.3">
      <c r="A1177" s="258" t="str">
        <f t="shared" si="18"/>
        <v>1174위</v>
      </c>
      <c r="B1177" s="215" t="s">
        <v>1833</v>
      </c>
      <c r="C1177" s="215" t="s">
        <v>2440</v>
      </c>
      <c r="D1177" s="272">
        <v>1</v>
      </c>
      <c r="E1177" s="356" t="s">
        <v>2625</v>
      </c>
      <c r="F1177" s="214" t="s">
        <v>2587</v>
      </c>
      <c r="G1177" s="221" t="s">
        <v>2589</v>
      </c>
      <c r="H1177" s="214" t="s">
        <v>1159</v>
      </c>
      <c r="I1177" s="214" t="s">
        <v>1159</v>
      </c>
      <c r="J1177" s="191">
        <v>11</v>
      </c>
      <c r="K1177" s="321">
        <v>3.954545454545455</v>
      </c>
      <c r="L1177" s="233">
        <v>4</v>
      </c>
      <c r="M1177" s="217">
        <v>4</v>
      </c>
      <c r="N1177" s="217">
        <v>3.9090909090909092</v>
      </c>
      <c r="O1177" s="217">
        <v>3.9090909090909092</v>
      </c>
      <c r="P1177" s="430" t="s">
        <v>2227</v>
      </c>
    </row>
    <row r="1178" spans="1:16" ht="30" customHeight="1" x14ac:dyDescent="0.3">
      <c r="A1178" s="258" t="str">
        <f t="shared" si="18"/>
        <v>1175위</v>
      </c>
      <c r="B1178" s="215" t="s">
        <v>1173</v>
      </c>
      <c r="C1178" s="215" t="s">
        <v>1911</v>
      </c>
      <c r="D1178" s="272">
        <v>22</v>
      </c>
      <c r="E1178" s="356" t="s">
        <v>1913</v>
      </c>
      <c r="F1178" s="214" t="s">
        <v>3103</v>
      </c>
      <c r="G1178" s="221" t="s">
        <v>3104</v>
      </c>
      <c r="H1178" s="214" t="s">
        <v>1891</v>
      </c>
      <c r="I1178" s="214" t="s">
        <v>1892</v>
      </c>
      <c r="J1178" s="191">
        <v>36</v>
      </c>
      <c r="K1178" s="321">
        <v>3.9523273273273274</v>
      </c>
      <c r="L1178" s="233">
        <v>3.9444444444444446</v>
      </c>
      <c r="M1178" s="217">
        <v>4.0270270270270272</v>
      </c>
      <c r="N1178" s="217">
        <v>3.9189189189189189</v>
      </c>
      <c r="O1178" s="217">
        <v>3.9189189189189189</v>
      </c>
      <c r="P1178" s="430" t="s">
        <v>3100</v>
      </c>
    </row>
    <row r="1179" spans="1:16" ht="30" customHeight="1" x14ac:dyDescent="0.3">
      <c r="A1179" s="258" t="str">
        <f t="shared" si="18"/>
        <v>1176위</v>
      </c>
      <c r="B1179" s="215" t="s">
        <v>1886</v>
      </c>
      <c r="C1179" s="215" t="s">
        <v>1894</v>
      </c>
      <c r="D1179" s="274">
        <v>22</v>
      </c>
      <c r="E1179" s="380" t="s">
        <v>1896</v>
      </c>
      <c r="F1179" s="214" t="s">
        <v>2772</v>
      </c>
      <c r="G1179" s="221" t="s">
        <v>2773</v>
      </c>
      <c r="H1179" s="214" t="s">
        <v>1891</v>
      </c>
      <c r="I1179" s="214" t="s">
        <v>1892</v>
      </c>
      <c r="J1179" s="273">
        <v>88</v>
      </c>
      <c r="K1179" s="321">
        <v>3.9500708717221831</v>
      </c>
      <c r="L1179" s="234">
        <v>3.9882352941176471</v>
      </c>
      <c r="M1179" s="223">
        <v>4</v>
      </c>
      <c r="N1179" s="223">
        <v>3.8</v>
      </c>
      <c r="O1179" s="223">
        <v>4.0120481927710845</v>
      </c>
      <c r="P1179" s="430" t="s">
        <v>2774</v>
      </c>
    </row>
    <row r="1180" spans="1:16" ht="30" customHeight="1" x14ac:dyDescent="0.3">
      <c r="A1180" s="258" t="str">
        <f t="shared" si="18"/>
        <v>1177위</v>
      </c>
      <c r="B1180" s="215" t="s">
        <v>1833</v>
      </c>
      <c r="C1180" s="215" t="s">
        <v>2208</v>
      </c>
      <c r="D1180" s="272">
        <v>22</v>
      </c>
      <c r="E1180" s="356" t="s">
        <v>2178</v>
      </c>
      <c r="F1180" s="214" t="s">
        <v>3109</v>
      </c>
      <c r="G1180" s="221" t="s">
        <v>3110</v>
      </c>
      <c r="H1180" s="214" t="s">
        <v>1891</v>
      </c>
      <c r="I1180" s="214" t="s">
        <v>1892</v>
      </c>
      <c r="J1180" s="191">
        <v>14</v>
      </c>
      <c r="K1180" s="321">
        <v>3.9464285714285712</v>
      </c>
      <c r="L1180" s="233">
        <v>3.9285714285714284</v>
      </c>
      <c r="M1180" s="217">
        <v>3.9285714285714284</v>
      </c>
      <c r="N1180" s="217">
        <v>3.9285714285714284</v>
      </c>
      <c r="O1180" s="217">
        <v>4</v>
      </c>
      <c r="P1180" s="430" t="s">
        <v>3100</v>
      </c>
    </row>
    <row r="1181" spans="1:16" ht="30" customHeight="1" x14ac:dyDescent="0.3">
      <c r="A1181" s="258" t="str">
        <f t="shared" si="18"/>
        <v>1178위</v>
      </c>
      <c r="B1181" s="215" t="s">
        <v>1833</v>
      </c>
      <c r="C1181" s="215" t="s">
        <v>1835</v>
      </c>
      <c r="D1181" s="272">
        <v>1</v>
      </c>
      <c r="E1181" s="356" t="s">
        <v>1848</v>
      </c>
      <c r="F1181" s="214" t="s">
        <v>2561</v>
      </c>
      <c r="G1181" s="221" t="s">
        <v>3281</v>
      </c>
      <c r="H1181" s="214" t="s">
        <v>1159</v>
      </c>
      <c r="I1181" s="214" t="s">
        <v>1159</v>
      </c>
      <c r="J1181" s="191">
        <v>18</v>
      </c>
      <c r="K1181" s="321">
        <v>3.9444444444444446</v>
      </c>
      <c r="L1181" s="233">
        <v>3.9444444444444446</v>
      </c>
      <c r="M1181" s="217">
        <v>3.9444444444444446</v>
      </c>
      <c r="N1181" s="217">
        <v>3.8888888888888888</v>
      </c>
      <c r="O1181" s="217">
        <v>4</v>
      </c>
      <c r="P1181" s="430" t="s">
        <v>2227</v>
      </c>
    </row>
    <row r="1182" spans="1:16" ht="30" customHeight="1" x14ac:dyDescent="0.3">
      <c r="A1182" s="258" t="str">
        <f t="shared" si="18"/>
        <v>1179위</v>
      </c>
      <c r="B1182" s="215" t="s">
        <v>1898</v>
      </c>
      <c r="C1182" s="215" t="s">
        <v>1899</v>
      </c>
      <c r="D1182" s="272">
        <v>22</v>
      </c>
      <c r="E1182" s="356" t="s">
        <v>1901</v>
      </c>
      <c r="F1182" s="214" t="s">
        <v>2852</v>
      </c>
      <c r="G1182" s="221" t="s">
        <v>2853</v>
      </c>
      <c r="H1182" s="214" t="s">
        <v>1891</v>
      </c>
      <c r="I1182" s="214" t="s">
        <v>1892</v>
      </c>
      <c r="J1182" s="191">
        <v>81</v>
      </c>
      <c r="K1182" s="321">
        <v>3.9413194444444439</v>
      </c>
      <c r="L1182" s="233">
        <v>3.925925925925926</v>
      </c>
      <c r="M1182" s="217">
        <v>4</v>
      </c>
      <c r="N1182" s="217">
        <v>3.8518518518518516</v>
      </c>
      <c r="O1182" s="217">
        <v>3.9874999999999998</v>
      </c>
      <c r="P1182" s="452" t="s">
        <v>2766</v>
      </c>
    </row>
    <row r="1183" spans="1:16" ht="30" customHeight="1" x14ac:dyDescent="0.3">
      <c r="A1183" s="258" t="str">
        <f t="shared" si="18"/>
        <v>1180위</v>
      </c>
      <c r="B1183" s="215" t="s">
        <v>3792</v>
      </c>
      <c r="C1183" s="215" t="s">
        <v>3902</v>
      </c>
      <c r="D1183" s="272">
        <v>22</v>
      </c>
      <c r="E1183" s="356" t="s">
        <v>2185</v>
      </c>
      <c r="F1183" s="214" t="s">
        <v>3109</v>
      </c>
      <c r="G1183" s="221" t="s">
        <v>3751</v>
      </c>
      <c r="H1183" s="214" t="s">
        <v>3906</v>
      </c>
      <c r="I1183" s="214" t="s">
        <v>1892</v>
      </c>
      <c r="J1183" s="191">
        <v>9</v>
      </c>
      <c r="K1183" s="321">
        <v>3.9285714285714288</v>
      </c>
      <c r="L1183" s="233">
        <v>4</v>
      </c>
      <c r="M1183" s="217">
        <v>4</v>
      </c>
      <c r="N1183" s="217">
        <v>3.8571428571428572</v>
      </c>
      <c r="O1183" s="217">
        <v>3.8571428571428572</v>
      </c>
      <c r="P1183" s="430" t="s">
        <v>3100</v>
      </c>
    </row>
    <row r="1184" spans="1:16" ht="30" customHeight="1" x14ac:dyDescent="0.3">
      <c r="A1184" s="258" t="str">
        <f t="shared" si="18"/>
        <v>1181위</v>
      </c>
      <c r="B1184" s="215" t="s">
        <v>1833</v>
      </c>
      <c r="C1184" s="215" t="s">
        <v>2440</v>
      </c>
      <c r="D1184" s="272">
        <v>1</v>
      </c>
      <c r="E1184" s="356" t="s">
        <v>2625</v>
      </c>
      <c r="F1184" s="214" t="s">
        <v>2575</v>
      </c>
      <c r="G1184" s="221" t="s">
        <v>2591</v>
      </c>
      <c r="H1184" s="214" t="s">
        <v>1159</v>
      </c>
      <c r="I1184" s="214" t="s">
        <v>1159</v>
      </c>
      <c r="J1184" s="191">
        <v>11</v>
      </c>
      <c r="K1184" s="321">
        <v>3.9090909090909092</v>
      </c>
      <c r="L1184" s="233">
        <v>3.9090909090909092</v>
      </c>
      <c r="M1184" s="217">
        <v>3.8181818181818183</v>
      </c>
      <c r="N1184" s="217">
        <v>3.8181818181818183</v>
      </c>
      <c r="O1184" s="217">
        <v>4.0909090909090908</v>
      </c>
      <c r="P1184" s="430" t="s">
        <v>2227</v>
      </c>
    </row>
    <row r="1185" spans="1:16" ht="30" customHeight="1" x14ac:dyDescent="0.3">
      <c r="A1185" s="258" t="str">
        <f t="shared" si="18"/>
        <v>1182위</v>
      </c>
      <c r="B1185" s="215" t="s">
        <v>1886</v>
      </c>
      <c r="C1185" s="215" t="s">
        <v>1894</v>
      </c>
      <c r="D1185" s="274">
        <v>22</v>
      </c>
      <c r="E1185" s="357" t="s">
        <v>1896</v>
      </c>
      <c r="F1185" s="214" t="s">
        <v>2797</v>
      </c>
      <c r="G1185" s="221" t="s">
        <v>2798</v>
      </c>
      <c r="H1185" s="214" t="s">
        <v>1891</v>
      </c>
      <c r="I1185" s="214" t="s">
        <v>1892</v>
      </c>
      <c r="J1185" s="273">
        <v>88</v>
      </c>
      <c r="K1185" s="321">
        <v>3.88</v>
      </c>
      <c r="L1185" s="233">
        <v>3.9733333333333332</v>
      </c>
      <c r="M1185" s="217">
        <v>4</v>
      </c>
      <c r="N1185" s="217">
        <v>3.7333333333333334</v>
      </c>
      <c r="O1185" s="217">
        <v>3.8133333333333335</v>
      </c>
      <c r="P1185" s="452" t="s">
        <v>2774</v>
      </c>
    </row>
    <row r="1186" spans="1:16" ht="30" customHeight="1" x14ac:dyDescent="0.3">
      <c r="A1186" s="258" t="str">
        <f t="shared" si="18"/>
        <v>1183위</v>
      </c>
      <c r="B1186" s="215" t="s">
        <v>3394</v>
      </c>
      <c r="C1186" s="215" t="s">
        <v>3621</v>
      </c>
      <c r="D1186" s="272">
        <v>22</v>
      </c>
      <c r="E1186" s="356" t="s">
        <v>3624</v>
      </c>
      <c r="F1186" s="214" t="s">
        <v>1308</v>
      </c>
      <c r="G1186" s="221" t="s">
        <v>1309</v>
      </c>
      <c r="H1186" s="214" t="s">
        <v>247</v>
      </c>
      <c r="I1186" s="214" t="s">
        <v>248</v>
      </c>
      <c r="J1186" s="191">
        <v>7</v>
      </c>
      <c r="K1186" s="321">
        <v>3.8571428571428572</v>
      </c>
      <c r="L1186" s="233">
        <v>3.8571428571428572</v>
      </c>
      <c r="M1186" s="217">
        <v>3.8571428571428572</v>
      </c>
      <c r="N1186" s="217">
        <v>3.8571428571428572</v>
      </c>
      <c r="O1186" s="217">
        <v>3.8571428571428572</v>
      </c>
      <c r="P1186" s="430" t="s">
        <v>1537</v>
      </c>
    </row>
    <row r="1187" spans="1:16" ht="30" customHeight="1" x14ac:dyDescent="0.3">
      <c r="A1187" s="258" t="str">
        <f t="shared" si="18"/>
        <v>1184위</v>
      </c>
      <c r="B1187" s="215" t="s">
        <v>1173</v>
      </c>
      <c r="C1187" s="215" t="s">
        <v>1914</v>
      </c>
      <c r="D1187" s="272">
        <v>2</v>
      </c>
      <c r="E1187" s="356" t="s">
        <v>1931</v>
      </c>
      <c r="F1187" s="214" t="s">
        <v>3159</v>
      </c>
      <c r="G1187" s="221" t="s">
        <v>3160</v>
      </c>
      <c r="H1187" s="214" t="s">
        <v>1930</v>
      </c>
      <c r="I1187" s="214" t="s">
        <v>1131</v>
      </c>
      <c r="J1187" s="191">
        <v>44</v>
      </c>
      <c r="K1187" s="321">
        <v>3.8401162790697674</v>
      </c>
      <c r="L1187" s="233">
        <v>3.8409090909090908</v>
      </c>
      <c r="M1187" s="217">
        <v>3.86046511627907</v>
      </c>
      <c r="N1187" s="217">
        <v>3.75</v>
      </c>
      <c r="O1187" s="217">
        <v>3.9090909090909092</v>
      </c>
      <c r="P1187" s="430" t="s">
        <v>2092</v>
      </c>
    </row>
    <row r="1188" spans="1:16" ht="30" customHeight="1" x14ac:dyDescent="0.3">
      <c r="A1188" s="258" t="str">
        <f t="shared" si="18"/>
        <v>1185위</v>
      </c>
      <c r="B1188" s="215" t="s">
        <v>1898</v>
      </c>
      <c r="C1188" s="215" t="s">
        <v>1905</v>
      </c>
      <c r="D1188" s="272">
        <v>22</v>
      </c>
      <c r="E1188" s="356" t="s">
        <v>1907</v>
      </c>
      <c r="F1188" s="214" t="s">
        <v>2995</v>
      </c>
      <c r="G1188" s="221" t="s">
        <v>2997</v>
      </c>
      <c r="H1188" s="214" t="s">
        <v>1891</v>
      </c>
      <c r="I1188" s="214" t="s">
        <v>1892</v>
      </c>
      <c r="J1188" s="191">
        <v>83</v>
      </c>
      <c r="K1188" s="321">
        <v>3.838695987654321</v>
      </c>
      <c r="L1188" s="233">
        <v>3.8518518518518516</v>
      </c>
      <c r="M1188" s="217">
        <v>3.9012345679012346</v>
      </c>
      <c r="N1188" s="217">
        <v>3.7374999999999998</v>
      </c>
      <c r="O1188" s="217">
        <v>3.8641975308641974</v>
      </c>
      <c r="P1188" s="430" t="s">
        <v>2774</v>
      </c>
    </row>
    <row r="1189" spans="1:16" ht="30" customHeight="1" x14ac:dyDescent="0.3">
      <c r="A1189" s="258" t="str">
        <f t="shared" si="18"/>
        <v>1186위</v>
      </c>
      <c r="B1189" s="215" t="s">
        <v>1833</v>
      </c>
      <c r="C1189" s="215" t="s">
        <v>2706</v>
      </c>
      <c r="D1189" s="272">
        <v>22</v>
      </c>
      <c r="E1189" s="356" t="s">
        <v>3294</v>
      </c>
      <c r="F1189" s="214" t="s">
        <v>3295</v>
      </c>
      <c r="G1189" s="221" t="s">
        <v>3296</v>
      </c>
      <c r="H1189" s="214" t="s">
        <v>1891</v>
      </c>
      <c r="I1189" s="214" t="s">
        <v>1892</v>
      </c>
      <c r="J1189" s="191">
        <v>79</v>
      </c>
      <c r="K1189" s="321">
        <v>3.815214118227817</v>
      </c>
      <c r="L1189" s="233">
        <v>3.810810810810811</v>
      </c>
      <c r="M1189" s="217">
        <v>3.8666666666666667</v>
      </c>
      <c r="N1189" s="217">
        <v>3.7066666666666666</v>
      </c>
      <c r="O1189" s="217">
        <v>3.8767123287671232</v>
      </c>
      <c r="P1189" s="430" t="s">
        <v>2227</v>
      </c>
    </row>
    <row r="1190" spans="1:16" ht="30" customHeight="1" x14ac:dyDescent="0.3">
      <c r="A1190" s="258" t="str">
        <f t="shared" si="18"/>
        <v>1187위</v>
      </c>
      <c r="B1190" s="215" t="s">
        <v>1173</v>
      </c>
      <c r="C1190" s="215" t="s">
        <v>1658</v>
      </c>
      <c r="D1190" s="272">
        <v>1</v>
      </c>
      <c r="E1190" s="356" t="s">
        <v>3215</v>
      </c>
      <c r="F1190" s="214" t="s">
        <v>3221</v>
      </c>
      <c r="G1190" s="221" t="s">
        <v>3222</v>
      </c>
      <c r="H1190" s="214" t="s">
        <v>1101</v>
      </c>
      <c r="I1190" s="214" t="s">
        <v>1101</v>
      </c>
      <c r="J1190" s="191">
        <v>45</v>
      </c>
      <c r="K1190" s="321">
        <v>3.8114177489177488</v>
      </c>
      <c r="L1190" s="233">
        <v>3.9047619047619047</v>
      </c>
      <c r="M1190" s="217">
        <v>3.8181818181818183</v>
      </c>
      <c r="N1190" s="217">
        <v>3.7272727272727271</v>
      </c>
      <c r="O1190" s="217">
        <v>3.7954545454545454</v>
      </c>
      <c r="P1190" s="430" t="s">
        <v>2227</v>
      </c>
    </row>
    <row r="1191" spans="1:16" ht="30" customHeight="1" x14ac:dyDescent="0.3">
      <c r="A1191" s="258" t="str">
        <f t="shared" si="18"/>
        <v>1188위</v>
      </c>
      <c r="B1191" s="215" t="s">
        <v>1898</v>
      </c>
      <c r="C1191" s="215" t="s">
        <v>1905</v>
      </c>
      <c r="D1191" s="272">
        <v>22</v>
      </c>
      <c r="E1191" s="356" t="s">
        <v>1907</v>
      </c>
      <c r="F1191" s="214" t="s">
        <v>2992</v>
      </c>
      <c r="G1191" s="221" t="s">
        <v>2994</v>
      </c>
      <c r="H1191" s="214" t="s">
        <v>1891</v>
      </c>
      <c r="I1191" s="214" t="s">
        <v>1892</v>
      </c>
      <c r="J1191" s="191">
        <v>83</v>
      </c>
      <c r="K1191" s="321">
        <v>3.795871913580247</v>
      </c>
      <c r="L1191" s="233">
        <v>3.8624999999999998</v>
      </c>
      <c r="M1191" s="217">
        <v>3.8765432098765431</v>
      </c>
      <c r="N1191" s="217">
        <v>3.6666666666666665</v>
      </c>
      <c r="O1191" s="217">
        <v>3.7777777777777777</v>
      </c>
      <c r="P1191" s="430" t="s">
        <v>2774</v>
      </c>
    </row>
    <row r="1192" spans="1:16" ht="30" customHeight="1" x14ac:dyDescent="0.3">
      <c r="A1192" s="258" t="str">
        <f t="shared" si="18"/>
        <v>1189위</v>
      </c>
      <c r="B1192" s="215" t="s">
        <v>1898</v>
      </c>
      <c r="C1192" s="215" t="s">
        <v>1905</v>
      </c>
      <c r="D1192" s="272">
        <v>22</v>
      </c>
      <c r="E1192" s="356" t="s">
        <v>1907</v>
      </c>
      <c r="F1192" s="214" t="s">
        <v>2992</v>
      </c>
      <c r="G1192" s="221" t="s">
        <v>2993</v>
      </c>
      <c r="H1192" s="214" t="s">
        <v>1891</v>
      </c>
      <c r="I1192" s="214" t="s">
        <v>1892</v>
      </c>
      <c r="J1192" s="191">
        <v>83</v>
      </c>
      <c r="K1192" s="321">
        <v>3.7623456790123457</v>
      </c>
      <c r="L1192" s="233">
        <v>3.8271604938271606</v>
      </c>
      <c r="M1192" s="217">
        <v>3.8518518518518516</v>
      </c>
      <c r="N1192" s="217">
        <v>3.6419753086419755</v>
      </c>
      <c r="O1192" s="217">
        <v>3.7283950617283952</v>
      </c>
      <c r="P1192" s="452" t="s">
        <v>2774</v>
      </c>
    </row>
    <row r="1193" spans="1:16" ht="30" customHeight="1" x14ac:dyDescent="0.3">
      <c r="A1193" s="258" t="str">
        <f t="shared" si="18"/>
        <v>1190위</v>
      </c>
      <c r="B1193" s="215" t="s">
        <v>3394</v>
      </c>
      <c r="C1193" s="215" t="s">
        <v>3527</v>
      </c>
      <c r="D1193" s="272">
        <v>22</v>
      </c>
      <c r="E1193" s="356" t="s">
        <v>3528</v>
      </c>
      <c r="F1193" s="214" t="s">
        <v>3530</v>
      </c>
      <c r="G1193" s="221" t="s">
        <v>3531</v>
      </c>
      <c r="H1193" s="214" t="s">
        <v>247</v>
      </c>
      <c r="I1193" s="214" t="s">
        <v>248</v>
      </c>
      <c r="J1193" s="191">
        <v>72</v>
      </c>
      <c r="K1193" s="321">
        <v>3.752494131455399</v>
      </c>
      <c r="L1193" s="233">
        <v>3.7777777777777777</v>
      </c>
      <c r="M1193" s="217">
        <v>3.7777777777777777</v>
      </c>
      <c r="N1193" s="217">
        <v>3.7361111111111112</v>
      </c>
      <c r="O1193" s="217">
        <v>3.7183098591549295</v>
      </c>
      <c r="P1193" s="430" t="s">
        <v>2021</v>
      </c>
    </row>
    <row r="1194" spans="1:16" ht="30" customHeight="1" x14ac:dyDescent="0.3">
      <c r="A1194" s="258" t="str">
        <f t="shared" si="18"/>
        <v>1191위</v>
      </c>
      <c r="B1194" s="215" t="s">
        <v>1833</v>
      </c>
      <c r="C1194" s="215" t="s">
        <v>2706</v>
      </c>
      <c r="D1194" s="272">
        <v>22</v>
      </c>
      <c r="E1194" s="356" t="s">
        <v>3294</v>
      </c>
      <c r="F1194" s="214" t="s">
        <v>3109</v>
      </c>
      <c r="G1194" s="221" t="s">
        <v>3110</v>
      </c>
      <c r="H1194" s="214" t="s">
        <v>1891</v>
      </c>
      <c r="I1194" s="214" t="s">
        <v>1892</v>
      </c>
      <c r="J1194" s="191">
        <v>8</v>
      </c>
      <c r="K1194" s="321">
        <v>3.75</v>
      </c>
      <c r="L1194" s="233">
        <v>3.75</v>
      </c>
      <c r="M1194" s="217">
        <v>3.75</v>
      </c>
      <c r="N1194" s="217">
        <v>3.75</v>
      </c>
      <c r="O1194" s="217">
        <v>3.75</v>
      </c>
      <c r="P1194" s="430" t="s">
        <v>3100</v>
      </c>
    </row>
    <row r="1195" spans="1:16" ht="30" customHeight="1" x14ac:dyDescent="0.3">
      <c r="A1195" s="258" t="str">
        <f t="shared" si="18"/>
        <v>1192위</v>
      </c>
      <c r="B1195" s="215" t="s">
        <v>1898</v>
      </c>
      <c r="C1195" s="215" t="s">
        <v>1905</v>
      </c>
      <c r="D1195" s="272">
        <v>22</v>
      </c>
      <c r="E1195" s="356" t="s">
        <v>1907</v>
      </c>
      <c r="F1195" s="214" t="s">
        <v>2990</v>
      </c>
      <c r="G1195" s="221" t="s">
        <v>2991</v>
      </c>
      <c r="H1195" s="214" t="s">
        <v>1891</v>
      </c>
      <c r="I1195" s="214" t="s">
        <v>1892</v>
      </c>
      <c r="J1195" s="191">
        <v>83</v>
      </c>
      <c r="K1195" s="321">
        <v>3.7462737127371275</v>
      </c>
      <c r="L1195" s="233">
        <v>3.7439024390243905</v>
      </c>
      <c r="M1195" s="217">
        <v>3.8292682926829267</v>
      </c>
      <c r="N1195" s="217">
        <v>3.6341463414634148</v>
      </c>
      <c r="O1195" s="217">
        <v>3.7777777777777777</v>
      </c>
      <c r="P1195" s="430" t="s">
        <v>2774</v>
      </c>
    </row>
    <row r="1196" spans="1:16" ht="30" customHeight="1" x14ac:dyDescent="0.3">
      <c r="A1196" s="258" t="str">
        <f t="shared" si="18"/>
        <v>1193위</v>
      </c>
      <c r="B1196" s="215" t="s">
        <v>1886</v>
      </c>
      <c r="C1196" s="215" t="s">
        <v>1894</v>
      </c>
      <c r="D1196" s="274">
        <v>22</v>
      </c>
      <c r="E1196" s="380" t="s">
        <v>1896</v>
      </c>
      <c r="F1196" s="214" t="s">
        <v>2770</v>
      </c>
      <c r="G1196" s="221" t="s">
        <v>2771</v>
      </c>
      <c r="H1196" s="214" t="s">
        <v>1891</v>
      </c>
      <c r="I1196" s="214" t="s">
        <v>1892</v>
      </c>
      <c r="J1196" s="273">
        <v>88</v>
      </c>
      <c r="K1196" s="321">
        <v>3.7431022408963588</v>
      </c>
      <c r="L1196" s="234">
        <v>3.7529411764705882</v>
      </c>
      <c r="M1196" s="223">
        <v>3.7411764705882353</v>
      </c>
      <c r="N1196" s="223">
        <v>3.6547619047619047</v>
      </c>
      <c r="O1196" s="223">
        <v>3.8235294117647061</v>
      </c>
      <c r="P1196" s="430" t="s">
        <v>2766</v>
      </c>
    </row>
    <row r="1197" spans="1:16" ht="30" customHeight="1" x14ac:dyDescent="0.3">
      <c r="A1197" s="258" t="str">
        <f t="shared" si="18"/>
        <v>1194위</v>
      </c>
      <c r="B1197" s="215" t="s">
        <v>1173</v>
      </c>
      <c r="C1197" s="215" t="s">
        <v>1911</v>
      </c>
      <c r="D1197" s="272">
        <v>22</v>
      </c>
      <c r="E1197" s="356" t="s">
        <v>1913</v>
      </c>
      <c r="F1197" s="214" t="s">
        <v>2867</v>
      </c>
      <c r="G1197" s="221" t="s">
        <v>3127</v>
      </c>
      <c r="H1197" s="214" t="s">
        <v>1891</v>
      </c>
      <c r="I1197" s="214" t="s">
        <v>1892</v>
      </c>
      <c r="J1197" s="191">
        <v>82</v>
      </c>
      <c r="K1197" s="321">
        <v>3.7338315692746074</v>
      </c>
      <c r="L1197" s="233">
        <v>3.7848101265822787</v>
      </c>
      <c r="M1197" s="217">
        <v>3.6923076923076925</v>
      </c>
      <c r="N1197" s="217">
        <v>3.7402597402597402</v>
      </c>
      <c r="O1197" s="217">
        <v>3.7179487179487181</v>
      </c>
      <c r="P1197" s="430" t="s">
        <v>2766</v>
      </c>
    </row>
    <row r="1198" spans="1:16" ht="30" customHeight="1" x14ac:dyDescent="0.3">
      <c r="A1198" s="258" t="str">
        <f t="shared" si="18"/>
        <v>1195위</v>
      </c>
      <c r="B1198" s="215" t="s">
        <v>3394</v>
      </c>
      <c r="C1198" s="215" t="s">
        <v>3527</v>
      </c>
      <c r="D1198" s="272">
        <v>22</v>
      </c>
      <c r="E1198" s="356" t="s">
        <v>3528</v>
      </c>
      <c r="F1198" s="214" t="s">
        <v>3536</v>
      </c>
      <c r="G1198" s="221" t="s">
        <v>3537</v>
      </c>
      <c r="H1198" s="214" t="s">
        <v>247</v>
      </c>
      <c r="I1198" s="214" t="s">
        <v>248</v>
      </c>
      <c r="J1198" s="191">
        <v>75</v>
      </c>
      <c r="K1198" s="321">
        <v>3.6599999999999997</v>
      </c>
      <c r="L1198" s="233">
        <v>3.6666666666666665</v>
      </c>
      <c r="M1198" s="217">
        <v>3.6666666666666665</v>
      </c>
      <c r="N1198" s="217">
        <v>3.64</v>
      </c>
      <c r="O1198" s="217">
        <v>3.6666666666666665</v>
      </c>
      <c r="P1198" s="430" t="s">
        <v>2021</v>
      </c>
    </row>
    <row r="1199" spans="1:16" ht="30" customHeight="1" x14ac:dyDescent="0.3">
      <c r="A1199" s="258" t="str">
        <f t="shared" si="18"/>
        <v>1196위</v>
      </c>
      <c r="B1199" s="215" t="s">
        <v>1898</v>
      </c>
      <c r="C1199" s="215" t="s">
        <v>1905</v>
      </c>
      <c r="D1199" s="272">
        <v>22</v>
      </c>
      <c r="E1199" s="356" t="s">
        <v>1907</v>
      </c>
      <c r="F1199" s="214" t="s">
        <v>2995</v>
      </c>
      <c r="G1199" s="221" t="s">
        <v>2996</v>
      </c>
      <c r="H1199" s="214" t="s">
        <v>1891</v>
      </c>
      <c r="I1199" s="214" t="s">
        <v>1892</v>
      </c>
      <c r="J1199" s="191">
        <v>83</v>
      </c>
      <c r="K1199" s="321">
        <v>3.6563657407407404</v>
      </c>
      <c r="L1199" s="233">
        <v>3.6666666666666665</v>
      </c>
      <c r="M1199" s="217">
        <v>3.7037037037037037</v>
      </c>
      <c r="N1199" s="217">
        <v>3.5925925925925926</v>
      </c>
      <c r="O1199" s="217">
        <v>3.6625000000000001</v>
      </c>
      <c r="P1199" s="430" t="s">
        <v>2766</v>
      </c>
    </row>
    <row r="1200" spans="1:16" ht="30" customHeight="1" x14ac:dyDescent="0.3">
      <c r="A1200" s="258" t="str">
        <f t="shared" si="18"/>
        <v>1197위</v>
      </c>
      <c r="B1200" s="215" t="s">
        <v>1898</v>
      </c>
      <c r="C1200" s="215" t="s">
        <v>1902</v>
      </c>
      <c r="D1200" s="272">
        <v>22</v>
      </c>
      <c r="E1200" s="356" t="s">
        <v>1904</v>
      </c>
      <c r="F1200" s="214" t="s">
        <v>2561</v>
      </c>
      <c r="G1200" s="221" t="s">
        <v>2562</v>
      </c>
      <c r="H1200" s="214" t="s">
        <v>1891</v>
      </c>
      <c r="I1200" s="214" t="s">
        <v>1892</v>
      </c>
      <c r="J1200" s="191">
        <v>81</v>
      </c>
      <c r="K1200" s="321">
        <v>3.5080336330336328</v>
      </c>
      <c r="L1200" s="233">
        <v>3.5</v>
      </c>
      <c r="M1200" s="217">
        <v>3.5128205128205128</v>
      </c>
      <c r="N1200" s="217">
        <v>3.5128205128205128</v>
      </c>
      <c r="O1200" s="217">
        <v>3.5064935064935066</v>
      </c>
      <c r="P1200" s="430" t="s">
        <v>2227</v>
      </c>
    </row>
    <row r="1201" spans="1:16" ht="30" customHeight="1" x14ac:dyDescent="0.3">
      <c r="A1201" s="258" t="str">
        <f t="shared" si="18"/>
        <v>1198위</v>
      </c>
      <c r="B1201" s="215" t="s">
        <v>1898</v>
      </c>
      <c r="C1201" s="215" t="s">
        <v>1902</v>
      </c>
      <c r="D1201" s="272">
        <v>22</v>
      </c>
      <c r="E1201" s="356" t="s">
        <v>1904</v>
      </c>
      <c r="F1201" s="214" t="s">
        <v>2913</v>
      </c>
      <c r="G1201" s="221" t="s">
        <v>2914</v>
      </c>
      <c r="H1201" s="214" t="s">
        <v>1891</v>
      </c>
      <c r="I1201" s="214" t="s">
        <v>1892</v>
      </c>
      <c r="J1201" s="191">
        <v>81</v>
      </c>
      <c r="K1201" s="321">
        <v>3.4145569620253164</v>
      </c>
      <c r="L1201" s="233">
        <v>3.3797468354430378</v>
      </c>
      <c r="M1201" s="217">
        <v>3.5063291139240507</v>
      </c>
      <c r="N1201" s="217">
        <v>3.3670886075949369</v>
      </c>
      <c r="O1201" s="217">
        <v>3.4050632911392404</v>
      </c>
      <c r="P1201" s="430" t="s">
        <v>2766</v>
      </c>
    </row>
    <row r="1202" spans="1:16" ht="30" customHeight="1" x14ac:dyDescent="0.3">
      <c r="A1202" s="258" t="str">
        <f t="shared" si="18"/>
        <v>1199위</v>
      </c>
      <c r="B1202" s="215" t="s">
        <v>1173</v>
      </c>
      <c r="C1202" s="215" t="s">
        <v>1914</v>
      </c>
      <c r="D1202" s="272">
        <v>22</v>
      </c>
      <c r="E1202" s="381" t="s">
        <v>1916</v>
      </c>
      <c r="F1202" s="214" t="s">
        <v>3159</v>
      </c>
      <c r="G1202" s="221" t="s">
        <v>3160</v>
      </c>
      <c r="H1202" s="214" t="s">
        <v>1891</v>
      </c>
      <c r="I1202" s="214" t="s">
        <v>1892</v>
      </c>
      <c r="J1202" s="191">
        <v>82</v>
      </c>
      <c r="K1202" s="321">
        <v>3.2477385798281322</v>
      </c>
      <c r="L1202" s="233">
        <v>3.2388059701492535</v>
      </c>
      <c r="M1202" s="217">
        <v>3.393939393939394</v>
      </c>
      <c r="N1202" s="217">
        <v>3.1044776119402986</v>
      </c>
      <c r="O1202" s="217">
        <v>3.2537313432835822</v>
      </c>
      <c r="P1202" s="430" t="s">
        <v>2092</v>
      </c>
    </row>
  </sheetData>
  <sheetProtection formatCells="0" formatColumns="0" formatRows="0" insertColumns="0" insertRows="0" insertHyperlinks="0" sort="0" autoFilter="0" pivotTables="0"/>
  <autoFilter ref="A3:P906" xr:uid="{DBE381C3-D8C0-44D7-9C3E-41D6FBAF5D4E}">
    <sortState ref="A4:P906">
      <sortCondition descending="1" ref="K4:K906"/>
      <sortCondition ref="E4:E906"/>
    </sortState>
  </autoFilter>
  <sortState ref="A4:P1202">
    <sortCondition descending="1" ref="K4:K1202"/>
    <sortCondition ref="E4:E1202"/>
  </sortState>
  <phoneticPr fontId="28" type="noConversion"/>
  <printOptions horizontalCentered="1"/>
  <pageMargins left="0.25" right="0.25" top="0.75" bottom="0.75" header="0.3" footer="0.3"/>
  <pageSetup paperSize="9" scale="40" fitToHeight="0" orientation="portrait" r:id="rId1"/>
  <headerFooter>
    <oddFooter>&amp;N페이지 중 &amp;P페이지</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008000"/>
    <pageSetUpPr fitToPage="1"/>
  </sheetPr>
  <dimension ref="A1:BI156"/>
  <sheetViews>
    <sheetView showGridLines="0" view="pageBreakPreview" zoomScale="85" zoomScaleNormal="70" zoomScaleSheetLayoutView="85" workbookViewId="0">
      <pane xSplit="10" ySplit="5" topLeftCell="AY23" activePane="bottomRight" state="frozen"/>
      <selection pane="topRight" activeCell="K1" sqref="K1"/>
      <selection pane="bottomLeft" activeCell="A6" sqref="A6"/>
      <selection pane="bottomRight" activeCell="H28" sqref="H28"/>
    </sheetView>
  </sheetViews>
  <sheetFormatPr defaultColWidth="9" defaultRowHeight="16.5" x14ac:dyDescent="0.3"/>
  <cols>
    <col min="1" max="1" width="5.875" style="80" customWidth="1"/>
    <col min="2" max="2" width="8.875" style="97" customWidth="1"/>
    <col min="3" max="3" width="11.25" style="91" customWidth="1"/>
    <col min="4" max="4" width="13" style="98" customWidth="1"/>
    <col min="5" max="5" width="9.875" style="84" customWidth="1"/>
    <col min="6" max="6" width="28.125" style="99" customWidth="1"/>
    <col min="7" max="7" width="11.25" style="91" customWidth="1"/>
    <col min="8" max="8" width="17.25" style="91" customWidth="1"/>
    <col min="9" max="10" width="9.625" style="101" customWidth="1"/>
    <col min="11" max="12" width="9.625" style="213" customWidth="1"/>
    <col min="13" max="13" width="9.625" style="84" customWidth="1"/>
    <col min="14" max="21" width="9.625" style="213" customWidth="1"/>
    <col min="22" max="22" width="8.25" style="213" customWidth="1"/>
    <col min="23" max="25" width="9.625" style="213" customWidth="1"/>
    <col min="26" max="30" width="11.75" style="213" customWidth="1"/>
    <col min="31" max="32" width="10.125" style="213" customWidth="1"/>
    <col min="33" max="33" width="12.75" style="213" customWidth="1"/>
    <col min="34" max="34" width="10.875" style="213" customWidth="1"/>
    <col min="35" max="36" width="9.5" style="213" customWidth="1"/>
    <col min="37" max="37" width="8.875" style="213" customWidth="1"/>
    <col min="38" max="39" width="8.125" style="213" customWidth="1"/>
    <col min="40" max="40" width="8.625" style="213" customWidth="1"/>
    <col min="41" max="41" width="8.375" style="213" customWidth="1"/>
    <col min="42" max="42" width="8.125" style="213" customWidth="1"/>
    <col min="43" max="43" width="7.875" style="100" customWidth="1"/>
    <col min="44" max="47" width="9.625" style="100" customWidth="1"/>
    <col min="48" max="48" width="8.25" style="101" customWidth="1"/>
    <col min="49" max="52" width="9.625" style="100" customWidth="1"/>
    <col min="53" max="53" width="9" style="101" customWidth="1"/>
    <col min="54" max="55" width="9.625" style="100" customWidth="1"/>
    <col min="56" max="56" width="9" style="101" customWidth="1"/>
    <col min="57" max="58" width="10.625" style="100" customWidth="1"/>
    <col min="59" max="59" width="8.625" style="101" customWidth="1"/>
    <col min="60" max="60" width="10.625" style="102" customWidth="1"/>
    <col min="61" max="61" width="12.5" style="79" customWidth="1"/>
    <col min="62" max="62" width="38.5" style="80" bestFit="1" customWidth="1"/>
    <col min="63" max="63" width="40.625" style="80" bestFit="1" customWidth="1"/>
    <col min="64" max="64" width="18.375" style="80" bestFit="1" customWidth="1"/>
    <col min="65" max="72" width="10.625" style="80" customWidth="1"/>
    <col min="73" max="16384" width="9" style="80"/>
  </cols>
  <sheetData>
    <row r="1" spans="1:61" s="82" customFormat="1" ht="81" customHeight="1" x14ac:dyDescent="0.3">
      <c r="A1" s="125" t="s">
        <v>1828</v>
      </c>
      <c r="B1" s="125"/>
      <c r="C1" s="120"/>
      <c r="D1" s="121"/>
      <c r="E1" s="120"/>
      <c r="F1" s="121"/>
      <c r="G1" s="122"/>
      <c r="H1" s="122"/>
      <c r="I1" s="120"/>
      <c r="J1" s="120"/>
      <c r="K1" s="212"/>
      <c r="L1" s="212"/>
      <c r="M1" s="120"/>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2"/>
      <c r="AP1" s="212"/>
      <c r="AQ1" s="120"/>
      <c r="AR1" s="120"/>
      <c r="AS1" s="120"/>
      <c r="AT1" s="120"/>
      <c r="AU1" s="120"/>
      <c r="AV1" s="120"/>
      <c r="AW1" s="120"/>
      <c r="AX1" s="120"/>
      <c r="AY1" s="120"/>
      <c r="AZ1" s="120"/>
      <c r="BA1" s="120"/>
      <c r="BB1" s="120"/>
      <c r="BC1" s="120"/>
      <c r="BD1" s="120"/>
      <c r="BE1" s="120"/>
      <c r="BF1" s="120"/>
      <c r="BG1" s="120"/>
      <c r="BH1" s="126"/>
    </row>
    <row r="2" spans="1:61" s="82" customFormat="1" ht="18.75" customHeight="1" x14ac:dyDescent="0.3">
      <c r="A2" s="451" t="s">
        <v>4100</v>
      </c>
      <c r="B2" s="93"/>
      <c r="C2" s="95"/>
      <c r="D2" s="94"/>
      <c r="E2" s="95"/>
      <c r="F2" s="94"/>
      <c r="G2" s="96"/>
      <c r="H2" s="96"/>
      <c r="I2" s="208"/>
      <c r="J2" s="208"/>
      <c r="K2" s="208"/>
      <c r="L2" s="95"/>
      <c r="M2" s="95"/>
      <c r="N2" s="208"/>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8"/>
      <c r="AR2" s="208"/>
      <c r="AS2" s="208"/>
      <c r="AT2" s="208"/>
      <c r="AU2" s="208"/>
      <c r="AV2" s="208"/>
      <c r="AW2" s="208"/>
      <c r="AX2" s="208"/>
      <c r="AY2" s="208"/>
      <c r="AZ2" s="208"/>
      <c r="BA2" s="208"/>
      <c r="BB2" s="208"/>
      <c r="BC2" s="208"/>
      <c r="BD2" s="208"/>
      <c r="BE2" s="208"/>
      <c r="BF2" s="208"/>
      <c r="BG2" s="208"/>
      <c r="BH2" s="235" t="s">
        <v>484</v>
      </c>
    </row>
    <row r="3" spans="1:61" s="82" customFormat="1" ht="18.75" customHeight="1" thickBot="1" x14ac:dyDescent="0.35">
      <c r="A3" s="282" t="s">
        <v>729</v>
      </c>
      <c r="B3" s="600"/>
      <c r="C3" s="600"/>
      <c r="D3" s="600"/>
      <c r="E3" s="600"/>
      <c r="F3" s="600"/>
      <c r="G3" s="600"/>
      <c r="H3" s="600"/>
      <c r="I3" s="600"/>
      <c r="J3" s="600"/>
      <c r="K3" s="600"/>
      <c r="L3" s="600"/>
      <c r="M3" s="601"/>
      <c r="N3" s="602" t="s">
        <v>730</v>
      </c>
      <c r="O3" s="603"/>
      <c r="P3" s="602" t="s">
        <v>731</v>
      </c>
      <c r="Q3" s="602"/>
      <c r="R3" s="602"/>
      <c r="S3" s="602"/>
      <c r="T3" s="603"/>
      <c r="U3" s="602" t="s">
        <v>732</v>
      </c>
      <c r="V3" s="602"/>
      <c r="W3" s="602"/>
      <c r="X3" s="602"/>
      <c r="Y3" s="603"/>
      <c r="Z3" s="602" t="s">
        <v>733</v>
      </c>
      <c r="AA3" s="602"/>
      <c r="AB3" s="602"/>
      <c r="AC3" s="602"/>
      <c r="AD3" s="603"/>
      <c r="AE3" s="602" t="s">
        <v>734</v>
      </c>
      <c r="AF3" s="602"/>
      <c r="AG3" s="602"/>
      <c r="AH3" s="602"/>
      <c r="AI3" s="602"/>
      <c r="AJ3" s="602"/>
      <c r="AK3" s="603"/>
      <c r="AL3" s="602" t="s">
        <v>735</v>
      </c>
      <c r="AM3" s="602"/>
      <c r="AN3" s="602"/>
      <c r="AO3" s="602"/>
      <c r="AP3" s="602"/>
      <c r="AQ3" s="726" t="s">
        <v>736</v>
      </c>
      <c r="AR3" s="605"/>
      <c r="AS3" s="602"/>
      <c r="AT3" s="602"/>
      <c r="AU3" s="604"/>
      <c r="AV3" s="602"/>
      <c r="AW3" s="602"/>
      <c r="AX3" s="602"/>
      <c r="AY3" s="602"/>
      <c r="AZ3" s="604"/>
      <c r="BA3" s="602"/>
      <c r="BB3" s="602"/>
      <c r="BC3" s="604"/>
      <c r="BD3" s="602"/>
      <c r="BE3" s="602"/>
      <c r="BF3" s="604"/>
      <c r="BG3" s="606"/>
      <c r="BH3" s="602"/>
      <c r="BI3" s="607"/>
    </row>
    <row r="4" spans="1:61" ht="57" customHeight="1" thickTop="1" x14ac:dyDescent="0.3">
      <c r="A4" s="581" t="s">
        <v>149</v>
      </c>
      <c r="B4" s="581" t="s">
        <v>125</v>
      </c>
      <c r="C4" s="581" t="s">
        <v>8</v>
      </c>
      <c r="D4" s="582" t="s">
        <v>488</v>
      </c>
      <c r="E4" s="581" t="s">
        <v>85</v>
      </c>
      <c r="F4" s="582" t="s">
        <v>154</v>
      </c>
      <c r="G4" s="581" t="s">
        <v>105</v>
      </c>
      <c r="H4" s="581" t="s">
        <v>3735</v>
      </c>
      <c r="I4" s="583" t="s">
        <v>183</v>
      </c>
      <c r="J4" s="583" t="s">
        <v>184</v>
      </c>
      <c r="K4" s="581" t="s">
        <v>403</v>
      </c>
      <c r="L4" s="584" t="s">
        <v>1032</v>
      </c>
      <c r="M4" s="585" t="s">
        <v>156</v>
      </c>
      <c r="N4" s="586" t="s">
        <v>404</v>
      </c>
      <c r="O4" s="587" t="s">
        <v>405</v>
      </c>
      <c r="P4" s="586" t="s">
        <v>406</v>
      </c>
      <c r="Q4" s="588" t="s">
        <v>407</v>
      </c>
      <c r="R4" s="588" t="s">
        <v>408</v>
      </c>
      <c r="S4" s="588" t="s">
        <v>409</v>
      </c>
      <c r="T4" s="587" t="s">
        <v>410</v>
      </c>
      <c r="U4" s="586" t="s">
        <v>411</v>
      </c>
      <c r="V4" s="588" t="s">
        <v>412</v>
      </c>
      <c r="W4" s="588" t="s">
        <v>413</v>
      </c>
      <c r="X4" s="589" t="s">
        <v>1155</v>
      </c>
      <c r="Y4" s="587" t="s">
        <v>1156</v>
      </c>
      <c r="Z4" s="586" t="s">
        <v>414</v>
      </c>
      <c r="AA4" s="588" t="s">
        <v>415</v>
      </c>
      <c r="AB4" s="588" t="s">
        <v>416</v>
      </c>
      <c r="AC4" s="588" t="s">
        <v>417</v>
      </c>
      <c r="AD4" s="587" t="s">
        <v>1050</v>
      </c>
      <c r="AE4" s="586" t="s">
        <v>421</v>
      </c>
      <c r="AF4" s="588" t="s">
        <v>420</v>
      </c>
      <c r="AG4" s="588" t="s">
        <v>419</v>
      </c>
      <c r="AH4" s="589" t="s">
        <v>1177</v>
      </c>
      <c r="AI4" s="589" t="s">
        <v>1099</v>
      </c>
      <c r="AJ4" s="589" t="s">
        <v>1098</v>
      </c>
      <c r="AK4" s="587" t="s">
        <v>1051</v>
      </c>
      <c r="AL4" s="590" t="s">
        <v>737</v>
      </c>
      <c r="AM4" s="588" t="s">
        <v>738</v>
      </c>
      <c r="AN4" s="588" t="s">
        <v>739</v>
      </c>
      <c r="AO4" s="588" t="s">
        <v>740</v>
      </c>
      <c r="AP4" s="589" t="s">
        <v>1157</v>
      </c>
      <c r="AQ4" s="591" t="s">
        <v>481</v>
      </c>
      <c r="AR4" s="591" t="s">
        <v>147</v>
      </c>
      <c r="AS4" s="592" t="s">
        <v>1055</v>
      </c>
      <c r="AT4" s="593" t="s">
        <v>157</v>
      </c>
      <c r="AU4" s="594" t="s">
        <v>142</v>
      </c>
      <c r="AV4" s="595" t="s">
        <v>1056</v>
      </c>
      <c r="AW4" s="593" t="s">
        <v>107</v>
      </c>
      <c r="AX4" s="596" t="s">
        <v>64</v>
      </c>
      <c r="AY4" s="596" t="s">
        <v>120</v>
      </c>
      <c r="AZ4" s="594" t="s">
        <v>121</v>
      </c>
      <c r="BA4" s="592" t="s">
        <v>1057</v>
      </c>
      <c r="BB4" s="593" t="s">
        <v>140</v>
      </c>
      <c r="BC4" s="594" t="s">
        <v>141</v>
      </c>
      <c r="BD4" s="595" t="s">
        <v>3736</v>
      </c>
      <c r="BE4" s="593" t="s">
        <v>135</v>
      </c>
      <c r="BF4" s="594" t="s">
        <v>158</v>
      </c>
      <c r="BG4" s="597" t="s">
        <v>1054</v>
      </c>
      <c r="BH4" s="598" t="s">
        <v>1053</v>
      </c>
      <c r="BI4" s="599" t="s">
        <v>1691</v>
      </c>
    </row>
    <row r="5" spans="1:61" s="79" customFormat="1" ht="26.25" customHeight="1" x14ac:dyDescent="0.3">
      <c r="A5" s="534" t="s">
        <v>188</v>
      </c>
      <c r="B5" s="534"/>
      <c r="C5" s="535"/>
      <c r="D5" s="536"/>
      <c r="E5" s="537">
        <f>COUNTIFS($E$7:$E$201, "&lt;&gt;", $E$7:$E$201, "&gt;0", $BI$7:$BI$201, "&lt;&gt;과정진행중", $BI$7:$BI$201, "&lt;&gt;타기관위탁")</f>
        <v>109</v>
      </c>
      <c r="F5" s="538">
        <f>SUM(
    COUNTIFS($E$7:$E$201, 1, $BI$7:$BI$201, "&lt;&gt;과정진행중", $BI$7:$BI$201, "&lt;&gt;타기관위탁"),
    COUNTIFS($E$7:$E$201, 22, $BI$7:$BI$201, "&lt;&gt;과정진행중", $BI$7:$BI$201, "&lt;&gt;타기관위탁")
)</f>
        <v>67</v>
      </c>
      <c r="G5" s="539" t="s">
        <v>104</v>
      </c>
      <c r="H5" s="539" t="s">
        <v>186</v>
      </c>
      <c r="I5" s="540" t="s">
        <v>189</v>
      </c>
      <c r="J5" s="540" t="s">
        <v>190</v>
      </c>
      <c r="K5" s="541">
        <f>IFERROR(L5/M5, "-")</f>
        <v>0.93747557639703005</v>
      </c>
      <c r="L5" s="542">
        <f>IFERROR(
    SUMIFS(
        L7:L201,
        $E$7:$E$201, "&lt;&gt;",
        $E$7:$E$201, "&gt;=0",
        $BI$7:$BI$201, "&lt;&gt;과정진행중",
        $BI$7:$BI$201, "&lt;&gt;타기관위탁"
    ),
    "-"
)</f>
        <v>2399</v>
      </c>
      <c r="M5" s="543">
        <f>IFERROR(
    SUMIFS(
        M7:M201,
        $E$7:$E$201, "&lt;&gt;",
        $E$7:$E$201, "&gt;=0",
        $BI$7:$BI$201, "&lt;&gt;과정진행중",
        $BI$7:$BI$201, "&lt;&gt;타기관위탁"
    ),
    "-"
)</f>
        <v>2559</v>
      </c>
      <c r="N5" s="544">
        <f>IFERROR(SUMIFS(N7:N201, $G$7:$G$201, "*", BI7:BI201, "&lt;&gt;타기관위탁", BI7:BI201, "&lt;&gt;과정진행중") / $L$5, "-")</f>
        <v>0.50837226656879164</v>
      </c>
      <c r="O5" s="545">
        <f>IFERROR(SUMIFS(O7:O201, $G$7:$G$201, "*", BI7:BI201, "&lt;&gt;타기관위탁", BI7:BI201, "&lt;&gt;과정진행중") / $L$5, "-")</f>
        <v>0.49287566635961289</v>
      </c>
      <c r="P5" s="546">
        <f t="shared" ref="P5:AP5" si="0">IFERROR(SUMIFS(P7:P201, $G$7:$G$201, "*", BJ7:BJ201, "&lt;&gt;타기관위탁", BJ7:BJ201, "&lt;&gt;과정진행중") / $L$5, "-")</f>
        <v>0.13154247619157036</v>
      </c>
      <c r="Q5" s="547">
        <f t="shared" si="0"/>
        <v>0.31780435384360917</v>
      </c>
      <c r="R5" s="547">
        <f t="shared" si="0"/>
        <v>0.34243341159856044</v>
      </c>
      <c r="S5" s="547">
        <f t="shared" si="0"/>
        <v>0.32611894413649767</v>
      </c>
      <c r="T5" s="548">
        <f t="shared" si="0"/>
        <v>3.9248208410444227E-2</v>
      </c>
      <c r="U5" s="544">
        <f t="shared" si="0"/>
        <v>0.18038408110707962</v>
      </c>
      <c r="V5" s="541">
        <f t="shared" si="0"/>
        <v>0.14407072306258925</v>
      </c>
      <c r="W5" s="541">
        <f t="shared" si="0"/>
        <v>0.76964075215061889</v>
      </c>
      <c r="X5" s="549">
        <f t="shared" si="0"/>
        <v>4.7183307558112918E-2</v>
      </c>
      <c r="Y5" s="545">
        <f t="shared" si="0"/>
        <v>1.586757861198412E-2</v>
      </c>
      <c r="Z5" s="544">
        <f t="shared" si="0"/>
        <v>0.13736818808242957</v>
      </c>
      <c r="AA5" s="541">
        <f t="shared" si="0"/>
        <v>0.37332380369510809</v>
      </c>
      <c r="AB5" s="541">
        <f t="shared" si="0"/>
        <v>0.19840449572057378</v>
      </c>
      <c r="AC5" s="541">
        <f t="shared" si="0"/>
        <v>0.37332789061576011</v>
      </c>
      <c r="AD5" s="545">
        <f t="shared" si="0"/>
        <v>7.4722772080986391E-2</v>
      </c>
      <c r="AE5" s="544">
        <f t="shared" si="0"/>
        <v>0.50613715542711191</v>
      </c>
      <c r="AF5" s="541">
        <f t="shared" si="0"/>
        <v>0.49233818743411822</v>
      </c>
      <c r="AG5" s="541">
        <f t="shared" si="0"/>
        <v>4.8853812247338306E-2</v>
      </c>
      <c r="AH5" s="541">
        <f t="shared" si="0"/>
        <v>3.3401719502488018E-3</v>
      </c>
      <c r="AI5" s="541">
        <f t="shared" si="0"/>
        <v>7.517953286509416E-3</v>
      </c>
      <c r="AJ5" s="541">
        <f t="shared" si="0"/>
        <v>1.6697079521666427E-3</v>
      </c>
      <c r="AK5" s="545">
        <f t="shared" si="0"/>
        <v>9.8125479029392657E-2</v>
      </c>
      <c r="AL5" s="544">
        <f t="shared" si="0"/>
        <v>0.24474350443385717</v>
      </c>
      <c r="AM5" s="541">
        <f t="shared" si="0"/>
        <v>0.49569610577041406</v>
      </c>
      <c r="AN5" s="541">
        <f t="shared" si="0"/>
        <v>0.20837114327599968</v>
      </c>
      <c r="AO5" s="541">
        <f t="shared" si="0"/>
        <v>0.16324437751340995</v>
      </c>
      <c r="AP5" s="549">
        <f t="shared" si="0"/>
        <v>4.5508617980872766E-2</v>
      </c>
      <c r="AQ5" s="550">
        <f t="shared" ref="AQ5:BF5" si="1">AVERAGEIF($D7:$D201, "*", AQ7:AQ201)</f>
        <v>4.6188071909108359</v>
      </c>
      <c r="AR5" s="550">
        <f t="shared" si="1"/>
        <v>4.5595945894955872</v>
      </c>
      <c r="AS5" s="551">
        <f t="shared" si="1"/>
        <v>4.5461074443385039</v>
      </c>
      <c r="AT5" s="540">
        <f t="shared" si="1"/>
        <v>4.5662696196531671</v>
      </c>
      <c r="AU5" s="552">
        <f t="shared" si="1"/>
        <v>4.5230157622596874</v>
      </c>
      <c r="AV5" s="553">
        <f t="shared" si="1"/>
        <v>4.5407780717435307</v>
      </c>
      <c r="AW5" s="540">
        <f t="shared" si="1"/>
        <v>4.5382372391147889</v>
      </c>
      <c r="AX5" s="554">
        <f t="shared" si="1"/>
        <v>4.5697547904645903</v>
      </c>
      <c r="AY5" s="554">
        <f t="shared" si="1"/>
        <v>4.4996938523857377</v>
      </c>
      <c r="AZ5" s="552">
        <f t="shared" si="1"/>
        <v>4.555426405008995</v>
      </c>
      <c r="BA5" s="551">
        <f t="shared" si="1"/>
        <v>4.625046356004388</v>
      </c>
      <c r="BB5" s="540">
        <f t="shared" si="1"/>
        <v>4.6296545993774165</v>
      </c>
      <c r="BC5" s="552">
        <f t="shared" si="1"/>
        <v>4.6204381126313576</v>
      </c>
      <c r="BD5" s="553">
        <f t="shared" si="1"/>
        <v>4.4807140307914386</v>
      </c>
      <c r="BE5" s="540">
        <f t="shared" si="1"/>
        <v>4.478573047438549</v>
      </c>
      <c r="BF5" s="552">
        <f t="shared" si="1"/>
        <v>4.4696243706896412</v>
      </c>
      <c r="BG5" s="555">
        <f>'입력(강사강의)'!$J$4</f>
        <v>4.6116511404092</v>
      </c>
      <c r="BH5" s="550">
        <f>AVERAGEIF($D7:$D201,"**",BH7:BH201)</f>
        <v>4.5603841826784981</v>
      </c>
      <c r="BI5" s="556" t="s">
        <v>1692</v>
      </c>
    </row>
    <row r="6" spans="1:61" ht="16.5" customHeight="1" x14ac:dyDescent="0.3">
      <c r="A6" s="557" t="s">
        <v>644</v>
      </c>
      <c r="B6" s="557"/>
      <c r="C6" s="558"/>
      <c r="D6" s="557"/>
      <c r="E6" s="559" t="str">
        <f>COUNTIFS(E7:E16, "&lt;&gt;", E7:E16, "&gt;0", BI7:BI16, "&lt;&gt;과정진행중", BI7:BI16, "&lt;&gt;타기관위탁")+1 &amp; "개 기수"</f>
        <v>9개 기수</v>
      </c>
      <c r="F6" s="557" t="str">
        <f>SUMPRODUCT(1/COUNTIF(F7:F16, F7:F16)) - COUNTIFS(BI7:BI16, "과정진행중") - COUNTIFS(BI7:BI16, "타기관위탁")+1 &amp; "개 과정"</f>
        <v>9개 과정</v>
      </c>
      <c r="G6" s="560" t="s">
        <v>1174</v>
      </c>
      <c r="H6" s="561" t="s">
        <v>1174</v>
      </c>
      <c r="I6" s="562" t="s">
        <v>104</v>
      </c>
      <c r="J6" s="562" t="s">
        <v>104</v>
      </c>
      <c r="K6" s="563">
        <f>IFERROR(L6/M6, "-")</f>
        <v>0.9760956175298805</v>
      </c>
      <c r="L6" s="616">
        <f>SUMIFS(L7:L16, $E$7:$E$16, "&lt;&gt;", $E$7:$E$16, "&gt;=0", $BI$7:$BI$16, "&lt;&gt;과정진행중", $BI$7:$BI$16, "&lt;&gt;타기관위탁")+ROUNDDOWN(AVERAGEIF($D$7:$D$16, "기본(기본장기)", L7:L16),0)</f>
        <v>245</v>
      </c>
      <c r="M6" s="617">
        <f>SUMIFS(M7:M16, $E$7:$E$16, "&lt;&gt;", $E$7:$E$16, "&gt;=0", $BI$7:$BI$16, "&lt;&gt;과정진행중", $BI$7:$BI$16, "&lt;&gt;타기관위탁")+ROUNDDOWN(AVERAGEIF($D$7:$D$16, "기본(기본장기)", M7:M16),0)</f>
        <v>251</v>
      </c>
      <c r="N6" s="564">
        <f>IFERROR(SUMIFS(N7:N16, $BI$7:$BI$16, "&lt;&gt;타기관위탁", $BI$7:$BI$16, "&lt;&gt;과정진행중") / ($L$6-(ROUNDDOWN(AVERAGEIF($D$7:$D$16, "기본(기본장기)", $L$7:$L$16),0))), "-")</f>
        <v>0.38216560509554143</v>
      </c>
      <c r="O6" s="565">
        <f t="shared" ref="O6:AP6" si="2">IFERROR(SUMIFS(O7:O16, $BI$7:$BI$16, "&lt;&gt;타기관위탁", $BI$7:$BI$16, "&lt;&gt;과정진행중") / ($L$6-(ROUNDDOWN(AVERAGEIF($D$7:$D$16, "기본(기본장기)", $L$7:$L$16),0))), "-")</f>
        <v>0.61783439490445857</v>
      </c>
      <c r="P6" s="564">
        <f t="shared" si="2"/>
        <v>5.7324840764331211E-2</v>
      </c>
      <c r="Q6" s="563">
        <f t="shared" si="2"/>
        <v>0.3503184713375796</v>
      </c>
      <c r="R6" s="563">
        <f t="shared" si="2"/>
        <v>0.24840764331210191</v>
      </c>
      <c r="S6" s="563">
        <f t="shared" si="2"/>
        <v>0.33757961783439489</v>
      </c>
      <c r="T6" s="565">
        <f t="shared" si="2"/>
        <v>6.369426751592357E-3</v>
      </c>
      <c r="U6" s="564">
        <f t="shared" si="2"/>
        <v>0.26751592356687898</v>
      </c>
      <c r="V6" s="563">
        <f t="shared" si="2"/>
        <v>0.19108280254777071</v>
      </c>
      <c r="W6" s="563">
        <f t="shared" si="2"/>
        <v>0.42038216560509556</v>
      </c>
      <c r="X6" s="566">
        <f t="shared" si="2"/>
        <v>0.12101910828025478</v>
      </c>
      <c r="Y6" s="565">
        <f t="shared" si="2"/>
        <v>0</v>
      </c>
      <c r="Z6" s="564">
        <f t="shared" si="2"/>
        <v>0.16560509554140126</v>
      </c>
      <c r="AA6" s="563">
        <f t="shared" si="2"/>
        <v>0.19108280254777071</v>
      </c>
      <c r="AB6" s="563">
        <f t="shared" si="2"/>
        <v>0.2356687898089172</v>
      </c>
      <c r="AC6" s="563">
        <f t="shared" si="2"/>
        <v>0.2356687898089172</v>
      </c>
      <c r="AD6" s="565">
        <f t="shared" si="2"/>
        <v>0.17197452229299362</v>
      </c>
      <c r="AE6" s="567">
        <f t="shared" si="2"/>
        <v>0.44585987261146498</v>
      </c>
      <c r="AF6" s="568">
        <f t="shared" si="2"/>
        <v>0.34394904458598724</v>
      </c>
      <c r="AG6" s="568">
        <f t="shared" si="2"/>
        <v>5.7324840764331211E-2</v>
      </c>
      <c r="AH6" s="568">
        <f t="shared" si="2"/>
        <v>6.369426751592357E-3</v>
      </c>
      <c r="AI6" s="568">
        <f t="shared" si="2"/>
        <v>0</v>
      </c>
      <c r="AJ6" s="568">
        <f t="shared" si="2"/>
        <v>0</v>
      </c>
      <c r="AK6" s="569">
        <f t="shared" si="2"/>
        <v>0.1464968152866242</v>
      </c>
      <c r="AL6" s="564">
        <f t="shared" si="2"/>
        <v>0.24840764331210191</v>
      </c>
      <c r="AM6" s="563">
        <f t="shared" si="2"/>
        <v>0.6560509554140127</v>
      </c>
      <c r="AN6" s="563">
        <f t="shared" si="2"/>
        <v>6.3694267515923567E-2</v>
      </c>
      <c r="AO6" s="563">
        <f t="shared" si="2"/>
        <v>3.1847133757961783E-2</v>
      </c>
      <c r="AP6" s="566">
        <f t="shared" si="2"/>
        <v>0</v>
      </c>
      <c r="AQ6" s="570">
        <f t="shared" ref="AQ6:BF6" si="3">AVERAGE(AQ7:AQ16)</f>
        <v>4.5959809937774851</v>
      </c>
      <c r="AR6" s="570">
        <f t="shared" si="3"/>
        <v>4.5380232490975043</v>
      </c>
      <c r="AS6" s="571">
        <f t="shared" si="3"/>
        <v>4.5325319899974499</v>
      </c>
      <c r="AT6" s="562">
        <f t="shared" si="3"/>
        <v>4.523407750662928</v>
      </c>
      <c r="AU6" s="572">
        <f t="shared" si="3"/>
        <v>4.5416562293319682</v>
      </c>
      <c r="AV6" s="573">
        <f t="shared" si="3"/>
        <v>4.510407652887622</v>
      </c>
      <c r="AW6" s="562">
        <f t="shared" si="3"/>
        <v>4.5093357521458923</v>
      </c>
      <c r="AX6" s="562">
        <f t="shared" si="3"/>
        <v>4.505454969689425</v>
      </c>
      <c r="AY6" s="562">
        <f t="shared" si="3"/>
        <v>4.4979908534537634</v>
      </c>
      <c r="AZ6" s="572">
        <f t="shared" si="3"/>
        <v>4.5288490362614047</v>
      </c>
      <c r="BA6" s="571">
        <f t="shared" si="3"/>
        <v>4.6105702769635366</v>
      </c>
      <c r="BB6" s="562">
        <f t="shared" si="3"/>
        <v>4.5922892997805826</v>
      </c>
      <c r="BC6" s="572">
        <f t="shared" si="3"/>
        <v>4.6288512541464888</v>
      </c>
      <c r="BD6" s="573">
        <f t="shared" si="3"/>
        <v>4.4637205874347883</v>
      </c>
      <c r="BE6" s="562">
        <f t="shared" si="3"/>
        <v>4.4805861561808555</v>
      </c>
      <c r="BF6" s="572">
        <f t="shared" si="3"/>
        <v>4.4530273154512345</v>
      </c>
      <c r="BG6" s="574">
        <f>'입력(강사강의)'!$J$5</f>
        <v>4.6064298620220878</v>
      </c>
      <c r="BH6" s="575">
        <f>AVERAGE(BH7:BH16)</f>
        <v>4.5395007195507562</v>
      </c>
      <c r="BI6" s="576" t="s">
        <v>1692</v>
      </c>
    </row>
    <row r="7" spans="1:61" s="81" customFormat="1" ht="20.100000000000001" customHeight="1" x14ac:dyDescent="0.3">
      <c r="A7" s="259" t="s">
        <v>111</v>
      </c>
      <c r="B7" s="259" t="s">
        <v>206</v>
      </c>
      <c r="C7" s="608" t="s">
        <v>1428</v>
      </c>
      <c r="D7" s="259" t="s">
        <v>65</v>
      </c>
      <c r="E7" s="610">
        <v>1</v>
      </c>
      <c r="F7" s="467" t="s">
        <v>84</v>
      </c>
      <c r="G7" s="455" t="s">
        <v>106</v>
      </c>
      <c r="H7" s="462" t="s">
        <v>187</v>
      </c>
      <c r="I7" s="615" t="s">
        <v>207</v>
      </c>
      <c r="J7" s="615" t="s">
        <v>208</v>
      </c>
      <c r="K7" s="397">
        <f t="shared" ref="K7:K46" si="4">IFERROR(L7/M7, "-")</f>
        <v>1</v>
      </c>
      <c r="L7" s="618">
        <v>9</v>
      </c>
      <c r="M7" s="619">
        <v>9</v>
      </c>
      <c r="N7" s="623">
        <v>3</v>
      </c>
      <c r="O7" s="624">
        <v>6</v>
      </c>
      <c r="P7" s="623">
        <v>1</v>
      </c>
      <c r="Q7" s="625">
        <v>6</v>
      </c>
      <c r="R7" s="625">
        <v>1</v>
      </c>
      <c r="S7" s="625">
        <v>1</v>
      </c>
      <c r="T7" s="624">
        <v>0</v>
      </c>
      <c r="U7" s="623">
        <v>0</v>
      </c>
      <c r="V7" s="625">
        <v>4</v>
      </c>
      <c r="W7" s="625">
        <v>5</v>
      </c>
      <c r="X7" s="626">
        <v>0</v>
      </c>
      <c r="Y7" s="624">
        <v>0</v>
      </c>
      <c r="Z7" s="623">
        <v>1</v>
      </c>
      <c r="AA7" s="625">
        <v>2</v>
      </c>
      <c r="AB7" s="625">
        <v>1</v>
      </c>
      <c r="AC7" s="625">
        <v>5</v>
      </c>
      <c r="AD7" s="624">
        <v>0</v>
      </c>
      <c r="AE7" s="623">
        <v>8</v>
      </c>
      <c r="AF7" s="625">
        <v>0</v>
      </c>
      <c r="AG7" s="625">
        <v>0</v>
      </c>
      <c r="AH7" s="626">
        <v>1</v>
      </c>
      <c r="AI7" s="626">
        <v>0</v>
      </c>
      <c r="AJ7" s="626">
        <v>0</v>
      </c>
      <c r="AK7" s="624">
        <v>0</v>
      </c>
      <c r="AL7" s="627">
        <v>9</v>
      </c>
      <c r="AM7" s="628">
        <v>0</v>
      </c>
      <c r="AN7" s="628">
        <v>0</v>
      </c>
      <c r="AO7" s="628">
        <v>0</v>
      </c>
      <c r="AP7" s="629">
        <v>0</v>
      </c>
      <c r="AQ7" s="640">
        <v>4.4444444444444446</v>
      </c>
      <c r="AR7" s="640">
        <v>4.4444444444444446</v>
      </c>
      <c r="AS7" s="641">
        <f>IFERROR(AVERAGE(AT7:AU7), "-")</f>
        <v>4.5</v>
      </c>
      <c r="AT7" s="642">
        <v>4.4444444444444446</v>
      </c>
      <c r="AU7" s="643">
        <v>4.5555555555555554</v>
      </c>
      <c r="AV7" s="307">
        <f>IFERROR(AVERAGE(AW7:AZ7), "-")</f>
        <v>4.333333333333333</v>
      </c>
      <c r="AW7" s="642">
        <v>4.333333333333333</v>
      </c>
      <c r="AX7" s="7">
        <v>4.4444444444444446</v>
      </c>
      <c r="AY7" s="7">
        <v>4.2222222222222223</v>
      </c>
      <c r="AZ7" s="643">
        <v>4.333333333333333</v>
      </c>
      <c r="BA7" s="641">
        <f>IFERROR(AVERAGE(BB7:BC7), "-")</f>
        <v>4.5555555555555554</v>
      </c>
      <c r="BB7" s="642">
        <v>4.5555555555555554</v>
      </c>
      <c r="BC7" s="643">
        <v>4.5555555555555554</v>
      </c>
      <c r="BD7" s="307">
        <f>IFERROR(AVERAGE(BE7:BF7), "-")</f>
        <v>4.1111111111111107</v>
      </c>
      <c r="BE7" s="642">
        <v>4.333333333333333</v>
      </c>
      <c r="BF7" s="643">
        <v>3.8888888888888888</v>
      </c>
      <c r="BG7" s="317">
        <f>'입력(강사강의)'!$J$6</f>
        <v>4.5856481481481479</v>
      </c>
      <c r="BH7" s="644">
        <f>IFERROR(AVERAGE(AQ7:AR7,AT7:AU7,AW7:AZ7,BB7:BC7,BE7:BF7,BG7), "-")</f>
        <v>4.3954772079772075</v>
      </c>
      <c r="BI7" s="727"/>
    </row>
    <row r="8" spans="1:61" ht="16.5" customHeight="1" x14ac:dyDescent="0.3">
      <c r="A8" s="259" t="s">
        <v>209</v>
      </c>
      <c r="B8" s="260" t="s">
        <v>210</v>
      </c>
      <c r="C8" s="608" t="s">
        <v>1429</v>
      </c>
      <c r="D8" s="259" t="s">
        <v>132</v>
      </c>
      <c r="E8" s="611">
        <v>22</v>
      </c>
      <c r="F8" s="469" t="s">
        <v>1033</v>
      </c>
      <c r="G8" s="455" t="s">
        <v>211</v>
      </c>
      <c r="H8" s="462" t="s">
        <v>1272</v>
      </c>
      <c r="I8" s="615" t="s">
        <v>489</v>
      </c>
      <c r="J8" s="615" t="s">
        <v>490</v>
      </c>
      <c r="K8" s="397">
        <f t="shared" si="4"/>
        <v>1</v>
      </c>
      <c r="L8" s="620">
        <v>88</v>
      </c>
      <c r="M8" s="619">
        <v>88</v>
      </c>
      <c r="N8" s="630" t="s">
        <v>372</v>
      </c>
      <c r="O8" s="631"/>
      <c r="P8" s="632"/>
      <c r="Q8" s="632"/>
      <c r="R8" s="632"/>
      <c r="S8" s="632"/>
      <c r="T8" s="631"/>
      <c r="U8" s="632"/>
      <c r="V8" s="632"/>
      <c r="W8" s="632"/>
      <c r="X8" s="632"/>
      <c r="Y8" s="631"/>
      <c r="Z8" s="632"/>
      <c r="AA8" s="632"/>
      <c r="AB8" s="632"/>
      <c r="AC8" s="632"/>
      <c r="AD8" s="631"/>
      <c r="AE8" s="632"/>
      <c r="AF8" s="632"/>
      <c r="AG8" s="632"/>
      <c r="AH8" s="632"/>
      <c r="AI8" s="632"/>
      <c r="AJ8" s="632"/>
      <c r="AK8" s="631"/>
      <c r="AL8" s="633"/>
      <c r="AM8" s="634"/>
      <c r="AN8" s="634"/>
      <c r="AO8" s="634"/>
      <c r="AP8" s="635"/>
      <c r="AQ8" s="296">
        <v>4.594389374150234</v>
      </c>
      <c r="AR8" s="296">
        <v>4.6097716251709491</v>
      </c>
      <c r="AS8" s="641">
        <f t="shared" ref="AS8" si="5">IFERROR(AVERAGE(AT8:AU8), "-")</f>
        <v>4.5515925286288015</v>
      </c>
      <c r="AT8" s="300">
        <v>4.5614837543164475</v>
      </c>
      <c r="AU8" s="311">
        <v>4.5417013029411555</v>
      </c>
      <c r="AV8" s="307">
        <f t="shared" ref="AV8" si="6">IFERROR(AVERAGE(AW8:AZ8), "-")</f>
        <v>4.5293802578039442</v>
      </c>
      <c r="AW8" s="300">
        <v>4.5374977905386773</v>
      </c>
      <c r="AX8" s="127">
        <v>4.4907930701350534</v>
      </c>
      <c r="AY8" s="127">
        <v>4.5316303954105823</v>
      </c>
      <c r="AZ8" s="311">
        <v>4.5575997751314619</v>
      </c>
      <c r="BA8" s="641">
        <f t="shared" ref="BA8" si="7">IFERROR(AVERAGE(BB8:BC8), "-")</f>
        <v>4.6043705081285298</v>
      </c>
      <c r="BB8" s="300">
        <v>4.5973199600218182</v>
      </c>
      <c r="BC8" s="311">
        <v>4.6114210562352413</v>
      </c>
      <c r="BD8" s="307">
        <f t="shared" ref="BD8" si="8">IFERROR(AVERAGE(BE8:BF8), "-")</f>
        <v>4.4295568208311895</v>
      </c>
      <c r="BE8" s="313">
        <v>4.3720451868349546</v>
      </c>
      <c r="BF8" s="318">
        <v>4.4870684548274244</v>
      </c>
      <c r="BG8" s="317">
        <f>'입력(강사강의)'!$J$13</f>
        <v>4.6714290433403809</v>
      </c>
      <c r="BH8" s="644">
        <f>IFERROR(AVERAGE(AQ8:AR8,AT8:AU8,AW8:AZ8,BB8:BC8,BE8:BF8,BG8), "-")</f>
        <v>4.5510885222349522</v>
      </c>
      <c r="BI8" s="727" t="s">
        <v>1693</v>
      </c>
    </row>
    <row r="9" spans="1:61" ht="17.25" customHeight="1" x14ac:dyDescent="0.3">
      <c r="A9" s="259" t="s">
        <v>209</v>
      </c>
      <c r="B9" s="260" t="s">
        <v>210</v>
      </c>
      <c r="C9" s="608" t="s">
        <v>217</v>
      </c>
      <c r="D9" s="259" t="s">
        <v>101</v>
      </c>
      <c r="E9" s="610">
        <v>1</v>
      </c>
      <c r="F9" s="463" t="s">
        <v>216</v>
      </c>
      <c r="G9" s="455" t="s">
        <v>479</v>
      </c>
      <c r="H9" s="462" t="s">
        <v>218</v>
      </c>
      <c r="I9" s="615" t="s">
        <v>286</v>
      </c>
      <c r="J9" s="615" t="s">
        <v>286</v>
      </c>
      <c r="K9" s="397">
        <f t="shared" si="4"/>
        <v>0.95833333333333337</v>
      </c>
      <c r="L9" s="621">
        <v>23</v>
      </c>
      <c r="M9" s="622">
        <v>24</v>
      </c>
      <c r="N9" s="623">
        <v>3</v>
      </c>
      <c r="O9" s="624">
        <v>20</v>
      </c>
      <c r="P9" s="623">
        <v>1</v>
      </c>
      <c r="Q9" s="625">
        <v>6</v>
      </c>
      <c r="R9" s="625">
        <v>8</v>
      </c>
      <c r="S9" s="625">
        <v>7</v>
      </c>
      <c r="T9" s="624">
        <v>1</v>
      </c>
      <c r="U9" s="623">
        <v>0</v>
      </c>
      <c r="V9" s="625">
        <v>3</v>
      </c>
      <c r="W9" s="625">
        <v>2</v>
      </c>
      <c r="X9" s="626">
        <v>18</v>
      </c>
      <c r="Y9" s="624">
        <v>0</v>
      </c>
      <c r="Z9" s="623">
        <v>0</v>
      </c>
      <c r="AA9" s="625">
        <v>0</v>
      </c>
      <c r="AB9" s="625">
        <v>0</v>
      </c>
      <c r="AC9" s="625">
        <v>1</v>
      </c>
      <c r="AD9" s="624">
        <v>22</v>
      </c>
      <c r="AE9" s="623">
        <v>7</v>
      </c>
      <c r="AF9" s="625">
        <v>0</v>
      </c>
      <c r="AG9" s="625">
        <v>1</v>
      </c>
      <c r="AH9" s="626">
        <v>0</v>
      </c>
      <c r="AI9" s="626">
        <v>0</v>
      </c>
      <c r="AJ9" s="626">
        <v>0</v>
      </c>
      <c r="AK9" s="624">
        <v>15</v>
      </c>
      <c r="AL9" s="636">
        <v>1</v>
      </c>
      <c r="AM9" s="637">
        <v>22</v>
      </c>
      <c r="AN9" s="637">
        <v>0</v>
      </c>
      <c r="AO9" s="637">
        <v>0</v>
      </c>
      <c r="AP9" s="638">
        <v>0</v>
      </c>
      <c r="AQ9" s="296">
        <v>4.1739130434782608</v>
      </c>
      <c r="AR9" s="296">
        <v>4.4347826086956523</v>
      </c>
      <c r="AS9" s="641">
        <f t="shared" ref="AS9:AS11" si="9">IFERROR(AVERAGE(AT9:AU9), "-")</f>
        <v>4.2826086956521738</v>
      </c>
      <c r="AT9" s="300">
        <v>4.2173913043478262</v>
      </c>
      <c r="AU9" s="311">
        <v>4.3478260869565215</v>
      </c>
      <c r="AV9" s="307">
        <f t="shared" ref="AV9:AV11" si="10">IFERROR(AVERAGE(AW9:AZ9), "-")</f>
        <v>4.2717391304347823</v>
      </c>
      <c r="AW9" s="300">
        <v>4.2608695652173916</v>
      </c>
      <c r="AX9" s="127">
        <v>4.2608695652173916</v>
      </c>
      <c r="AY9" s="127">
        <v>4.3043478260869561</v>
      </c>
      <c r="AZ9" s="311">
        <v>4.2608695652173916</v>
      </c>
      <c r="BA9" s="641">
        <f t="shared" ref="BA9:BA11" si="11">IFERROR(AVERAGE(BB9:BC9), "-")</f>
        <v>4.5</v>
      </c>
      <c r="BB9" s="300">
        <v>4.4782608695652177</v>
      </c>
      <c r="BC9" s="311">
        <v>4.5217391304347823</v>
      </c>
      <c r="BD9" s="307">
        <f t="shared" ref="BD9:BD11" si="12">IFERROR(AVERAGE(BE9:BF9), "-")</f>
        <v>4.3913043478260869</v>
      </c>
      <c r="BE9" s="313">
        <v>4.3913043478260869</v>
      </c>
      <c r="BF9" s="318" t="s">
        <v>491</v>
      </c>
      <c r="BG9" s="317">
        <f>'입력(강사강의)'!$J$18</f>
        <v>4.454545454545455</v>
      </c>
      <c r="BH9" s="644">
        <f t="shared" ref="BH9:BH10" si="13">IFERROR(AVERAGE(AQ9:AR9,AT9:AU9,AW9:AZ9,BB9:BC9,BE9:BF9,BG9), "-")</f>
        <v>4.3422266139657442</v>
      </c>
      <c r="BI9" s="727"/>
    </row>
    <row r="10" spans="1:61" ht="17.25" customHeight="1" x14ac:dyDescent="0.3">
      <c r="A10" s="259" t="s">
        <v>209</v>
      </c>
      <c r="B10" s="260" t="s">
        <v>210</v>
      </c>
      <c r="C10" s="608" t="s">
        <v>1430</v>
      </c>
      <c r="D10" s="259" t="s">
        <v>65</v>
      </c>
      <c r="E10" s="610">
        <v>1</v>
      </c>
      <c r="F10" s="463" t="s">
        <v>213</v>
      </c>
      <c r="G10" s="455" t="s">
        <v>214</v>
      </c>
      <c r="H10" s="462" t="s">
        <v>215</v>
      </c>
      <c r="I10" s="615" t="s">
        <v>272</v>
      </c>
      <c r="J10" s="615" t="s">
        <v>253</v>
      </c>
      <c r="K10" s="397">
        <f t="shared" si="4"/>
        <v>1</v>
      </c>
      <c r="L10" s="621">
        <v>14</v>
      </c>
      <c r="M10" s="622">
        <v>14</v>
      </c>
      <c r="N10" s="623">
        <v>13</v>
      </c>
      <c r="O10" s="624">
        <v>1</v>
      </c>
      <c r="P10" s="623">
        <v>0</v>
      </c>
      <c r="Q10" s="625">
        <v>5</v>
      </c>
      <c r="R10" s="625">
        <v>3</v>
      </c>
      <c r="S10" s="625">
        <v>6</v>
      </c>
      <c r="T10" s="624">
        <v>0</v>
      </c>
      <c r="U10" s="623">
        <v>3</v>
      </c>
      <c r="V10" s="625">
        <v>0</v>
      </c>
      <c r="W10" s="625">
        <v>11</v>
      </c>
      <c r="X10" s="626">
        <v>0</v>
      </c>
      <c r="Y10" s="624">
        <v>0</v>
      </c>
      <c r="Z10" s="623">
        <v>2</v>
      </c>
      <c r="AA10" s="625">
        <v>5</v>
      </c>
      <c r="AB10" s="625">
        <v>3</v>
      </c>
      <c r="AC10" s="625">
        <v>4</v>
      </c>
      <c r="AD10" s="624">
        <v>0</v>
      </c>
      <c r="AE10" s="623">
        <v>9</v>
      </c>
      <c r="AF10" s="625">
        <v>5</v>
      </c>
      <c r="AG10" s="625">
        <v>0</v>
      </c>
      <c r="AH10" s="626">
        <v>0</v>
      </c>
      <c r="AI10" s="626">
        <v>0</v>
      </c>
      <c r="AJ10" s="626">
        <v>0</v>
      </c>
      <c r="AK10" s="624">
        <v>0</v>
      </c>
      <c r="AL10" s="636">
        <v>1</v>
      </c>
      <c r="AM10" s="637">
        <v>13</v>
      </c>
      <c r="AN10" s="637">
        <v>0</v>
      </c>
      <c r="AO10" s="637">
        <v>0</v>
      </c>
      <c r="AP10" s="638">
        <v>0</v>
      </c>
      <c r="AQ10" s="296">
        <v>4.5</v>
      </c>
      <c r="AR10" s="296">
        <v>4.2857142857142856</v>
      </c>
      <c r="AS10" s="641">
        <f t="shared" si="9"/>
        <v>4.4285714285714288</v>
      </c>
      <c r="AT10" s="300">
        <v>4.3571428571428568</v>
      </c>
      <c r="AU10" s="311">
        <v>4.5</v>
      </c>
      <c r="AV10" s="307">
        <f t="shared" si="10"/>
        <v>4.4642857142857135</v>
      </c>
      <c r="AW10" s="300">
        <v>4.4285714285714288</v>
      </c>
      <c r="AX10" s="127">
        <v>4.3571428571428568</v>
      </c>
      <c r="AY10" s="127">
        <v>4.5</v>
      </c>
      <c r="AZ10" s="311">
        <v>4.5714285714285712</v>
      </c>
      <c r="BA10" s="641">
        <f t="shared" si="11"/>
        <v>4.4642857142857144</v>
      </c>
      <c r="BB10" s="300">
        <v>4.4285714285714288</v>
      </c>
      <c r="BC10" s="311">
        <v>4.5</v>
      </c>
      <c r="BD10" s="307">
        <f t="shared" si="12"/>
        <v>4.2857142857142865</v>
      </c>
      <c r="BE10" s="313">
        <v>4.1428571428571432</v>
      </c>
      <c r="BF10" s="318">
        <v>4.4285714285714288</v>
      </c>
      <c r="BG10" s="317">
        <f>'입력(강사강의)'!$J$22</f>
        <v>4.5663265306122449</v>
      </c>
      <c r="BH10" s="644">
        <f t="shared" si="13"/>
        <v>4.4281789638932505</v>
      </c>
      <c r="BI10" s="727"/>
    </row>
    <row r="11" spans="1:61" ht="17.25" customHeight="1" x14ac:dyDescent="0.3">
      <c r="A11" s="259" t="s">
        <v>209</v>
      </c>
      <c r="B11" s="260" t="s">
        <v>708</v>
      </c>
      <c r="C11" s="608" t="s">
        <v>1431</v>
      </c>
      <c r="D11" s="259" t="s">
        <v>132</v>
      </c>
      <c r="E11" s="611">
        <v>22</v>
      </c>
      <c r="F11" s="469" t="s">
        <v>1034</v>
      </c>
      <c r="G11" s="455" t="s">
        <v>211</v>
      </c>
      <c r="H11" s="462" t="s">
        <v>212</v>
      </c>
      <c r="I11" s="615" t="s">
        <v>489</v>
      </c>
      <c r="J11" s="615" t="s">
        <v>490</v>
      </c>
      <c r="K11" s="397">
        <f t="shared" si="4"/>
        <v>1</v>
      </c>
      <c r="L11" s="620">
        <v>88</v>
      </c>
      <c r="M11" s="619">
        <v>88</v>
      </c>
      <c r="N11" s="630" t="s">
        <v>372</v>
      </c>
      <c r="O11" s="631"/>
      <c r="P11" s="632"/>
      <c r="Q11" s="632"/>
      <c r="R11" s="632"/>
      <c r="S11" s="632"/>
      <c r="T11" s="631"/>
      <c r="U11" s="632"/>
      <c r="V11" s="632"/>
      <c r="W11" s="632"/>
      <c r="X11" s="632"/>
      <c r="Y11" s="631"/>
      <c r="Z11" s="632"/>
      <c r="AA11" s="632"/>
      <c r="AB11" s="632"/>
      <c r="AC11" s="632"/>
      <c r="AD11" s="631"/>
      <c r="AE11" s="632"/>
      <c r="AF11" s="632"/>
      <c r="AG11" s="632"/>
      <c r="AH11" s="632"/>
      <c r="AI11" s="632"/>
      <c r="AJ11" s="632"/>
      <c r="AK11" s="631"/>
      <c r="AL11" s="630"/>
      <c r="AM11" s="639"/>
      <c r="AN11" s="639"/>
      <c r="AO11" s="639"/>
      <c r="AP11" s="639"/>
      <c r="AQ11" s="296">
        <v>4.594389374150234</v>
      </c>
      <c r="AR11" s="296">
        <v>4.6097716251709491</v>
      </c>
      <c r="AS11" s="641">
        <f t="shared" si="9"/>
        <v>4.5515925286288015</v>
      </c>
      <c r="AT11" s="300">
        <v>4.5614837543164475</v>
      </c>
      <c r="AU11" s="311">
        <v>4.5417013029411555</v>
      </c>
      <c r="AV11" s="307">
        <f t="shared" si="10"/>
        <v>4.5293802578039442</v>
      </c>
      <c r="AW11" s="300">
        <v>4.5374977905386773</v>
      </c>
      <c r="AX11" s="127">
        <v>4.4907930701350534</v>
      </c>
      <c r="AY11" s="127">
        <v>4.5316303954105823</v>
      </c>
      <c r="AZ11" s="311">
        <v>4.5575997751314619</v>
      </c>
      <c r="BA11" s="641">
        <f t="shared" si="11"/>
        <v>4.6043705081285298</v>
      </c>
      <c r="BB11" s="300">
        <v>4.5973199600218182</v>
      </c>
      <c r="BC11" s="311">
        <v>4.6114210562352413</v>
      </c>
      <c r="BD11" s="307">
        <f t="shared" si="12"/>
        <v>4.4295568208311895</v>
      </c>
      <c r="BE11" s="313">
        <v>4.3720451868349546</v>
      </c>
      <c r="BF11" s="318">
        <v>4.4870684548274244</v>
      </c>
      <c r="BG11" s="317">
        <f>'입력(강사강의)'!$J$30</f>
        <v>4.4810052554015156</v>
      </c>
      <c r="BH11" s="644">
        <f>IFERROR(AVERAGE(AQ11:AR11,AT11:AU11,AW11:AZ11,BB11:BC11,BE11:BF11,BG11), "-")</f>
        <v>4.536440538547347</v>
      </c>
      <c r="BI11" s="727" t="s">
        <v>1693</v>
      </c>
    </row>
    <row r="12" spans="1:61" ht="17.25" customHeight="1" x14ac:dyDescent="0.3">
      <c r="A12" s="259" t="s">
        <v>209</v>
      </c>
      <c r="B12" s="260" t="s">
        <v>708</v>
      </c>
      <c r="C12" s="608" t="s">
        <v>344</v>
      </c>
      <c r="D12" s="259" t="s">
        <v>65</v>
      </c>
      <c r="E12" s="610">
        <v>1</v>
      </c>
      <c r="F12" s="463" t="s">
        <v>355</v>
      </c>
      <c r="G12" s="455" t="s">
        <v>345</v>
      </c>
      <c r="H12" s="462" t="s">
        <v>346</v>
      </c>
      <c r="I12" s="615" t="s">
        <v>347</v>
      </c>
      <c r="J12" s="615" t="s">
        <v>348</v>
      </c>
      <c r="K12" s="397">
        <f t="shared" si="4"/>
        <v>0.93939393939393945</v>
      </c>
      <c r="L12" s="620">
        <v>31</v>
      </c>
      <c r="M12" s="622">
        <v>33</v>
      </c>
      <c r="N12" s="623">
        <v>7</v>
      </c>
      <c r="O12" s="624">
        <v>24</v>
      </c>
      <c r="P12" s="623">
        <v>2</v>
      </c>
      <c r="Q12" s="625">
        <v>10</v>
      </c>
      <c r="R12" s="625">
        <v>7</v>
      </c>
      <c r="S12" s="625">
        <v>12</v>
      </c>
      <c r="T12" s="624">
        <v>0</v>
      </c>
      <c r="U12" s="623">
        <v>6</v>
      </c>
      <c r="V12" s="625">
        <v>8</v>
      </c>
      <c r="W12" s="625">
        <v>17</v>
      </c>
      <c r="X12" s="626">
        <v>0</v>
      </c>
      <c r="Y12" s="624">
        <v>0</v>
      </c>
      <c r="Z12" s="623">
        <v>3</v>
      </c>
      <c r="AA12" s="625">
        <v>12</v>
      </c>
      <c r="AB12" s="625">
        <v>7</v>
      </c>
      <c r="AC12" s="625">
        <v>4</v>
      </c>
      <c r="AD12" s="624">
        <v>5</v>
      </c>
      <c r="AE12" s="623">
        <v>1</v>
      </c>
      <c r="AF12" s="625">
        <v>21</v>
      </c>
      <c r="AG12" s="625">
        <v>8</v>
      </c>
      <c r="AH12" s="626">
        <v>0</v>
      </c>
      <c r="AI12" s="626">
        <v>0</v>
      </c>
      <c r="AJ12" s="626">
        <v>0</v>
      </c>
      <c r="AK12" s="624">
        <v>1</v>
      </c>
      <c r="AL12" s="636">
        <v>9</v>
      </c>
      <c r="AM12" s="637">
        <v>22</v>
      </c>
      <c r="AN12" s="637">
        <v>0</v>
      </c>
      <c r="AO12" s="637">
        <v>0</v>
      </c>
      <c r="AP12" s="638">
        <v>0</v>
      </c>
      <c r="AQ12" s="296">
        <v>4.903225806451613</v>
      </c>
      <c r="AR12" s="296">
        <v>4.645161290322581</v>
      </c>
      <c r="AS12" s="641">
        <f t="shared" ref="AS12:AS16" si="14">IFERROR(AVERAGE(AT12:AU12), "-")</f>
        <v>4.806451612903226</v>
      </c>
      <c r="AT12" s="300">
        <v>4.806451612903226</v>
      </c>
      <c r="AU12" s="311">
        <v>4.806451612903226</v>
      </c>
      <c r="AV12" s="307">
        <f t="shared" ref="AV12:AV16" si="15">IFERROR(AVERAGE(AW12:AZ12), "-")</f>
        <v>4.7983870967741939</v>
      </c>
      <c r="AW12" s="300">
        <v>4.774193548387097</v>
      </c>
      <c r="AX12" s="127">
        <v>4.903225806451613</v>
      </c>
      <c r="AY12" s="127">
        <v>4.709677419354839</v>
      </c>
      <c r="AZ12" s="311">
        <v>4.806451612903226</v>
      </c>
      <c r="BA12" s="641">
        <f t="shared" ref="BA12:BA16" si="16">IFERROR(AVERAGE(BB12:BC12), "-")</f>
        <v>4.709677419354839</v>
      </c>
      <c r="BB12" s="300">
        <v>4.645161290322581</v>
      </c>
      <c r="BC12" s="311">
        <v>4.774193548387097</v>
      </c>
      <c r="BD12" s="307">
        <f t="shared" ref="BD12:BD16" si="17">IFERROR(AVERAGE(BE12:BF12), "-")</f>
        <v>4.67741935483871</v>
      </c>
      <c r="BE12" s="313">
        <v>4.774193548387097</v>
      </c>
      <c r="BF12" s="318">
        <v>4.580645161290323</v>
      </c>
      <c r="BG12" s="317">
        <f>'입력(강사강의)'!$J$51</f>
        <v>4.9338709677419361</v>
      </c>
      <c r="BH12" s="644">
        <f t="shared" ref="BH12:BH16" si="18">IFERROR(AVERAGE(AQ12:AR12,AT12:AU12,AW12:AZ12,BB12:BC12,BE12:BF12,BG12), "-")</f>
        <v>4.7740694789081886</v>
      </c>
      <c r="BI12" s="727"/>
    </row>
    <row r="13" spans="1:61" ht="17.25" customHeight="1" x14ac:dyDescent="0.3">
      <c r="A13" s="259" t="s">
        <v>209</v>
      </c>
      <c r="B13" s="260" t="s">
        <v>708</v>
      </c>
      <c r="C13" s="608" t="s">
        <v>1432</v>
      </c>
      <c r="D13" s="259" t="s">
        <v>369</v>
      </c>
      <c r="E13" s="610">
        <v>1</v>
      </c>
      <c r="F13" s="463" t="s">
        <v>368</v>
      </c>
      <c r="G13" s="455" t="s">
        <v>373</v>
      </c>
      <c r="H13" s="462" t="s">
        <v>750</v>
      </c>
      <c r="I13" s="615" t="s">
        <v>375</v>
      </c>
      <c r="J13" s="615" t="s">
        <v>375</v>
      </c>
      <c r="K13" s="397">
        <f>IFERROR(L13/M13, "-")</f>
        <v>0.92</v>
      </c>
      <c r="L13" s="621">
        <v>23</v>
      </c>
      <c r="M13" s="622">
        <v>25</v>
      </c>
      <c r="N13" s="623">
        <v>13</v>
      </c>
      <c r="O13" s="624">
        <v>10</v>
      </c>
      <c r="P13" s="623">
        <v>5</v>
      </c>
      <c r="Q13" s="625">
        <v>11</v>
      </c>
      <c r="R13" s="625">
        <v>6</v>
      </c>
      <c r="S13" s="625">
        <v>1</v>
      </c>
      <c r="T13" s="624">
        <v>0</v>
      </c>
      <c r="U13" s="623">
        <v>12</v>
      </c>
      <c r="V13" s="625">
        <v>11</v>
      </c>
      <c r="W13" s="625">
        <v>0</v>
      </c>
      <c r="X13" s="626">
        <v>0</v>
      </c>
      <c r="Y13" s="624">
        <v>0</v>
      </c>
      <c r="Z13" s="623">
        <v>0</v>
      </c>
      <c r="AA13" s="625">
        <v>0</v>
      </c>
      <c r="AB13" s="625">
        <v>15</v>
      </c>
      <c r="AC13" s="625">
        <v>8</v>
      </c>
      <c r="AD13" s="624">
        <v>0</v>
      </c>
      <c r="AE13" s="623">
        <v>11</v>
      </c>
      <c r="AF13" s="625">
        <v>11</v>
      </c>
      <c r="AG13" s="625">
        <v>0</v>
      </c>
      <c r="AH13" s="626">
        <v>0</v>
      </c>
      <c r="AI13" s="626">
        <v>0</v>
      </c>
      <c r="AJ13" s="626">
        <v>0</v>
      </c>
      <c r="AK13" s="624">
        <v>1</v>
      </c>
      <c r="AL13" s="636">
        <v>7</v>
      </c>
      <c r="AM13" s="637">
        <v>10</v>
      </c>
      <c r="AN13" s="637">
        <v>2</v>
      </c>
      <c r="AO13" s="637">
        <v>4</v>
      </c>
      <c r="AP13" s="638">
        <v>0</v>
      </c>
      <c r="AQ13" s="296">
        <v>4.7391304347826084</v>
      </c>
      <c r="AR13" s="296">
        <v>4.6521739130434785</v>
      </c>
      <c r="AS13" s="641">
        <f>IFERROR(AVERAGE(AT13:AU13), "-")</f>
        <v>4.5652173913043477</v>
      </c>
      <c r="AT13" s="300">
        <v>4.6086956521739131</v>
      </c>
      <c r="AU13" s="311">
        <v>4.5217391304347823</v>
      </c>
      <c r="AV13" s="307">
        <f>IFERROR(AVERAGE(AW13:AZ13), "-")</f>
        <v>4.6521739130434785</v>
      </c>
      <c r="AW13" s="300">
        <v>4.6086956521739131</v>
      </c>
      <c r="AX13" s="127">
        <v>4.5652173913043477</v>
      </c>
      <c r="AY13" s="127">
        <v>4.7391304347826084</v>
      </c>
      <c r="AZ13" s="311">
        <v>4.6956521739130439</v>
      </c>
      <c r="BA13" s="641">
        <f>IFERROR(AVERAGE(BB13:BC13), "-")</f>
        <v>4.804347826086957</v>
      </c>
      <c r="BB13" s="300">
        <v>4.7826086956521738</v>
      </c>
      <c r="BC13" s="311">
        <v>4.8260869565217392</v>
      </c>
      <c r="BD13" s="307">
        <f>IFERROR(AVERAGE(BE13:BF13), "-")</f>
        <v>4.7391304347826084</v>
      </c>
      <c r="BE13" s="313">
        <v>4.7391304347826084</v>
      </c>
      <c r="BF13" s="318">
        <v>4.7391304347826084</v>
      </c>
      <c r="BG13" s="317">
        <f>'입력(강사강의)'!$J$69</f>
        <v>4.6030138339920947</v>
      </c>
      <c r="BH13" s="644">
        <f>IFERROR(AVERAGE(AQ13:AR13,AT13:AU13,AW13:AZ13,BB13:BC13,BE13:BF13,BG13), "-")</f>
        <v>4.6784927029492245</v>
      </c>
      <c r="BI13" s="727"/>
    </row>
    <row r="14" spans="1:61" ht="17.25" customHeight="1" x14ac:dyDescent="0.3">
      <c r="A14" s="259" t="s">
        <v>209</v>
      </c>
      <c r="B14" s="260" t="s">
        <v>708</v>
      </c>
      <c r="C14" s="608" t="s">
        <v>1432</v>
      </c>
      <c r="D14" s="259" t="s">
        <v>361</v>
      </c>
      <c r="E14" s="610">
        <v>1</v>
      </c>
      <c r="F14" s="463" t="s">
        <v>359</v>
      </c>
      <c r="G14" s="455" t="s">
        <v>345</v>
      </c>
      <c r="H14" s="462" t="s">
        <v>360</v>
      </c>
      <c r="I14" s="615" t="s">
        <v>362</v>
      </c>
      <c r="J14" s="615" t="s">
        <v>363</v>
      </c>
      <c r="K14" s="397">
        <f t="shared" si="4"/>
        <v>1</v>
      </c>
      <c r="L14" s="621">
        <v>20</v>
      </c>
      <c r="M14" s="622">
        <v>20</v>
      </c>
      <c r="N14" s="623">
        <v>8</v>
      </c>
      <c r="O14" s="624">
        <v>12</v>
      </c>
      <c r="P14" s="623">
        <v>0</v>
      </c>
      <c r="Q14" s="625">
        <v>0</v>
      </c>
      <c r="R14" s="625">
        <v>0</v>
      </c>
      <c r="S14" s="625">
        <v>20</v>
      </c>
      <c r="T14" s="624">
        <v>0</v>
      </c>
      <c r="U14" s="623">
        <v>18</v>
      </c>
      <c r="V14" s="625">
        <v>2</v>
      </c>
      <c r="W14" s="625">
        <v>0</v>
      </c>
      <c r="X14" s="626">
        <v>0</v>
      </c>
      <c r="Y14" s="624">
        <v>0</v>
      </c>
      <c r="Z14" s="623">
        <v>20</v>
      </c>
      <c r="AA14" s="625">
        <v>0</v>
      </c>
      <c r="AB14" s="625">
        <v>0</v>
      </c>
      <c r="AC14" s="625">
        <v>0</v>
      </c>
      <c r="AD14" s="624">
        <v>0</v>
      </c>
      <c r="AE14" s="623">
        <v>12</v>
      </c>
      <c r="AF14" s="625">
        <v>8</v>
      </c>
      <c r="AG14" s="625">
        <v>0</v>
      </c>
      <c r="AH14" s="626">
        <v>0</v>
      </c>
      <c r="AI14" s="626">
        <v>0</v>
      </c>
      <c r="AJ14" s="626">
        <v>0</v>
      </c>
      <c r="AK14" s="624">
        <v>0</v>
      </c>
      <c r="AL14" s="636">
        <v>3</v>
      </c>
      <c r="AM14" s="637">
        <v>10</v>
      </c>
      <c r="AN14" s="637">
        <v>6</v>
      </c>
      <c r="AO14" s="637">
        <v>1</v>
      </c>
      <c r="AP14" s="638">
        <v>0</v>
      </c>
      <c r="AQ14" s="296">
        <v>4.8</v>
      </c>
      <c r="AR14" s="296">
        <v>4.75</v>
      </c>
      <c r="AS14" s="641">
        <f t="shared" si="14"/>
        <v>4.8</v>
      </c>
      <c r="AT14" s="300">
        <v>4.8</v>
      </c>
      <c r="AU14" s="311">
        <v>4.8</v>
      </c>
      <c r="AV14" s="307">
        <f t="shared" si="15"/>
        <v>4.6375000000000002</v>
      </c>
      <c r="AW14" s="300">
        <v>4.7</v>
      </c>
      <c r="AX14" s="127">
        <v>4.55</v>
      </c>
      <c r="AY14" s="127">
        <v>4.5999999999999996</v>
      </c>
      <c r="AZ14" s="311">
        <v>4.7</v>
      </c>
      <c r="BA14" s="641">
        <f t="shared" si="16"/>
        <v>4.875</v>
      </c>
      <c r="BB14" s="300">
        <v>4.8499999999999996</v>
      </c>
      <c r="BC14" s="311">
        <v>4.9000000000000004</v>
      </c>
      <c r="BD14" s="307">
        <f t="shared" si="17"/>
        <v>4.75</v>
      </c>
      <c r="BE14" s="313">
        <v>4.8</v>
      </c>
      <c r="BF14" s="318">
        <v>4.7</v>
      </c>
      <c r="BG14" s="317">
        <f>'입력(강사강의)'!$J$55</f>
        <v>4.7553643724696366</v>
      </c>
      <c r="BH14" s="644">
        <f t="shared" si="18"/>
        <v>4.7465664901899718</v>
      </c>
      <c r="BI14" s="727"/>
    </row>
    <row r="15" spans="1:61" ht="17.25" customHeight="1" x14ac:dyDescent="0.3">
      <c r="A15" s="259" t="s">
        <v>209</v>
      </c>
      <c r="B15" s="260" t="s">
        <v>708</v>
      </c>
      <c r="C15" s="608" t="s">
        <v>1433</v>
      </c>
      <c r="D15" s="259" t="s">
        <v>370</v>
      </c>
      <c r="E15" s="610">
        <v>1</v>
      </c>
      <c r="F15" s="463" t="s">
        <v>725</v>
      </c>
      <c r="G15" s="455" t="s">
        <v>106</v>
      </c>
      <c r="H15" s="462" t="s">
        <v>751</v>
      </c>
      <c r="I15" s="615" t="s">
        <v>443</v>
      </c>
      <c r="J15" s="615" t="s">
        <v>443</v>
      </c>
      <c r="K15" s="397">
        <f t="shared" si="4"/>
        <v>0.96551724137931039</v>
      </c>
      <c r="L15" s="621">
        <v>28</v>
      </c>
      <c r="M15" s="622">
        <v>29</v>
      </c>
      <c r="N15" s="623">
        <v>9</v>
      </c>
      <c r="O15" s="624">
        <v>19</v>
      </c>
      <c r="P15" s="623">
        <v>0</v>
      </c>
      <c r="Q15" s="625">
        <v>11</v>
      </c>
      <c r="R15" s="625">
        <v>12</v>
      </c>
      <c r="S15" s="625">
        <v>5</v>
      </c>
      <c r="T15" s="624">
        <v>0</v>
      </c>
      <c r="U15" s="623">
        <v>2</v>
      </c>
      <c r="V15" s="625">
        <v>2</v>
      </c>
      <c r="W15" s="625">
        <v>24</v>
      </c>
      <c r="X15" s="626">
        <v>0</v>
      </c>
      <c r="Y15" s="624">
        <v>0</v>
      </c>
      <c r="Z15" s="623">
        <v>0</v>
      </c>
      <c r="AA15" s="625">
        <v>9</v>
      </c>
      <c r="AB15" s="625">
        <v>10</v>
      </c>
      <c r="AC15" s="625">
        <v>9</v>
      </c>
      <c r="AD15" s="624">
        <v>0</v>
      </c>
      <c r="AE15" s="623">
        <v>16</v>
      </c>
      <c r="AF15" s="625">
        <v>9</v>
      </c>
      <c r="AG15" s="625">
        <v>0</v>
      </c>
      <c r="AH15" s="626">
        <v>0</v>
      </c>
      <c r="AI15" s="626">
        <v>0</v>
      </c>
      <c r="AJ15" s="626">
        <v>0</v>
      </c>
      <c r="AK15" s="624">
        <v>3</v>
      </c>
      <c r="AL15" s="636">
        <v>8</v>
      </c>
      <c r="AM15" s="637">
        <v>19</v>
      </c>
      <c r="AN15" s="637">
        <v>1</v>
      </c>
      <c r="AO15" s="637">
        <v>0</v>
      </c>
      <c r="AP15" s="638">
        <v>0</v>
      </c>
      <c r="AQ15" s="296">
        <v>4.3214285714285712</v>
      </c>
      <c r="AR15" s="296">
        <v>4.3928571428571432</v>
      </c>
      <c r="AS15" s="641">
        <f t="shared" si="14"/>
        <v>4.3392857142857135</v>
      </c>
      <c r="AT15" s="300">
        <v>4.3214285714285712</v>
      </c>
      <c r="AU15" s="311">
        <v>4.3571428571428568</v>
      </c>
      <c r="AV15" s="307">
        <f t="shared" si="15"/>
        <v>4.2767857142857144</v>
      </c>
      <c r="AW15" s="300">
        <v>4.3571428571428568</v>
      </c>
      <c r="AX15" s="127">
        <v>4.2142857142857144</v>
      </c>
      <c r="AY15" s="127">
        <v>4.2857142857142856</v>
      </c>
      <c r="AZ15" s="311">
        <v>4.25</v>
      </c>
      <c r="BA15" s="641">
        <f t="shared" si="16"/>
        <v>4.3214285714285712</v>
      </c>
      <c r="BB15" s="300">
        <v>4.3214285714285712</v>
      </c>
      <c r="BC15" s="311">
        <v>4.3214285714285712</v>
      </c>
      <c r="BD15" s="307">
        <f t="shared" si="17"/>
        <v>4.2678571428571423</v>
      </c>
      <c r="BE15" s="313">
        <v>4.2142857142857144</v>
      </c>
      <c r="BF15" s="318">
        <v>4.3214285714285712</v>
      </c>
      <c r="BG15" s="317">
        <f>'입력(강사강의)'!$J$78</f>
        <v>4.3512731481481488</v>
      </c>
      <c r="BH15" s="644">
        <f t="shared" si="18"/>
        <v>4.3099880443630436</v>
      </c>
      <c r="BI15" s="727"/>
    </row>
    <row r="16" spans="1:61" ht="16.5" customHeight="1" x14ac:dyDescent="0.3">
      <c r="A16" s="259" t="s">
        <v>209</v>
      </c>
      <c r="B16" s="260" t="s">
        <v>708</v>
      </c>
      <c r="C16" s="608" t="s">
        <v>1433</v>
      </c>
      <c r="D16" s="259" t="s">
        <v>371</v>
      </c>
      <c r="E16" s="610">
        <v>1</v>
      </c>
      <c r="F16" s="471" t="s">
        <v>454</v>
      </c>
      <c r="G16" s="455" t="s">
        <v>480</v>
      </c>
      <c r="H16" s="462" t="s">
        <v>374</v>
      </c>
      <c r="I16" s="615" t="s">
        <v>443</v>
      </c>
      <c r="J16" s="615" t="s">
        <v>443</v>
      </c>
      <c r="K16" s="397">
        <f t="shared" si="4"/>
        <v>1</v>
      </c>
      <c r="L16" s="621">
        <v>9</v>
      </c>
      <c r="M16" s="622">
        <v>9</v>
      </c>
      <c r="N16" s="623">
        <v>4</v>
      </c>
      <c r="O16" s="624">
        <v>5</v>
      </c>
      <c r="P16" s="623">
        <v>0</v>
      </c>
      <c r="Q16" s="625">
        <v>6</v>
      </c>
      <c r="R16" s="625">
        <v>2</v>
      </c>
      <c r="S16" s="625">
        <v>1</v>
      </c>
      <c r="T16" s="624">
        <v>0</v>
      </c>
      <c r="U16" s="623">
        <v>1</v>
      </c>
      <c r="V16" s="625">
        <v>0</v>
      </c>
      <c r="W16" s="625">
        <v>7</v>
      </c>
      <c r="X16" s="626">
        <v>1</v>
      </c>
      <c r="Y16" s="624">
        <v>0</v>
      </c>
      <c r="Z16" s="623">
        <v>0</v>
      </c>
      <c r="AA16" s="625">
        <v>2</v>
      </c>
      <c r="AB16" s="625">
        <v>1</v>
      </c>
      <c r="AC16" s="625">
        <v>6</v>
      </c>
      <c r="AD16" s="624">
        <v>0</v>
      </c>
      <c r="AE16" s="623">
        <v>6</v>
      </c>
      <c r="AF16" s="625">
        <v>0</v>
      </c>
      <c r="AG16" s="625">
        <v>0</v>
      </c>
      <c r="AH16" s="626">
        <v>0</v>
      </c>
      <c r="AI16" s="626">
        <v>0</v>
      </c>
      <c r="AJ16" s="626">
        <v>0</v>
      </c>
      <c r="AK16" s="624">
        <v>3</v>
      </c>
      <c r="AL16" s="636">
        <v>1</v>
      </c>
      <c r="AM16" s="637">
        <v>7</v>
      </c>
      <c r="AN16" s="637">
        <v>1</v>
      </c>
      <c r="AO16" s="637">
        <v>0</v>
      </c>
      <c r="AP16" s="638">
        <v>0</v>
      </c>
      <c r="AQ16" s="296">
        <v>4.8888888888888893</v>
      </c>
      <c r="AR16" s="296">
        <v>4.5555555555555554</v>
      </c>
      <c r="AS16" s="641">
        <f t="shared" si="14"/>
        <v>4.5</v>
      </c>
      <c r="AT16" s="300">
        <v>4.5555555555555554</v>
      </c>
      <c r="AU16" s="311">
        <v>4.4444444444444446</v>
      </c>
      <c r="AV16" s="307">
        <f t="shared" si="15"/>
        <v>4.6111111111111107</v>
      </c>
      <c r="AW16" s="300">
        <v>4.5555555555555554</v>
      </c>
      <c r="AX16" s="127">
        <v>4.7777777777777777</v>
      </c>
      <c r="AY16" s="127">
        <v>4.5555555555555554</v>
      </c>
      <c r="AZ16" s="311">
        <v>4.5555555555555554</v>
      </c>
      <c r="BA16" s="641">
        <f t="shared" si="16"/>
        <v>4.666666666666667</v>
      </c>
      <c r="BB16" s="300">
        <v>4.666666666666667</v>
      </c>
      <c r="BC16" s="311">
        <v>4.666666666666667</v>
      </c>
      <c r="BD16" s="307">
        <f t="shared" si="17"/>
        <v>4.5555555555555554</v>
      </c>
      <c r="BE16" s="313">
        <v>4.666666666666667</v>
      </c>
      <c r="BF16" s="318">
        <v>4.4444444444444446</v>
      </c>
      <c r="BG16" s="317">
        <f>'입력(강사강의)'!$J$87</f>
        <v>4.8888888888888893</v>
      </c>
      <c r="BH16" s="644">
        <f t="shared" si="18"/>
        <v>4.632478632478632</v>
      </c>
      <c r="BI16" s="727"/>
    </row>
    <row r="17" spans="1:61" ht="16.5" customHeight="1" x14ac:dyDescent="0.3">
      <c r="A17" s="557" t="s">
        <v>4105</v>
      </c>
      <c r="B17" s="557"/>
      <c r="C17" s="609"/>
      <c r="D17" s="557"/>
      <c r="E17" s="612" t="str">
        <f>COUNTIFS(E18:E45, "&lt;&gt;", E18:E45, "&gt;0", BI18:BI45, "&lt;&gt;과정진행중", BI18:BI45, "&lt;&gt;타기관위탁")+1&amp;"개 기수"</f>
        <v>23개 기수</v>
      </c>
      <c r="F17" s="188" t="str">
        <f>SUMPRODUCT(1/COUNTIF(F18:F45, F18:F45))-COUNTIF(BI18:BI45,"=과정진행중") -COUNTIF(BI18:BI45,"=타기관위탁")+1&amp;"개 과정"</f>
        <v>22개 과정</v>
      </c>
      <c r="G17" s="613" t="s">
        <v>1885</v>
      </c>
      <c r="H17" s="582" t="s">
        <v>1885</v>
      </c>
      <c r="I17" s="614" t="s">
        <v>1885</v>
      </c>
      <c r="J17" s="614" t="s">
        <v>1885</v>
      </c>
      <c r="K17" s="563">
        <f t="shared" si="4"/>
        <v>0.95398773006134974</v>
      </c>
      <c r="L17" s="616">
        <f>SUMIFS(L18:L45, $E$18:$E$45, "&lt;&gt;", $E$18:$E$45, "&gt;=0", $BI$18:$BI$45, "&lt;&gt;과정진행중", $BI$18:$BI$45, "&lt;&gt;타기관위탁")+ROUNDDOWN(AVERAGEIF($D$18:$D$45, "기본(기본장기)", L18:L45),0)</f>
        <v>622</v>
      </c>
      <c r="M17" s="617">
        <f>SUMIFS(M18:M45, $E$18:$E$45, "&lt;&gt;", $E$18:$E$45, "&gt;=0", $BI$18:$BI$45, "&lt;&gt;과정진행중", $BI$18:$BI$45, "&lt;&gt;타기관위탁")+ROUNDDOWN(AVERAGEIF($D$18:$D$45, "기본(기본장기)", M18:M45),0)</f>
        <v>652</v>
      </c>
      <c r="N17" s="564">
        <f>IFERROR(
    SUMIFS(N18:N45, $BI$18:$BI$45, "&lt;&gt;타기관위탁", $BI$18:$BI$45, "&lt;&gt;과정진행중")
    / ($L$17 - ROUNDDOWN(AVERAGEIF($D$18:$D$45, "기본(기본장기)", $L$18:$L$45), 0)),
    "-"
)</f>
        <v>0.51201478743068396</v>
      </c>
      <c r="O17" s="565">
        <f>IFERROR(
    SUMIFS(O18:O45, $BI$18:$BI$45, "&lt;&gt;타기관위탁", $BI$18:$BI$45, "&lt;&gt;과정진행중")
    / ($L$17 - ROUNDDOWN(AVERAGEIF($D$18:$D$45, "기본(기본장기)", $L$18:$L$45), 0)),
    "-"
)</f>
        <v>0.4879852125693161</v>
      </c>
      <c r="P17" s="564">
        <f t="shared" ref="P17:AP17" si="19">IFERROR(
    SUMIFS(P18:P45, $BI$18:$BI$45, "&lt;&gt;타기관위탁", $BI$18:$BI$45, "&lt;&gt;과정진행중")
    / ($L$17 - ROUNDDOWN(AVERAGEIF($D$18:$D$45, "기본(기본장기)", $L$18:$L$45), 0)),
    "-"
)</f>
        <v>0.14232902033271719</v>
      </c>
      <c r="Q17" s="563">
        <f t="shared" si="19"/>
        <v>0.30499075785582253</v>
      </c>
      <c r="R17" s="563">
        <f t="shared" si="19"/>
        <v>0.28096118299445472</v>
      </c>
      <c r="S17" s="563">
        <f t="shared" si="19"/>
        <v>0.26432532347504623</v>
      </c>
      <c r="T17" s="565">
        <f t="shared" si="19"/>
        <v>7.3937153419593345E-3</v>
      </c>
      <c r="U17" s="564">
        <f t="shared" si="19"/>
        <v>0.15157116451016636</v>
      </c>
      <c r="V17" s="563">
        <f t="shared" si="19"/>
        <v>0.19408502772643252</v>
      </c>
      <c r="W17" s="563">
        <f t="shared" si="19"/>
        <v>0.60073937153419599</v>
      </c>
      <c r="X17" s="566">
        <f t="shared" si="19"/>
        <v>5.3604436229205174E-2</v>
      </c>
      <c r="Y17" s="565">
        <f t="shared" si="19"/>
        <v>0</v>
      </c>
      <c r="Z17" s="564">
        <f t="shared" si="19"/>
        <v>0.10536044362292052</v>
      </c>
      <c r="AA17" s="563">
        <f t="shared" si="19"/>
        <v>0.28280961182994457</v>
      </c>
      <c r="AB17" s="563">
        <f t="shared" si="19"/>
        <v>0.18114602587800369</v>
      </c>
      <c r="AC17" s="563">
        <f t="shared" si="19"/>
        <v>0.33086876155268025</v>
      </c>
      <c r="AD17" s="565">
        <f t="shared" si="19"/>
        <v>9.9815157116451017E-2</v>
      </c>
      <c r="AE17" s="564">
        <f t="shared" si="19"/>
        <v>0.46765249537892789</v>
      </c>
      <c r="AF17" s="563">
        <f t="shared" si="19"/>
        <v>0.35859519408502771</v>
      </c>
      <c r="AG17" s="563">
        <f t="shared" si="19"/>
        <v>8.6876155268022184E-2</v>
      </c>
      <c r="AH17" s="563">
        <f t="shared" si="19"/>
        <v>0</v>
      </c>
      <c r="AI17" s="563">
        <f t="shared" si="19"/>
        <v>0</v>
      </c>
      <c r="AJ17" s="563">
        <f t="shared" si="19"/>
        <v>0</v>
      </c>
      <c r="AK17" s="565">
        <f t="shared" si="19"/>
        <v>8.6876155268022184E-2</v>
      </c>
      <c r="AL17" s="564">
        <f t="shared" si="19"/>
        <v>0.19408502772643252</v>
      </c>
      <c r="AM17" s="563">
        <f t="shared" si="19"/>
        <v>0.50277264325323479</v>
      </c>
      <c r="AN17" s="563">
        <f t="shared" si="19"/>
        <v>0.16635859519408502</v>
      </c>
      <c r="AO17" s="563">
        <f t="shared" si="19"/>
        <v>9.4269870609981515E-2</v>
      </c>
      <c r="AP17" s="566">
        <f t="shared" si="19"/>
        <v>4.2513863216266171E-2</v>
      </c>
      <c r="AQ17" s="570">
        <f>AVERAGE(AQ18:AQ45)</f>
        <v>4.6189328918837793</v>
      </c>
      <c r="AR17" s="570">
        <f t="shared" ref="AR17:BF17" si="20">AVERAGE(AR18:AR45)</f>
        <v>4.5672797094543309</v>
      </c>
      <c r="AS17" s="571">
        <f t="shared" si="20"/>
        <v>4.5805406733506251</v>
      </c>
      <c r="AT17" s="562">
        <f t="shared" si="20"/>
        <v>4.5893083133384058</v>
      </c>
      <c r="AU17" s="572">
        <f t="shared" si="20"/>
        <v>4.5717730333628426</v>
      </c>
      <c r="AV17" s="573">
        <f t="shared" si="20"/>
        <v>4.5357053430615375</v>
      </c>
      <c r="AW17" s="562">
        <f t="shared" si="20"/>
        <v>4.5382759822490364</v>
      </c>
      <c r="AX17" s="562">
        <f t="shared" si="20"/>
        <v>4.5853572311445516</v>
      </c>
      <c r="AY17" s="562">
        <f t="shared" si="20"/>
        <v>4.4803737783468609</v>
      </c>
      <c r="AZ17" s="572">
        <f t="shared" si="20"/>
        <v>4.5388143805056984</v>
      </c>
      <c r="BA17" s="571">
        <f t="shared" si="20"/>
        <v>4.6040708605765657</v>
      </c>
      <c r="BB17" s="562">
        <f t="shared" si="20"/>
        <v>4.6129624140530856</v>
      </c>
      <c r="BC17" s="572">
        <f t="shared" si="20"/>
        <v>4.5951793071000457</v>
      </c>
      <c r="BD17" s="573">
        <f t="shared" si="20"/>
        <v>4.4629948306666778</v>
      </c>
      <c r="BE17" s="562">
        <f t="shared" si="20"/>
        <v>4.4556920984723583</v>
      </c>
      <c r="BF17" s="572">
        <f t="shared" si="20"/>
        <v>4.4408073444783884</v>
      </c>
      <c r="BG17" s="574">
        <f>'입력(강사강의)'!$J$96</f>
        <v>4.5992790200629958</v>
      </c>
      <c r="BH17" s="575">
        <f>AVERAGE(BH18:BH45)</f>
        <v>4.5589650264228219</v>
      </c>
      <c r="BI17" s="576" t="s">
        <v>1692</v>
      </c>
    </row>
    <row r="18" spans="1:61" x14ac:dyDescent="0.3">
      <c r="A18" s="259" t="s">
        <v>124</v>
      </c>
      <c r="B18" s="259" t="s">
        <v>701</v>
      </c>
      <c r="C18" s="608" t="s">
        <v>1434</v>
      </c>
      <c r="D18" s="259" t="s">
        <v>493</v>
      </c>
      <c r="E18" s="611">
        <v>1</v>
      </c>
      <c r="F18" s="469" t="s">
        <v>1036</v>
      </c>
      <c r="G18" s="455" t="s">
        <v>533</v>
      </c>
      <c r="H18" s="462" t="s">
        <v>583</v>
      </c>
      <c r="I18" s="615" t="s">
        <v>535</v>
      </c>
      <c r="J18" s="615" t="s">
        <v>536</v>
      </c>
      <c r="K18" s="397">
        <f>IFERROR(L18/M18, "-")</f>
        <v>1</v>
      </c>
      <c r="L18" s="620">
        <v>90</v>
      </c>
      <c r="M18" s="619">
        <v>90</v>
      </c>
      <c r="N18" s="630" t="s">
        <v>367</v>
      </c>
      <c r="O18" s="631"/>
      <c r="P18" s="632"/>
      <c r="Q18" s="632"/>
      <c r="R18" s="632"/>
      <c r="S18" s="632"/>
      <c r="T18" s="631"/>
      <c r="U18" s="632"/>
      <c r="V18" s="632"/>
      <c r="W18" s="632"/>
      <c r="X18" s="632"/>
      <c r="Y18" s="631"/>
      <c r="Z18" s="632"/>
      <c r="AA18" s="632"/>
      <c r="AB18" s="632"/>
      <c r="AC18" s="632"/>
      <c r="AD18" s="631"/>
      <c r="AE18" s="632"/>
      <c r="AF18" s="632"/>
      <c r="AG18" s="632"/>
      <c r="AH18" s="632"/>
      <c r="AI18" s="632"/>
      <c r="AJ18" s="632"/>
      <c r="AK18" s="631"/>
      <c r="AL18" s="633"/>
      <c r="AM18" s="634"/>
      <c r="AN18" s="634"/>
      <c r="AO18" s="634"/>
      <c r="AP18" s="635"/>
      <c r="AQ18" s="296">
        <v>4.5308641975308639</v>
      </c>
      <c r="AR18" s="296">
        <v>4.5</v>
      </c>
      <c r="AS18" s="641">
        <f t="shared" ref="AS18" si="21">IFERROR(AVERAGE(AT18:AU18), "-")</f>
        <v>4.5421686746987948</v>
      </c>
      <c r="AT18" s="300">
        <v>4.5662650602409638</v>
      </c>
      <c r="AU18" s="311">
        <v>4.5180722891566267</v>
      </c>
      <c r="AV18" s="307">
        <f t="shared" ref="AV18" si="22">IFERROR(AVERAGE(AW18:AZ18), "-")</f>
        <v>4.524096385542169</v>
      </c>
      <c r="AW18" s="300">
        <v>4.5301204819277112</v>
      </c>
      <c r="AX18" s="127">
        <v>4.5783132530120483</v>
      </c>
      <c r="AY18" s="127">
        <v>4.4216867469879517</v>
      </c>
      <c r="AZ18" s="311">
        <v>4.5662650602409638</v>
      </c>
      <c r="BA18" s="641">
        <f t="shared" ref="BA18" si="23">IFERROR(AVERAGE(BB18:BC18), "-")</f>
        <v>4.5963855421686741</v>
      </c>
      <c r="BB18" s="300">
        <v>4.5783132530120483</v>
      </c>
      <c r="BC18" s="311">
        <v>4.6144578313253009</v>
      </c>
      <c r="BD18" s="307">
        <f t="shared" ref="BD18" si="24">IFERROR(AVERAGE(BE18:BF18), "-")</f>
        <v>4.572289156626506</v>
      </c>
      <c r="BE18" s="313">
        <v>4.5662650602409638</v>
      </c>
      <c r="BF18" s="318">
        <v>4.5783132530120483</v>
      </c>
      <c r="BG18" s="317">
        <f>'입력(강사강의)'!J97</f>
        <v>4.5747432187038921</v>
      </c>
      <c r="BH18" s="644">
        <f t="shared" ref="BH18" si="25">IFERROR(AVERAGE(AQ18:AR18,AT18:AU18,AW18:AZ18,BB18:BC18,BE18:BF18,BG18), "-")</f>
        <v>4.547975361953184</v>
      </c>
      <c r="BI18" s="488" t="s">
        <v>1693</v>
      </c>
    </row>
    <row r="19" spans="1:61" x14ac:dyDescent="0.3">
      <c r="A19" s="259" t="s">
        <v>124</v>
      </c>
      <c r="B19" s="259" t="s">
        <v>701</v>
      </c>
      <c r="C19" s="608" t="s">
        <v>1434</v>
      </c>
      <c r="D19" s="259" t="s">
        <v>492</v>
      </c>
      <c r="E19" s="610">
        <v>22</v>
      </c>
      <c r="F19" s="469" t="s">
        <v>1035</v>
      </c>
      <c r="G19" s="455" t="s">
        <v>106</v>
      </c>
      <c r="H19" s="462" t="s">
        <v>494</v>
      </c>
      <c r="I19" s="615" t="s">
        <v>495</v>
      </c>
      <c r="J19" s="615" t="s">
        <v>496</v>
      </c>
      <c r="K19" s="397">
        <f t="shared" si="4"/>
        <v>0.92045454545454541</v>
      </c>
      <c r="L19" s="618">
        <v>81</v>
      </c>
      <c r="M19" s="619">
        <v>88</v>
      </c>
      <c r="N19" s="630" t="s">
        <v>367</v>
      </c>
      <c r="O19" s="631"/>
      <c r="P19" s="632"/>
      <c r="Q19" s="632"/>
      <c r="R19" s="632"/>
      <c r="S19" s="632"/>
      <c r="T19" s="631"/>
      <c r="U19" s="632"/>
      <c r="V19" s="632"/>
      <c r="W19" s="632"/>
      <c r="X19" s="632"/>
      <c r="Y19" s="631"/>
      <c r="Z19" s="632"/>
      <c r="AA19" s="632"/>
      <c r="AB19" s="632"/>
      <c r="AC19" s="632"/>
      <c r="AD19" s="631"/>
      <c r="AE19" s="632"/>
      <c r="AF19" s="632"/>
      <c r="AG19" s="632"/>
      <c r="AH19" s="632"/>
      <c r="AI19" s="632"/>
      <c r="AJ19" s="632"/>
      <c r="AK19" s="631"/>
      <c r="AL19" s="633"/>
      <c r="AM19" s="634"/>
      <c r="AN19" s="634"/>
      <c r="AO19" s="634"/>
      <c r="AP19" s="635"/>
      <c r="AQ19" s="296">
        <v>4.594389374150234</v>
      </c>
      <c r="AR19" s="296">
        <v>4.6097716251709491</v>
      </c>
      <c r="AS19" s="641">
        <f t="shared" ref="AS19" si="26">IFERROR(AVERAGE(AT19:AU19), "-")</f>
        <v>4.5515925286288015</v>
      </c>
      <c r="AT19" s="300">
        <v>4.5614837543164475</v>
      </c>
      <c r="AU19" s="311">
        <v>4.5417013029411555</v>
      </c>
      <c r="AV19" s="307">
        <f t="shared" ref="AV19" si="27">IFERROR(AVERAGE(AW19:AZ19), "-")</f>
        <v>4.5293802578039442</v>
      </c>
      <c r="AW19" s="300">
        <v>4.5374977905386773</v>
      </c>
      <c r="AX19" s="127">
        <v>4.4907930701350534</v>
      </c>
      <c r="AY19" s="127">
        <v>4.5316303954105823</v>
      </c>
      <c r="AZ19" s="311">
        <v>4.5575997751314619</v>
      </c>
      <c r="BA19" s="641">
        <f t="shared" ref="BA19" si="28">IFERROR(AVERAGE(BB19:BC19), "-")</f>
        <v>4.6043705081285298</v>
      </c>
      <c r="BB19" s="300">
        <v>4.5973199600218182</v>
      </c>
      <c r="BC19" s="311">
        <v>4.6114210562352413</v>
      </c>
      <c r="BD19" s="307">
        <f t="shared" ref="BD19" si="29">IFERROR(AVERAGE(BE19:BF19), "-")</f>
        <v>4.4295568208311895</v>
      </c>
      <c r="BE19" s="313">
        <v>4.3720451868349546</v>
      </c>
      <c r="BF19" s="318">
        <v>4.4870684548274244</v>
      </c>
      <c r="BG19" s="317">
        <f>'입력(강사강의)'!$J$107</f>
        <v>4.4798852241135849</v>
      </c>
      <c r="BH19" s="644">
        <f>IFERROR(AVERAGE(AQ19:AR19,AT19:AU19,AW19:AZ19,BB19:BC19,BE19:BF19,BG19), "-")</f>
        <v>4.5363543822944301</v>
      </c>
      <c r="BI19" s="727" t="s">
        <v>1693</v>
      </c>
    </row>
    <row r="20" spans="1:61" x14ac:dyDescent="0.3">
      <c r="A20" s="259" t="s">
        <v>124</v>
      </c>
      <c r="B20" s="259" t="s">
        <v>701</v>
      </c>
      <c r="C20" s="608" t="s">
        <v>559</v>
      </c>
      <c r="D20" s="259" t="s">
        <v>555</v>
      </c>
      <c r="E20" s="610">
        <v>2</v>
      </c>
      <c r="F20" s="463" t="s">
        <v>556</v>
      </c>
      <c r="G20" s="455" t="s">
        <v>533</v>
      </c>
      <c r="H20" s="462" t="s">
        <v>557</v>
      </c>
      <c r="I20" s="615" t="s">
        <v>558</v>
      </c>
      <c r="J20" s="615" t="s">
        <v>558</v>
      </c>
      <c r="K20" s="397">
        <f t="shared" si="4"/>
        <v>0.92307692307692313</v>
      </c>
      <c r="L20" s="621">
        <v>24</v>
      </c>
      <c r="M20" s="622">
        <v>26</v>
      </c>
      <c r="N20" s="623">
        <v>5</v>
      </c>
      <c r="O20" s="624">
        <v>19</v>
      </c>
      <c r="P20" s="623">
        <v>2</v>
      </c>
      <c r="Q20" s="625">
        <v>5</v>
      </c>
      <c r="R20" s="625">
        <v>12</v>
      </c>
      <c r="S20" s="625">
        <v>5</v>
      </c>
      <c r="T20" s="624">
        <v>0</v>
      </c>
      <c r="U20" s="623">
        <v>0</v>
      </c>
      <c r="V20" s="625">
        <v>5</v>
      </c>
      <c r="W20" s="625">
        <v>3</v>
      </c>
      <c r="X20" s="626">
        <v>16</v>
      </c>
      <c r="Y20" s="624">
        <v>0</v>
      </c>
      <c r="Z20" s="623">
        <v>1</v>
      </c>
      <c r="AA20" s="625">
        <v>0</v>
      </c>
      <c r="AB20" s="625">
        <v>0</v>
      </c>
      <c r="AC20" s="625">
        <v>2</v>
      </c>
      <c r="AD20" s="624">
        <v>21</v>
      </c>
      <c r="AE20" s="623">
        <v>6</v>
      </c>
      <c r="AF20" s="625">
        <v>0</v>
      </c>
      <c r="AG20" s="625">
        <v>0</v>
      </c>
      <c r="AH20" s="626">
        <v>0</v>
      </c>
      <c r="AI20" s="626">
        <v>0</v>
      </c>
      <c r="AJ20" s="626">
        <v>0</v>
      </c>
      <c r="AK20" s="624">
        <v>18</v>
      </c>
      <c r="AL20" s="636">
        <v>0</v>
      </c>
      <c r="AM20" s="637">
        <v>22</v>
      </c>
      <c r="AN20" s="637">
        <v>1</v>
      </c>
      <c r="AO20" s="637">
        <v>0</v>
      </c>
      <c r="AP20" s="638">
        <v>1</v>
      </c>
      <c r="AQ20" s="296">
        <v>4.208333333333333</v>
      </c>
      <c r="AR20" s="296">
        <v>4.166666666666667</v>
      </c>
      <c r="AS20" s="641">
        <f t="shared" ref="AS20:AS24" si="30">IFERROR(AVERAGE(AT20:AU20), "-")</f>
        <v>4.125</v>
      </c>
      <c r="AT20" s="300">
        <v>4.125</v>
      </c>
      <c r="AU20" s="311">
        <v>4.125</v>
      </c>
      <c r="AV20" s="307">
        <f t="shared" ref="AV20:AV24" si="31">IFERROR(AVERAGE(AW20:AZ20), "-")</f>
        <v>4.135416666666667</v>
      </c>
      <c r="AW20" s="300">
        <v>4.041666666666667</v>
      </c>
      <c r="AX20" s="127">
        <v>4.25</v>
      </c>
      <c r="AY20" s="127">
        <v>4.125</v>
      </c>
      <c r="AZ20" s="311">
        <v>4.125</v>
      </c>
      <c r="BA20" s="641">
        <f t="shared" ref="BA20:BA24" si="32">IFERROR(AVERAGE(BB20:BC20), "-")</f>
        <v>4.3125</v>
      </c>
      <c r="BB20" s="300">
        <v>4.375</v>
      </c>
      <c r="BC20" s="311">
        <v>4.25</v>
      </c>
      <c r="BD20" s="307">
        <f t="shared" ref="BD20:BD24" si="33">IFERROR(AVERAGE(BE20:BF20), "-")</f>
        <v>4.3125</v>
      </c>
      <c r="BE20" s="313">
        <v>4.208333333333333</v>
      </c>
      <c r="BF20" s="318">
        <v>4.416666666666667</v>
      </c>
      <c r="BG20" s="317">
        <f>'입력(강사강의)'!$J$128</f>
        <v>4.2881944444444438</v>
      </c>
      <c r="BH20" s="644">
        <f t="shared" ref="BH20:BH24" si="34">IFERROR(AVERAGE(AQ20:AR20,AT20:AU20,AW20:AZ20,BB20:BC20,BE20:BF20,BG20), "-")</f>
        <v>4.2080662393162394</v>
      </c>
      <c r="BI20" s="488"/>
    </row>
    <row r="21" spans="1:61" x14ac:dyDescent="0.3">
      <c r="A21" s="259" t="s">
        <v>124</v>
      </c>
      <c r="B21" s="259" t="s">
        <v>701</v>
      </c>
      <c r="C21" s="608" t="s">
        <v>1435</v>
      </c>
      <c r="D21" s="259" t="s">
        <v>560</v>
      </c>
      <c r="E21" s="610">
        <v>1</v>
      </c>
      <c r="F21" s="463" t="s">
        <v>561</v>
      </c>
      <c r="G21" s="455" t="s">
        <v>533</v>
      </c>
      <c r="H21" s="462" t="s">
        <v>752</v>
      </c>
      <c r="I21" s="615" t="s">
        <v>562</v>
      </c>
      <c r="J21" s="615" t="s">
        <v>563</v>
      </c>
      <c r="K21" s="397">
        <f t="shared" si="4"/>
        <v>1</v>
      </c>
      <c r="L21" s="621">
        <v>30</v>
      </c>
      <c r="M21" s="622">
        <v>30</v>
      </c>
      <c r="N21" s="623">
        <v>12</v>
      </c>
      <c r="O21" s="624">
        <v>18</v>
      </c>
      <c r="P21" s="623">
        <v>5</v>
      </c>
      <c r="Q21" s="625">
        <v>22</v>
      </c>
      <c r="R21" s="625">
        <v>3</v>
      </c>
      <c r="S21" s="625">
        <v>0</v>
      </c>
      <c r="T21" s="624">
        <v>0</v>
      </c>
      <c r="U21" s="623">
        <v>7</v>
      </c>
      <c r="V21" s="625">
        <v>23</v>
      </c>
      <c r="W21" s="625">
        <v>0</v>
      </c>
      <c r="X21" s="626">
        <v>0</v>
      </c>
      <c r="Y21" s="624">
        <v>0</v>
      </c>
      <c r="Z21" s="623">
        <v>0</v>
      </c>
      <c r="AA21" s="625">
        <v>0</v>
      </c>
      <c r="AB21" s="625">
        <v>4</v>
      </c>
      <c r="AC21" s="625">
        <v>25</v>
      </c>
      <c r="AD21" s="624">
        <v>1</v>
      </c>
      <c r="AE21" s="623">
        <v>16</v>
      </c>
      <c r="AF21" s="625">
        <v>13</v>
      </c>
      <c r="AG21" s="625">
        <v>1</v>
      </c>
      <c r="AH21" s="626">
        <v>0</v>
      </c>
      <c r="AI21" s="626">
        <v>0</v>
      </c>
      <c r="AJ21" s="626">
        <v>0</v>
      </c>
      <c r="AK21" s="624">
        <v>0</v>
      </c>
      <c r="AL21" s="636">
        <v>5</v>
      </c>
      <c r="AM21" s="637">
        <v>18</v>
      </c>
      <c r="AN21" s="637">
        <v>4</v>
      </c>
      <c r="AO21" s="637">
        <v>2</v>
      </c>
      <c r="AP21" s="638">
        <v>1</v>
      </c>
      <c r="AQ21" s="296">
        <v>4.666666666666667</v>
      </c>
      <c r="AR21" s="296">
        <v>4.5666666666666664</v>
      </c>
      <c r="AS21" s="641">
        <f t="shared" si="30"/>
        <v>4.6333333333333337</v>
      </c>
      <c r="AT21" s="300">
        <v>4.6333333333333337</v>
      </c>
      <c r="AU21" s="311">
        <v>4.6333333333333337</v>
      </c>
      <c r="AV21" s="307">
        <f t="shared" si="31"/>
        <v>4.6083333333333334</v>
      </c>
      <c r="AW21" s="300">
        <v>4.666666666666667</v>
      </c>
      <c r="AX21" s="127">
        <v>4.5666666666666664</v>
      </c>
      <c r="AY21" s="127">
        <v>4.5666666666666664</v>
      </c>
      <c r="AZ21" s="311">
        <v>4.6333333333333337</v>
      </c>
      <c r="BA21" s="641">
        <f t="shared" si="32"/>
        <v>4.7</v>
      </c>
      <c r="BB21" s="300">
        <v>4.666666666666667</v>
      </c>
      <c r="BC21" s="311">
        <v>4.7333333333333334</v>
      </c>
      <c r="BD21" s="307">
        <f t="shared" si="33"/>
        <v>4.6833333333333336</v>
      </c>
      <c r="BE21" s="313">
        <v>4.7333333333333334</v>
      </c>
      <c r="BF21" s="318">
        <v>4.6333333333333337</v>
      </c>
      <c r="BG21" s="317">
        <f>'입력(강사강의)'!$J$132</f>
        <v>4.6728995621237006</v>
      </c>
      <c r="BH21" s="644">
        <f t="shared" si="34"/>
        <v>4.6440691970864387</v>
      </c>
      <c r="BI21" s="488"/>
    </row>
    <row r="22" spans="1:61" x14ac:dyDescent="0.3">
      <c r="A22" s="259" t="s">
        <v>124</v>
      </c>
      <c r="B22" s="259" t="s">
        <v>701</v>
      </c>
      <c r="C22" s="608" t="s">
        <v>1436</v>
      </c>
      <c r="D22" s="259" t="s">
        <v>564</v>
      </c>
      <c r="E22" s="611">
        <v>1</v>
      </c>
      <c r="F22" s="469" t="s">
        <v>565</v>
      </c>
      <c r="G22" s="455" t="s">
        <v>566</v>
      </c>
      <c r="H22" s="462" t="s">
        <v>567</v>
      </c>
      <c r="I22" s="615" t="s">
        <v>568</v>
      </c>
      <c r="J22" s="615" t="s">
        <v>569</v>
      </c>
      <c r="K22" s="397">
        <f t="shared" si="4"/>
        <v>0.94444444444444442</v>
      </c>
      <c r="L22" s="620">
        <v>17</v>
      </c>
      <c r="M22" s="619">
        <v>18</v>
      </c>
      <c r="N22" s="623">
        <v>8</v>
      </c>
      <c r="O22" s="624">
        <v>9</v>
      </c>
      <c r="P22" s="623">
        <v>0</v>
      </c>
      <c r="Q22" s="625">
        <v>10</v>
      </c>
      <c r="R22" s="625">
        <v>4</v>
      </c>
      <c r="S22" s="625">
        <v>3</v>
      </c>
      <c r="T22" s="624">
        <v>0</v>
      </c>
      <c r="U22" s="623">
        <v>2</v>
      </c>
      <c r="V22" s="625">
        <v>5</v>
      </c>
      <c r="W22" s="625">
        <v>8</v>
      </c>
      <c r="X22" s="626">
        <v>2</v>
      </c>
      <c r="Y22" s="624">
        <v>0</v>
      </c>
      <c r="Z22" s="623">
        <v>1</v>
      </c>
      <c r="AA22" s="625">
        <v>3</v>
      </c>
      <c r="AB22" s="625">
        <v>8</v>
      </c>
      <c r="AC22" s="625">
        <v>5</v>
      </c>
      <c r="AD22" s="624">
        <v>0</v>
      </c>
      <c r="AE22" s="623">
        <v>10</v>
      </c>
      <c r="AF22" s="625">
        <v>6</v>
      </c>
      <c r="AG22" s="625">
        <v>0</v>
      </c>
      <c r="AH22" s="626">
        <v>0</v>
      </c>
      <c r="AI22" s="626">
        <v>0</v>
      </c>
      <c r="AJ22" s="626">
        <v>0</v>
      </c>
      <c r="AK22" s="624">
        <v>1</v>
      </c>
      <c r="AL22" s="636">
        <v>2</v>
      </c>
      <c r="AM22" s="637">
        <v>15</v>
      </c>
      <c r="AN22" s="637">
        <v>0</v>
      </c>
      <c r="AO22" s="637">
        <v>0</v>
      </c>
      <c r="AP22" s="638">
        <v>0</v>
      </c>
      <c r="AQ22" s="296">
        <v>4.6470588235294121</v>
      </c>
      <c r="AR22" s="296">
        <v>4.4705882352941178</v>
      </c>
      <c r="AS22" s="641">
        <f t="shared" si="30"/>
        <v>4.5</v>
      </c>
      <c r="AT22" s="300">
        <v>4.4705882352941178</v>
      </c>
      <c r="AU22" s="311">
        <v>4.5294117647058822</v>
      </c>
      <c r="AV22" s="307">
        <f t="shared" si="31"/>
        <v>4.3823529411764701</v>
      </c>
      <c r="AW22" s="300">
        <v>4.3529411764705879</v>
      </c>
      <c r="AX22" s="127">
        <v>4.5294117647058822</v>
      </c>
      <c r="AY22" s="127">
        <v>4.2941176470588234</v>
      </c>
      <c r="AZ22" s="311">
        <v>4.3529411764705879</v>
      </c>
      <c r="BA22" s="641">
        <f t="shared" si="32"/>
        <v>4.5588235294117645</v>
      </c>
      <c r="BB22" s="300">
        <v>4.5882352941176467</v>
      </c>
      <c r="BC22" s="311">
        <v>4.5294117647058822</v>
      </c>
      <c r="BD22" s="307">
        <f t="shared" si="33"/>
        <v>4.3529411764705888</v>
      </c>
      <c r="BE22" s="313">
        <v>4.2941176470588234</v>
      </c>
      <c r="BF22" s="318">
        <v>4.4117647058823533</v>
      </c>
      <c r="BG22" s="317">
        <f>'입력(강사강의)'!$J$139</f>
        <v>4.7213235294117641</v>
      </c>
      <c r="BH22" s="644">
        <f t="shared" si="34"/>
        <v>4.4763009049773759</v>
      </c>
      <c r="BI22" s="488"/>
    </row>
    <row r="23" spans="1:61" x14ac:dyDescent="0.3">
      <c r="A23" s="259" t="s">
        <v>124</v>
      </c>
      <c r="B23" s="259" t="s">
        <v>701</v>
      </c>
      <c r="C23" s="608" t="s">
        <v>572</v>
      </c>
      <c r="D23" s="259" t="s">
        <v>570</v>
      </c>
      <c r="E23" s="610">
        <v>1</v>
      </c>
      <c r="F23" s="463" t="s">
        <v>571</v>
      </c>
      <c r="G23" s="455" t="s">
        <v>533</v>
      </c>
      <c r="H23" s="462" t="s">
        <v>753</v>
      </c>
      <c r="I23" s="615" t="s">
        <v>594</v>
      </c>
      <c r="J23" s="615" t="s">
        <v>594</v>
      </c>
      <c r="K23" s="397">
        <f t="shared" si="4"/>
        <v>0.90322580645161288</v>
      </c>
      <c r="L23" s="620">
        <v>28</v>
      </c>
      <c r="M23" s="622">
        <v>31</v>
      </c>
      <c r="N23" s="623">
        <v>13</v>
      </c>
      <c r="O23" s="624">
        <v>15</v>
      </c>
      <c r="P23" s="623">
        <v>1</v>
      </c>
      <c r="Q23" s="625">
        <v>14</v>
      </c>
      <c r="R23" s="625">
        <v>10</v>
      </c>
      <c r="S23" s="625">
        <v>3</v>
      </c>
      <c r="T23" s="624">
        <v>0</v>
      </c>
      <c r="U23" s="623">
        <v>1</v>
      </c>
      <c r="V23" s="625">
        <v>1</v>
      </c>
      <c r="W23" s="625">
        <v>26</v>
      </c>
      <c r="X23" s="626">
        <v>0</v>
      </c>
      <c r="Y23" s="624">
        <v>0</v>
      </c>
      <c r="Z23" s="623">
        <v>0</v>
      </c>
      <c r="AA23" s="625">
        <v>5</v>
      </c>
      <c r="AB23" s="625">
        <v>4</v>
      </c>
      <c r="AC23" s="625">
        <v>19</v>
      </c>
      <c r="AD23" s="624">
        <v>0</v>
      </c>
      <c r="AE23" s="623">
        <v>18</v>
      </c>
      <c r="AF23" s="625">
        <v>7</v>
      </c>
      <c r="AG23" s="625">
        <v>0</v>
      </c>
      <c r="AH23" s="626">
        <v>0</v>
      </c>
      <c r="AI23" s="626">
        <v>0</v>
      </c>
      <c r="AJ23" s="626">
        <v>0</v>
      </c>
      <c r="AK23" s="624">
        <v>3</v>
      </c>
      <c r="AL23" s="636">
        <v>14</v>
      </c>
      <c r="AM23" s="637">
        <v>10</v>
      </c>
      <c r="AN23" s="637">
        <v>4</v>
      </c>
      <c r="AO23" s="637">
        <v>0</v>
      </c>
      <c r="AP23" s="638">
        <v>0</v>
      </c>
      <c r="AQ23" s="296">
        <v>4.6785714285714288</v>
      </c>
      <c r="AR23" s="296">
        <v>4.5357142857142856</v>
      </c>
      <c r="AS23" s="641">
        <f t="shared" si="30"/>
        <v>4.7321428571428577</v>
      </c>
      <c r="AT23" s="300">
        <v>4.7142857142857144</v>
      </c>
      <c r="AU23" s="311">
        <v>4.75</v>
      </c>
      <c r="AV23" s="307">
        <f t="shared" si="31"/>
        <v>4.6160714285714288</v>
      </c>
      <c r="AW23" s="300">
        <v>4.6428571428571432</v>
      </c>
      <c r="AX23" s="127">
        <v>4.6785714285714288</v>
      </c>
      <c r="AY23" s="127">
        <v>4.5357142857142856</v>
      </c>
      <c r="AZ23" s="311">
        <v>4.6071428571428568</v>
      </c>
      <c r="BA23" s="641">
        <f t="shared" si="32"/>
        <v>4.625</v>
      </c>
      <c r="BB23" s="300">
        <v>4.6071428571428568</v>
      </c>
      <c r="BC23" s="311">
        <v>4.6428571428571432</v>
      </c>
      <c r="BD23" s="307">
        <f t="shared" si="33"/>
        <v>4.5892857142857144</v>
      </c>
      <c r="BE23" s="313">
        <v>4.5357142857142856</v>
      </c>
      <c r="BF23" s="318">
        <v>4.6428571428571432</v>
      </c>
      <c r="BG23" s="317">
        <f>'입력(강사강의)'!$J$145</f>
        <v>4.696975478225478</v>
      </c>
      <c r="BH23" s="644">
        <f t="shared" si="34"/>
        <v>4.6360310807426188</v>
      </c>
      <c r="BI23" s="488"/>
    </row>
    <row r="24" spans="1:61" x14ac:dyDescent="0.3">
      <c r="A24" s="259" t="s">
        <v>124</v>
      </c>
      <c r="B24" s="259" t="s">
        <v>702</v>
      </c>
      <c r="C24" s="608" t="s">
        <v>1437</v>
      </c>
      <c r="D24" s="259" t="s">
        <v>369</v>
      </c>
      <c r="E24" s="611">
        <v>1</v>
      </c>
      <c r="F24" s="469" t="s">
        <v>1038</v>
      </c>
      <c r="G24" s="455" t="s">
        <v>106</v>
      </c>
      <c r="H24" s="462" t="s">
        <v>534</v>
      </c>
      <c r="I24" s="615" t="s">
        <v>535</v>
      </c>
      <c r="J24" s="615" t="s">
        <v>536</v>
      </c>
      <c r="K24" s="397">
        <f>IFERROR(L24/M24, "-")</f>
        <v>0.9555555555555556</v>
      </c>
      <c r="L24" s="620">
        <v>86</v>
      </c>
      <c r="M24" s="619">
        <v>90</v>
      </c>
      <c r="N24" s="630" t="s">
        <v>367</v>
      </c>
      <c r="O24" s="631"/>
      <c r="P24" s="632"/>
      <c r="Q24" s="632"/>
      <c r="R24" s="632"/>
      <c r="S24" s="632"/>
      <c r="T24" s="631"/>
      <c r="U24" s="632"/>
      <c r="V24" s="632"/>
      <c r="W24" s="632"/>
      <c r="X24" s="632"/>
      <c r="Y24" s="631"/>
      <c r="Z24" s="632"/>
      <c r="AA24" s="632"/>
      <c r="AB24" s="632"/>
      <c r="AC24" s="632"/>
      <c r="AD24" s="631"/>
      <c r="AE24" s="632"/>
      <c r="AF24" s="632"/>
      <c r="AG24" s="632"/>
      <c r="AH24" s="632"/>
      <c r="AI24" s="632"/>
      <c r="AJ24" s="632"/>
      <c r="AK24" s="631"/>
      <c r="AL24" s="633"/>
      <c r="AM24" s="634"/>
      <c r="AN24" s="634"/>
      <c r="AO24" s="634"/>
      <c r="AP24" s="635"/>
      <c r="AQ24" s="296">
        <v>4.5308641975308639</v>
      </c>
      <c r="AR24" s="296">
        <v>4.5</v>
      </c>
      <c r="AS24" s="641">
        <f t="shared" si="30"/>
        <v>4.5421686746987948</v>
      </c>
      <c r="AT24" s="300">
        <v>4.5662650602409638</v>
      </c>
      <c r="AU24" s="311">
        <v>4.5180722891566267</v>
      </c>
      <c r="AV24" s="307">
        <f t="shared" si="31"/>
        <v>4.524096385542169</v>
      </c>
      <c r="AW24" s="300">
        <v>4.5301204819277112</v>
      </c>
      <c r="AX24" s="127">
        <v>4.5783132530120483</v>
      </c>
      <c r="AY24" s="127">
        <v>4.4216867469879517</v>
      </c>
      <c r="AZ24" s="311">
        <v>4.5662650602409638</v>
      </c>
      <c r="BA24" s="641">
        <f t="shared" si="32"/>
        <v>4.5963855421686741</v>
      </c>
      <c r="BB24" s="300">
        <v>4.5783132530120483</v>
      </c>
      <c r="BC24" s="311">
        <v>4.6144578313253009</v>
      </c>
      <c r="BD24" s="307">
        <f t="shared" si="33"/>
        <v>4.572289156626506</v>
      </c>
      <c r="BE24" s="313">
        <v>4.5662650602409638</v>
      </c>
      <c r="BF24" s="318">
        <v>4.5783132530120483</v>
      </c>
      <c r="BG24" s="317">
        <f>'입력(강사강의)'!$J$148</f>
        <v>4.613882490895949</v>
      </c>
      <c r="BH24" s="644">
        <f t="shared" si="34"/>
        <v>4.5509860751987263</v>
      </c>
      <c r="BI24" s="488" t="s">
        <v>1693</v>
      </c>
    </row>
    <row r="25" spans="1:61" x14ac:dyDescent="0.3">
      <c r="A25" s="259" t="s">
        <v>124</v>
      </c>
      <c r="B25" s="259" t="s">
        <v>702</v>
      </c>
      <c r="C25" s="608" t="s">
        <v>1437</v>
      </c>
      <c r="D25" s="259" t="s">
        <v>492</v>
      </c>
      <c r="E25" s="610">
        <v>22</v>
      </c>
      <c r="F25" s="469" t="s">
        <v>1037</v>
      </c>
      <c r="G25" s="455" t="s">
        <v>106</v>
      </c>
      <c r="H25" s="462" t="s">
        <v>212</v>
      </c>
      <c r="I25" s="615" t="s">
        <v>247</v>
      </c>
      <c r="J25" s="615" t="s">
        <v>248</v>
      </c>
      <c r="K25" s="397">
        <f t="shared" si="4"/>
        <v>0.92045454545454541</v>
      </c>
      <c r="L25" s="618">
        <v>81</v>
      </c>
      <c r="M25" s="619">
        <v>88</v>
      </c>
      <c r="N25" s="630" t="s">
        <v>367</v>
      </c>
      <c r="O25" s="631"/>
      <c r="P25" s="632"/>
      <c r="Q25" s="632"/>
      <c r="R25" s="632"/>
      <c r="S25" s="632"/>
      <c r="T25" s="631"/>
      <c r="U25" s="632"/>
      <c r="V25" s="632"/>
      <c r="W25" s="632"/>
      <c r="X25" s="632"/>
      <c r="Y25" s="631"/>
      <c r="Z25" s="632"/>
      <c r="AA25" s="632"/>
      <c r="AB25" s="632"/>
      <c r="AC25" s="632"/>
      <c r="AD25" s="631"/>
      <c r="AE25" s="632"/>
      <c r="AF25" s="632"/>
      <c r="AG25" s="632"/>
      <c r="AH25" s="632"/>
      <c r="AI25" s="632"/>
      <c r="AJ25" s="632"/>
      <c r="AK25" s="631"/>
      <c r="AL25" s="633"/>
      <c r="AM25" s="634"/>
      <c r="AN25" s="634"/>
      <c r="AO25" s="634"/>
      <c r="AP25" s="635"/>
      <c r="AQ25" s="296">
        <v>4.594389374150234</v>
      </c>
      <c r="AR25" s="296">
        <v>4.6097716251709491</v>
      </c>
      <c r="AS25" s="641">
        <f t="shared" ref="AS25" si="35">IFERROR(AVERAGE(AT25:AU25), "-")</f>
        <v>4.5515925286288015</v>
      </c>
      <c r="AT25" s="300">
        <v>4.5614837543164475</v>
      </c>
      <c r="AU25" s="311">
        <v>4.5417013029411555</v>
      </c>
      <c r="AV25" s="307">
        <f t="shared" ref="AV25" si="36">IFERROR(AVERAGE(AW25:AZ25), "-")</f>
        <v>4.5293802578039442</v>
      </c>
      <c r="AW25" s="300">
        <v>4.5374977905386773</v>
      </c>
      <c r="AX25" s="127">
        <v>4.4907930701350534</v>
      </c>
      <c r="AY25" s="127">
        <v>4.5316303954105823</v>
      </c>
      <c r="AZ25" s="311">
        <v>4.5575997751314619</v>
      </c>
      <c r="BA25" s="641">
        <f t="shared" ref="BA25" si="37">IFERROR(AVERAGE(BB25:BC25), "-")</f>
        <v>4.6043705081285298</v>
      </c>
      <c r="BB25" s="300">
        <v>4.5973199600218182</v>
      </c>
      <c r="BC25" s="311">
        <v>4.6114210562352413</v>
      </c>
      <c r="BD25" s="307">
        <f t="shared" ref="BD25" si="38">IFERROR(AVERAGE(BE25:BF25), "-")</f>
        <v>4.4295568208311895</v>
      </c>
      <c r="BE25" s="313">
        <v>4.3720451868349546</v>
      </c>
      <c r="BF25" s="318">
        <v>4.4870684548274244</v>
      </c>
      <c r="BG25" s="317">
        <f>'입력(강사강의)'!$J$160</f>
        <v>4.4577436958365002</v>
      </c>
      <c r="BH25" s="644">
        <f>IFERROR(AVERAGE(AQ25:AR25,AT25:AU25,AW25:AZ25,BB25:BC25,BE25:BF25,BG25), "-")</f>
        <v>4.5346511878115772</v>
      </c>
      <c r="BI25" s="727" t="s">
        <v>1693</v>
      </c>
    </row>
    <row r="26" spans="1:61" x14ac:dyDescent="0.3">
      <c r="A26" s="259" t="s">
        <v>124</v>
      </c>
      <c r="B26" s="259" t="s">
        <v>702</v>
      </c>
      <c r="C26" s="608" t="s">
        <v>1438</v>
      </c>
      <c r="D26" s="259" t="s">
        <v>762</v>
      </c>
      <c r="E26" s="610">
        <v>2</v>
      </c>
      <c r="F26" s="463" t="s">
        <v>565</v>
      </c>
      <c r="G26" s="455" t="s">
        <v>106</v>
      </c>
      <c r="H26" s="462" t="s">
        <v>749</v>
      </c>
      <c r="I26" s="615" t="s">
        <v>745</v>
      </c>
      <c r="J26" s="615" t="s">
        <v>715</v>
      </c>
      <c r="K26" s="397">
        <f t="shared" si="4"/>
        <v>1</v>
      </c>
      <c r="L26" s="621">
        <v>20</v>
      </c>
      <c r="M26" s="622">
        <v>20</v>
      </c>
      <c r="N26" s="623">
        <v>4</v>
      </c>
      <c r="O26" s="624">
        <v>16</v>
      </c>
      <c r="P26" s="623">
        <v>0</v>
      </c>
      <c r="Q26" s="625">
        <v>8</v>
      </c>
      <c r="R26" s="625">
        <v>9</v>
      </c>
      <c r="S26" s="625">
        <v>3</v>
      </c>
      <c r="T26" s="624">
        <v>0</v>
      </c>
      <c r="U26" s="623">
        <v>0</v>
      </c>
      <c r="V26" s="625">
        <v>5</v>
      </c>
      <c r="W26" s="625">
        <v>10</v>
      </c>
      <c r="X26" s="626">
        <v>5</v>
      </c>
      <c r="Y26" s="624">
        <v>0</v>
      </c>
      <c r="Z26" s="623">
        <v>2</v>
      </c>
      <c r="AA26" s="625">
        <v>5</v>
      </c>
      <c r="AB26" s="625">
        <v>10</v>
      </c>
      <c r="AC26" s="625">
        <v>3</v>
      </c>
      <c r="AD26" s="624">
        <v>0</v>
      </c>
      <c r="AE26" s="623">
        <v>13</v>
      </c>
      <c r="AF26" s="625">
        <v>4</v>
      </c>
      <c r="AG26" s="625">
        <v>0</v>
      </c>
      <c r="AH26" s="626">
        <v>0</v>
      </c>
      <c r="AI26" s="626">
        <v>0</v>
      </c>
      <c r="AJ26" s="626">
        <v>0</v>
      </c>
      <c r="AK26" s="624">
        <v>3</v>
      </c>
      <c r="AL26" s="636">
        <v>0</v>
      </c>
      <c r="AM26" s="637">
        <v>17</v>
      </c>
      <c r="AN26" s="637">
        <v>3</v>
      </c>
      <c r="AO26" s="637">
        <v>0</v>
      </c>
      <c r="AP26" s="638">
        <v>0</v>
      </c>
      <c r="AQ26" s="296">
        <v>4.55</v>
      </c>
      <c r="AR26" s="296">
        <v>4.55</v>
      </c>
      <c r="AS26" s="641">
        <f t="shared" ref="AS26:AS32" si="39">IFERROR(AVERAGE(AT26:AU26), "-")</f>
        <v>4.6750000000000007</v>
      </c>
      <c r="AT26" s="300">
        <v>4.7</v>
      </c>
      <c r="AU26" s="311">
        <v>4.6500000000000004</v>
      </c>
      <c r="AV26" s="307">
        <f t="shared" ref="AV26:AV32" si="40">IFERROR(AVERAGE(AW26:AZ26), "-")</f>
        <v>4.55</v>
      </c>
      <c r="AW26" s="300">
        <v>4.55</v>
      </c>
      <c r="AX26" s="127">
        <v>4.6500000000000004</v>
      </c>
      <c r="AY26" s="127">
        <v>4.4000000000000004</v>
      </c>
      <c r="AZ26" s="311">
        <v>4.5999999999999996</v>
      </c>
      <c r="BA26" s="641">
        <f t="shared" ref="BA26:BA32" si="41">IFERROR(AVERAGE(BB26:BC26), "-")</f>
        <v>4.6750000000000007</v>
      </c>
      <c r="BB26" s="300">
        <v>4.6500000000000004</v>
      </c>
      <c r="BC26" s="311">
        <v>4.7</v>
      </c>
      <c r="BD26" s="307">
        <f t="shared" ref="BD26:BD32" si="42">IFERROR(AVERAGE(BE26:BF26), "-")</f>
        <v>4.45</v>
      </c>
      <c r="BE26" s="313">
        <v>4.45</v>
      </c>
      <c r="BF26" s="318">
        <v>4.45</v>
      </c>
      <c r="BG26" s="317">
        <f>'입력(강사강의)'!$J$180</f>
        <v>4.6949999999999994</v>
      </c>
      <c r="BH26" s="644">
        <f t="shared" ref="BH26:BH33" si="43">IFERROR(AVERAGE(AQ26:AR26,AT26:AU26,AW26:AZ26,BB26:BC26,BE26:BF26,BG26), "-")</f>
        <v>4.5842307692307704</v>
      </c>
      <c r="BI26" s="488"/>
    </row>
    <row r="27" spans="1:61" x14ac:dyDescent="0.3">
      <c r="A27" s="259" t="s">
        <v>124</v>
      </c>
      <c r="B27" s="259" t="s">
        <v>702</v>
      </c>
      <c r="C27" s="608" t="s">
        <v>1439</v>
      </c>
      <c r="D27" s="259" t="s">
        <v>65</v>
      </c>
      <c r="E27" s="610">
        <v>1</v>
      </c>
      <c r="F27" s="463" t="s">
        <v>706</v>
      </c>
      <c r="G27" s="455" t="s">
        <v>106</v>
      </c>
      <c r="H27" s="462" t="s">
        <v>756</v>
      </c>
      <c r="I27" s="615" t="s">
        <v>745</v>
      </c>
      <c r="J27" s="615" t="s">
        <v>715</v>
      </c>
      <c r="K27" s="397">
        <f>IFERROR(L27/M27, "-")</f>
        <v>1</v>
      </c>
      <c r="L27" s="621">
        <v>15</v>
      </c>
      <c r="M27" s="622">
        <v>15</v>
      </c>
      <c r="N27" s="623">
        <v>8</v>
      </c>
      <c r="O27" s="624">
        <v>7</v>
      </c>
      <c r="P27" s="623">
        <v>0</v>
      </c>
      <c r="Q27" s="625">
        <v>7</v>
      </c>
      <c r="R27" s="625">
        <v>2</v>
      </c>
      <c r="S27" s="625">
        <v>6</v>
      </c>
      <c r="T27" s="624">
        <v>0</v>
      </c>
      <c r="U27" s="623">
        <v>0</v>
      </c>
      <c r="V27" s="625">
        <v>2</v>
      </c>
      <c r="W27" s="625">
        <v>13</v>
      </c>
      <c r="X27" s="626">
        <v>0</v>
      </c>
      <c r="Y27" s="624">
        <v>0</v>
      </c>
      <c r="Z27" s="623">
        <v>0</v>
      </c>
      <c r="AA27" s="625">
        <v>6</v>
      </c>
      <c r="AB27" s="625">
        <v>4</v>
      </c>
      <c r="AC27" s="625">
        <v>4</v>
      </c>
      <c r="AD27" s="624">
        <v>1</v>
      </c>
      <c r="AE27" s="623">
        <v>5</v>
      </c>
      <c r="AF27" s="625">
        <v>9</v>
      </c>
      <c r="AG27" s="625">
        <v>1</v>
      </c>
      <c r="AH27" s="626">
        <v>0</v>
      </c>
      <c r="AI27" s="626">
        <v>0</v>
      </c>
      <c r="AJ27" s="626">
        <v>0</v>
      </c>
      <c r="AK27" s="624">
        <v>0</v>
      </c>
      <c r="AL27" s="636">
        <v>4</v>
      </c>
      <c r="AM27" s="637">
        <v>11</v>
      </c>
      <c r="AN27" s="637">
        <v>0</v>
      </c>
      <c r="AO27" s="637">
        <v>0</v>
      </c>
      <c r="AP27" s="638">
        <v>0</v>
      </c>
      <c r="AQ27" s="296">
        <v>4.5333333333333332</v>
      </c>
      <c r="AR27" s="296">
        <v>4.2666666666666666</v>
      </c>
      <c r="AS27" s="641">
        <f>IFERROR(AVERAGE(AT27:AU27), "-")</f>
        <v>4.4666666666666668</v>
      </c>
      <c r="AT27" s="300">
        <v>4.4000000000000004</v>
      </c>
      <c r="AU27" s="311">
        <v>4.5333333333333332</v>
      </c>
      <c r="AV27" s="307">
        <f>IFERROR(AVERAGE(AW27:AZ27), "-")</f>
        <v>4.6333333333333329</v>
      </c>
      <c r="AW27" s="300">
        <v>4.5333333333333332</v>
      </c>
      <c r="AX27" s="127">
        <v>4.7333333333333334</v>
      </c>
      <c r="AY27" s="127">
        <v>4.5999999999999996</v>
      </c>
      <c r="AZ27" s="311">
        <v>4.666666666666667</v>
      </c>
      <c r="BA27" s="641">
        <f>IFERROR(AVERAGE(BB27:BC27), "-")</f>
        <v>4.666666666666667</v>
      </c>
      <c r="BB27" s="300">
        <v>4.666666666666667</v>
      </c>
      <c r="BC27" s="311">
        <v>4.666666666666667</v>
      </c>
      <c r="BD27" s="307">
        <f>IFERROR(AVERAGE(BE27:BF27), "-")</f>
        <v>4.3</v>
      </c>
      <c r="BE27" s="313">
        <v>4.5333333333333332</v>
      </c>
      <c r="BF27" s="318">
        <v>4.0666666666666664</v>
      </c>
      <c r="BG27" s="317">
        <f>'입력(강사강의)'!$J$217</f>
        <v>4.631845238095238</v>
      </c>
      <c r="BH27" s="644">
        <f>IFERROR(AVERAGE(AQ27:AR27,AT27:AU27,AW27:AZ27,BB27:BC27,BE27:BF27,BG27), "-")</f>
        <v>4.5255265567765557</v>
      </c>
      <c r="BI27" s="488"/>
    </row>
    <row r="28" spans="1:61" x14ac:dyDescent="0.3">
      <c r="A28" s="259" t="s">
        <v>124</v>
      </c>
      <c r="B28" s="259" t="s">
        <v>702</v>
      </c>
      <c r="C28" s="608" t="s">
        <v>1439</v>
      </c>
      <c r="D28" s="259" t="s">
        <v>570</v>
      </c>
      <c r="E28" s="610">
        <v>1</v>
      </c>
      <c r="F28" s="463" t="s">
        <v>704</v>
      </c>
      <c r="G28" s="455" t="s">
        <v>106</v>
      </c>
      <c r="H28" s="462" t="s">
        <v>753</v>
      </c>
      <c r="I28" s="615" t="s">
        <v>746</v>
      </c>
      <c r="J28" s="615" t="s">
        <v>716</v>
      </c>
      <c r="K28" s="397">
        <f>IFERROR(L28/M28, "-")</f>
        <v>0.96666666666666667</v>
      </c>
      <c r="L28" s="621">
        <v>29</v>
      </c>
      <c r="M28" s="622">
        <v>30</v>
      </c>
      <c r="N28" s="623">
        <v>20</v>
      </c>
      <c r="O28" s="624">
        <v>9</v>
      </c>
      <c r="P28" s="623">
        <v>0</v>
      </c>
      <c r="Q28" s="625">
        <v>1</v>
      </c>
      <c r="R28" s="625">
        <v>17</v>
      </c>
      <c r="S28" s="625">
        <v>11</v>
      </c>
      <c r="T28" s="624">
        <v>0</v>
      </c>
      <c r="U28" s="623">
        <v>3</v>
      </c>
      <c r="V28" s="625">
        <v>4</v>
      </c>
      <c r="W28" s="625">
        <v>22</v>
      </c>
      <c r="X28" s="626">
        <v>0</v>
      </c>
      <c r="Y28" s="624">
        <v>0</v>
      </c>
      <c r="Z28" s="623">
        <v>4</v>
      </c>
      <c r="AA28" s="625">
        <v>17</v>
      </c>
      <c r="AB28" s="625">
        <v>6</v>
      </c>
      <c r="AC28" s="625">
        <v>1</v>
      </c>
      <c r="AD28" s="624">
        <v>1</v>
      </c>
      <c r="AE28" s="623">
        <v>16</v>
      </c>
      <c r="AF28" s="625">
        <v>11</v>
      </c>
      <c r="AG28" s="625">
        <v>2</v>
      </c>
      <c r="AH28" s="626">
        <v>0</v>
      </c>
      <c r="AI28" s="626">
        <v>0</v>
      </c>
      <c r="AJ28" s="626">
        <v>0</v>
      </c>
      <c r="AK28" s="624">
        <v>0</v>
      </c>
      <c r="AL28" s="636">
        <v>4</v>
      </c>
      <c r="AM28" s="637">
        <v>10</v>
      </c>
      <c r="AN28" s="637">
        <v>14</v>
      </c>
      <c r="AO28" s="637">
        <v>0</v>
      </c>
      <c r="AP28" s="638">
        <v>1</v>
      </c>
      <c r="AQ28" s="296">
        <v>4.8965517241379306</v>
      </c>
      <c r="AR28" s="296">
        <v>4.8275862068965516</v>
      </c>
      <c r="AS28" s="641">
        <f>IFERROR(AVERAGE(AT28:AU28), "-")</f>
        <v>4.8620689655172411</v>
      </c>
      <c r="AT28" s="300">
        <v>4.8965517241379306</v>
      </c>
      <c r="AU28" s="311">
        <v>4.8275862068965516</v>
      </c>
      <c r="AV28" s="307">
        <f>IFERROR(AVERAGE(AW28:AZ28), "-")</f>
        <v>4.6982758620689662</v>
      </c>
      <c r="AW28" s="300">
        <v>4.7241379310344831</v>
      </c>
      <c r="AX28" s="127">
        <v>4.8275862068965516</v>
      </c>
      <c r="AY28" s="127">
        <v>4.4827586206896548</v>
      </c>
      <c r="AZ28" s="311">
        <v>4.7586206896551726</v>
      </c>
      <c r="BA28" s="641">
        <f>IFERROR(AVERAGE(BB28:BC28), "-")</f>
        <v>4.7758620689655178</v>
      </c>
      <c r="BB28" s="300">
        <v>4.7586206896551726</v>
      </c>
      <c r="BC28" s="311">
        <v>4.7931034482758621</v>
      </c>
      <c r="BD28" s="307">
        <f>IFERROR(AVERAGE(BE28:BF28), "-")</f>
        <v>4.5</v>
      </c>
      <c r="BE28" s="313">
        <v>4.7241379310344831</v>
      </c>
      <c r="BF28" s="318">
        <v>4.2758620689655169</v>
      </c>
      <c r="BG28" s="317">
        <f>'입력(강사강의)'!$J$199</f>
        <v>4.8895287254961586</v>
      </c>
      <c r="BH28" s="644">
        <f>IFERROR(AVERAGE(AQ28:AR28,AT28:AU28,AW28:AZ28,BB28:BC28,BE28:BF28,BG28), "-")</f>
        <v>4.7448178595209249</v>
      </c>
      <c r="BI28" s="488"/>
    </row>
    <row r="29" spans="1:61" x14ac:dyDescent="0.3">
      <c r="A29" s="259" t="s">
        <v>124</v>
      </c>
      <c r="B29" s="259" t="s">
        <v>702</v>
      </c>
      <c r="C29" s="608" t="s">
        <v>1439</v>
      </c>
      <c r="D29" s="259" t="s">
        <v>767</v>
      </c>
      <c r="E29" s="610">
        <v>1</v>
      </c>
      <c r="F29" s="463" t="s">
        <v>705</v>
      </c>
      <c r="G29" s="455" t="s">
        <v>479</v>
      </c>
      <c r="H29" s="462" t="s">
        <v>755</v>
      </c>
      <c r="I29" s="615" t="s">
        <v>748</v>
      </c>
      <c r="J29" s="615" t="s">
        <v>713</v>
      </c>
      <c r="K29" s="397">
        <f>IFERROR(L29/M29, "-")</f>
        <v>0.94736842105263153</v>
      </c>
      <c r="L29" s="621">
        <v>18</v>
      </c>
      <c r="M29" s="622">
        <v>19</v>
      </c>
      <c r="N29" s="623">
        <v>7</v>
      </c>
      <c r="O29" s="624">
        <v>11</v>
      </c>
      <c r="P29" s="623">
        <v>0</v>
      </c>
      <c r="Q29" s="625">
        <v>1</v>
      </c>
      <c r="R29" s="625">
        <v>8</v>
      </c>
      <c r="S29" s="625">
        <v>9</v>
      </c>
      <c r="T29" s="624">
        <v>0</v>
      </c>
      <c r="U29" s="623">
        <v>4</v>
      </c>
      <c r="V29" s="625">
        <v>2</v>
      </c>
      <c r="W29" s="625">
        <v>12</v>
      </c>
      <c r="X29" s="626">
        <v>0</v>
      </c>
      <c r="Y29" s="624">
        <v>0</v>
      </c>
      <c r="Z29" s="623">
        <v>2</v>
      </c>
      <c r="AA29" s="625">
        <v>11</v>
      </c>
      <c r="AB29" s="625">
        <v>5</v>
      </c>
      <c r="AC29" s="625">
        <v>0</v>
      </c>
      <c r="AD29" s="624">
        <v>0</v>
      </c>
      <c r="AE29" s="623">
        <v>12</v>
      </c>
      <c r="AF29" s="625">
        <v>5</v>
      </c>
      <c r="AG29" s="625">
        <v>0</v>
      </c>
      <c r="AH29" s="626">
        <v>0</v>
      </c>
      <c r="AI29" s="626">
        <v>0</v>
      </c>
      <c r="AJ29" s="626">
        <v>0</v>
      </c>
      <c r="AK29" s="624">
        <v>1</v>
      </c>
      <c r="AL29" s="636">
        <v>1</v>
      </c>
      <c r="AM29" s="637">
        <v>0</v>
      </c>
      <c r="AN29" s="637">
        <v>10</v>
      </c>
      <c r="AO29" s="637">
        <v>7</v>
      </c>
      <c r="AP29" s="638">
        <v>0</v>
      </c>
      <c r="AQ29" s="296">
        <v>4.8888888888888893</v>
      </c>
      <c r="AR29" s="296">
        <v>4.8888888888888893</v>
      </c>
      <c r="AS29" s="641">
        <f>IFERROR(AVERAGE(AT29:AU29), "-")</f>
        <v>4.916666666666667</v>
      </c>
      <c r="AT29" s="300">
        <v>4.9444444444444446</v>
      </c>
      <c r="AU29" s="311">
        <v>4.8888888888888893</v>
      </c>
      <c r="AV29" s="307">
        <f>IFERROR(AVERAGE(AW29:AZ29), "-")</f>
        <v>4.6944444444444446</v>
      </c>
      <c r="AW29" s="300">
        <v>4.7777777777777777</v>
      </c>
      <c r="AX29" s="127">
        <v>4.8888888888888893</v>
      </c>
      <c r="AY29" s="127">
        <v>4.3888888888888893</v>
      </c>
      <c r="AZ29" s="311">
        <v>4.7222222222222223</v>
      </c>
      <c r="BA29" s="641">
        <f>IFERROR(AVERAGE(BB29:BC29), "-")</f>
        <v>4.8611111111111107</v>
      </c>
      <c r="BB29" s="300">
        <v>4.8888888888888893</v>
      </c>
      <c r="BC29" s="311">
        <v>4.833333333333333</v>
      </c>
      <c r="BD29" s="307">
        <f>IFERROR(AVERAGE(BE29:BF29), "-")</f>
        <v>4.666666666666667</v>
      </c>
      <c r="BE29" s="313">
        <v>4.666666666666667</v>
      </c>
      <c r="BF29" s="318" t="s">
        <v>479</v>
      </c>
      <c r="BG29" s="317">
        <f>'입력(강사강의)'!$J$209</f>
        <v>4.8727824463118585</v>
      </c>
      <c r="BH29" s="644">
        <f>IFERROR(AVERAGE(AQ29:AR29,AT29:AU29,AW29:AZ29,BB29:BC29,BE29:BF29,BG29), "-")</f>
        <v>4.8042133520074701</v>
      </c>
      <c r="BI29" s="488"/>
    </row>
    <row r="30" spans="1:61" x14ac:dyDescent="0.3">
      <c r="A30" s="259" t="s">
        <v>124</v>
      </c>
      <c r="B30" s="259" t="s">
        <v>702</v>
      </c>
      <c r="C30" s="608" t="s">
        <v>1439</v>
      </c>
      <c r="D30" s="259" t="s">
        <v>764</v>
      </c>
      <c r="E30" s="610">
        <v>1</v>
      </c>
      <c r="F30" s="463" t="s">
        <v>703</v>
      </c>
      <c r="G30" s="455" t="s">
        <v>106</v>
      </c>
      <c r="H30" s="462" t="s">
        <v>1279</v>
      </c>
      <c r="I30" s="615" t="s">
        <v>743</v>
      </c>
      <c r="J30" s="615" t="s">
        <v>714</v>
      </c>
      <c r="K30" s="397">
        <f t="shared" si="4"/>
        <v>0.93103448275862066</v>
      </c>
      <c r="L30" s="621">
        <v>27</v>
      </c>
      <c r="M30" s="622">
        <v>29</v>
      </c>
      <c r="N30" s="623">
        <v>15</v>
      </c>
      <c r="O30" s="624">
        <v>12</v>
      </c>
      <c r="P30" s="623">
        <v>7</v>
      </c>
      <c r="Q30" s="625">
        <v>17</v>
      </c>
      <c r="R30" s="625">
        <v>3</v>
      </c>
      <c r="S30" s="625">
        <v>0</v>
      </c>
      <c r="T30" s="624">
        <v>0</v>
      </c>
      <c r="U30" s="623">
        <v>7</v>
      </c>
      <c r="V30" s="625">
        <v>20</v>
      </c>
      <c r="W30" s="625">
        <v>0</v>
      </c>
      <c r="X30" s="626">
        <v>0</v>
      </c>
      <c r="Y30" s="624">
        <v>0</v>
      </c>
      <c r="Z30" s="623">
        <v>0</v>
      </c>
      <c r="AA30" s="625">
        <v>4</v>
      </c>
      <c r="AB30" s="625">
        <v>1</v>
      </c>
      <c r="AC30" s="625">
        <v>10</v>
      </c>
      <c r="AD30" s="624">
        <v>12</v>
      </c>
      <c r="AE30" s="623">
        <v>2</v>
      </c>
      <c r="AF30" s="625">
        <v>7</v>
      </c>
      <c r="AG30" s="625">
        <v>16</v>
      </c>
      <c r="AH30" s="626">
        <v>0</v>
      </c>
      <c r="AI30" s="626">
        <v>0</v>
      </c>
      <c r="AJ30" s="626">
        <v>0</v>
      </c>
      <c r="AK30" s="624">
        <v>2</v>
      </c>
      <c r="AL30" s="636">
        <v>4</v>
      </c>
      <c r="AM30" s="637">
        <v>20</v>
      </c>
      <c r="AN30" s="637">
        <v>1</v>
      </c>
      <c r="AO30" s="637">
        <v>1</v>
      </c>
      <c r="AP30" s="638">
        <v>1</v>
      </c>
      <c r="AQ30" s="296">
        <v>4.4814814814814818</v>
      </c>
      <c r="AR30" s="296">
        <v>4.1851851851851851</v>
      </c>
      <c r="AS30" s="641">
        <f t="shared" si="39"/>
        <v>4.3703703703703702</v>
      </c>
      <c r="AT30" s="300">
        <v>4.333333333333333</v>
      </c>
      <c r="AU30" s="311">
        <v>4.4074074074074074</v>
      </c>
      <c r="AV30" s="307">
        <f t="shared" si="40"/>
        <v>4.3240740740740744</v>
      </c>
      <c r="AW30" s="300">
        <v>4.2962962962962967</v>
      </c>
      <c r="AX30" s="127">
        <v>4.4444444444444446</v>
      </c>
      <c r="AY30" s="127">
        <v>4.1851851851851851</v>
      </c>
      <c r="AZ30" s="311">
        <v>4.3703703703703702</v>
      </c>
      <c r="BA30" s="641">
        <f t="shared" si="41"/>
        <v>4.3703703703703702</v>
      </c>
      <c r="BB30" s="300">
        <v>4.3703703703703702</v>
      </c>
      <c r="BC30" s="311">
        <v>4.3703703703703702</v>
      </c>
      <c r="BD30" s="307">
        <f t="shared" si="42"/>
        <v>4.4074074074074074</v>
      </c>
      <c r="BE30" s="313">
        <v>4.4074074074074074</v>
      </c>
      <c r="BF30" s="318">
        <v>4.4074074074074074</v>
      </c>
      <c r="BG30" s="317">
        <f>'입력(강사강의)'!$J$186</f>
        <v>4.5687124617197075</v>
      </c>
      <c r="BH30" s="644">
        <f t="shared" ref="BH30" si="44">IFERROR(AVERAGE(AQ30:AR30,AT30:AU30,AW30:AZ30,BB30:BC30,BE30:BF30,BG30), "-")</f>
        <v>4.3713824400753047</v>
      </c>
      <c r="BI30" s="488"/>
    </row>
    <row r="31" spans="1:61" x14ac:dyDescent="0.3">
      <c r="A31" s="259" t="s">
        <v>124</v>
      </c>
      <c r="B31" s="259" t="s">
        <v>702</v>
      </c>
      <c r="C31" s="608" t="s">
        <v>1440</v>
      </c>
      <c r="D31" s="259" t="s">
        <v>370</v>
      </c>
      <c r="E31" s="610">
        <v>1</v>
      </c>
      <c r="F31" s="463" t="s">
        <v>707</v>
      </c>
      <c r="G31" s="455" t="s">
        <v>106</v>
      </c>
      <c r="H31" s="462" t="s">
        <v>747</v>
      </c>
      <c r="I31" s="615" t="s">
        <v>745</v>
      </c>
      <c r="J31" s="615" t="s">
        <v>715</v>
      </c>
      <c r="K31" s="397">
        <f>IFERROR(L31/M31, "-")</f>
        <v>1</v>
      </c>
      <c r="L31" s="621">
        <v>19</v>
      </c>
      <c r="M31" s="622">
        <v>19</v>
      </c>
      <c r="N31" s="623">
        <v>9</v>
      </c>
      <c r="O31" s="624">
        <v>10</v>
      </c>
      <c r="P31" s="623">
        <v>1</v>
      </c>
      <c r="Q31" s="625">
        <v>7</v>
      </c>
      <c r="R31" s="625">
        <v>9</v>
      </c>
      <c r="S31" s="625">
        <v>2</v>
      </c>
      <c r="T31" s="624">
        <v>0</v>
      </c>
      <c r="U31" s="623">
        <v>2</v>
      </c>
      <c r="V31" s="625">
        <v>3</v>
      </c>
      <c r="W31" s="625">
        <v>14</v>
      </c>
      <c r="X31" s="626">
        <v>0</v>
      </c>
      <c r="Y31" s="624">
        <v>0</v>
      </c>
      <c r="Z31" s="623">
        <v>0</v>
      </c>
      <c r="AA31" s="625">
        <v>4</v>
      </c>
      <c r="AB31" s="625">
        <v>7</v>
      </c>
      <c r="AC31" s="625">
        <v>7</v>
      </c>
      <c r="AD31" s="624">
        <v>1</v>
      </c>
      <c r="AE31" s="623">
        <v>10</v>
      </c>
      <c r="AF31" s="625">
        <v>5</v>
      </c>
      <c r="AG31" s="625">
        <v>2</v>
      </c>
      <c r="AH31" s="626">
        <v>0</v>
      </c>
      <c r="AI31" s="626">
        <v>0</v>
      </c>
      <c r="AJ31" s="626">
        <v>0</v>
      </c>
      <c r="AK31" s="624">
        <v>2</v>
      </c>
      <c r="AL31" s="636">
        <v>3</v>
      </c>
      <c r="AM31" s="637">
        <v>15</v>
      </c>
      <c r="AN31" s="637">
        <v>1</v>
      </c>
      <c r="AO31" s="637">
        <v>0</v>
      </c>
      <c r="AP31" s="638">
        <v>0</v>
      </c>
      <c r="AQ31" s="296">
        <v>4.6842105263157894</v>
      </c>
      <c r="AR31" s="296">
        <v>4.7368421052631575</v>
      </c>
      <c r="AS31" s="641">
        <f>IFERROR(AVERAGE(AT31:AU31), "-")</f>
        <v>4.7894736842105257</v>
      </c>
      <c r="AT31" s="300">
        <v>4.7368421052631575</v>
      </c>
      <c r="AU31" s="311">
        <v>4.8421052631578947</v>
      </c>
      <c r="AV31" s="307">
        <f>IFERROR(AVERAGE(AW31:AZ31), "-")</f>
        <v>4.6710526315789478</v>
      </c>
      <c r="AW31" s="300">
        <v>4.6842105263157894</v>
      </c>
      <c r="AX31" s="127">
        <v>4.6842105263157894</v>
      </c>
      <c r="AY31" s="127">
        <v>4.7894736842105265</v>
      </c>
      <c r="AZ31" s="311">
        <v>4.5263157894736841</v>
      </c>
      <c r="BA31" s="641">
        <f>IFERROR(AVERAGE(BB31:BC31), "-")</f>
        <v>4.5789473684210531</v>
      </c>
      <c r="BB31" s="300">
        <v>4.6842105263157894</v>
      </c>
      <c r="BC31" s="311">
        <v>4.4736842105263159</v>
      </c>
      <c r="BD31" s="307">
        <f>IFERROR(AVERAGE(BE31:BF31), "-")</f>
        <v>4.4736842105263159</v>
      </c>
      <c r="BE31" s="313">
        <v>4.4736842105263159</v>
      </c>
      <c r="BF31" s="318">
        <v>4.4736842105263159</v>
      </c>
      <c r="BG31" s="317">
        <f>'입력(강사강의)'!$J$231</f>
        <v>4.7841739766081872</v>
      </c>
      <c r="BH31" s="644">
        <f>IFERROR(AVERAGE(AQ31:AR31,AT31:AU31,AW31:AZ31,BB31:BC31,BE31:BF31,BG31), "-")</f>
        <v>4.659511358524516</v>
      </c>
      <c r="BI31" s="488"/>
    </row>
    <row r="32" spans="1:61" x14ac:dyDescent="0.3">
      <c r="A32" s="259" t="s">
        <v>124</v>
      </c>
      <c r="B32" s="259" t="s">
        <v>702</v>
      </c>
      <c r="C32" s="608" t="s">
        <v>1440</v>
      </c>
      <c r="D32" s="259" t="s">
        <v>763</v>
      </c>
      <c r="E32" s="610">
        <v>1</v>
      </c>
      <c r="F32" s="463" t="s">
        <v>768</v>
      </c>
      <c r="G32" s="455" t="s">
        <v>479</v>
      </c>
      <c r="H32" s="462" t="s">
        <v>758</v>
      </c>
      <c r="I32" s="615" t="s">
        <v>757</v>
      </c>
      <c r="J32" s="615" t="s">
        <v>717</v>
      </c>
      <c r="K32" s="397">
        <f t="shared" si="4"/>
        <v>1</v>
      </c>
      <c r="L32" s="621">
        <v>18</v>
      </c>
      <c r="M32" s="622">
        <v>18</v>
      </c>
      <c r="N32" s="623">
        <v>4</v>
      </c>
      <c r="O32" s="624">
        <v>14</v>
      </c>
      <c r="P32" s="623">
        <v>0</v>
      </c>
      <c r="Q32" s="625">
        <v>8</v>
      </c>
      <c r="R32" s="625">
        <v>8</v>
      </c>
      <c r="S32" s="625">
        <v>2</v>
      </c>
      <c r="T32" s="624">
        <v>0</v>
      </c>
      <c r="U32" s="623">
        <v>0</v>
      </c>
      <c r="V32" s="625">
        <v>0</v>
      </c>
      <c r="W32" s="625">
        <v>18</v>
      </c>
      <c r="X32" s="626">
        <v>0</v>
      </c>
      <c r="Y32" s="624">
        <v>0</v>
      </c>
      <c r="Z32" s="623">
        <v>0</v>
      </c>
      <c r="AA32" s="625">
        <v>5</v>
      </c>
      <c r="AB32" s="625">
        <v>7</v>
      </c>
      <c r="AC32" s="625">
        <v>6</v>
      </c>
      <c r="AD32" s="624">
        <v>0</v>
      </c>
      <c r="AE32" s="623">
        <v>14</v>
      </c>
      <c r="AF32" s="625">
        <v>3</v>
      </c>
      <c r="AG32" s="625">
        <v>0</v>
      </c>
      <c r="AH32" s="626">
        <v>0</v>
      </c>
      <c r="AI32" s="626">
        <v>0</v>
      </c>
      <c r="AJ32" s="626">
        <v>0</v>
      </c>
      <c r="AK32" s="624">
        <v>1</v>
      </c>
      <c r="AL32" s="636">
        <v>7</v>
      </c>
      <c r="AM32" s="637">
        <v>0</v>
      </c>
      <c r="AN32" s="637">
        <v>1</v>
      </c>
      <c r="AO32" s="637">
        <v>10</v>
      </c>
      <c r="AP32" s="638">
        <v>0</v>
      </c>
      <c r="AQ32" s="296">
        <v>4.8888888888888893</v>
      </c>
      <c r="AR32" s="296">
        <v>4.8888888888888893</v>
      </c>
      <c r="AS32" s="641">
        <f t="shared" si="39"/>
        <v>4.8888888888888893</v>
      </c>
      <c r="AT32" s="300">
        <v>4.8888888888888893</v>
      </c>
      <c r="AU32" s="311">
        <v>4.8888888888888893</v>
      </c>
      <c r="AV32" s="307">
        <f t="shared" si="40"/>
        <v>4.8888888888888893</v>
      </c>
      <c r="AW32" s="300">
        <v>4.8888888888888893</v>
      </c>
      <c r="AX32" s="127">
        <v>4.8888888888888893</v>
      </c>
      <c r="AY32" s="127">
        <v>4.8888888888888893</v>
      </c>
      <c r="AZ32" s="311">
        <v>4.8888888888888893</v>
      </c>
      <c r="BA32" s="641">
        <f t="shared" si="41"/>
        <v>4.8888888888888893</v>
      </c>
      <c r="BB32" s="300">
        <v>4.8888888888888893</v>
      </c>
      <c r="BC32" s="311">
        <v>4.8888888888888893</v>
      </c>
      <c r="BD32" s="307">
        <f t="shared" si="42"/>
        <v>4.8888888888888893</v>
      </c>
      <c r="BE32" s="313">
        <v>4.8888888888888893</v>
      </c>
      <c r="BF32" s="318" t="s">
        <v>1175</v>
      </c>
      <c r="BG32" s="317">
        <f>'입력(강사강의)'!$J$226</f>
        <v>4.9260110294117645</v>
      </c>
      <c r="BH32" s="644">
        <f t="shared" si="43"/>
        <v>4.8919824005991286</v>
      </c>
      <c r="BI32" s="488"/>
    </row>
    <row r="33" spans="1:61" x14ac:dyDescent="0.3">
      <c r="A33" s="259" t="s">
        <v>124</v>
      </c>
      <c r="B33" s="259" t="s">
        <v>709</v>
      </c>
      <c r="C33" s="608" t="s">
        <v>2003</v>
      </c>
      <c r="D33" s="259" t="s">
        <v>369</v>
      </c>
      <c r="E33" s="611">
        <v>1</v>
      </c>
      <c r="F33" s="469" t="s">
        <v>1040</v>
      </c>
      <c r="G33" s="455" t="s">
        <v>106</v>
      </c>
      <c r="H33" s="462" t="s">
        <v>534</v>
      </c>
      <c r="I33" s="615" t="s">
        <v>535</v>
      </c>
      <c r="J33" s="615" t="s">
        <v>536</v>
      </c>
      <c r="K33" s="397">
        <f>IFERROR(L33/M33, "-")</f>
        <v>0.92222222222222228</v>
      </c>
      <c r="L33" s="620">
        <v>83</v>
      </c>
      <c r="M33" s="619">
        <v>90</v>
      </c>
      <c r="N33" s="623">
        <v>43</v>
      </c>
      <c r="O33" s="624">
        <v>40</v>
      </c>
      <c r="P33" s="623">
        <v>53</v>
      </c>
      <c r="Q33" s="625">
        <v>25</v>
      </c>
      <c r="R33" s="625">
        <v>5</v>
      </c>
      <c r="S33" s="625">
        <v>0</v>
      </c>
      <c r="T33" s="624">
        <v>0</v>
      </c>
      <c r="U33" s="623">
        <v>7</v>
      </c>
      <c r="V33" s="625">
        <v>5</v>
      </c>
      <c r="W33" s="625">
        <v>70</v>
      </c>
      <c r="X33" s="626">
        <v>1</v>
      </c>
      <c r="Y33" s="624">
        <v>0</v>
      </c>
      <c r="Z33" s="623">
        <v>0</v>
      </c>
      <c r="AA33" s="625">
        <v>2</v>
      </c>
      <c r="AB33" s="625">
        <v>3</v>
      </c>
      <c r="AC33" s="625">
        <v>62</v>
      </c>
      <c r="AD33" s="624">
        <v>16</v>
      </c>
      <c r="AE33" s="623">
        <v>25</v>
      </c>
      <c r="AF33" s="625">
        <v>40</v>
      </c>
      <c r="AG33" s="625">
        <v>15</v>
      </c>
      <c r="AH33" s="626">
        <v>0</v>
      </c>
      <c r="AI33" s="626">
        <v>0</v>
      </c>
      <c r="AJ33" s="626">
        <v>0</v>
      </c>
      <c r="AK33" s="624">
        <v>3</v>
      </c>
      <c r="AL33" s="636">
        <v>16</v>
      </c>
      <c r="AM33" s="637">
        <v>55</v>
      </c>
      <c r="AN33" s="637">
        <v>3</v>
      </c>
      <c r="AO33" s="637">
        <v>2</v>
      </c>
      <c r="AP33" s="638">
        <v>7</v>
      </c>
      <c r="AQ33" s="296">
        <v>4.5308641975308639</v>
      </c>
      <c r="AR33" s="296">
        <v>4.5</v>
      </c>
      <c r="AS33" s="641">
        <f>IFERROR(AVERAGE(AT33:AU33), "-")</f>
        <v>4.5421686746987948</v>
      </c>
      <c r="AT33" s="300">
        <v>4.5662650602409638</v>
      </c>
      <c r="AU33" s="311">
        <v>4.5180722891566267</v>
      </c>
      <c r="AV33" s="307">
        <f>IFERROR(AVERAGE(AW33:AZ33), "-")</f>
        <v>4.524096385542169</v>
      </c>
      <c r="AW33" s="300">
        <v>4.5301204819277112</v>
      </c>
      <c r="AX33" s="127">
        <v>4.5783132530120483</v>
      </c>
      <c r="AY33" s="127">
        <v>4.4216867469879517</v>
      </c>
      <c r="AZ33" s="311">
        <v>4.5662650602409638</v>
      </c>
      <c r="BA33" s="641">
        <f>IFERROR(AVERAGE(BB33:BC33), "-")</f>
        <v>4.5963855421686741</v>
      </c>
      <c r="BB33" s="300">
        <v>4.5783132530120483</v>
      </c>
      <c r="BC33" s="311">
        <v>4.6144578313253009</v>
      </c>
      <c r="BD33" s="307">
        <f>IFERROR(AVERAGE(BE33:BF33), "-")</f>
        <v>4.572289156626506</v>
      </c>
      <c r="BE33" s="313">
        <v>4.5662650602409638</v>
      </c>
      <c r="BF33" s="318">
        <v>4.5783132530120483</v>
      </c>
      <c r="BG33" s="317">
        <f>'입력(강사강의)'!$J$236</f>
        <v>4.6540656993375489</v>
      </c>
      <c r="BH33" s="644">
        <f t="shared" si="43"/>
        <v>4.5540770912326956</v>
      </c>
      <c r="BI33" s="488" t="s">
        <v>1922</v>
      </c>
    </row>
    <row r="34" spans="1:61" x14ac:dyDescent="0.3">
      <c r="A34" s="259" t="s">
        <v>124</v>
      </c>
      <c r="B34" s="259" t="s">
        <v>709</v>
      </c>
      <c r="C34" s="608" t="s">
        <v>1441</v>
      </c>
      <c r="D34" s="259" t="s">
        <v>492</v>
      </c>
      <c r="E34" s="610">
        <v>22</v>
      </c>
      <c r="F34" s="469" t="s">
        <v>1039</v>
      </c>
      <c r="G34" s="455" t="s">
        <v>106</v>
      </c>
      <c r="H34" s="462" t="s">
        <v>212</v>
      </c>
      <c r="I34" s="615" t="s">
        <v>247</v>
      </c>
      <c r="J34" s="615" t="s">
        <v>248</v>
      </c>
      <c r="K34" s="397">
        <f t="shared" si="4"/>
        <v>0.94318181818181823</v>
      </c>
      <c r="L34" s="618">
        <v>83</v>
      </c>
      <c r="M34" s="619">
        <v>88</v>
      </c>
      <c r="N34" s="630" t="s">
        <v>367</v>
      </c>
      <c r="O34" s="631"/>
      <c r="P34" s="632"/>
      <c r="Q34" s="632"/>
      <c r="R34" s="632"/>
      <c r="S34" s="632"/>
      <c r="T34" s="631"/>
      <c r="U34" s="632"/>
      <c r="V34" s="632"/>
      <c r="W34" s="632"/>
      <c r="X34" s="632"/>
      <c r="Y34" s="631"/>
      <c r="Z34" s="632"/>
      <c r="AA34" s="632"/>
      <c r="AB34" s="632"/>
      <c r="AC34" s="632"/>
      <c r="AD34" s="631"/>
      <c r="AE34" s="632"/>
      <c r="AF34" s="632"/>
      <c r="AG34" s="632"/>
      <c r="AH34" s="632"/>
      <c r="AI34" s="632"/>
      <c r="AJ34" s="632"/>
      <c r="AK34" s="631"/>
      <c r="AL34" s="633"/>
      <c r="AM34" s="634"/>
      <c r="AN34" s="634"/>
      <c r="AO34" s="634"/>
      <c r="AP34" s="635"/>
      <c r="AQ34" s="296">
        <v>4.594389374150234</v>
      </c>
      <c r="AR34" s="296">
        <v>4.6097716251709491</v>
      </c>
      <c r="AS34" s="641">
        <f t="shared" ref="AS34" si="45">IFERROR(AVERAGE(AT34:AU34), "-")</f>
        <v>4.5515925286288015</v>
      </c>
      <c r="AT34" s="300">
        <v>4.5614837543164475</v>
      </c>
      <c r="AU34" s="311">
        <v>4.5417013029411555</v>
      </c>
      <c r="AV34" s="307">
        <f t="shared" ref="AV34" si="46">IFERROR(AVERAGE(AW34:AZ34), "-")</f>
        <v>4.5293802578039442</v>
      </c>
      <c r="AW34" s="300">
        <v>4.5374977905386773</v>
      </c>
      <c r="AX34" s="127">
        <v>4.4907930701350534</v>
      </c>
      <c r="AY34" s="127">
        <v>4.5316303954105823</v>
      </c>
      <c r="AZ34" s="311">
        <v>4.5575997751314619</v>
      </c>
      <c r="BA34" s="641">
        <f t="shared" ref="BA34" si="47">IFERROR(AVERAGE(BB34:BC34), "-")</f>
        <v>4.6043705081285298</v>
      </c>
      <c r="BB34" s="300">
        <v>4.5973199600218182</v>
      </c>
      <c r="BC34" s="311">
        <v>4.6114210562352413</v>
      </c>
      <c r="BD34" s="307">
        <f t="shared" ref="BD34" si="48">IFERROR(AVERAGE(BE34:BF34), "-")</f>
        <v>4.4295568208311895</v>
      </c>
      <c r="BE34" s="313">
        <v>4.3720451868349546</v>
      </c>
      <c r="BF34" s="318">
        <v>4.4870684548274244</v>
      </c>
      <c r="BG34" s="317">
        <f>'입력(강사강의)'!$J$247</f>
        <v>4.3956585209888432</v>
      </c>
      <c r="BH34" s="644">
        <f>IFERROR(AVERAGE(AQ34:AR34,AT34:AU34,AW34:AZ34,BB34:BC34,BE34:BF34,BG34), "-")</f>
        <v>4.529875405130988</v>
      </c>
      <c r="BI34" s="727" t="s">
        <v>1693</v>
      </c>
    </row>
    <row r="35" spans="1:61" x14ac:dyDescent="0.3">
      <c r="A35" s="259" t="s">
        <v>124</v>
      </c>
      <c r="B35" s="259" t="s">
        <v>709</v>
      </c>
      <c r="C35" s="608" t="s">
        <v>1442</v>
      </c>
      <c r="D35" s="259" t="s">
        <v>765</v>
      </c>
      <c r="E35" s="610">
        <v>1</v>
      </c>
      <c r="F35" s="463" t="s">
        <v>712</v>
      </c>
      <c r="G35" s="455" t="s">
        <v>106</v>
      </c>
      <c r="H35" s="462" t="s">
        <v>753</v>
      </c>
      <c r="I35" s="615" t="s">
        <v>746</v>
      </c>
      <c r="J35" s="615" t="s">
        <v>716</v>
      </c>
      <c r="K35" s="397">
        <f t="shared" si="4"/>
        <v>0.96551724137931039</v>
      </c>
      <c r="L35" s="621">
        <v>28</v>
      </c>
      <c r="M35" s="622">
        <v>29</v>
      </c>
      <c r="N35" s="623">
        <v>11</v>
      </c>
      <c r="O35" s="624">
        <v>17</v>
      </c>
      <c r="P35" s="623">
        <v>0</v>
      </c>
      <c r="Q35" s="625">
        <v>11</v>
      </c>
      <c r="R35" s="625">
        <v>8</v>
      </c>
      <c r="S35" s="625">
        <v>9</v>
      </c>
      <c r="T35" s="624">
        <v>0</v>
      </c>
      <c r="U35" s="623">
        <v>4</v>
      </c>
      <c r="V35" s="625">
        <v>2</v>
      </c>
      <c r="W35" s="625">
        <v>20</v>
      </c>
      <c r="X35" s="626">
        <v>2</v>
      </c>
      <c r="Y35" s="624">
        <v>0</v>
      </c>
      <c r="Z35" s="623">
        <v>1</v>
      </c>
      <c r="AA35" s="625">
        <v>5</v>
      </c>
      <c r="AB35" s="625">
        <v>14</v>
      </c>
      <c r="AC35" s="625">
        <v>8</v>
      </c>
      <c r="AD35" s="624">
        <v>0</v>
      </c>
      <c r="AE35" s="623">
        <v>18</v>
      </c>
      <c r="AF35" s="625">
        <v>6</v>
      </c>
      <c r="AG35" s="625">
        <v>0</v>
      </c>
      <c r="AH35" s="626">
        <v>0</v>
      </c>
      <c r="AI35" s="626">
        <v>0</v>
      </c>
      <c r="AJ35" s="626">
        <v>0</v>
      </c>
      <c r="AK35" s="624">
        <v>4</v>
      </c>
      <c r="AL35" s="636">
        <v>10</v>
      </c>
      <c r="AM35" s="637">
        <v>9</v>
      </c>
      <c r="AN35" s="637">
        <v>9</v>
      </c>
      <c r="AO35" s="637">
        <v>0</v>
      </c>
      <c r="AP35" s="638">
        <v>0</v>
      </c>
      <c r="AQ35" s="296">
        <v>4.75</v>
      </c>
      <c r="AR35" s="296">
        <v>4.75</v>
      </c>
      <c r="AS35" s="641">
        <f t="shared" ref="AS35:AS39" si="49">IFERROR(AVERAGE(AT35:AU35), "-")</f>
        <v>4.7142857142857144</v>
      </c>
      <c r="AT35" s="300">
        <v>4.7142857142857144</v>
      </c>
      <c r="AU35" s="311">
        <v>4.7142857142857144</v>
      </c>
      <c r="AV35" s="307">
        <f t="shared" ref="AV35:AV39" si="50">IFERROR(AVERAGE(AW35:AZ35), "-")</f>
        <v>4.6785714285714288</v>
      </c>
      <c r="AW35" s="300">
        <v>4.7857142857142856</v>
      </c>
      <c r="AX35" s="127">
        <v>4.7142857142857144</v>
      </c>
      <c r="AY35" s="127">
        <v>4.5357142857142856</v>
      </c>
      <c r="AZ35" s="311">
        <v>4.6785714285714288</v>
      </c>
      <c r="BA35" s="641">
        <f t="shared" ref="BA35:BA39" si="51">IFERROR(AVERAGE(BB35:BC35), "-")</f>
        <v>4.625</v>
      </c>
      <c r="BB35" s="300">
        <v>4.7142857142857144</v>
      </c>
      <c r="BC35" s="311">
        <v>4.5357142857142856</v>
      </c>
      <c r="BD35" s="307">
        <f t="shared" ref="BD35:BD39" si="52">IFERROR(AVERAGE(BE35:BF35), "-")</f>
        <v>4.4107142857142865</v>
      </c>
      <c r="BE35" s="313">
        <v>4.4285714285714288</v>
      </c>
      <c r="BF35" s="318">
        <v>4.3928571428571432</v>
      </c>
      <c r="BG35" s="317">
        <f>'입력(강사강의)'!$J$283</f>
        <v>4.673499468638358</v>
      </c>
      <c r="BH35" s="644">
        <f t="shared" ref="BH35:BH38" si="53">IFERROR(AVERAGE(AQ35:AR35,AT35:AU35,AW35:AZ35,BB35:BC35,BE35:BF35,BG35), "-")</f>
        <v>4.6452142448403135</v>
      </c>
      <c r="BI35" s="488"/>
    </row>
    <row r="36" spans="1:61" x14ac:dyDescent="0.3">
      <c r="A36" s="259" t="s">
        <v>124</v>
      </c>
      <c r="B36" s="259" t="s">
        <v>709</v>
      </c>
      <c r="C36" s="608" t="s">
        <v>1442</v>
      </c>
      <c r="D36" s="259" t="s">
        <v>766</v>
      </c>
      <c r="E36" s="610">
        <v>1</v>
      </c>
      <c r="F36" s="463" t="s">
        <v>710</v>
      </c>
      <c r="G36" s="455" t="s">
        <v>106</v>
      </c>
      <c r="H36" s="462" t="s">
        <v>742</v>
      </c>
      <c r="I36" s="615" t="s">
        <v>743</v>
      </c>
      <c r="J36" s="615" t="s">
        <v>714</v>
      </c>
      <c r="K36" s="397">
        <f>IFERROR(L36/M36, "-")</f>
        <v>0.93333333333333335</v>
      </c>
      <c r="L36" s="621">
        <v>28</v>
      </c>
      <c r="M36" s="622">
        <v>30</v>
      </c>
      <c r="N36" s="623">
        <v>12</v>
      </c>
      <c r="O36" s="624">
        <v>16</v>
      </c>
      <c r="P36" s="623">
        <v>0</v>
      </c>
      <c r="Q36" s="625">
        <v>0</v>
      </c>
      <c r="R36" s="625">
        <v>0</v>
      </c>
      <c r="S36" s="625">
        <v>26</v>
      </c>
      <c r="T36" s="624">
        <v>2</v>
      </c>
      <c r="U36" s="623">
        <v>3</v>
      </c>
      <c r="V36" s="625">
        <v>4</v>
      </c>
      <c r="W36" s="625">
        <v>21</v>
      </c>
      <c r="X36" s="626">
        <v>0</v>
      </c>
      <c r="Y36" s="624">
        <v>0</v>
      </c>
      <c r="Z36" s="623">
        <v>11</v>
      </c>
      <c r="AA36" s="625">
        <v>15</v>
      </c>
      <c r="AB36" s="625">
        <v>1</v>
      </c>
      <c r="AC36" s="625">
        <v>0</v>
      </c>
      <c r="AD36" s="624">
        <v>1</v>
      </c>
      <c r="AE36" s="623">
        <v>17</v>
      </c>
      <c r="AF36" s="625">
        <v>2</v>
      </c>
      <c r="AG36" s="625">
        <v>5</v>
      </c>
      <c r="AH36" s="626">
        <v>0</v>
      </c>
      <c r="AI36" s="626">
        <v>0</v>
      </c>
      <c r="AJ36" s="626">
        <v>0</v>
      </c>
      <c r="AK36" s="624">
        <v>4</v>
      </c>
      <c r="AL36" s="636">
        <v>0</v>
      </c>
      <c r="AM36" s="637">
        <v>0</v>
      </c>
      <c r="AN36" s="637">
        <v>14</v>
      </c>
      <c r="AO36" s="637">
        <v>11</v>
      </c>
      <c r="AP36" s="638">
        <v>3</v>
      </c>
      <c r="AQ36" s="296">
        <v>4.6785714285714288</v>
      </c>
      <c r="AR36" s="296">
        <v>4.6428571428571432</v>
      </c>
      <c r="AS36" s="641">
        <f>IFERROR(AVERAGE(AT36:AU36), "-")</f>
        <v>4.5</v>
      </c>
      <c r="AT36" s="300">
        <v>4.5714285714285712</v>
      </c>
      <c r="AU36" s="311">
        <v>4.4285714285714288</v>
      </c>
      <c r="AV36" s="307">
        <f>IFERROR(AVERAGE(AW36:AZ36), "-")</f>
        <v>4.5625</v>
      </c>
      <c r="AW36" s="300">
        <v>4.5357142857142856</v>
      </c>
      <c r="AX36" s="127">
        <v>4.6428571428571432</v>
      </c>
      <c r="AY36" s="127">
        <v>4.5</v>
      </c>
      <c r="AZ36" s="311">
        <v>4.5714285714285712</v>
      </c>
      <c r="BA36" s="641">
        <f>IFERROR(AVERAGE(BB36:BC36), "-")</f>
        <v>4.5535714285714288</v>
      </c>
      <c r="BB36" s="300">
        <v>4.5714285714285712</v>
      </c>
      <c r="BC36" s="311">
        <v>4.5357142857142856</v>
      </c>
      <c r="BD36" s="307">
        <f>IFERROR(AVERAGE(BE36:BF36), "-")</f>
        <v>4.2678571428571423</v>
      </c>
      <c r="BE36" s="313">
        <v>4.2857142857142856</v>
      </c>
      <c r="BF36" s="318">
        <v>4.25</v>
      </c>
      <c r="BG36" s="317">
        <f>'입력(강사강의)'!$J$269</f>
        <v>4.7128306878306869</v>
      </c>
      <c r="BH36" s="644">
        <f>IFERROR(AVERAGE(AQ36:AR36,AT36:AU36,AW36:AZ36,BB36:BC36,BE36:BF36,BG36), "-")</f>
        <v>4.5328551078551076</v>
      </c>
      <c r="BI36" s="488"/>
    </row>
    <row r="37" spans="1:61" x14ac:dyDescent="0.3">
      <c r="A37" s="259" t="s">
        <v>124</v>
      </c>
      <c r="B37" s="259" t="s">
        <v>709</v>
      </c>
      <c r="C37" s="608" t="s">
        <v>1442</v>
      </c>
      <c r="D37" s="259" t="s">
        <v>65</v>
      </c>
      <c r="E37" s="610">
        <v>1</v>
      </c>
      <c r="F37" s="463" t="s">
        <v>711</v>
      </c>
      <c r="G37" s="455" t="s">
        <v>106</v>
      </c>
      <c r="H37" s="462" t="s">
        <v>744</v>
      </c>
      <c r="I37" s="615" t="s">
        <v>745</v>
      </c>
      <c r="J37" s="615" t="s">
        <v>715</v>
      </c>
      <c r="K37" s="397">
        <f>IFERROR(L37/M37, "-")</f>
        <v>1</v>
      </c>
      <c r="L37" s="621">
        <v>22</v>
      </c>
      <c r="M37" s="622">
        <v>22</v>
      </c>
      <c r="N37" s="623">
        <v>15</v>
      </c>
      <c r="O37" s="624">
        <v>7</v>
      </c>
      <c r="P37" s="623">
        <v>5</v>
      </c>
      <c r="Q37" s="625">
        <v>9</v>
      </c>
      <c r="R37" s="625">
        <v>4</v>
      </c>
      <c r="S37" s="625">
        <v>4</v>
      </c>
      <c r="T37" s="624">
        <v>0</v>
      </c>
      <c r="U37" s="623">
        <v>1</v>
      </c>
      <c r="V37" s="625">
        <v>3</v>
      </c>
      <c r="W37" s="625">
        <v>17</v>
      </c>
      <c r="X37" s="626">
        <v>1</v>
      </c>
      <c r="Y37" s="624">
        <v>0</v>
      </c>
      <c r="Z37" s="623">
        <v>0</v>
      </c>
      <c r="AA37" s="625">
        <v>5</v>
      </c>
      <c r="AB37" s="625">
        <v>3</v>
      </c>
      <c r="AC37" s="625">
        <v>14</v>
      </c>
      <c r="AD37" s="624">
        <v>0</v>
      </c>
      <c r="AE37" s="623">
        <v>2</v>
      </c>
      <c r="AF37" s="625">
        <v>20</v>
      </c>
      <c r="AG37" s="625">
        <v>0</v>
      </c>
      <c r="AH37" s="626">
        <v>0</v>
      </c>
      <c r="AI37" s="626">
        <v>0</v>
      </c>
      <c r="AJ37" s="626">
        <v>0</v>
      </c>
      <c r="AK37" s="624">
        <v>0</v>
      </c>
      <c r="AL37" s="636">
        <v>3</v>
      </c>
      <c r="AM37" s="637">
        <v>19</v>
      </c>
      <c r="AN37" s="637">
        <v>0</v>
      </c>
      <c r="AO37" s="637">
        <v>0</v>
      </c>
      <c r="AP37" s="638">
        <v>0</v>
      </c>
      <c r="AQ37" s="296">
        <v>4.3181818181818183</v>
      </c>
      <c r="AR37" s="296">
        <v>4.4090909090909092</v>
      </c>
      <c r="AS37" s="641">
        <f>IFERROR(AVERAGE(AT37:AU37), "-")</f>
        <v>4.3409090909090908</v>
      </c>
      <c r="AT37" s="300">
        <v>4.3181818181818183</v>
      </c>
      <c r="AU37" s="311">
        <v>4.3636363636363633</v>
      </c>
      <c r="AV37" s="307">
        <f>IFERROR(AVERAGE(AW37:AZ37), "-")</f>
        <v>4.3181818181818183</v>
      </c>
      <c r="AW37" s="300">
        <v>4.1363636363636367</v>
      </c>
      <c r="AX37" s="127">
        <v>4.3636363636363633</v>
      </c>
      <c r="AY37" s="127">
        <v>4.4545454545454541</v>
      </c>
      <c r="AZ37" s="311">
        <v>4.3181818181818183</v>
      </c>
      <c r="BA37" s="641">
        <f>IFERROR(AVERAGE(BB37:BC37), "-")</f>
        <v>4.3409090909090908</v>
      </c>
      <c r="BB37" s="300">
        <v>4.4090909090909092</v>
      </c>
      <c r="BC37" s="311">
        <v>4.2727272727272725</v>
      </c>
      <c r="BD37" s="307">
        <f>IFERROR(AVERAGE(BE37:BF37), "-")</f>
        <v>4.4772727272727266</v>
      </c>
      <c r="BE37" s="313">
        <v>4.3636363636363633</v>
      </c>
      <c r="BF37" s="318">
        <v>4.5909090909090908</v>
      </c>
      <c r="BG37" s="317">
        <f>'입력(강사강의)'!$J$275</f>
        <v>4.5302257266542982</v>
      </c>
      <c r="BH37" s="644">
        <f>IFERROR(AVERAGE(AQ37:AR37,AT37:AU37,AW37:AZ37,BB37:BC37,BE37:BF37,BG37), "-")</f>
        <v>4.3729544265258546</v>
      </c>
      <c r="BI37" s="488"/>
    </row>
    <row r="38" spans="1:61" x14ac:dyDescent="0.3">
      <c r="A38" s="259" t="s">
        <v>124</v>
      </c>
      <c r="B38" s="259" t="s">
        <v>709</v>
      </c>
      <c r="C38" s="608" t="s">
        <v>1443</v>
      </c>
      <c r="D38" s="259" t="s">
        <v>769</v>
      </c>
      <c r="E38" s="610">
        <v>1</v>
      </c>
      <c r="F38" s="463" t="s">
        <v>1024</v>
      </c>
      <c r="G38" s="455" t="s">
        <v>106</v>
      </c>
      <c r="H38" s="462" t="s">
        <v>747</v>
      </c>
      <c r="I38" s="615" t="s">
        <v>748</v>
      </c>
      <c r="J38" s="615" t="s">
        <v>713</v>
      </c>
      <c r="K38" s="397">
        <f t="shared" si="4"/>
        <v>0.94117647058823528</v>
      </c>
      <c r="L38" s="621">
        <v>16</v>
      </c>
      <c r="M38" s="622">
        <v>17</v>
      </c>
      <c r="N38" s="623">
        <v>13</v>
      </c>
      <c r="O38" s="624">
        <v>3</v>
      </c>
      <c r="P38" s="623">
        <v>0</v>
      </c>
      <c r="Q38" s="625">
        <v>1</v>
      </c>
      <c r="R38" s="625">
        <v>8</v>
      </c>
      <c r="S38" s="625">
        <v>7</v>
      </c>
      <c r="T38" s="624">
        <v>0</v>
      </c>
      <c r="U38" s="623">
        <v>3</v>
      </c>
      <c r="V38" s="625">
        <v>0</v>
      </c>
      <c r="W38" s="625">
        <v>13</v>
      </c>
      <c r="X38" s="626">
        <v>0</v>
      </c>
      <c r="Y38" s="624">
        <v>0</v>
      </c>
      <c r="Z38" s="623">
        <v>2</v>
      </c>
      <c r="AA38" s="625">
        <v>9</v>
      </c>
      <c r="AB38" s="625">
        <v>5</v>
      </c>
      <c r="AC38" s="625">
        <v>0</v>
      </c>
      <c r="AD38" s="624">
        <v>0</v>
      </c>
      <c r="AE38" s="623">
        <v>8</v>
      </c>
      <c r="AF38" s="625">
        <v>6</v>
      </c>
      <c r="AG38" s="625">
        <v>0</v>
      </c>
      <c r="AH38" s="626">
        <v>0</v>
      </c>
      <c r="AI38" s="626">
        <v>0</v>
      </c>
      <c r="AJ38" s="626">
        <v>0</v>
      </c>
      <c r="AK38" s="624">
        <v>2</v>
      </c>
      <c r="AL38" s="636">
        <v>5</v>
      </c>
      <c r="AM38" s="637">
        <v>4</v>
      </c>
      <c r="AN38" s="637">
        <v>6</v>
      </c>
      <c r="AO38" s="637">
        <v>1</v>
      </c>
      <c r="AP38" s="638">
        <v>0</v>
      </c>
      <c r="AQ38" s="296">
        <v>4.625</v>
      </c>
      <c r="AR38" s="296">
        <v>4.4375</v>
      </c>
      <c r="AS38" s="641">
        <f t="shared" si="49"/>
        <v>4.4375</v>
      </c>
      <c r="AT38" s="300">
        <v>4.5</v>
      </c>
      <c r="AU38" s="311">
        <v>4.375</v>
      </c>
      <c r="AV38" s="307">
        <f t="shared" si="50"/>
        <v>4.3125</v>
      </c>
      <c r="AW38" s="300">
        <v>4.25</v>
      </c>
      <c r="AX38" s="127">
        <v>4.375</v>
      </c>
      <c r="AY38" s="127">
        <v>4.25</v>
      </c>
      <c r="AZ38" s="311">
        <v>4.375</v>
      </c>
      <c r="BA38" s="641">
        <f t="shared" si="51"/>
        <v>4.5625</v>
      </c>
      <c r="BB38" s="300">
        <v>4.625</v>
      </c>
      <c r="BC38" s="311">
        <v>4.5</v>
      </c>
      <c r="BD38" s="307">
        <f t="shared" si="52"/>
        <v>4.03125</v>
      </c>
      <c r="BE38" s="313">
        <v>3.9375</v>
      </c>
      <c r="BF38" s="318">
        <v>4.125</v>
      </c>
      <c r="BG38" s="317">
        <f>'입력(강사강의)'!$J$293</f>
        <v>4.4473958333333332</v>
      </c>
      <c r="BH38" s="644">
        <f t="shared" si="53"/>
        <v>4.3709535256410259</v>
      </c>
      <c r="BI38" s="488"/>
    </row>
    <row r="39" spans="1:61" x14ac:dyDescent="0.3">
      <c r="A39" s="259" t="s">
        <v>124</v>
      </c>
      <c r="B39" s="259" t="s">
        <v>718</v>
      </c>
      <c r="C39" s="608" t="s">
        <v>1444</v>
      </c>
      <c r="D39" s="259" t="s">
        <v>492</v>
      </c>
      <c r="E39" s="610">
        <v>22</v>
      </c>
      <c r="F39" s="469" t="s">
        <v>1041</v>
      </c>
      <c r="G39" s="455" t="s">
        <v>106</v>
      </c>
      <c r="H39" s="462" t="s">
        <v>212</v>
      </c>
      <c r="I39" s="615" t="s">
        <v>247</v>
      </c>
      <c r="J39" s="615" t="s">
        <v>248</v>
      </c>
      <c r="K39" s="397">
        <f t="shared" si="4"/>
        <v>0.92045454545454541</v>
      </c>
      <c r="L39" s="618">
        <v>81</v>
      </c>
      <c r="M39" s="619">
        <v>88</v>
      </c>
      <c r="N39" s="630" t="s">
        <v>367</v>
      </c>
      <c r="O39" s="631"/>
      <c r="P39" s="632"/>
      <c r="Q39" s="632"/>
      <c r="R39" s="632"/>
      <c r="S39" s="632"/>
      <c r="T39" s="631"/>
      <c r="U39" s="632"/>
      <c r="V39" s="632"/>
      <c r="W39" s="632"/>
      <c r="X39" s="632"/>
      <c r="Y39" s="631"/>
      <c r="Z39" s="632"/>
      <c r="AA39" s="632"/>
      <c r="AB39" s="632"/>
      <c r="AC39" s="632"/>
      <c r="AD39" s="631"/>
      <c r="AE39" s="632"/>
      <c r="AF39" s="632"/>
      <c r="AG39" s="632"/>
      <c r="AH39" s="632"/>
      <c r="AI39" s="632"/>
      <c r="AJ39" s="632"/>
      <c r="AK39" s="631"/>
      <c r="AL39" s="633"/>
      <c r="AM39" s="634"/>
      <c r="AN39" s="634"/>
      <c r="AO39" s="634"/>
      <c r="AP39" s="635"/>
      <c r="AQ39" s="296">
        <v>4.594389374150234</v>
      </c>
      <c r="AR39" s="296">
        <v>4.6097716251709491</v>
      </c>
      <c r="AS39" s="641">
        <f t="shared" si="49"/>
        <v>4.5515925286288015</v>
      </c>
      <c r="AT39" s="300">
        <v>4.5614837543164475</v>
      </c>
      <c r="AU39" s="311">
        <v>4.5417013029411555</v>
      </c>
      <c r="AV39" s="307">
        <f t="shared" si="50"/>
        <v>4.5293802578039442</v>
      </c>
      <c r="AW39" s="300">
        <v>4.5374977905386773</v>
      </c>
      <c r="AX39" s="127">
        <v>4.4907930701350534</v>
      </c>
      <c r="AY39" s="127">
        <v>4.5316303954105823</v>
      </c>
      <c r="AZ39" s="311">
        <v>4.5575997751314619</v>
      </c>
      <c r="BA39" s="641">
        <f t="shared" si="51"/>
        <v>4.6043705081285298</v>
      </c>
      <c r="BB39" s="300">
        <v>4.5973199600218182</v>
      </c>
      <c r="BC39" s="311">
        <v>4.6114210562352413</v>
      </c>
      <c r="BD39" s="307">
        <f t="shared" si="52"/>
        <v>4.4295568208311895</v>
      </c>
      <c r="BE39" s="313">
        <v>4.3720451868349546</v>
      </c>
      <c r="BF39" s="318">
        <v>4.4870684548274244</v>
      </c>
      <c r="BG39" s="317">
        <f>'입력(강사강의)'!$J$298</f>
        <v>4.5762620097945694</v>
      </c>
      <c r="BH39" s="644">
        <f>IFERROR(AVERAGE(AQ39:AR39,AT39:AU39,AW39:AZ39,BB39:BC39,BE39:BF39,BG39), "-")</f>
        <v>4.5437679811929668</v>
      </c>
      <c r="BI39" s="727" t="s">
        <v>1693</v>
      </c>
    </row>
    <row r="40" spans="1:61" x14ac:dyDescent="0.3">
      <c r="A40" s="259" t="s">
        <v>124</v>
      </c>
      <c r="B40" s="259" t="s">
        <v>718</v>
      </c>
      <c r="C40" s="608" t="s">
        <v>1445</v>
      </c>
      <c r="D40" s="259" t="s">
        <v>763</v>
      </c>
      <c r="E40" s="610">
        <v>1</v>
      </c>
      <c r="F40" s="463" t="s">
        <v>719</v>
      </c>
      <c r="G40" s="455" t="s">
        <v>106</v>
      </c>
      <c r="H40" s="462" t="s">
        <v>759</v>
      </c>
      <c r="I40" s="615" t="s">
        <v>743</v>
      </c>
      <c r="J40" s="615" t="s">
        <v>714</v>
      </c>
      <c r="K40" s="397">
        <f t="shared" si="4"/>
        <v>1</v>
      </c>
      <c r="L40" s="621">
        <v>21</v>
      </c>
      <c r="M40" s="622">
        <v>21</v>
      </c>
      <c r="N40" s="623">
        <v>16</v>
      </c>
      <c r="O40" s="624">
        <v>5</v>
      </c>
      <c r="P40" s="623">
        <v>0</v>
      </c>
      <c r="Q40" s="625">
        <v>6</v>
      </c>
      <c r="R40" s="625">
        <v>13</v>
      </c>
      <c r="S40" s="625">
        <v>2</v>
      </c>
      <c r="T40" s="624">
        <v>0</v>
      </c>
      <c r="U40" s="623">
        <v>11</v>
      </c>
      <c r="V40" s="625">
        <v>10</v>
      </c>
      <c r="W40" s="625">
        <v>0</v>
      </c>
      <c r="X40" s="626">
        <v>0</v>
      </c>
      <c r="Y40" s="624">
        <v>0</v>
      </c>
      <c r="Z40" s="623">
        <v>0</v>
      </c>
      <c r="AA40" s="625">
        <v>21</v>
      </c>
      <c r="AB40" s="625">
        <v>0</v>
      </c>
      <c r="AC40" s="625">
        <v>0</v>
      </c>
      <c r="AD40" s="624">
        <v>0</v>
      </c>
      <c r="AE40" s="623">
        <v>11</v>
      </c>
      <c r="AF40" s="625">
        <v>10</v>
      </c>
      <c r="AG40" s="625">
        <v>0</v>
      </c>
      <c r="AH40" s="626">
        <v>0</v>
      </c>
      <c r="AI40" s="626">
        <v>0</v>
      </c>
      <c r="AJ40" s="626">
        <v>0</v>
      </c>
      <c r="AK40" s="624">
        <v>0</v>
      </c>
      <c r="AL40" s="636">
        <v>5</v>
      </c>
      <c r="AM40" s="637">
        <v>8</v>
      </c>
      <c r="AN40" s="637">
        <v>4</v>
      </c>
      <c r="AO40" s="637">
        <v>4</v>
      </c>
      <c r="AP40" s="638">
        <v>0</v>
      </c>
      <c r="AQ40" s="296">
        <v>4.9047619047619051</v>
      </c>
      <c r="AR40" s="296">
        <v>4.7142857142857144</v>
      </c>
      <c r="AS40" s="641">
        <f t="shared" ref="AS40:AS45" si="54">IFERROR(AVERAGE(AT40:AU40), "-")</f>
        <v>4.6904761904761898</v>
      </c>
      <c r="AT40" s="300">
        <v>4.7619047619047619</v>
      </c>
      <c r="AU40" s="311">
        <v>4.6190476190476186</v>
      </c>
      <c r="AV40" s="307">
        <f t="shared" ref="AV40:AV45" si="55">IFERROR(AVERAGE(AW40:AZ40), "-")</f>
        <v>4.6428571428571423</v>
      </c>
      <c r="AW40" s="300">
        <v>4.6190476190476186</v>
      </c>
      <c r="AX40" s="127">
        <v>4.7619047619047619</v>
      </c>
      <c r="AY40" s="127">
        <v>4.5714285714285712</v>
      </c>
      <c r="AZ40" s="311">
        <v>4.6190476190476186</v>
      </c>
      <c r="BA40" s="641">
        <f t="shared" ref="BA40:BA45" si="56">IFERROR(AVERAGE(BB40:BC40), "-")</f>
        <v>4.7142857142857144</v>
      </c>
      <c r="BB40" s="300">
        <v>4.7142857142857144</v>
      </c>
      <c r="BC40" s="311">
        <v>4.7142857142857144</v>
      </c>
      <c r="BD40" s="307">
        <f t="shared" ref="BD40:BD45" si="57">IFERROR(AVERAGE(BE40:BF40), "-")</f>
        <v>4.5476190476190474</v>
      </c>
      <c r="BE40" s="313">
        <v>4.4761904761904763</v>
      </c>
      <c r="BF40" s="318">
        <v>4.6190476190476186</v>
      </c>
      <c r="BG40" s="317">
        <f>'입력(강사강의)'!$J$317</f>
        <v>4.7129251700680266</v>
      </c>
      <c r="BH40" s="644">
        <f t="shared" ref="BH40:BH45" si="58">IFERROR(AVERAGE(AQ40:AR40,AT40:AU40,AW40:AZ40,BB40:BC40,BE40:BF40,BG40), "-")</f>
        <v>4.6775510204081634</v>
      </c>
      <c r="BI40" s="488"/>
    </row>
    <row r="41" spans="1:61" x14ac:dyDescent="0.3">
      <c r="A41" s="259" t="s">
        <v>124</v>
      </c>
      <c r="B41" s="259" t="s">
        <v>718</v>
      </c>
      <c r="C41" s="608" t="s">
        <v>1446</v>
      </c>
      <c r="D41" s="259" t="s">
        <v>770</v>
      </c>
      <c r="E41" s="610">
        <v>1</v>
      </c>
      <c r="F41" s="463" t="s">
        <v>720</v>
      </c>
      <c r="G41" s="455" t="s">
        <v>106</v>
      </c>
      <c r="H41" s="462" t="s">
        <v>749</v>
      </c>
      <c r="I41" s="615" t="s">
        <v>760</v>
      </c>
      <c r="J41" s="615" t="s">
        <v>714</v>
      </c>
      <c r="K41" s="397">
        <f t="shared" si="4"/>
        <v>1</v>
      </c>
      <c r="L41" s="621">
        <v>20</v>
      </c>
      <c r="M41" s="622">
        <v>20</v>
      </c>
      <c r="N41" s="623">
        <v>14</v>
      </c>
      <c r="O41" s="624">
        <v>6</v>
      </c>
      <c r="P41" s="623">
        <v>0</v>
      </c>
      <c r="Q41" s="625">
        <v>0</v>
      </c>
      <c r="R41" s="625">
        <v>6</v>
      </c>
      <c r="S41" s="625">
        <v>14</v>
      </c>
      <c r="T41" s="624">
        <v>0</v>
      </c>
      <c r="U41" s="623">
        <v>14</v>
      </c>
      <c r="V41" s="625">
        <v>6</v>
      </c>
      <c r="W41" s="625">
        <v>0</v>
      </c>
      <c r="X41" s="626">
        <v>0</v>
      </c>
      <c r="Y41" s="624">
        <v>0</v>
      </c>
      <c r="Z41" s="623">
        <v>20</v>
      </c>
      <c r="AA41" s="625">
        <v>0</v>
      </c>
      <c r="AB41" s="625">
        <v>0</v>
      </c>
      <c r="AC41" s="625">
        <v>0</v>
      </c>
      <c r="AD41" s="624">
        <v>0</v>
      </c>
      <c r="AE41" s="623">
        <v>5</v>
      </c>
      <c r="AF41" s="625">
        <v>11</v>
      </c>
      <c r="AG41" s="625">
        <v>4</v>
      </c>
      <c r="AH41" s="626">
        <v>0</v>
      </c>
      <c r="AI41" s="626">
        <v>0</v>
      </c>
      <c r="AJ41" s="626">
        <v>0</v>
      </c>
      <c r="AK41" s="624">
        <v>0</v>
      </c>
      <c r="AL41" s="636">
        <v>1</v>
      </c>
      <c r="AM41" s="637">
        <v>7</v>
      </c>
      <c r="AN41" s="637">
        <v>5</v>
      </c>
      <c r="AO41" s="637">
        <v>2</v>
      </c>
      <c r="AP41" s="638">
        <v>5</v>
      </c>
      <c r="AQ41" s="296">
        <v>4.75</v>
      </c>
      <c r="AR41" s="296">
        <v>4.6500000000000004</v>
      </c>
      <c r="AS41" s="641">
        <f t="shared" si="54"/>
        <v>4.6500000000000004</v>
      </c>
      <c r="AT41" s="300">
        <v>4.6500000000000004</v>
      </c>
      <c r="AU41" s="311">
        <v>4.6500000000000004</v>
      </c>
      <c r="AV41" s="307">
        <f t="shared" si="55"/>
        <v>4.6124999999999998</v>
      </c>
      <c r="AW41" s="300">
        <v>4.45</v>
      </c>
      <c r="AX41" s="127">
        <v>4.75</v>
      </c>
      <c r="AY41" s="127">
        <v>4.6500000000000004</v>
      </c>
      <c r="AZ41" s="311">
        <v>4.5999999999999996</v>
      </c>
      <c r="BA41" s="641">
        <f t="shared" si="56"/>
        <v>4.5250000000000004</v>
      </c>
      <c r="BB41" s="300">
        <v>4.45</v>
      </c>
      <c r="BC41" s="311">
        <v>4.5999999999999996</v>
      </c>
      <c r="BD41" s="307">
        <f t="shared" si="57"/>
        <v>4.5250000000000004</v>
      </c>
      <c r="BE41" s="313">
        <v>4.5</v>
      </c>
      <c r="BF41" s="318">
        <v>4.55</v>
      </c>
      <c r="BG41" s="317">
        <f>'입력(강사강의)'!$J$325</f>
        <v>4.8588815789473685</v>
      </c>
      <c r="BH41" s="644">
        <f t="shared" si="58"/>
        <v>4.6237601214574902</v>
      </c>
      <c r="BI41" s="488"/>
    </row>
    <row r="42" spans="1:61" x14ac:dyDescent="0.3">
      <c r="A42" s="259" t="s">
        <v>124</v>
      </c>
      <c r="B42" s="259" t="s">
        <v>718</v>
      </c>
      <c r="C42" s="608" t="s">
        <v>1446</v>
      </c>
      <c r="D42" s="259" t="s">
        <v>766</v>
      </c>
      <c r="E42" s="610">
        <v>1</v>
      </c>
      <c r="F42" s="463" t="s">
        <v>1696</v>
      </c>
      <c r="G42" s="455" t="s">
        <v>479</v>
      </c>
      <c r="H42" s="462" t="s">
        <v>1502</v>
      </c>
      <c r="I42" s="615" t="s">
        <v>761</v>
      </c>
      <c r="J42" s="615" t="s">
        <v>724</v>
      </c>
      <c r="K42" s="397">
        <f>IFERROR(L42/M42, "-")</f>
        <v>1</v>
      </c>
      <c r="L42" s="621">
        <v>27</v>
      </c>
      <c r="M42" s="622">
        <v>27</v>
      </c>
      <c r="N42" s="623">
        <v>20</v>
      </c>
      <c r="O42" s="624">
        <v>7</v>
      </c>
      <c r="P42" s="623">
        <v>0</v>
      </c>
      <c r="Q42" s="625">
        <v>2</v>
      </c>
      <c r="R42" s="625">
        <v>6</v>
      </c>
      <c r="S42" s="625">
        <v>18</v>
      </c>
      <c r="T42" s="624">
        <v>1</v>
      </c>
      <c r="U42" s="623">
        <v>4</v>
      </c>
      <c r="V42" s="625">
        <v>1</v>
      </c>
      <c r="W42" s="625">
        <v>22</v>
      </c>
      <c r="X42" s="626">
        <v>0</v>
      </c>
      <c r="Y42" s="624">
        <v>0</v>
      </c>
      <c r="Z42" s="623">
        <v>4</v>
      </c>
      <c r="AA42" s="625">
        <v>16</v>
      </c>
      <c r="AB42" s="625">
        <v>7</v>
      </c>
      <c r="AC42" s="625">
        <v>0</v>
      </c>
      <c r="AD42" s="624">
        <v>0</v>
      </c>
      <c r="AE42" s="623">
        <v>15</v>
      </c>
      <c r="AF42" s="625">
        <v>9</v>
      </c>
      <c r="AG42" s="625">
        <v>1</v>
      </c>
      <c r="AH42" s="626">
        <v>0</v>
      </c>
      <c r="AI42" s="626">
        <v>0</v>
      </c>
      <c r="AJ42" s="626">
        <v>0</v>
      </c>
      <c r="AK42" s="624">
        <v>2</v>
      </c>
      <c r="AL42" s="636">
        <v>12</v>
      </c>
      <c r="AM42" s="637">
        <v>0</v>
      </c>
      <c r="AN42" s="637">
        <v>7</v>
      </c>
      <c r="AO42" s="637">
        <v>8</v>
      </c>
      <c r="AP42" s="638">
        <v>0</v>
      </c>
      <c r="AQ42" s="296">
        <v>4.615384615384615</v>
      </c>
      <c r="AR42" s="296">
        <v>4.6296296296296298</v>
      </c>
      <c r="AS42" s="641">
        <f>IFERROR(AVERAGE(AT42:AU42), "-")</f>
        <v>4.5555555555555554</v>
      </c>
      <c r="AT42" s="300">
        <v>4.6296296296296298</v>
      </c>
      <c r="AU42" s="311">
        <v>4.4814814814814818</v>
      </c>
      <c r="AV42" s="307">
        <f>IFERROR(AVERAGE(AW42:AZ42), "-")</f>
        <v>4.6203703703703702</v>
      </c>
      <c r="AW42" s="300">
        <v>4.6296296296296298</v>
      </c>
      <c r="AX42" s="127">
        <v>4.666666666666667</v>
      </c>
      <c r="AY42" s="127">
        <v>4.5555555555555554</v>
      </c>
      <c r="AZ42" s="311">
        <v>4.6296296296296298</v>
      </c>
      <c r="BA42" s="641">
        <f>IFERROR(AVERAGE(BB42:BC42), "-")</f>
        <v>4.6296296296296298</v>
      </c>
      <c r="BB42" s="300">
        <v>4.666666666666667</v>
      </c>
      <c r="BC42" s="311">
        <v>4.5925925925925926</v>
      </c>
      <c r="BD42" s="307">
        <f>IFERROR(AVERAGE(BE42:BF42), "-")</f>
        <v>4.5925925925925926</v>
      </c>
      <c r="BE42" s="313">
        <v>4.5925925925925926</v>
      </c>
      <c r="BF42" s="318" t="s">
        <v>479</v>
      </c>
      <c r="BG42" s="317">
        <f>'입력(강사강의)'!$J$337</f>
        <v>4.601656099033816</v>
      </c>
      <c r="BH42" s="644">
        <f>IFERROR(AVERAGE(AQ42:AR42,AT42:AU42,AW42:AZ42,BB42:BC42,BE42:BF42,BG42), "-")</f>
        <v>4.6075928990410429</v>
      </c>
      <c r="BI42" s="488" t="s">
        <v>1695</v>
      </c>
    </row>
    <row r="43" spans="1:61" x14ac:dyDescent="0.3">
      <c r="A43" s="259" t="s">
        <v>124</v>
      </c>
      <c r="B43" s="259" t="s">
        <v>718</v>
      </c>
      <c r="C43" s="608" t="s">
        <v>1446</v>
      </c>
      <c r="D43" s="259" t="s">
        <v>370</v>
      </c>
      <c r="E43" s="610">
        <v>1</v>
      </c>
      <c r="F43" s="463" t="s">
        <v>723</v>
      </c>
      <c r="G43" s="455" t="s">
        <v>106</v>
      </c>
      <c r="H43" s="462" t="s">
        <v>747</v>
      </c>
      <c r="I43" s="615" t="s">
        <v>748</v>
      </c>
      <c r="J43" s="615" t="s">
        <v>713</v>
      </c>
      <c r="K43" s="397">
        <f>IFERROR(L43/M43, "-")</f>
        <v>1</v>
      </c>
      <c r="L43" s="621">
        <v>8</v>
      </c>
      <c r="M43" s="622">
        <v>8</v>
      </c>
      <c r="N43" s="623">
        <v>6</v>
      </c>
      <c r="O43" s="624">
        <v>2</v>
      </c>
      <c r="P43" s="623">
        <v>1</v>
      </c>
      <c r="Q43" s="625">
        <v>3</v>
      </c>
      <c r="R43" s="625">
        <v>3</v>
      </c>
      <c r="S43" s="625">
        <v>1</v>
      </c>
      <c r="T43" s="624">
        <v>0</v>
      </c>
      <c r="U43" s="623">
        <v>2</v>
      </c>
      <c r="V43" s="625">
        <v>1</v>
      </c>
      <c r="W43" s="625">
        <v>5</v>
      </c>
      <c r="X43" s="626">
        <v>0</v>
      </c>
      <c r="Y43" s="624">
        <v>0</v>
      </c>
      <c r="Z43" s="623">
        <v>0</v>
      </c>
      <c r="AA43" s="625">
        <v>3</v>
      </c>
      <c r="AB43" s="625">
        <v>1</v>
      </c>
      <c r="AC43" s="625">
        <v>4</v>
      </c>
      <c r="AD43" s="624">
        <v>0</v>
      </c>
      <c r="AE43" s="623">
        <v>5</v>
      </c>
      <c r="AF43" s="625">
        <v>2</v>
      </c>
      <c r="AG43" s="625">
        <v>0</v>
      </c>
      <c r="AH43" s="626">
        <v>0</v>
      </c>
      <c r="AI43" s="626">
        <v>0</v>
      </c>
      <c r="AJ43" s="626">
        <v>0</v>
      </c>
      <c r="AK43" s="624">
        <v>1</v>
      </c>
      <c r="AL43" s="636">
        <v>2</v>
      </c>
      <c r="AM43" s="637">
        <v>3</v>
      </c>
      <c r="AN43" s="637">
        <v>1</v>
      </c>
      <c r="AO43" s="637">
        <v>2</v>
      </c>
      <c r="AP43" s="638">
        <v>0</v>
      </c>
      <c r="AQ43" s="296">
        <v>4.25</v>
      </c>
      <c r="AR43" s="296">
        <v>4.375</v>
      </c>
      <c r="AS43" s="641">
        <f>IFERROR(AVERAGE(AT43:AU43), "-")</f>
        <v>4.25</v>
      </c>
      <c r="AT43" s="300">
        <v>4.25</v>
      </c>
      <c r="AU43" s="311">
        <v>4.25</v>
      </c>
      <c r="AV43" s="307">
        <f>IFERROR(AVERAGE(AW43:AZ43), "-")</f>
        <v>4.3125</v>
      </c>
      <c r="AW43" s="300">
        <v>4.5</v>
      </c>
      <c r="AX43" s="127">
        <v>4.375</v>
      </c>
      <c r="AY43" s="127">
        <v>4.25</v>
      </c>
      <c r="AZ43" s="311">
        <v>4.125</v>
      </c>
      <c r="BA43" s="641">
        <f>IFERROR(AVERAGE(BB43:BC43), "-")</f>
        <v>4.625</v>
      </c>
      <c r="BB43" s="300">
        <v>4.625</v>
      </c>
      <c r="BC43" s="311">
        <v>4.625</v>
      </c>
      <c r="BD43" s="307">
        <f>IFERROR(AVERAGE(BE43:BF43), "-")</f>
        <v>4.1875</v>
      </c>
      <c r="BE43" s="313">
        <v>4.25</v>
      </c>
      <c r="BF43" s="318">
        <v>4.125</v>
      </c>
      <c r="BG43" s="317">
        <f>'입력(강사강의)'!$J$353</f>
        <v>4.6588010204081627</v>
      </c>
      <c r="BH43" s="644">
        <f>IFERROR(AVERAGE(AQ43:AR43,AT43:AU43,AW43:AZ43,BB43:BC43,BE43:BF43,BG43), "-")</f>
        <v>4.3583693092621667</v>
      </c>
      <c r="BI43" s="488"/>
    </row>
    <row r="44" spans="1:61" x14ac:dyDescent="0.3">
      <c r="A44" s="259" t="s">
        <v>124</v>
      </c>
      <c r="B44" s="259" t="s">
        <v>718</v>
      </c>
      <c r="C44" s="608" t="s">
        <v>1446</v>
      </c>
      <c r="D44" s="259" t="s">
        <v>65</v>
      </c>
      <c r="E44" s="610">
        <v>1</v>
      </c>
      <c r="F44" s="463" t="s">
        <v>721</v>
      </c>
      <c r="G44" s="455" t="s">
        <v>106</v>
      </c>
      <c r="H44" s="462" t="s">
        <v>742</v>
      </c>
      <c r="I44" s="615" t="s">
        <v>745</v>
      </c>
      <c r="J44" s="615" t="s">
        <v>715</v>
      </c>
      <c r="K44" s="397">
        <f t="shared" si="4"/>
        <v>0.93939393939393945</v>
      </c>
      <c r="L44" s="621">
        <v>31</v>
      </c>
      <c r="M44" s="622">
        <v>33</v>
      </c>
      <c r="N44" s="623">
        <v>19</v>
      </c>
      <c r="O44" s="624">
        <v>12</v>
      </c>
      <c r="P44" s="623">
        <v>0</v>
      </c>
      <c r="Q44" s="625">
        <v>6</v>
      </c>
      <c r="R44" s="625">
        <v>8</v>
      </c>
      <c r="S44" s="625">
        <v>16</v>
      </c>
      <c r="T44" s="624">
        <v>1</v>
      </c>
      <c r="U44" s="623">
        <v>7</v>
      </c>
      <c r="V44" s="625">
        <v>3</v>
      </c>
      <c r="W44" s="625">
        <v>21</v>
      </c>
      <c r="X44" s="626">
        <v>0</v>
      </c>
      <c r="Y44" s="624">
        <v>0</v>
      </c>
      <c r="Z44" s="623">
        <v>9</v>
      </c>
      <c r="AA44" s="625">
        <v>13</v>
      </c>
      <c r="AB44" s="625">
        <v>4</v>
      </c>
      <c r="AC44" s="625">
        <v>5</v>
      </c>
      <c r="AD44" s="624">
        <v>0</v>
      </c>
      <c r="AE44" s="623">
        <v>14</v>
      </c>
      <c r="AF44" s="625">
        <v>17</v>
      </c>
      <c r="AG44" s="625">
        <v>0</v>
      </c>
      <c r="AH44" s="626">
        <v>0</v>
      </c>
      <c r="AI44" s="626">
        <v>0</v>
      </c>
      <c r="AJ44" s="626">
        <v>0</v>
      </c>
      <c r="AK44" s="624">
        <v>0</v>
      </c>
      <c r="AL44" s="636">
        <v>7</v>
      </c>
      <c r="AM44" s="637">
        <v>19</v>
      </c>
      <c r="AN44" s="637">
        <v>0</v>
      </c>
      <c r="AO44" s="637">
        <v>1</v>
      </c>
      <c r="AP44" s="638">
        <v>4</v>
      </c>
      <c r="AQ44" s="296">
        <v>4.67741935483871</v>
      </c>
      <c r="AR44" s="296">
        <v>4.419354838709677</v>
      </c>
      <c r="AS44" s="641">
        <f t="shared" si="54"/>
        <v>4.532258064516129</v>
      </c>
      <c r="AT44" s="300">
        <v>4.4838709677419351</v>
      </c>
      <c r="AU44" s="311">
        <v>4.580645161290323</v>
      </c>
      <c r="AV44" s="307">
        <f t="shared" si="55"/>
        <v>4.443548387096774</v>
      </c>
      <c r="AW44" s="300">
        <v>4.5161290322580649</v>
      </c>
      <c r="AX44" s="127">
        <v>4.4838709677419351</v>
      </c>
      <c r="AY44" s="127">
        <v>4.4516129032258061</v>
      </c>
      <c r="AZ44" s="311">
        <v>4.32258064516129</v>
      </c>
      <c r="BA44" s="641">
        <f t="shared" si="56"/>
        <v>4.4516129032258061</v>
      </c>
      <c r="BB44" s="300">
        <v>4.4516129032258061</v>
      </c>
      <c r="BC44" s="311">
        <v>4.4516129032258061</v>
      </c>
      <c r="BD44" s="307">
        <f t="shared" si="57"/>
        <v>4.32258064516129</v>
      </c>
      <c r="BE44" s="313">
        <v>4.32258064516129</v>
      </c>
      <c r="BF44" s="318">
        <v>4.32258064516129</v>
      </c>
      <c r="BG44" s="317">
        <f>'입력(강사강의)'!$J$330</f>
        <v>4.4626792114695339</v>
      </c>
      <c r="BH44" s="644">
        <f t="shared" si="58"/>
        <v>4.4574269368624204</v>
      </c>
      <c r="BI44" s="488"/>
    </row>
    <row r="45" spans="1:61" x14ac:dyDescent="0.3">
      <c r="A45" s="259" t="s">
        <v>124</v>
      </c>
      <c r="B45" s="259" t="s">
        <v>718</v>
      </c>
      <c r="C45" s="608" t="s">
        <v>1446</v>
      </c>
      <c r="D45" s="259" t="s">
        <v>65</v>
      </c>
      <c r="E45" s="610">
        <v>1</v>
      </c>
      <c r="F45" s="463" t="s">
        <v>722</v>
      </c>
      <c r="G45" s="455" t="s">
        <v>106</v>
      </c>
      <c r="H45" s="462" t="s">
        <v>744</v>
      </c>
      <c r="I45" s="615" t="s">
        <v>745</v>
      </c>
      <c r="J45" s="615" t="s">
        <v>715</v>
      </c>
      <c r="K45" s="397">
        <f t="shared" si="4"/>
        <v>1</v>
      </c>
      <c r="L45" s="621">
        <v>12</v>
      </c>
      <c r="M45" s="622">
        <v>12</v>
      </c>
      <c r="N45" s="623">
        <v>3</v>
      </c>
      <c r="O45" s="624">
        <v>9</v>
      </c>
      <c r="P45" s="623">
        <v>2</v>
      </c>
      <c r="Q45" s="625">
        <v>2</v>
      </c>
      <c r="R45" s="625">
        <v>6</v>
      </c>
      <c r="S45" s="625">
        <v>2</v>
      </c>
      <c r="T45" s="624">
        <v>0</v>
      </c>
      <c r="U45" s="623">
        <v>0</v>
      </c>
      <c r="V45" s="625">
        <v>0</v>
      </c>
      <c r="W45" s="625">
        <v>10</v>
      </c>
      <c r="X45" s="626">
        <v>2</v>
      </c>
      <c r="Y45" s="624">
        <v>0</v>
      </c>
      <c r="Z45" s="623">
        <v>0</v>
      </c>
      <c r="AA45" s="625">
        <v>4</v>
      </c>
      <c r="AB45" s="625">
        <v>4</v>
      </c>
      <c r="AC45" s="625">
        <v>4</v>
      </c>
      <c r="AD45" s="624">
        <v>0</v>
      </c>
      <c r="AE45" s="623">
        <v>11</v>
      </c>
      <c r="AF45" s="625">
        <v>1</v>
      </c>
      <c r="AG45" s="625">
        <v>0</v>
      </c>
      <c r="AH45" s="626">
        <v>0</v>
      </c>
      <c r="AI45" s="626">
        <v>0</v>
      </c>
      <c r="AJ45" s="626">
        <v>0</v>
      </c>
      <c r="AK45" s="624">
        <v>0</v>
      </c>
      <c r="AL45" s="636">
        <v>0</v>
      </c>
      <c r="AM45" s="637">
        <v>10</v>
      </c>
      <c r="AN45" s="637">
        <v>2</v>
      </c>
      <c r="AO45" s="637">
        <v>0</v>
      </c>
      <c r="AP45" s="638">
        <v>0</v>
      </c>
      <c r="AQ45" s="296">
        <v>4.666666666666667</v>
      </c>
      <c r="AR45" s="296">
        <v>4.833333333333333</v>
      </c>
      <c r="AS45" s="641">
        <f t="shared" si="54"/>
        <v>4.7916666666666661</v>
      </c>
      <c r="AT45" s="300">
        <v>4.833333333333333</v>
      </c>
      <c r="AU45" s="311">
        <v>4.75</v>
      </c>
      <c r="AV45" s="307">
        <f t="shared" si="55"/>
        <v>4.604166666666667</v>
      </c>
      <c r="AW45" s="300">
        <v>4.75</v>
      </c>
      <c r="AX45" s="127">
        <v>4.416666666666667</v>
      </c>
      <c r="AY45" s="127">
        <v>4.583333333333333</v>
      </c>
      <c r="AZ45" s="311">
        <v>4.666666666666667</v>
      </c>
      <c r="BA45" s="641">
        <f t="shared" si="56"/>
        <v>4.666666666666667</v>
      </c>
      <c r="BB45" s="300">
        <v>4.666666666666667</v>
      </c>
      <c r="BC45" s="311">
        <v>4.666666666666667</v>
      </c>
      <c r="BD45" s="307">
        <f t="shared" si="57"/>
        <v>4.5416666666666661</v>
      </c>
      <c r="BE45" s="313">
        <v>4.5</v>
      </c>
      <c r="BF45" s="318">
        <v>4.583333333333333</v>
      </c>
      <c r="BG45" s="317">
        <f>'입력(강사강의)'!$J$346</f>
        <v>4.6701388888888893</v>
      </c>
      <c r="BH45" s="644">
        <f t="shared" si="58"/>
        <v>4.6605235042735043</v>
      </c>
      <c r="BI45" s="488"/>
    </row>
    <row r="46" spans="1:61" ht="16.5" customHeight="1" x14ac:dyDescent="0.3">
      <c r="A46" s="557" t="s">
        <v>1189</v>
      </c>
      <c r="B46" s="557"/>
      <c r="C46" s="609"/>
      <c r="D46" s="557"/>
      <c r="E46" s="612" t="str">
        <f>COUNTIFS(E47:E75, "&lt;&gt;", E47:E75, "&gt;0", BI47:BI75, "&lt;&gt;과정진행중", BI47:BI75, "&lt;&gt;타기관위탁")+1&amp;"개 기수"</f>
        <v>21개 기수</v>
      </c>
      <c r="F46" s="188" t="str">
        <f>SUMPRODUCT(1/COUNTIF(F47:F75, F47:F75))-COUNTIF(BI47:BI75,"=과정진행중")-COUNTIF(BI47:BI75,"=타기관위탁")+1&amp;"개 과정"</f>
        <v>19개 과정</v>
      </c>
      <c r="G46" s="613" t="s">
        <v>104</v>
      </c>
      <c r="H46" s="582" t="s">
        <v>104</v>
      </c>
      <c r="I46" s="614" t="s">
        <v>104</v>
      </c>
      <c r="J46" s="614" t="s">
        <v>104</v>
      </c>
      <c r="K46" s="563">
        <f t="shared" si="4"/>
        <v>0.94812164579606439</v>
      </c>
      <c r="L46" s="616">
        <f>SUMIFS(L47:L75, $E$47:$E$75, "&lt;&gt;", $E$47:$E$75, "&gt;=0", $BI$47:$BI$75, "&lt;&gt;과정진행중", $BI$47:$BI$75, "&lt;&gt;타기관위탁")+ROUNDDOWN(AVERAGEIF($D$47:$D$75, "기본(기본장기)", L47:L75),0)</f>
        <v>530</v>
      </c>
      <c r="M46" s="617">
        <f>SUMIFS(M47:M75, $E$47:$E$75, "&lt;&gt;", $E$47:$E$75, "&gt;=0", $BI$47:$BI$75, "&lt;&gt;과정진행중", $BI$47:$BI$75, "&lt;&gt;타기관위탁")+ROUNDDOWN(AVERAGEIF($D$47:$D$75, "기본(기본장기)", M47:M75),0)</f>
        <v>559</v>
      </c>
      <c r="N46" s="564">
        <f>IFERROR(
    SUMIFS(N47:N75, $BI$47:$BI$75, "&lt;&gt;타기관위탁", $BI$47:$BI$75, "&lt;&gt;과정진행중")
    / ($L$46 - ROUNDDOWN(AVERAGEIF($D$47:$D$75, "기본(기본장기)", $L$47:$L$75), 0)),
    "-"
)</f>
        <v>0.4622222222222222</v>
      </c>
      <c r="O46" s="565">
        <f>IFERROR(
    SUMIFS(O47:O75, $BI$47:$BI$75, "&lt;&gt;타기관위탁", $BI$47:$BI$75, "&lt;&gt;과정진행중")
    / ($L$46 - ROUNDDOWN(AVERAGEIF($D$47:$D$75, "기본(기본장기)", $L$47:$L$75), 0)),
    "-"
)</f>
        <v>0.53555555555555556</v>
      </c>
      <c r="P46" s="564">
        <f t="shared" ref="P46:AP46" si="59">IFERROR(
    SUMIFS(P47:P75, $BI$47:$BI$75, "&lt;&gt;타기관위탁", $BI$47:$BI$75, "&lt;&gt;과정진행중")
    / ($L$46 - ROUNDDOWN(AVERAGEIF($D$47:$D$75, "기본(기본장기)", $L$47:$L$75), 0)),
    "-"
)</f>
        <v>0.15333333333333332</v>
      </c>
      <c r="Q46" s="563">
        <f t="shared" si="59"/>
        <v>0.26666666666666666</v>
      </c>
      <c r="R46" s="563">
        <f t="shared" si="59"/>
        <v>0.28000000000000003</v>
      </c>
      <c r="S46" s="563">
        <f t="shared" si="59"/>
        <v>0.28222222222222221</v>
      </c>
      <c r="T46" s="565">
        <f t="shared" si="59"/>
        <v>1.7777777777777778E-2</v>
      </c>
      <c r="U46" s="564">
        <f t="shared" si="59"/>
        <v>0.1111111111111111</v>
      </c>
      <c r="V46" s="563">
        <f t="shared" si="59"/>
        <v>0.08</v>
      </c>
      <c r="W46" s="563">
        <f t="shared" si="59"/>
        <v>0.74888888888888894</v>
      </c>
      <c r="X46" s="566">
        <f t="shared" si="59"/>
        <v>5.3333333333333337E-2</v>
      </c>
      <c r="Y46" s="565">
        <f t="shared" si="59"/>
        <v>6.6666666666666671E-3</v>
      </c>
      <c r="Z46" s="564">
        <f t="shared" si="59"/>
        <v>7.5555555555555556E-2</v>
      </c>
      <c r="AA46" s="563">
        <f t="shared" si="59"/>
        <v>0.33555555555555555</v>
      </c>
      <c r="AB46" s="563">
        <f t="shared" si="59"/>
        <v>0.16</v>
      </c>
      <c r="AC46" s="563">
        <f t="shared" si="59"/>
        <v>0.37111111111111111</v>
      </c>
      <c r="AD46" s="565">
        <f t="shared" si="59"/>
        <v>5.7777777777777775E-2</v>
      </c>
      <c r="AE46" s="564">
        <f t="shared" si="59"/>
        <v>0.45111111111111113</v>
      </c>
      <c r="AF46" s="563">
        <f t="shared" si="59"/>
        <v>0.40888888888888891</v>
      </c>
      <c r="AG46" s="563">
        <f t="shared" si="59"/>
        <v>1.1111111111111112E-2</v>
      </c>
      <c r="AH46" s="563">
        <f t="shared" si="59"/>
        <v>0</v>
      </c>
      <c r="AI46" s="563">
        <f t="shared" si="59"/>
        <v>1.1111111111111112E-2</v>
      </c>
      <c r="AJ46" s="563">
        <f t="shared" si="59"/>
        <v>2.2222222222222222E-3</v>
      </c>
      <c r="AK46" s="565">
        <f t="shared" si="59"/>
        <v>0.11777777777777777</v>
      </c>
      <c r="AL46" s="564">
        <f t="shared" si="59"/>
        <v>0.19111111111111112</v>
      </c>
      <c r="AM46" s="563">
        <f t="shared" si="59"/>
        <v>0.45111111111111113</v>
      </c>
      <c r="AN46" s="563">
        <f t="shared" si="59"/>
        <v>0.19333333333333333</v>
      </c>
      <c r="AO46" s="563">
        <f t="shared" si="59"/>
        <v>0.14666666666666667</v>
      </c>
      <c r="AP46" s="566">
        <f t="shared" si="59"/>
        <v>1.7777777777777778E-2</v>
      </c>
      <c r="AQ46" s="570">
        <f>AVERAGE(AQ47:AQ75)</f>
        <v>4.6052837297171134</v>
      </c>
      <c r="AR46" s="570">
        <f t="shared" ref="AR46:BH46" si="60">AVERAGE(AR47:AR75)</f>
        <v>4.5626588945008182</v>
      </c>
      <c r="AS46" s="571">
        <f t="shared" si="60"/>
        <v>4.5329473099021733</v>
      </c>
      <c r="AT46" s="562">
        <f t="shared" si="60"/>
        <v>4.5632833930196419</v>
      </c>
      <c r="AU46" s="572">
        <f t="shared" si="60"/>
        <v>4.502611226784702</v>
      </c>
      <c r="AV46" s="573">
        <f t="shared" si="60"/>
        <v>4.5463563330873873</v>
      </c>
      <c r="AW46" s="562">
        <f t="shared" si="60"/>
        <v>4.5371108362670478</v>
      </c>
      <c r="AX46" s="562">
        <f t="shared" si="60"/>
        <v>4.5656200458183989</v>
      </c>
      <c r="AY46" s="562">
        <f t="shared" si="60"/>
        <v>4.5171857358973524</v>
      </c>
      <c r="AZ46" s="572">
        <f t="shared" si="60"/>
        <v>4.565508714366751</v>
      </c>
      <c r="BA46" s="571">
        <f t="shared" si="60"/>
        <v>4.6691476201268891</v>
      </c>
      <c r="BB46" s="562">
        <f t="shared" si="60"/>
        <v>4.6741292998933162</v>
      </c>
      <c r="BC46" s="572">
        <f t="shared" si="60"/>
        <v>4.6641659403604629</v>
      </c>
      <c r="BD46" s="573">
        <f t="shared" si="60"/>
        <v>4.5361595849217951</v>
      </c>
      <c r="BE46" s="562">
        <f t="shared" si="60"/>
        <v>4.5584460457380276</v>
      </c>
      <c r="BF46" s="572">
        <f t="shared" si="60"/>
        <v>4.4906600178894012</v>
      </c>
      <c r="BG46" s="574">
        <f>'입력(강사강의)'!$J$361</f>
        <v>4.5828616886854734</v>
      </c>
      <c r="BH46" s="575">
        <f t="shared" si="60"/>
        <v>4.5737486894768873</v>
      </c>
      <c r="BI46" s="576" t="s">
        <v>1692</v>
      </c>
    </row>
    <row r="47" spans="1:61" x14ac:dyDescent="0.3">
      <c r="A47" s="259" t="s">
        <v>1188</v>
      </c>
      <c r="B47" s="259" t="s">
        <v>1180</v>
      </c>
      <c r="C47" s="608" t="s">
        <v>1447</v>
      </c>
      <c r="D47" s="259" t="s">
        <v>369</v>
      </c>
      <c r="E47" s="611">
        <v>2</v>
      </c>
      <c r="F47" s="469" t="s">
        <v>1036</v>
      </c>
      <c r="G47" s="455" t="s">
        <v>106</v>
      </c>
      <c r="H47" s="462" t="s">
        <v>583</v>
      </c>
      <c r="I47" s="615" t="s">
        <v>535</v>
      </c>
      <c r="J47" s="615" t="s">
        <v>536</v>
      </c>
      <c r="K47" s="397">
        <f>IFERROR(L47/M47, "-")</f>
        <v>1</v>
      </c>
      <c r="L47" s="620">
        <v>45</v>
      </c>
      <c r="M47" s="619">
        <v>45</v>
      </c>
      <c r="N47" s="630" t="s">
        <v>367</v>
      </c>
      <c r="O47" s="631"/>
      <c r="P47" s="632"/>
      <c r="Q47" s="632"/>
      <c r="R47" s="632"/>
      <c r="S47" s="632"/>
      <c r="T47" s="631"/>
      <c r="U47" s="632"/>
      <c r="V47" s="632"/>
      <c r="W47" s="632"/>
      <c r="X47" s="632"/>
      <c r="Y47" s="631"/>
      <c r="Z47" s="632"/>
      <c r="AA47" s="632"/>
      <c r="AB47" s="632"/>
      <c r="AC47" s="632"/>
      <c r="AD47" s="631"/>
      <c r="AE47" s="632"/>
      <c r="AF47" s="632"/>
      <c r="AG47" s="632"/>
      <c r="AH47" s="632"/>
      <c r="AI47" s="632"/>
      <c r="AJ47" s="632"/>
      <c r="AK47" s="631"/>
      <c r="AL47" s="633"/>
      <c r="AM47" s="634"/>
      <c r="AN47" s="634"/>
      <c r="AO47" s="634"/>
      <c r="AP47" s="635"/>
      <c r="AQ47" s="296">
        <v>4.5714285714285712</v>
      </c>
      <c r="AR47" s="296">
        <v>4.5476190476190474</v>
      </c>
      <c r="AS47" s="641">
        <f t="shared" ref="AS47" si="61">IFERROR(AVERAGE(AT47:AU47), "-")</f>
        <v>4.4642857142857144</v>
      </c>
      <c r="AT47" s="300">
        <v>4.5</v>
      </c>
      <c r="AU47" s="311">
        <v>4.4285714285714288</v>
      </c>
      <c r="AV47" s="641">
        <f t="shared" ref="AV47" si="62">IFERROR(AVERAGE(AW47:AZ47), "-")</f>
        <v>4.4821428571428577</v>
      </c>
      <c r="AW47" s="300">
        <v>4.4285714285714288</v>
      </c>
      <c r="AX47" s="127">
        <v>4.4523809523809526</v>
      </c>
      <c r="AY47" s="127">
        <v>4.5</v>
      </c>
      <c r="AZ47" s="311">
        <v>4.5476190476190474</v>
      </c>
      <c r="BA47" s="641">
        <f t="shared" ref="BA47" si="63">IFERROR(AVERAGE(BB47:BC47), "-")</f>
        <v>4.7108013937282234</v>
      </c>
      <c r="BB47" s="300">
        <v>4.7073170731707314</v>
      </c>
      <c r="BC47" s="311">
        <v>4.7142857142857144</v>
      </c>
      <c r="BD47" s="641">
        <f t="shared" ref="BD47" si="64">IFERROR(AVERAGE(BE47:BF47), "-")</f>
        <v>4.5119047619047619</v>
      </c>
      <c r="BE47" s="313">
        <v>4.4761904761904763</v>
      </c>
      <c r="BF47" s="318">
        <v>4.5476190476190474</v>
      </c>
      <c r="BG47" s="317">
        <f>'입력(강사강의)'!$J$362</f>
        <v>4.4960157126823788</v>
      </c>
      <c r="BH47" s="644">
        <f t="shared" ref="BH47" si="65">IFERROR(AVERAGE(AQ47:AR47,AT47:AU47,AW47:AZ47,BB47:BC47,BE47:BF47,BG47), "-")</f>
        <v>4.5321245000106796</v>
      </c>
      <c r="BI47" s="488" t="s">
        <v>1693</v>
      </c>
    </row>
    <row r="48" spans="1:61" x14ac:dyDescent="0.3">
      <c r="A48" s="259" t="s">
        <v>1188</v>
      </c>
      <c r="B48" s="259" t="s">
        <v>1180</v>
      </c>
      <c r="C48" s="608" t="s">
        <v>1447</v>
      </c>
      <c r="D48" s="259" t="s">
        <v>492</v>
      </c>
      <c r="E48" s="610">
        <v>22</v>
      </c>
      <c r="F48" s="469" t="s">
        <v>1271</v>
      </c>
      <c r="G48" s="455" t="s">
        <v>106</v>
      </c>
      <c r="H48" s="462" t="s">
        <v>212</v>
      </c>
      <c r="I48" s="615" t="s">
        <v>247</v>
      </c>
      <c r="J48" s="615" t="s">
        <v>248</v>
      </c>
      <c r="K48" s="397">
        <f t="shared" ref="K48:K50" si="66">IFERROR(L48/M48, "-")</f>
        <v>0.93181818181818177</v>
      </c>
      <c r="L48" s="618">
        <v>82</v>
      </c>
      <c r="M48" s="619">
        <v>88</v>
      </c>
      <c r="N48" s="630" t="s">
        <v>367</v>
      </c>
      <c r="O48" s="631"/>
      <c r="P48" s="632"/>
      <c r="Q48" s="632"/>
      <c r="R48" s="632"/>
      <c r="S48" s="632"/>
      <c r="T48" s="631"/>
      <c r="U48" s="632"/>
      <c r="V48" s="632"/>
      <c r="W48" s="632"/>
      <c r="X48" s="632"/>
      <c r="Y48" s="631"/>
      <c r="Z48" s="632"/>
      <c r="AA48" s="632"/>
      <c r="AB48" s="632"/>
      <c r="AC48" s="632"/>
      <c r="AD48" s="631"/>
      <c r="AE48" s="632"/>
      <c r="AF48" s="632"/>
      <c r="AG48" s="632"/>
      <c r="AH48" s="632"/>
      <c r="AI48" s="632"/>
      <c r="AJ48" s="632"/>
      <c r="AK48" s="631"/>
      <c r="AL48" s="633"/>
      <c r="AM48" s="634"/>
      <c r="AN48" s="634"/>
      <c r="AO48" s="634"/>
      <c r="AP48" s="635"/>
      <c r="AQ48" s="296">
        <v>4.594389374150234</v>
      </c>
      <c r="AR48" s="296">
        <v>4.6097716251709491</v>
      </c>
      <c r="AS48" s="641">
        <f t="shared" ref="AS48" si="67">IFERROR(AVERAGE(AT48:AU48), "-")</f>
        <v>4.5515925286288015</v>
      </c>
      <c r="AT48" s="300">
        <v>4.5614837543164475</v>
      </c>
      <c r="AU48" s="311">
        <v>4.5417013029411555</v>
      </c>
      <c r="AV48" s="307">
        <f t="shared" ref="AV48" si="68">IFERROR(AVERAGE(AW48:AZ48), "-")</f>
        <v>4.5293802578039442</v>
      </c>
      <c r="AW48" s="300">
        <v>4.5374977905386773</v>
      </c>
      <c r="AX48" s="127">
        <v>4.4907930701350534</v>
      </c>
      <c r="AY48" s="127">
        <v>4.5316303954105823</v>
      </c>
      <c r="AZ48" s="311">
        <v>4.5575997751314619</v>
      </c>
      <c r="BA48" s="641">
        <f t="shared" ref="BA48" si="69">IFERROR(AVERAGE(BB48:BC48), "-")</f>
        <v>4.6043705081285298</v>
      </c>
      <c r="BB48" s="300">
        <v>4.5973199600218182</v>
      </c>
      <c r="BC48" s="311">
        <v>4.6114210562352413</v>
      </c>
      <c r="BD48" s="307">
        <f t="shared" ref="BD48" si="70">IFERROR(AVERAGE(BE48:BF48), "-")</f>
        <v>4.4295568208311895</v>
      </c>
      <c r="BE48" s="313">
        <v>4.3720451868349546</v>
      </c>
      <c r="BF48" s="318">
        <v>4.4870684548274244</v>
      </c>
      <c r="BG48" s="317">
        <f>'입력(강사강의)'!$J$372</f>
        <v>4.4953896627016938</v>
      </c>
      <c r="BH48" s="644">
        <f>IFERROR(AVERAGE(AQ48:AR48,AT48:AU48,AW48:AZ48,BB48:BC48,BE48:BF48,BG48), "-")</f>
        <v>4.537547031416592</v>
      </c>
      <c r="BI48" s="727" t="s">
        <v>1693</v>
      </c>
    </row>
    <row r="49" spans="1:61" x14ac:dyDescent="0.3">
      <c r="A49" s="259" t="s">
        <v>1188</v>
      </c>
      <c r="B49" s="259" t="s">
        <v>1180</v>
      </c>
      <c r="C49" s="608" t="s">
        <v>1190</v>
      </c>
      <c r="D49" s="259" t="s">
        <v>101</v>
      </c>
      <c r="E49" s="610">
        <v>3</v>
      </c>
      <c r="F49" s="463" t="s">
        <v>216</v>
      </c>
      <c r="G49" s="455" t="s">
        <v>106</v>
      </c>
      <c r="H49" s="462" t="s">
        <v>753</v>
      </c>
      <c r="I49" s="615" t="s">
        <v>278</v>
      </c>
      <c r="J49" s="615" t="s">
        <v>278</v>
      </c>
      <c r="K49" s="397">
        <f>IFERROR(L49/M49, "-")</f>
        <v>0.86363636363636365</v>
      </c>
      <c r="L49" s="621">
        <v>19</v>
      </c>
      <c r="M49" s="622">
        <v>22</v>
      </c>
      <c r="N49" s="623">
        <v>1</v>
      </c>
      <c r="O49" s="624">
        <v>18</v>
      </c>
      <c r="P49" s="623">
        <v>1</v>
      </c>
      <c r="Q49" s="625">
        <v>2</v>
      </c>
      <c r="R49" s="625">
        <v>9</v>
      </c>
      <c r="S49" s="625">
        <v>5</v>
      </c>
      <c r="T49" s="624">
        <v>2</v>
      </c>
      <c r="U49" s="623">
        <v>1</v>
      </c>
      <c r="V49" s="625">
        <v>0</v>
      </c>
      <c r="W49" s="625">
        <v>6</v>
      </c>
      <c r="X49" s="626">
        <v>12</v>
      </c>
      <c r="Y49" s="624">
        <v>0</v>
      </c>
      <c r="Z49" s="623">
        <v>0</v>
      </c>
      <c r="AA49" s="625">
        <v>0</v>
      </c>
      <c r="AB49" s="625">
        <v>1</v>
      </c>
      <c r="AC49" s="625">
        <v>1</v>
      </c>
      <c r="AD49" s="624">
        <v>17</v>
      </c>
      <c r="AE49" s="623">
        <v>4</v>
      </c>
      <c r="AF49" s="625">
        <v>0</v>
      </c>
      <c r="AG49" s="625">
        <v>0</v>
      </c>
      <c r="AH49" s="626">
        <v>0</v>
      </c>
      <c r="AI49" s="626">
        <v>0</v>
      </c>
      <c r="AJ49" s="626">
        <v>0</v>
      </c>
      <c r="AK49" s="624">
        <v>15</v>
      </c>
      <c r="AL49" s="636">
        <v>1</v>
      </c>
      <c r="AM49" s="637">
        <v>18</v>
      </c>
      <c r="AN49" s="637">
        <v>0</v>
      </c>
      <c r="AO49" s="637">
        <v>0</v>
      </c>
      <c r="AP49" s="638">
        <v>0</v>
      </c>
      <c r="AQ49" s="296">
        <v>4.5263157894736841</v>
      </c>
      <c r="AR49" s="296">
        <v>4.6842105263157894</v>
      </c>
      <c r="AS49" s="641">
        <f>IFERROR(AVERAGE(AT49:AU49), "-")</f>
        <v>4.4736842105263159</v>
      </c>
      <c r="AT49" s="300">
        <v>4.4736842105263159</v>
      </c>
      <c r="AU49" s="311">
        <v>4.4736842105263159</v>
      </c>
      <c r="AV49" s="307">
        <f>IFERROR(AVERAGE(AW49:AZ49), "-")</f>
        <v>4.5526315789473681</v>
      </c>
      <c r="AW49" s="300">
        <v>4.6315789473684212</v>
      </c>
      <c r="AX49" s="127">
        <v>4.6842105263157894</v>
      </c>
      <c r="AY49" s="127">
        <v>4.3684210526315788</v>
      </c>
      <c r="AZ49" s="311">
        <v>4.5263157894736841</v>
      </c>
      <c r="BA49" s="641">
        <f>IFERROR(AVERAGE(BB49:BC49), "-")</f>
        <v>4.6315789473684212</v>
      </c>
      <c r="BB49" s="300">
        <v>4.6315789473684212</v>
      </c>
      <c r="BC49" s="311">
        <v>4.6315789473684212</v>
      </c>
      <c r="BD49" s="307">
        <f>IFERROR(AVERAGE(BE49:BF49), "-")</f>
        <v>4.4210526315789469</v>
      </c>
      <c r="BE49" s="313">
        <v>4.4736842105263159</v>
      </c>
      <c r="BF49" s="318">
        <v>4.3684210526315788</v>
      </c>
      <c r="BG49" s="317">
        <f>'입력(강사강의)'!$J$400</f>
        <v>4.5660331384015604</v>
      </c>
      <c r="BH49" s="644">
        <f>IFERROR(AVERAGE(AQ49:AR49,AT49:AU49,AW49:AZ49,BB49:BC49,BE49:BF49,BG49), "-")</f>
        <v>4.5415167191482979</v>
      </c>
      <c r="BI49" s="488"/>
    </row>
    <row r="50" spans="1:61" x14ac:dyDescent="0.3">
      <c r="A50" s="259" t="s">
        <v>1188</v>
      </c>
      <c r="B50" s="259" t="s">
        <v>1180</v>
      </c>
      <c r="C50" s="608" t="s">
        <v>1190</v>
      </c>
      <c r="D50" s="259" t="s">
        <v>765</v>
      </c>
      <c r="E50" s="610">
        <v>1</v>
      </c>
      <c r="F50" s="463" t="s">
        <v>1182</v>
      </c>
      <c r="G50" s="455" t="s">
        <v>106</v>
      </c>
      <c r="H50" s="462" t="s">
        <v>1191</v>
      </c>
      <c r="I50" s="615" t="s">
        <v>716</v>
      </c>
      <c r="J50" s="615" t="s">
        <v>716</v>
      </c>
      <c r="K50" s="397">
        <f t="shared" si="66"/>
        <v>0.96296296296296291</v>
      </c>
      <c r="L50" s="621">
        <v>26</v>
      </c>
      <c r="M50" s="622">
        <v>27</v>
      </c>
      <c r="N50" s="623">
        <v>8</v>
      </c>
      <c r="O50" s="624">
        <v>18</v>
      </c>
      <c r="P50" s="623">
        <v>4</v>
      </c>
      <c r="Q50" s="625">
        <v>12</v>
      </c>
      <c r="R50" s="625">
        <v>4</v>
      </c>
      <c r="S50" s="625">
        <v>6</v>
      </c>
      <c r="T50" s="624">
        <v>0</v>
      </c>
      <c r="U50" s="623">
        <v>1</v>
      </c>
      <c r="V50" s="625">
        <v>2</v>
      </c>
      <c r="W50" s="625">
        <v>22</v>
      </c>
      <c r="X50" s="626">
        <v>1</v>
      </c>
      <c r="Y50" s="624">
        <v>0</v>
      </c>
      <c r="Z50" s="623">
        <v>0</v>
      </c>
      <c r="AA50" s="625">
        <v>5</v>
      </c>
      <c r="AB50" s="625">
        <v>7</v>
      </c>
      <c r="AC50" s="625">
        <v>14</v>
      </c>
      <c r="AD50" s="624">
        <v>0</v>
      </c>
      <c r="AE50" s="623">
        <v>16</v>
      </c>
      <c r="AF50" s="625">
        <v>8</v>
      </c>
      <c r="AG50" s="625">
        <v>0</v>
      </c>
      <c r="AH50" s="626">
        <v>0</v>
      </c>
      <c r="AI50" s="626">
        <v>0</v>
      </c>
      <c r="AJ50" s="626">
        <v>0</v>
      </c>
      <c r="AK50" s="624">
        <v>2</v>
      </c>
      <c r="AL50" s="636">
        <v>9</v>
      </c>
      <c r="AM50" s="637">
        <v>10</v>
      </c>
      <c r="AN50" s="637">
        <v>7</v>
      </c>
      <c r="AO50" s="637">
        <v>0</v>
      </c>
      <c r="AP50" s="638">
        <v>0</v>
      </c>
      <c r="AQ50" s="296">
        <v>4.5384615384615383</v>
      </c>
      <c r="AR50" s="296">
        <v>4.6923076923076925</v>
      </c>
      <c r="AS50" s="641">
        <f t="shared" ref="AS50" si="71">IFERROR(AVERAGE(AT50:AU50), "-")</f>
        <v>4.7115384615384617</v>
      </c>
      <c r="AT50" s="300">
        <v>4.7307692307692308</v>
      </c>
      <c r="AU50" s="311">
        <v>4.6923076923076925</v>
      </c>
      <c r="AV50" s="307">
        <f t="shared" ref="AV50" si="72">IFERROR(AVERAGE(AW50:AZ50), "-")</f>
        <v>4.5769230769230766</v>
      </c>
      <c r="AW50" s="300">
        <v>4.6538461538461542</v>
      </c>
      <c r="AX50" s="127">
        <v>4.6538461538461542</v>
      </c>
      <c r="AY50" s="127">
        <v>4.2692307692307692</v>
      </c>
      <c r="AZ50" s="311">
        <v>4.7307692307692308</v>
      </c>
      <c r="BA50" s="641">
        <f t="shared" ref="BA50" si="73">IFERROR(AVERAGE(BB50:BC50), "-")</f>
        <v>4.6923076923076925</v>
      </c>
      <c r="BB50" s="300">
        <v>4.6923076923076925</v>
      </c>
      <c r="BC50" s="311">
        <v>4.6923076923076925</v>
      </c>
      <c r="BD50" s="307">
        <f t="shared" ref="BD50" si="74">IFERROR(AVERAGE(BE50:BF50), "-")</f>
        <v>4.4423076923076925</v>
      </c>
      <c r="BE50" s="313">
        <v>4.6538461538461542</v>
      </c>
      <c r="BF50" s="318">
        <v>4.2307692307692308</v>
      </c>
      <c r="BG50" s="317">
        <f>'입력(강사강의)'!$J$404</f>
        <v>4.7548076923076916</v>
      </c>
      <c r="BH50" s="644">
        <f t="shared" ref="BH50" si="75">IFERROR(AVERAGE(AQ50:AR50,AT50:AU50,AW50:AZ50,BB50:BC50,BE50:BF50,BG50), "-")</f>
        <v>4.6142751479289945</v>
      </c>
      <c r="BI50" s="488"/>
    </row>
    <row r="51" spans="1:61" x14ac:dyDescent="0.3">
      <c r="A51" s="259" t="s">
        <v>1188</v>
      </c>
      <c r="B51" s="259" t="s">
        <v>1180</v>
      </c>
      <c r="C51" s="608" t="s">
        <v>1480</v>
      </c>
      <c r="D51" s="259" t="s">
        <v>766</v>
      </c>
      <c r="E51" s="610">
        <v>1</v>
      </c>
      <c r="F51" s="463" t="s">
        <v>1276</v>
      </c>
      <c r="G51" s="455" t="s">
        <v>479</v>
      </c>
      <c r="H51" s="462" t="s">
        <v>1501</v>
      </c>
      <c r="I51" s="615" t="s">
        <v>1277</v>
      </c>
      <c r="J51" s="615" t="s">
        <v>253</v>
      </c>
      <c r="K51" s="397">
        <f>IFERROR(L51/M51, "-")</f>
        <v>0.91666666666666663</v>
      </c>
      <c r="L51" s="621">
        <v>11</v>
      </c>
      <c r="M51" s="622">
        <v>12</v>
      </c>
      <c r="N51" s="623">
        <v>10</v>
      </c>
      <c r="O51" s="624">
        <v>1</v>
      </c>
      <c r="P51" s="623">
        <v>0</v>
      </c>
      <c r="Q51" s="625">
        <v>1</v>
      </c>
      <c r="R51" s="625">
        <v>4</v>
      </c>
      <c r="S51" s="625">
        <v>6</v>
      </c>
      <c r="T51" s="624">
        <v>0</v>
      </c>
      <c r="U51" s="623">
        <v>2</v>
      </c>
      <c r="V51" s="625">
        <v>4</v>
      </c>
      <c r="W51" s="625">
        <v>4</v>
      </c>
      <c r="X51" s="626">
        <v>0</v>
      </c>
      <c r="Y51" s="624">
        <v>1</v>
      </c>
      <c r="Z51" s="623">
        <v>3</v>
      </c>
      <c r="AA51" s="625">
        <v>4</v>
      </c>
      <c r="AB51" s="625">
        <v>1</v>
      </c>
      <c r="AC51" s="625">
        <v>3</v>
      </c>
      <c r="AD51" s="624">
        <v>0</v>
      </c>
      <c r="AE51" s="623">
        <v>2</v>
      </c>
      <c r="AF51" s="625">
        <v>7</v>
      </c>
      <c r="AG51" s="625">
        <v>1</v>
      </c>
      <c r="AH51" s="626">
        <v>0</v>
      </c>
      <c r="AI51" s="626">
        <v>0</v>
      </c>
      <c r="AJ51" s="626">
        <v>0</v>
      </c>
      <c r="AK51" s="624">
        <v>1</v>
      </c>
      <c r="AL51" s="636">
        <v>1</v>
      </c>
      <c r="AM51" s="637">
        <v>1</v>
      </c>
      <c r="AN51" s="637">
        <v>6</v>
      </c>
      <c r="AO51" s="637">
        <v>3</v>
      </c>
      <c r="AP51" s="638">
        <v>0</v>
      </c>
      <c r="AQ51" s="296">
        <v>4.8181818181818183</v>
      </c>
      <c r="AR51" s="296">
        <v>4.6363636363636367</v>
      </c>
      <c r="AS51" s="641">
        <f>IFERROR(AVERAGE(AT51:AU51), "-")</f>
        <v>4.454545454545455</v>
      </c>
      <c r="AT51" s="300">
        <v>4.8181818181818183</v>
      </c>
      <c r="AU51" s="311">
        <v>4.0909090909090908</v>
      </c>
      <c r="AV51" s="307">
        <f>IFERROR(AVERAGE(AW51:AZ51), "-")</f>
        <v>4.795454545454545</v>
      </c>
      <c r="AW51" s="300">
        <v>4.8181818181818183</v>
      </c>
      <c r="AX51" s="127">
        <v>4.9090909090909092</v>
      </c>
      <c r="AY51" s="127">
        <v>4.7272727272727275</v>
      </c>
      <c r="AZ51" s="311">
        <v>4.7272727272727275</v>
      </c>
      <c r="BA51" s="641">
        <f>IFERROR(AVERAGE(BB51:BC51), "-")</f>
        <v>4.7272727272727275</v>
      </c>
      <c r="BB51" s="300">
        <v>4.7272727272727275</v>
      </c>
      <c r="BC51" s="311">
        <v>4.7272727272727275</v>
      </c>
      <c r="BD51" s="307">
        <f>IFERROR(AVERAGE(BE51:BF51), "-")</f>
        <v>4.7272727272727275</v>
      </c>
      <c r="BE51" s="313">
        <v>4.7272727272727275</v>
      </c>
      <c r="BF51" s="318" t="s">
        <v>1563</v>
      </c>
      <c r="BG51" s="317">
        <f>'입력(강사강의)'!$J$407</f>
        <v>4.6590909090909092</v>
      </c>
      <c r="BH51" s="644">
        <f>IFERROR(AVERAGE(AQ51:AR51,AT51:AU51,AW51:AZ51,BB51:BC51,BE51:BF51,BG51), "-")</f>
        <v>4.6988636363636358</v>
      </c>
      <c r="BI51" s="488"/>
    </row>
    <row r="52" spans="1:61" x14ac:dyDescent="0.3">
      <c r="A52" s="259" t="s">
        <v>1188</v>
      </c>
      <c r="B52" s="259" t="s">
        <v>1180</v>
      </c>
      <c r="C52" s="608" t="s">
        <v>1480</v>
      </c>
      <c r="D52" s="259" t="s">
        <v>65</v>
      </c>
      <c r="E52" s="610">
        <v>1</v>
      </c>
      <c r="F52" s="463" t="s">
        <v>1274</v>
      </c>
      <c r="G52" s="455" t="s">
        <v>106</v>
      </c>
      <c r="H52" s="462" t="s">
        <v>557</v>
      </c>
      <c r="I52" s="615" t="s">
        <v>1275</v>
      </c>
      <c r="J52" s="615" t="s">
        <v>204</v>
      </c>
      <c r="K52" s="397">
        <f>IFERROR(L52/M52, "-")</f>
        <v>1</v>
      </c>
      <c r="L52" s="621">
        <v>27</v>
      </c>
      <c r="M52" s="622">
        <v>27</v>
      </c>
      <c r="N52" s="623">
        <v>13</v>
      </c>
      <c r="O52" s="624">
        <v>14</v>
      </c>
      <c r="P52" s="623">
        <v>5</v>
      </c>
      <c r="Q52" s="625">
        <v>11</v>
      </c>
      <c r="R52" s="625">
        <v>8</v>
      </c>
      <c r="S52" s="625">
        <v>3</v>
      </c>
      <c r="T52" s="624">
        <v>0</v>
      </c>
      <c r="U52" s="623">
        <v>7</v>
      </c>
      <c r="V52" s="625">
        <v>1</v>
      </c>
      <c r="W52" s="625">
        <v>18</v>
      </c>
      <c r="X52" s="626">
        <v>1</v>
      </c>
      <c r="Y52" s="624">
        <v>0</v>
      </c>
      <c r="Z52" s="623">
        <v>0</v>
      </c>
      <c r="AA52" s="625">
        <v>6</v>
      </c>
      <c r="AB52" s="625">
        <v>8</v>
      </c>
      <c r="AC52" s="625">
        <v>12</v>
      </c>
      <c r="AD52" s="624">
        <v>1</v>
      </c>
      <c r="AE52" s="623">
        <v>0</v>
      </c>
      <c r="AF52" s="625">
        <v>24</v>
      </c>
      <c r="AG52" s="625">
        <v>0</v>
      </c>
      <c r="AH52" s="626">
        <v>0</v>
      </c>
      <c r="AI52" s="626">
        <v>1</v>
      </c>
      <c r="AJ52" s="626">
        <v>1</v>
      </c>
      <c r="AK52" s="624">
        <v>1</v>
      </c>
      <c r="AL52" s="636">
        <v>1</v>
      </c>
      <c r="AM52" s="637">
        <v>25</v>
      </c>
      <c r="AN52" s="637">
        <v>0</v>
      </c>
      <c r="AO52" s="637">
        <v>1</v>
      </c>
      <c r="AP52" s="638">
        <v>0</v>
      </c>
      <c r="AQ52" s="296">
        <v>4.1851851851851851</v>
      </c>
      <c r="AR52" s="296">
        <v>4.4444444444444446</v>
      </c>
      <c r="AS52" s="641">
        <f>IFERROR(AVERAGE(AT52:AU52), "-")</f>
        <v>4.2222222222222223</v>
      </c>
      <c r="AT52" s="300">
        <v>4.2962962962962967</v>
      </c>
      <c r="AU52" s="311">
        <v>4.1481481481481479</v>
      </c>
      <c r="AV52" s="307">
        <f>IFERROR(AVERAGE(AW52:AZ52), "-")</f>
        <v>4.0740740740740744</v>
      </c>
      <c r="AW52" s="300">
        <v>4</v>
      </c>
      <c r="AX52" s="127">
        <v>3.9629629629629628</v>
      </c>
      <c r="AY52" s="127">
        <v>4.2222222222222223</v>
      </c>
      <c r="AZ52" s="311">
        <v>4.1111111111111107</v>
      </c>
      <c r="BA52" s="641">
        <f>IFERROR(AVERAGE(BB52:BC52), "-")</f>
        <v>4.5</v>
      </c>
      <c r="BB52" s="300">
        <v>4.4444444444444446</v>
      </c>
      <c r="BC52" s="311">
        <v>4.5555555555555554</v>
      </c>
      <c r="BD52" s="307">
        <f>IFERROR(AVERAGE(BE52:BF52), "-")</f>
        <v>4.3333333333333339</v>
      </c>
      <c r="BE52" s="313">
        <v>4.4074074074074074</v>
      </c>
      <c r="BF52" s="318">
        <v>4.2592592592592595</v>
      </c>
      <c r="BG52" s="317">
        <f>'입력(강사강의)'!$J$409</f>
        <v>4.4888414055080723</v>
      </c>
      <c r="BH52" s="644">
        <f>IFERROR(AVERAGE(AQ52:AR52,AT52:AU52,AW52:AZ52,BB52:BC52,BE52:BF52,BG52), "-")</f>
        <v>4.2712214186573156</v>
      </c>
      <c r="BI52" s="488"/>
    </row>
    <row r="53" spans="1:61" x14ac:dyDescent="0.3">
      <c r="A53" s="259" t="s">
        <v>1188</v>
      </c>
      <c r="B53" s="259" t="s">
        <v>1180</v>
      </c>
      <c r="C53" s="608" t="s">
        <v>1480</v>
      </c>
      <c r="D53" s="259" t="s">
        <v>763</v>
      </c>
      <c r="E53" s="610">
        <v>2</v>
      </c>
      <c r="F53" s="463" t="s">
        <v>1278</v>
      </c>
      <c r="G53" s="455" t="s">
        <v>106</v>
      </c>
      <c r="H53" s="462" t="s">
        <v>1279</v>
      </c>
      <c r="I53" s="615" t="s">
        <v>1280</v>
      </c>
      <c r="J53" s="615" t="s">
        <v>363</v>
      </c>
      <c r="K53" s="397">
        <f>IFERROR(L53/M53, "-")</f>
        <v>1</v>
      </c>
      <c r="L53" s="621">
        <v>30</v>
      </c>
      <c r="M53" s="622">
        <v>30</v>
      </c>
      <c r="N53" s="623">
        <v>15</v>
      </c>
      <c r="O53" s="624">
        <v>15</v>
      </c>
      <c r="P53" s="623">
        <v>12</v>
      </c>
      <c r="Q53" s="625">
        <v>16</v>
      </c>
      <c r="R53" s="625">
        <v>2</v>
      </c>
      <c r="S53" s="625">
        <v>0</v>
      </c>
      <c r="T53" s="624">
        <v>0</v>
      </c>
      <c r="U53" s="623">
        <v>0</v>
      </c>
      <c r="V53" s="625">
        <v>1</v>
      </c>
      <c r="W53" s="625">
        <v>29</v>
      </c>
      <c r="X53" s="626">
        <v>0</v>
      </c>
      <c r="Y53" s="624">
        <v>0</v>
      </c>
      <c r="Z53" s="623">
        <v>0</v>
      </c>
      <c r="AA53" s="625">
        <v>0</v>
      </c>
      <c r="AB53" s="625">
        <v>0</v>
      </c>
      <c r="AC53" s="625">
        <v>30</v>
      </c>
      <c r="AD53" s="624">
        <v>0</v>
      </c>
      <c r="AE53" s="623">
        <v>13</v>
      </c>
      <c r="AF53" s="625">
        <v>17</v>
      </c>
      <c r="AG53" s="625">
        <v>0</v>
      </c>
      <c r="AH53" s="626">
        <v>0</v>
      </c>
      <c r="AI53" s="626">
        <v>0</v>
      </c>
      <c r="AJ53" s="626">
        <v>0</v>
      </c>
      <c r="AK53" s="624">
        <v>0</v>
      </c>
      <c r="AL53" s="636">
        <v>1</v>
      </c>
      <c r="AM53" s="637">
        <v>26</v>
      </c>
      <c r="AN53" s="637">
        <v>2</v>
      </c>
      <c r="AO53" s="637">
        <v>1</v>
      </c>
      <c r="AP53" s="638">
        <v>0</v>
      </c>
      <c r="AQ53" s="296">
        <v>4.4666666666666668</v>
      </c>
      <c r="AR53" s="296">
        <v>4.3666666666666663</v>
      </c>
      <c r="AS53" s="641">
        <f>IFERROR(AVERAGE(AT53:AU53), "-")</f>
        <v>4.45</v>
      </c>
      <c r="AT53" s="300">
        <v>4.4333333333333336</v>
      </c>
      <c r="AU53" s="311">
        <v>4.4666666666666668</v>
      </c>
      <c r="AV53" s="307">
        <f>IFERROR(AVERAGE(AW53:AZ53), "-")</f>
        <v>4.4749999999999996</v>
      </c>
      <c r="AW53" s="300">
        <v>4.4666666666666668</v>
      </c>
      <c r="AX53" s="127">
        <v>4.3</v>
      </c>
      <c r="AY53" s="127">
        <v>4.5666666666666664</v>
      </c>
      <c r="AZ53" s="311">
        <v>4.5666666666666664</v>
      </c>
      <c r="BA53" s="641">
        <f>IFERROR(AVERAGE(BB53:BC53), "-")</f>
        <v>4.666666666666667</v>
      </c>
      <c r="BB53" s="300">
        <v>4.7</v>
      </c>
      <c r="BC53" s="311">
        <v>4.6333333333333337</v>
      </c>
      <c r="BD53" s="307">
        <f>IFERROR(AVERAGE(BE53:BF53), "-")</f>
        <v>4.5</v>
      </c>
      <c r="BE53" s="313">
        <v>4.4666666666666668</v>
      </c>
      <c r="BF53" s="318">
        <v>4.5333333333333332</v>
      </c>
      <c r="BG53" s="317">
        <f>'입력(강사강의)'!$J$416</f>
        <v>4.6178660884030043</v>
      </c>
      <c r="BH53" s="644">
        <f t="shared" ref="BH53" si="76">IFERROR(AVERAGE(AQ53:AR53,AT53:AU53,AW53:AZ53,BB53:BC53,BE53:BF53,BG53), "-")</f>
        <v>4.5065025196207449</v>
      </c>
      <c r="BI53" s="488"/>
    </row>
    <row r="54" spans="1:61" x14ac:dyDescent="0.3">
      <c r="A54" s="259" t="s">
        <v>1188</v>
      </c>
      <c r="B54" s="259" t="s">
        <v>1180</v>
      </c>
      <c r="C54" s="608" t="s">
        <v>1532</v>
      </c>
      <c r="D54" s="259" t="s">
        <v>370</v>
      </c>
      <c r="E54" s="610">
        <v>1</v>
      </c>
      <c r="F54" s="463" t="s">
        <v>1281</v>
      </c>
      <c r="G54" s="455" t="s">
        <v>106</v>
      </c>
      <c r="H54" s="462" t="s">
        <v>756</v>
      </c>
      <c r="I54" s="615" t="s">
        <v>1275</v>
      </c>
      <c r="J54" s="615" t="s">
        <v>204</v>
      </c>
      <c r="K54" s="397">
        <f>IFERROR(L54/M54, "-")</f>
        <v>0.94117647058823528</v>
      </c>
      <c r="L54" s="621">
        <v>16</v>
      </c>
      <c r="M54" s="622">
        <v>17</v>
      </c>
      <c r="N54" s="623">
        <v>9</v>
      </c>
      <c r="O54" s="624">
        <v>7</v>
      </c>
      <c r="P54" s="623">
        <v>0</v>
      </c>
      <c r="Q54" s="625">
        <v>5</v>
      </c>
      <c r="R54" s="625">
        <v>8</v>
      </c>
      <c r="S54" s="625">
        <v>3</v>
      </c>
      <c r="T54" s="624">
        <v>0</v>
      </c>
      <c r="U54" s="623">
        <v>2</v>
      </c>
      <c r="V54" s="625">
        <v>1</v>
      </c>
      <c r="W54" s="625">
        <v>12</v>
      </c>
      <c r="X54" s="626">
        <v>1</v>
      </c>
      <c r="Y54" s="624">
        <v>0</v>
      </c>
      <c r="Z54" s="623">
        <v>2</v>
      </c>
      <c r="AA54" s="625">
        <v>7</v>
      </c>
      <c r="AB54" s="625">
        <v>5</v>
      </c>
      <c r="AC54" s="625">
        <v>1</v>
      </c>
      <c r="AD54" s="624">
        <v>1</v>
      </c>
      <c r="AE54" s="623">
        <v>12</v>
      </c>
      <c r="AF54" s="625">
        <v>3</v>
      </c>
      <c r="AG54" s="625">
        <v>1</v>
      </c>
      <c r="AH54" s="626">
        <v>0</v>
      </c>
      <c r="AI54" s="626">
        <v>0</v>
      </c>
      <c r="AJ54" s="626">
        <v>0</v>
      </c>
      <c r="AK54" s="624">
        <v>0</v>
      </c>
      <c r="AL54" s="636">
        <v>2</v>
      </c>
      <c r="AM54" s="637">
        <v>11</v>
      </c>
      <c r="AN54" s="637">
        <v>3</v>
      </c>
      <c r="AO54" s="637">
        <v>0</v>
      </c>
      <c r="AP54" s="638">
        <v>0</v>
      </c>
      <c r="AQ54" s="296">
        <v>4.4375</v>
      </c>
      <c r="AR54" s="296">
        <v>4.3125</v>
      </c>
      <c r="AS54" s="641">
        <f>IFERROR(AVERAGE(AT54:AU54), "-")</f>
        <v>4.375</v>
      </c>
      <c r="AT54" s="300">
        <v>4.375</v>
      </c>
      <c r="AU54" s="311">
        <v>4.375</v>
      </c>
      <c r="AV54" s="307">
        <f>IFERROR(AVERAGE(AW54:AZ54), "-")</f>
        <v>4.328125</v>
      </c>
      <c r="AW54" s="300">
        <v>4.3125</v>
      </c>
      <c r="AX54" s="127">
        <v>4.375</v>
      </c>
      <c r="AY54" s="127">
        <v>4.25</v>
      </c>
      <c r="AZ54" s="311">
        <v>4.375</v>
      </c>
      <c r="BA54" s="641">
        <f>IFERROR(AVERAGE(BB54:BC54), "-")</f>
        <v>4.40625</v>
      </c>
      <c r="BB54" s="300">
        <v>4.375</v>
      </c>
      <c r="BC54" s="311">
        <v>4.4375</v>
      </c>
      <c r="BD54" s="307">
        <f>IFERROR(AVERAGE(BE54:BF54), "-")</f>
        <v>4.28125</v>
      </c>
      <c r="BE54" s="313">
        <v>4.375</v>
      </c>
      <c r="BF54" s="318">
        <v>4.1875</v>
      </c>
      <c r="BG54" s="317">
        <f>'입력(강사강의)'!$J$430</f>
        <v>4.4837499999999997</v>
      </c>
      <c r="BH54" s="644">
        <f>IFERROR(AVERAGE(AQ54:AR54,AT54:AU54,AW54:AZ54,BB54:BC54,BE54:BF54,BG54), "-")</f>
        <v>4.3593269230769227</v>
      </c>
      <c r="BI54" s="488"/>
    </row>
    <row r="55" spans="1:61" x14ac:dyDescent="0.3">
      <c r="A55" s="259" t="s">
        <v>1188</v>
      </c>
      <c r="B55" s="259" t="s">
        <v>1282</v>
      </c>
      <c r="C55" s="608" t="s">
        <v>1499</v>
      </c>
      <c r="D55" s="259" t="s">
        <v>369</v>
      </c>
      <c r="E55" s="611">
        <v>2</v>
      </c>
      <c r="F55" s="469" t="s">
        <v>1038</v>
      </c>
      <c r="G55" s="455" t="s">
        <v>106</v>
      </c>
      <c r="H55" s="462" t="s">
        <v>1500</v>
      </c>
      <c r="I55" s="615" t="s">
        <v>535</v>
      </c>
      <c r="J55" s="615" t="s">
        <v>536</v>
      </c>
      <c r="K55" s="397">
        <f>IFERROR(L55/M55, "-")</f>
        <v>0.97777777777777775</v>
      </c>
      <c r="L55" s="620">
        <v>44</v>
      </c>
      <c r="M55" s="619">
        <v>45</v>
      </c>
      <c r="N55" s="630" t="s">
        <v>367</v>
      </c>
      <c r="O55" s="631"/>
      <c r="P55" s="632"/>
      <c r="Q55" s="632"/>
      <c r="R55" s="632"/>
      <c r="S55" s="632"/>
      <c r="T55" s="631"/>
      <c r="U55" s="632"/>
      <c r="V55" s="632"/>
      <c r="W55" s="632"/>
      <c r="X55" s="632"/>
      <c r="Y55" s="631"/>
      <c r="Z55" s="632"/>
      <c r="AA55" s="632"/>
      <c r="AB55" s="632"/>
      <c r="AC55" s="632"/>
      <c r="AD55" s="631"/>
      <c r="AE55" s="632"/>
      <c r="AF55" s="632"/>
      <c r="AG55" s="632"/>
      <c r="AH55" s="632"/>
      <c r="AI55" s="632"/>
      <c r="AJ55" s="632"/>
      <c r="AK55" s="631"/>
      <c r="AL55" s="633"/>
      <c r="AM55" s="634"/>
      <c r="AN55" s="634"/>
      <c r="AO55" s="634"/>
      <c r="AP55" s="635"/>
      <c r="AQ55" s="296">
        <v>4.5714285714285712</v>
      </c>
      <c r="AR55" s="296">
        <v>4.5476190476190474</v>
      </c>
      <c r="AS55" s="641">
        <f t="shared" ref="AS55" si="77">IFERROR(AVERAGE(AT55:AU55), "-")</f>
        <v>4.4642857142857144</v>
      </c>
      <c r="AT55" s="300">
        <v>4.5</v>
      </c>
      <c r="AU55" s="311">
        <v>4.4285714285714288</v>
      </c>
      <c r="AV55" s="641">
        <f t="shared" ref="AV55" si="78">IFERROR(AVERAGE(AW55:AZ55), "-")</f>
        <v>4.4821428571428577</v>
      </c>
      <c r="AW55" s="300">
        <v>4.4285714285714288</v>
      </c>
      <c r="AX55" s="127">
        <v>4.4523809523809526</v>
      </c>
      <c r="AY55" s="127">
        <v>4.5</v>
      </c>
      <c r="AZ55" s="311">
        <v>4.5476190476190474</v>
      </c>
      <c r="BA55" s="641">
        <f t="shared" ref="BA55" si="79">IFERROR(AVERAGE(BB55:BC55), "-")</f>
        <v>4.7108013937282234</v>
      </c>
      <c r="BB55" s="300">
        <v>4.7073170731707314</v>
      </c>
      <c r="BC55" s="311">
        <v>4.7142857142857144</v>
      </c>
      <c r="BD55" s="641">
        <f t="shared" ref="BD55" si="80">IFERROR(AVERAGE(BE55:BF55), "-")</f>
        <v>4.5119047619047619</v>
      </c>
      <c r="BE55" s="313">
        <v>4.4761904761904763</v>
      </c>
      <c r="BF55" s="318">
        <v>4.5476190476190474</v>
      </c>
      <c r="BG55" s="317">
        <f>'입력(강사강의)'!$J$436</f>
        <v>4.4208429431738097</v>
      </c>
      <c r="BH55" s="644">
        <f t="shared" ref="BH55" si="81">IFERROR(AVERAGE(AQ55:AR55,AT55:AU55,AW55:AZ55,BB55:BC55,BE55:BF55,BG55), "-")</f>
        <v>4.526341979279251</v>
      </c>
      <c r="BI55" s="488" t="s">
        <v>1693</v>
      </c>
    </row>
    <row r="56" spans="1:61" x14ac:dyDescent="0.3">
      <c r="A56" s="259" t="s">
        <v>1188</v>
      </c>
      <c r="B56" s="259" t="s">
        <v>1282</v>
      </c>
      <c r="C56" s="608" t="s">
        <v>1499</v>
      </c>
      <c r="D56" s="259" t="s">
        <v>492</v>
      </c>
      <c r="E56" s="610">
        <v>22</v>
      </c>
      <c r="F56" s="469" t="s">
        <v>1283</v>
      </c>
      <c r="G56" s="455" t="s">
        <v>106</v>
      </c>
      <c r="H56" s="462" t="s">
        <v>212</v>
      </c>
      <c r="I56" s="615" t="s">
        <v>247</v>
      </c>
      <c r="J56" s="615" t="s">
        <v>248</v>
      </c>
      <c r="K56" s="397">
        <f t="shared" ref="K56" si="82">IFERROR(L56/M56, "-")</f>
        <v>0.93181818181818177</v>
      </c>
      <c r="L56" s="618">
        <v>82</v>
      </c>
      <c r="M56" s="619">
        <v>88</v>
      </c>
      <c r="N56" s="630" t="s">
        <v>367</v>
      </c>
      <c r="O56" s="631"/>
      <c r="P56" s="632"/>
      <c r="Q56" s="632"/>
      <c r="R56" s="632"/>
      <c r="S56" s="632"/>
      <c r="T56" s="631"/>
      <c r="U56" s="632"/>
      <c r="V56" s="632"/>
      <c r="W56" s="632"/>
      <c r="X56" s="632"/>
      <c r="Y56" s="631"/>
      <c r="Z56" s="632"/>
      <c r="AA56" s="632"/>
      <c r="AB56" s="632"/>
      <c r="AC56" s="632"/>
      <c r="AD56" s="631"/>
      <c r="AE56" s="632"/>
      <c r="AF56" s="632"/>
      <c r="AG56" s="632"/>
      <c r="AH56" s="632"/>
      <c r="AI56" s="632"/>
      <c r="AJ56" s="632"/>
      <c r="AK56" s="631"/>
      <c r="AL56" s="633"/>
      <c r="AM56" s="634"/>
      <c r="AN56" s="634"/>
      <c r="AO56" s="634"/>
      <c r="AP56" s="635"/>
      <c r="AQ56" s="296">
        <v>4.594389374150234</v>
      </c>
      <c r="AR56" s="296">
        <v>4.6097716251709491</v>
      </c>
      <c r="AS56" s="641">
        <f t="shared" ref="AS56" si="83">IFERROR(AVERAGE(AT56:AU56), "-")</f>
        <v>4.5515925286288015</v>
      </c>
      <c r="AT56" s="300">
        <v>4.5614837543164475</v>
      </c>
      <c r="AU56" s="311">
        <v>4.5417013029411555</v>
      </c>
      <c r="AV56" s="307">
        <f t="shared" ref="AV56" si="84">IFERROR(AVERAGE(AW56:AZ56), "-")</f>
        <v>4.5293802578039442</v>
      </c>
      <c r="AW56" s="300">
        <v>4.5374977905386773</v>
      </c>
      <c r="AX56" s="127">
        <v>4.4907930701350534</v>
      </c>
      <c r="AY56" s="127">
        <v>4.5316303954105823</v>
      </c>
      <c r="AZ56" s="311">
        <v>4.5575997751314619</v>
      </c>
      <c r="BA56" s="641">
        <f t="shared" ref="BA56" si="85">IFERROR(AVERAGE(BB56:BC56), "-")</f>
        <v>4.6043705081285298</v>
      </c>
      <c r="BB56" s="300">
        <v>4.5973199600218182</v>
      </c>
      <c r="BC56" s="311">
        <v>4.6114210562352413</v>
      </c>
      <c r="BD56" s="307">
        <f t="shared" ref="BD56" si="86">IFERROR(AVERAGE(BE56:BF56), "-")</f>
        <v>4.4295568208311895</v>
      </c>
      <c r="BE56" s="313">
        <v>4.3720451868349546</v>
      </c>
      <c r="BF56" s="318">
        <v>4.4870684548274244</v>
      </c>
      <c r="BG56" s="317">
        <f>'입력(강사강의)'!$J$448</f>
        <v>4.5081092007218988</v>
      </c>
      <c r="BH56" s="644">
        <f>IFERROR(AVERAGE(AQ56:AR56,AT56:AU56,AW56:AZ56,BB56:BC56,BE56:BF56,BG56), "-")</f>
        <v>4.5385254574181459</v>
      </c>
      <c r="BI56" s="727" t="s">
        <v>1693</v>
      </c>
    </row>
    <row r="57" spans="1:61" x14ac:dyDescent="0.3">
      <c r="A57" s="259" t="s">
        <v>1188</v>
      </c>
      <c r="B57" s="259" t="s">
        <v>1282</v>
      </c>
      <c r="C57" s="608" t="s">
        <v>1514</v>
      </c>
      <c r="D57" s="259" t="s">
        <v>765</v>
      </c>
      <c r="E57" s="610">
        <v>1</v>
      </c>
      <c r="F57" s="463" t="s">
        <v>1284</v>
      </c>
      <c r="G57" s="455" t="s">
        <v>106</v>
      </c>
      <c r="H57" s="462" t="s">
        <v>753</v>
      </c>
      <c r="I57" s="615" t="s">
        <v>1285</v>
      </c>
      <c r="J57" s="615" t="s">
        <v>716</v>
      </c>
      <c r="K57" s="397">
        <f>IFERROR(L57/M57, "-")</f>
        <v>1</v>
      </c>
      <c r="L57" s="621">
        <v>26</v>
      </c>
      <c r="M57" s="622">
        <v>26</v>
      </c>
      <c r="N57" s="623">
        <v>18</v>
      </c>
      <c r="O57" s="624">
        <v>8</v>
      </c>
      <c r="P57" s="623">
        <v>1</v>
      </c>
      <c r="Q57" s="625">
        <v>9</v>
      </c>
      <c r="R57" s="625">
        <v>10</v>
      </c>
      <c r="S57" s="625">
        <v>4</v>
      </c>
      <c r="T57" s="624">
        <v>2</v>
      </c>
      <c r="U57" s="623">
        <v>4</v>
      </c>
      <c r="V57" s="625">
        <v>6</v>
      </c>
      <c r="W57" s="625">
        <v>15</v>
      </c>
      <c r="X57" s="626">
        <v>1</v>
      </c>
      <c r="Y57" s="624">
        <v>0</v>
      </c>
      <c r="Z57" s="623">
        <v>2</v>
      </c>
      <c r="AA57" s="625">
        <v>8</v>
      </c>
      <c r="AB57" s="625">
        <v>7</v>
      </c>
      <c r="AC57" s="625">
        <v>8</v>
      </c>
      <c r="AD57" s="624">
        <v>1</v>
      </c>
      <c r="AE57" s="623">
        <v>13</v>
      </c>
      <c r="AF57" s="625">
        <v>7</v>
      </c>
      <c r="AG57" s="625">
        <v>1</v>
      </c>
      <c r="AH57" s="626">
        <v>0</v>
      </c>
      <c r="AI57" s="626">
        <v>0</v>
      </c>
      <c r="AJ57" s="626">
        <v>0</v>
      </c>
      <c r="AK57" s="624">
        <v>5</v>
      </c>
      <c r="AL57" s="636">
        <v>6</v>
      </c>
      <c r="AM57" s="637">
        <v>8</v>
      </c>
      <c r="AN57" s="637">
        <v>9</v>
      </c>
      <c r="AO57" s="637">
        <v>3</v>
      </c>
      <c r="AP57" s="638">
        <v>0</v>
      </c>
      <c r="AQ57" s="296">
        <v>4.7692307692307692</v>
      </c>
      <c r="AR57" s="296">
        <v>4.6923076923076925</v>
      </c>
      <c r="AS57" s="641">
        <f>IFERROR(AVERAGE(AT57:AU57), "-")</f>
        <v>4.6730769230769234</v>
      </c>
      <c r="AT57" s="300">
        <v>4.615384615384615</v>
      </c>
      <c r="AU57" s="311">
        <v>4.7307692307692308</v>
      </c>
      <c r="AV57" s="307">
        <f>IFERROR(AVERAGE(AW57:AZ57), "-")</f>
        <v>4.7019230769230766</v>
      </c>
      <c r="AW57" s="300">
        <v>4.7307692307692308</v>
      </c>
      <c r="AX57" s="127">
        <v>4.8076923076923075</v>
      </c>
      <c r="AY57" s="127">
        <v>4.6538461538461542</v>
      </c>
      <c r="AZ57" s="311">
        <v>4.615384615384615</v>
      </c>
      <c r="BA57" s="641">
        <f>IFERROR(AVERAGE(BB57:BC57), "-")</f>
        <v>4.8076923076923075</v>
      </c>
      <c r="BB57" s="300">
        <v>4.8076923076923075</v>
      </c>
      <c r="BC57" s="311">
        <v>4.8076923076923075</v>
      </c>
      <c r="BD57" s="307">
        <f>IFERROR(AVERAGE(BE57:BF57), "-")</f>
        <v>4.5769230769230766</v>
      </c>
      <c r="BE57" s="313">
        <v>4.7307692307692308</v>
      </c>
      <c r="BF57" s="318">
        <v>4.4230769230769234</v>
      </c>
      <c r="BG57" s="317">
        <f>'입력(강사강의)'!$J$475</f>
        <v>4.8021474358974352</v>
      </c>
      <c r="BH57" s="644">
        <f>IFERROR(AVERAGE(AQ57:AR57,AT57:AU57,AW57:AZ57,BB57:BC57,BE57:BF57,BG57), "-")</f>
        <v>4.7066740631163713</v>
      </c>
      <c r="BI57" s="488"/>
    </row>
    <row r="58" spans="1:61" x14ac:dyDescent="0.3">
      <c r="A58" s="259" t="s">
        <v>1188</v>
      </c>
      <c r="B58" s="259" t="s">
        <v>1282</v>
      </c>
      <c r="C58" s="608" t="s">
        <v>1514</v>
      </c>
      <c r="D58" s="259" t="s">
        <v>766</v>
      </c>
      <c r="E58" s="610">
        <v>1</v>
      </c>
      <c r="F58" s="463" t="s">
        <v>1286</v>
      </c>
      <c r="G58" s="455" t="s">
        <v>106</v>
      </c>
      <c r="H58" s="462" t="s">
        <v>1289</v>
      </c>
      <c r="I58" s="615" t="s">
        <v>1280</v>
      </c>
      <c r="J58" s="615" t="s">
        <v>363</v>
      </c>
      <c r="K58" s="397">
        <f>IFERROR(L58/M58, "-")</f>
        <v>0.9285714285714286</v>
      </c>
      <c r="L58" s="621">
        <v>26</v>
      </c>
      <c r="M58" s="622">
        <v>28</v>
      </c>
      <c r="N58" s="623">
        <v>11</v>
      </c>
      <c r="O58" s="624">
        <v>15</v>
      </c>
      <c r="P58" s="623">
        <v>0</v>
      </c>
      <c r="Q58" s="625">
        <v>1</v>
      </c>
      <c r="R58" s="625">
        <v>8</v>
      </c>
      <c r="S58" s="625">
        <v>15</v>
      </c>
      <c r="T58" s="624">
        <v>2</v>
      </c>
      <c r="U58" s="623">
        <v>3</v>
      </c>
      <c r="V58" s="625">
        <v>2</v>
      </c>
      <c r="W58" s="625">
        <v>21</v>
      </c>
      <c r="X58" s="626">
        <v>0</v>
      </c>
      <c r="Y58" s="624">
        <v>0</v>
      </c>
      <c r="Z58" s="623">
        <v>4</v>
      </c>
      <c r="AA58" s="625">
        <v>19</v>
      </c>
      <c r="AB58" s="625">
        <v>3</v>
      </c>
      <c r="AC58" s="625">
        <v>0</v>
      </c>
      <c r="AD58" s="624">
        <v>0</v>
      </c>
      <c r="AE58" s="623">
        <v>14</v>
      </c>
      <c r="AF58" s="625">
        <v>11</v>
      </c>
      <c r="AG58" s="625">
        <v>0</v>
      </c>
      <c r="AH58" s="626">
        <v>0</v>
      </c>
      <c r="AI58" s="626">
        <v>0</v>
      </c>
      <c r="AJ58" s="626">
        <v>0</v>
      </c>
      <c r="AK58" s="624">
        <v>1</v>
      </c>
      <c r="AL58" s="636">
        <v>5</v>
      </c>
      <c r="AM58" s="637">
        <v>0</v>
      </c>
      <c r="AN58" s="637">
        <v>3</v>
      </c>
      <c r="AO58" s="637">
        <v>18</v>
      </c>
      <c r="AP58" s="638">
        <v>0</v>
      </c>
      <c r="AQ58" s="296">
        <v>4.7307692307692308</v>
      </c>
      <c r="AR58" s="296">
        <v>4.615384615384615</v>
      </c>
      <c r="AS58" s="641">
        <f>IFERROR(AVERAGE(AT58:AU58), "-")</f>
        <v>4.4615384615384617</v>
      </c>
      <c r="AT58" s="300">
        <v>4.5384615384615383</v>
      </c>
      <c r="AU58" s="311">
        <v>4.384615384615385</v>
      </c>
      <c r="AV58" s="307">
        <f>IFERROR(AVERAGE(AW58:AZ58), "-")</f>
        <v>4.5192307692307692</v>
      </c>
      <c r="AW58" s="300">
        <v>4.5769230769230766</v>
      </c>
      <c r="AX58" s="127">
        <v>4.5384615384615383</v>
      </c>
      <c r="AY58" s="127">
        <v>4.5769230769230766</v>
      </c>
      <c r="AZ58" s="311">
        <v>4.384615384615385</v>
      </c>
      <c r="BA58" s="641">
        <f>IFERROR(AVERAGE(BB58:BC58), "-")</f>
        <v>4.6730769230769234</v>
      </c>
      <c r="BB58" s="300">
        <v>4.6923076923076925</v>
      </c>
      <c r="BC58" s="311">
        <v>4.6538461538461542</v>
      </c>
      <c r="BD58" s="307">
        <f>IFERROR(AVERAGE(BE58:BF58), "-")</f>
        <v>4.5769230769230766</v>
      </c>
      <c r="BE58" s="313">
        <v>4.5769230769230766</v>
      </c>
      <c r="BF58" s="318">
        <v>4.5769230769230766</v>
      </c>
      <c r="BG58" s="317">
        <f>'입력(강사강의)'!$J$484</f>
        <v>4.7211538461538467</v>
      </c>
      <c r="BH58" s="644">
        <f>IFERROR(AVERAGE(AQ58:AR58,AT58:AU58,AW58:AZ58,BB58:BC58,BE58:BF58,BG58), "-")</f>
        <v>4.5821005917159772</v>
      </c>
      <c r="BI58" s="488"/>
    </row>
    <row r="59" spans="1:61" x14ac:dyDescent="0.3">
      <c r="A59" s="259" t="s">
        <v>1188</v>
      </c>
      <c r="B59" s="259" t="s">
        <v>1282</v>
      </c>
      <c r="C59" s="608" t="s">
        <v>1525</v>
      </c>
      <c r="D59" s="259" t="s">
        <v>370</v>
      </c>
      <c r="E59" s="610">
        <v>1</v>
      </c>
      <c r="F59" s="463" t="s">
        <v>1287</v>
      </c>
      <c r="G59" s="455" t="s">
        <v>106</v>
      </c>
      <c r="H59" s="462" t="s">
        <v>1288</v>
      </c>
      <c r="I59" s="615" t="s">
        <v>1277</v>
      </c>
      <c r="J59" s="615" t="s">
        <v>253</v>
      </c>
      <c r="K59" s="397">
        <f>IFERROR(L59/M59, "-")</f>
        <v>0.93333333333333335</v>
      </c>
      <c r="L59" s="621">
        <v>14</v>
      </c>
      <c r="M59" s="622">
        <v>15</v>
      </c>
      <c r="N59" s="623">
        <v>5</v>
      </c>
      <c r="O59" s="624">
        <v>9</v>
      </c>
      <c r="P59" s="623">
        <v>4</v>
      </c>
      <c r="Q59" s="625">
        <v>4</v>
      </c>
      <c r="R59" s="625">
        <v>2</v>
      </c>
      <c r="S59" s="625">
        <v>4</v>
      </c>
      <c r="T59" s="624">
        <v>0</v>
      </c>
      <c r="U59" s="623">
        <v>8</v>
      </c>
      <c r="V59" s="625">
        <v>1</v>
      </c>
      <c r="W59" s="625">
        <v>5</v>
      </c>
      <c r="X59" s="626">
        <v>0</v>
      </c>
      <c r="Y59" s="624">
        <v>0</v>
      </c>
      <c r="Z59" s="623">
        <v>2</v>
      </c>
      <c r="AA59" s="625">
        <v>3</v>
      </c>
      <c r="AB59" s="625">
        <v>4</v>
      </c>
      <c r="AC59" s="625">
        <v>5</v>
      </c>
      <c r="AD59" s="624">
        <v>0</v>
      </c>
      <c r="AE59" s="623">
        <v>11</v>
      </c>
      <c r="AF59" s="625">
        <v>3</v>
      </c>
      <c r="AG59" s="625">
        <v>0</v>
      </c>
      <c r="AH59" s="626">
        <v>0</v>
      </c>
      <c r="AI59" s="626">
        <v>0</v>
      </c>
      <c r="AJ59" s="626">
        <v>0</v>
      </c>
      <c r="AK59" s="624">
        <v>1</v>
      </c>
      <c r="AL59" s="636">
        <v>4</v>
      </c>
      <c r="AM59" s="637">
        <v>2</v>
      </c>
      <c r="AN59" s="637">
        <v>3</v>
      </c>
      <c r="AO59" s="637">
        <v>5</v>
      </c>
      <c r="AP59" s="638">
        <v>0</v>
      </c>
      <c r="AQ59" s="296">
        <v>4.8571428571428568</v>
      </c>
      <c r="AR59" s="296">
        <v>4.7142857142857144</v>
      </c>
      <c r="AS59" s="641">
        <f>IFERROR(AVERAGE(AT59:AU59), "-")</f>
        <v>4.8214285714285712</v>
      </c>
      <c r="AT59" s="300">
        <v>4.7857142857142856</v>
      </c>
      <c r="AU59" s="311">
        <v>4.8571428571428568</v>
      </c>
      <c r="AV59" s="307">
        <f>IFERROR(AVERAGE(AW59:AZ59), "-")</f>
        <v>4.75</v>
      </c>
      <c r="AW59" s="300">
        <v>4.7857142857142856</v>
      </c>
      <c r="AX59" s="127">
        <v>4.7857142857142856</v>
      </c>
      <c r="AY59" s="127">
        <v>4.6428571428571432</v>
      </c>
      <c r="AZ59" s="311">
        <v>4.7857142857142856</v>
      </c>
      <c r="BA59" s="641">
        <f>IFERROR(AVERAGE(BB59:BC59), "-")</f>
        <v>4.8571428571428568</v>
      </c>
      <c r="BB59" s="300">
        <v>4.8571428571428568</v>
      </c>
      <c r="BC59" s="311">
        <v>4.8571428571428568</v>
      </c>
      <c r="BD59" s="307">
        <f>IFERROR(AVERAGE(BE59:BF59), "-")</f>
        <v>4.8214285714285712</v>
      </c>
      <c r="BE59" s="313">
        <v>4.8571428571428568</v>
      </c>
      <c r="BF59" s="318">
        <v>4.7857142857142856</v>
      </c>
      <c r="BG59" s="317">
        <f>'입력(강사강의)'!$J$487</f>
        <v>4.8206043956043958</v>
      </c>
      <c r="BH59" s="644">
        <f>IFERROR(AVERAGE(AQ59:AR59,AT59:AU59,AW59:AZ59,BB59:BC59,BE59:BF59,BG59), "-")</f>
        <v>4.7993871513102278</v>
      </c>
      <c r="BI59" s="488"/>
    </row>
    <row r="60" spans="1:61" x14ac:dyDescent="0.3">
      <c r="A60" s="259" t="s">
        <v>1188</v>
      </c>
      <c r="B60" s="259" t="s">
        <v>1282</v>
      </c>
      <c r="C60" s="608" t="s">
        <v>1291</v>
      </c>
      <c r="D60" s="259" t="s">
        <v>65</v>
      </c>
      <c r="E60" s="610">
        <v>1</v>
      </c>
      <c r="F60" s="463" t="s">
        <v>1290</v>
      </c>
      <c r="G60" s="455" t="s">
        <v>106</v>
      </c>
      <c r="H60" s="462" t="s">
        <v>1191</v>
      </c>
      <c r="I60" s="615" t="s">
        <v>1277</v>
      </c>
      <c r="J60" s="615" t="s">
        <v>253</v>
      </c>
      <c r="K60" s="397">
        <f>IFERROR(L60/M60, "-")</f>
        <v>0.94444444444444442</v>
      </c>
      <c r="L60" s="621">
        <v>17</v>
      </c>
      <c r="M60" s="622">
        <v>18</v>
      </c>
      <c r="N60" s="623">
        <v>7</v>
      </c>
      <c r="O60" s="624">
        <v>10</v>
      </c>
      <c r="P60" s="623">
        <v>1</v>
      </c>
      <c r="Q60" s="625">
        <v>7</v>
      </c>
      <c r="R60" s="625">
        <v>3</v>
      </c>
      <c r="S60" s="625">
        <v>6</v>
      </c>
      <c r="T60" s="624">
        <v>0</v>
      </c>
      <c r="U60" s="623">
        <v>1</v>
      </c>
      <c r="V60" s="625">
        <v>0</v>
      </c>
      <c r="W60" s="625">
        <v>15</v>
      </c>
      <c r="X60" s="626">
        <v>0</v>
      </c>
      <c r="Y60" s="624">
        <v>1</v>
      </c>
      <c r="Z60" s="623">
        <v>0</v>
      </c>
      <c r="AA60" s="625">
        <v>5</v>
      </c>
      <c r="AB60" s="625">
        <v>6</v>
      </c>
      <c r="AC60" s="625">
        <v>6</v>
      </c>
      <c r="AD60" s="624">
        <v>0</v>
      </c>
      <c r="AE60" s="623">
        <v>7</v>
      </c>
      <c r="AF60" s="625">
        <v>5</v>
      </c>
      <c r="AG60" s="625">
        <v>0</v>
      </c>
      <c r="AH60" s="626">
        <v>0</v>
      </c>
      <c r="AI60" s="626">
        <v>0</v>
      </c>
      <c r="AJ60" s="626">
        <v>0</v>
      </c>
      <c r="AK60" s="624">
        <v>5</v>
      </c>
      <c r="AL60" s="636">
        <v>4</v>
      </c>
      <c r="AM60" s="637">
        <v>5</v>
      </c>
      <c r="AN60" s="637">
        <v>7</v>
      </c>
      <c r="AO60" s="637">
        <v>1</v>
      </c>
      <c r="AP60" s="638">
        <v>0</v>
      </c>
      <c r="AQ60" s="296">
        <v>4.625</v>
      </c>
      <c r="AR60" s="296">
        <v>4.3529411764705879</v>
      </c>
      <c r="AS60" s="641">
        <f>IFERROR(AVERAGE(AT60:AU60), "-")</f>
        <v>4.5294117647058822</v>
      </c>
      <c r="AT60" s="300">
        <v>4.4705882352941178</v>
      </c>
      <c r="AU60" s="311">
        <v>4.5882352941176467</v>
      </c>
      <c r="AV60" s="307">
        <f>IFERROR(AVERAGE(AW60:AZ60), "-")</f>
        <v>4.4852941176470589</v>
      </c>
      <c r="AW60" s="300">
        <v>4.1764705882352944</v>
      </c>
      <c r="AX60" s="127">
        <v>4.5882352941176467</v>
      </c>
      <c r="AY60" s="127">
        <v>4.5882352941176467</v>
      </c>
      <c r="AZ60" s="311">
        <v>4.5882352941176467</v>
      </c>
      <c r="BA60" s="641">
        <f>IFERROR(AVERAGE(BB60:BC60), "-")</f>
        <v>4.5588235294117645</v>
      </c>
      <c r="BB60" s="300">
        <v>4.6470588235294121</v>
      </c>
      <c r="BC60" s="311">
        <v>4.4705882352941178</v>
      </c>
      <c r="BD60" s="307">
        <f>IFERROR(AVERAGE(BE60:BF60), "-")</f>
        <v>4.4705882352941178</v>
      </c>
      <c r="BE60" s="313">
        <v>4.5882352941176467</v>
      </c>
      <c r="BF60" s="318">
        <v>4.3529411764705879</v>
      </c>
      <c r="BG60" s="317">
        <f>'입력(강사강의)'!$J$493</f>
        <v>4.7254901960784315</v>
      </c>
      <c r="BH60" s="644">
        <f>IFERROR(AVERAGE(AQ60:AR60,AT60:AU60,AW60:AZ60,BB60:BC60,BE60:BF60,BG60), "-")</f>
        <v>4.5201734539969829</v>
      </c>
      <c r="BI60" s="488"/>
    </row>
    <row r="61" spans="1:61" x14ac:dyDescent="0.3">
      <c r="A61" s="259" t="s">
        <v>1188</v>
      </c>
      <c r="B61" s="259" t="s">
        <v>1549</v>
      </c>
      <c r="C61" s="608" t="s">
        <v>2004</v>
      </c>
      <c r="D61" s="259" t="s">
        <v>1555</v>
      </c>
      <c r="E61" s="610">
        <v>2</v>
      </c>
      <c r="F61" s="463" t="s">
        <v>1040</v>
      </c>
      <c r="G61" s="455" t="s">
        <v>1551</v>
      </c>
      <c r="H61" s="462" t="s">
        <v>1552</v>
      </c>
      <c r="I61" s="615" t="s">
        <v>1553</v>
      </c>
      <c r="J61" s="615" t="s">
        <v>1554</v>
      </c>
      <c r="K61" s="397">
        <f t="shared" ref="K61:K67" si="87">IFERROR(L61/M61, "-")</f>
        <v>0.93333333333333335</v>
      </c>
      <c r="L61" s="621">
        <v>42</v>
      </c>
      <c r="M61" s="622">
        <v>45</v>
      </c>
      <c r="N61" s="623">
        <v>16</v>
      </c>
      <c r="O61" s="624">
        <v>26</v>
      </c>
      <c r="P61" s="623">
        <v>24</v>
      </c>
      <c r="Q61" s="625">
        <v>17</v>
      </c>
      <c r="R61" s="625">
        <v>1</v>
      </c>
      <c r="S61" s="625">
        <v>0</v>
      </c>
      <c r="T61" s="624">
        <v>0</v>
      </c>
      <c r="U61" s="623">
        <v>0</v>
      </c>
      <c r="V61" s="625">
        <v>3</v>
      </c>
      <c r="W61" s="625">
        <v>38</v>
      </c>
      <c r="X61" s="626">
        <v>0</v>
      </c>
      <c r="Y61" s="624">
        <v>1</v>
      </c>
      <c r="Z61" s="623">
        <v>0</v>
      </c>
      <c r="AA61" s="625">
        <v>0</v>
      </c>
      <c r="AB61" s="625">
        <v>0</v>
      </c>
      <c r="AC61" s="625">
        <v>41</v>
      </c>
      <c r="AD61" s="624">
        <v>1</v>
      </c>
      <c r="AE61" s="623">
        <v>21</v>
      </c>
      <c r="AF61" s="625">
        <v>16</v>
      </c>
      <c r="AG61" s="625">
        <v>1</v>
      </c>
      <c r="AH61" s="626">
        <v>0</v>
      </c>
      <c r="AI61" s="626">
        <v>2</v>
      </c>
      <c r="AJ61" s="626">
        <v>0</v>
      </c>
      <c r="AK61" s="624">
        <v>2</v>
      </c>
      <c r="AL61" s="636">
        <v>20</v>
      </c>
      <c r="AM61" s="637">
        <v>18</v>
      </c>
      <c r="AN61" s="637">
        <v>1</v>
      </c>
      <c r="AO61" s="637">
        <v>1</v>
      </c>
      <c r="AP61" s="638">
        <v>2</v>
      </c>
      <c r="AQ61" s="296">
        <v>4.5714285714285712</v>
      </c>
      <c r="AR61" s="296">
        <v>4.5476190476190474</v>
      </c>
      <c r="AS61" s="641">
        <f t="shared" ref="AS61:AS69" si="88">IFERROR(AVERAGE(AT61:AU61), "-")</f>
        <v>4.4642857142857144</v>
      </c>
      <c r="AT61" s="300">
        <v>4.5</v>
      </c>
      <c r="AU61" s="311">
        <v>4.4285714285714288</v>
      </c>
      <c r="AV61" s="307">
        <f t="shared" ref="AV61:AV69" si="89">IFERROR(AVERAGE(AW61:AZ61), "-")</f>
        <v>4.4821428571428577</v>
      </c>
      <c r="AW61" s="300">
        <v>4.4285714285714288</v>
      </c>
      <c r="AX61" s="127">
        <v>4.4523809523809526</v>
      </c>
      <c r="AY61" s="127">
        <v>4.5</v>
      </c>
      <c r="AZ61" s="311">
        <v>4.5476190476190474</v>
      </c>
      <c r="BA61" s="641">
        <f t="shared" ref="BA61:BA69" si="90">IFERROR(AVERAGE(BB61:BC61), "-")</f>
        <v>4.7108013937282234</v>
      </c>
      <c r="BB61" s="300">
        <v>4.7073170731707314</v>
      </c>
      <c r="BC61" s="311">
        <v>4.7142857142857144</v>
      </c>
      <c r="BD61" s="307">
        <f t="shared" ref="BD61:BD69" si="91">IFERROR(AVERAGE(BE61:BF61), "-")</f>
        <v>4.5119047619047619</v>
      </c>
      <c r="BE61" s="313">
        <v>4.4761904761904763</v>
      </c>
      <c r="BF61" s="318">
        <v>4.5476190476190474</v>
      </c>
      <c r="BG61" s="317">
        <f>'입력(강사강의)'!$J$497</f>
        <v>4.6228513356562129</v>
      </c>
      <c r="BH61" s="644">
        <f t="shared" ref="BH61" si="92">IFERROR(AVERAGE(AQ61:AR61,AT61:AU61,AW61:AZ61,BB61:BC61,BE61:BF61,BG61), "-")</f>
        <v>4.5418810863932819</v>
      </c>
      <c r="BI61" s="488" t="s">
        <v>1922</v>
      </c>
    </row>
    <row r="62" spans="1:61" x14ac:dyDescent="0.3">
      <c r="A62" s="259" t="s">
        <v>1188</v>
      </c>
      <c r="B62" s="259" t="s">
        <v>1549</v>
      </c>
      <c r="C62" s="608" t="s">
        <v>1550</v>
      </c>
      <c r="D62" s="259" t="s">
        <v>1556</v>
      </c>
      <c r="E62" s="610">
        <v>22</v>
      </c>
      <c r="F62" s="463" t="s">
        <v>1596</v>
      </c>
      <c r="G62" s="455" t="s">
        <v>1551</v>
      </c>
      <c r="H62" s="462" t="s">
        <v>1566</v>
      </c>
      <c r="I62" s="615" t="s">
        <v>1557</v>
      </c>
      <c r="J62" s="615" t="s">
        <v>1558</v>
      </c>
      <c r="K62" s="397">
        <f t="shared" si="87"/>
        <v>0.86363636363636365</v>
      </c>
      <c r="L62" s="621">
        <v>76</v>
      </c>
      <c r="M62" s="622">
        <v>88</v>
      </c>
      <c r="N62" s="630" t="s">
        <v>367</v>
      </c>
      <c r="O62" s="631"/>
      <c r="P62" s="632"/>
      <c r="Q62" s="632"/>
      <c r="R62" s="632"/>
      <c r="S62" s="632"/>
      <c r="T62" s="631"/>
      <c r="U62" s="632"/>
      <c r="V62" s="632"/>
      <c r="W62" s="632"/>
      <c r="X62" s="632"/>
      <c r="Y62" s="631"/>
      <c r="Z62" s="632"/>
      <c r="AA62" s="632"/>
      <c r="AB62" s="632"/>
      <c r="AC62" s="632"/>
      <c r="AD62" s="631"/>
      <c r="AE62" s="632"/>
      <c r="AF62" s="632"/>
      <c r="AG62" s="632"/>
      <c r="AH62" s="632"/>
      <c r="AI62" s="632"/>
      <c r="AJ62" s="632"/>
      <c r="AK62" s="631"/>
      <c r="AL62" s="633"/>
      <c r="AM62" s="634"/>
      <c r="AN62" s="634"/>
      <c r="AO62" s="634"/>
      <c r="AP62" s="635"/>
      <c r="AQ62" s="296">
        <v>4.594389374150234</v>
      </c>
      <c r="AR62" s="296">
        <v>4.6097716251709491</v>
      </c>
      <c r="AS62" s="641">
        <f t="shared" si="88"/>
        <v>4.5515925286288015</v>
      </c>
      <c r="AT62" s="300">
        <v>4.5614837543164475</v>
      </c>
      <c r="AU62" s="311">
        <v>4.5417013029411555</v>
      </c>
      <c r="AV62" s="307">
        <f t="shared" si="89"/>
        <v>4.5293802578039442</v>
      </c>
      <c r="AW62" s="300">
        <v>4.5374977905386773</v>
      </c>
      <c r="AX62" s="127">
        <v>4.4907930701350534</v>
      </c>
      <c r="AY62" s="127">
        <v>4.5316303954105823</v>
      </c>
      <c r="AZ62" s="311">
        <v>4.5575997751314619</v>
      </c>
      <c r="BA62" s="641">
        <f t="shared" si="90"/>
        <v>4.6043705081285298</v>
      </c>
      <c r="BB62" s="300">
        <v>4.5973199600218182</v>
      </c>
      <c r="BC62" s="311">
        <v>4.6114210562352413</v>
      </c>
      <c r="BD62" s="307">
        <f t="shared" si="91"/>
        <v>4.4295568208311895</v>
      </c>
      <c r="BE62" s="313">
        <v>4.3720451868349546</v>
      </c>
      <c r="BF62" s="318">
        <v>4.4870684548274244</v>
      </c>
      <c r="BG62" s="317">
        <f>'입력(강사강의)'!$J$508</f>
        <v>4.5365277130823518</v>
      </c>
      <c r="BH62" s="644">
        <f>IFERROR(AVERAGE(AQ62:AR62,AT62:AU62,AW62:AZ62,BB62:BC62,BE62:BF62,BG62), "-")</f>
        <v>4.5407114968304887</v>
      </c>
      <c r="BI62" s="727" t="s">
        <v>1693</v>
      </c>
    </row>
    <row r="63" spans="1:61" x14ac:dyDescent="0.3">
      <c r="A63" s="259" t="s">
        <v>1188</v>
      </c>
      <c r="B63" s="259" t="s">
        <v>1549</v>
      </c>
      <c r="C63" s="608" t="s">
        <v>1559</v>
      </c>
      <c r="D63" s="259" t="s">
        <v>767</v>
      </c>
      <c r="E63" s="610">
        <v>1</v>
      </c>
      <c r="F63" s="463" t="s">
        <v>1560</v>
      </c>
      <c r="G63" s="455" t="s">
        <v>1563</v>
      </c>
      <c r="H63" s="462" t="s">
        <v>1580</v>
      </c>
      <c r="I63" s="615" t="s">
        <v>1554</v>
      </c>
      <c r="J63" s="615" t="s">
        <v>1554</v>
      </c>
      <c r="K63" s="397">
        <f t="shared" si="87"/>
        <v>0.9375</v>
      </c>
      <c r="L63" s="621">
        <v>30</v>
      </c>
      <c r="M63" s="622">
        <v>32</v>
      </c>
      <c r="N63" s="623">
        <v>17</v>
      </c>
      <c r="O63" s="624">
        <v>13</v>
      </c>
      <c r="P63" s="623">
        <v>0</v>
      </c>
      <c r="Q63" s="625">
        <v>0</v>
      </c>
      <c r="R63" s="625">
        <v>4</v>
      </c>
      <c r="S63" s="625">
        <v>24</v>
      </c>
      <c r="T63" s="624">
        <v>2</v>
      </c>
      <c r="U63" s="623">
        <v>6</v>
      </c>
      <c r="V63" s="625">
        <v>1</v>
      </c>
      <c r="W63" s="625">
        <v>22</v>
      </c>
      <c r="X63" s="626">
        <v>1</v>
      </c>
      <c r="Y63" s="624">
        <v>0</v>
      </c>
      <c r="Z63" s="623">
        <v>8</v>
      </c>
      <c r="AA63" s="625">
        <v>18</v>
      </c>
      <c r="AB63" s="625">
        <v>4</v>
      </c>
      <c r="AC63" s="625">
        <v>0</v>
      </c>
      <c r="AD63" s="624">
        <v>0</v>
      </c>
      <c r="AE63" s="623">
        <v>14</v>
      </c>
      <c r="AF63" s="625">
        <v>12</v>
      </c>
      <c r="AG63" s="625">
        <v>0</v>
      </c>
      <c r="AH63" s="626">
        <v>0</v>
      </c>
      <c r="AI63" s="626">
        <v>0</v>
      </c>
      <c r="AJ63" s="626">
        <v>0</v>
      </c>
      <c r="AK63" s="624">
        <v>4</v>
      </c>
      <c r="AL63" s="636">
        <v>0</v>
      </c>
      <c r="AM63" s="637">
        <v>1</v>
      </c>
      <c r="AN63" s="637">
        <v>3</v>
      </c>
      <c r="AO63" s="637">
        <v>26</v>
      </c>
      <c r="AP63" s="638">
        <v>0</v>
      </c>
      <c r="AQ63" s="296">
        <v>4.7666666666666666</v>
      </c>
      <c r="AR63" s="296">
        <v>4.8666666666666663</v>
      </c>
      <c r="AS63" s="641">
        <f t="shared" si="88"/>
        <v>4.8166666666666664</v>
      </c>
      <c r="AT63" s="300">
        <v>4.8666666666666663</v>
      </c>
      <c r="AU63" s="311">
        <v>4.7666666666666666</v>
      </c>
      <c r="AV63" s="307">
        <f t="shared" si="89"/>
        <v>4.8250000000000002</v>
      </c>
      <c r="AW63" s="300">
        <v>4.833333333333333</v>
      </c>
      <c r="AX63" s="127">
        <v>4.8666666666666663</v>
      </c>
      <c r="AY63" s="127">
        <v>4.8</v>
      </c>
      <c r="AZ63" s="311">
        <v>4.8</v>
      </c>
      <c r="BA63" s="641">
        <f t="shared" si="90"/>
        <v>4.8499999999999996</v>
      </c>
      <c r="BB63" s="300">
        <v>4.8</v>
      </c>
      <c r="BC63" s="311">
        <v>4.9000000000000004</v>
      </c>
      <c r="BD63" s="307">
        <f t="shared" si="91"/>
        <v>4.8666666666666663</v>
      </c>
      <c r="BE63" s="313">
        <v>4.8666666666666663</v>
      </c>
      <c r="BF63" s="318" t="s">
        <v>1563</v>
      </c>
      <c r="BG63" s="317">
        <f>'입력(강사강의)'!$J$522</f>
        <v>4.9202586206896557</v>
      </c>
      <c r="BH63" s="644">
        <f t="shared" ref="BH63:BH68" si="93">IFERROR(AVERAGE(AQ63:AR63,AT63:AU63,AW63:AZ63,BB63:BC63,BE63:BF63,BG63), "-")</f>
        <v>4.837799329501915</v>
      </c>
      <c r="BI63" s="488"/>
    </row>
    <row r="64" spans="1:61" x14ac:dyDescent="0.3">
      <c r="A64" s="259" t="s">
        <v>1188</v>
      </c>
      <c r="B64" s="259" t="s">
        <v>1549</v>
      </c>
      <c r="C64" s="608" t="s">
        <v>1565</v>
      </c>
      <c r="D64" s="259" t="s">
        <v>1581</v>
      </c>
      <c r="E64" s="610">
        <v>1</v>
      </c>
      <c r="F64" s="463" t="s">
        <v>1561</v>
      </c>
      <c r="G64" s="455" t="s">
        <v>1563</v>
      </c>
      <c r="H64" s="462" t="s">
        <v>1616</v>
      </c>
      <c r="I64" s="615" t="s">
        <v>1567</v>
      </c>
      <c r="J64" s="615" t="s">
        <v>1567</v>
      </c>
      <c r="K64" s="397">
        <f t="shared" si="87"/>
        <v>1</v>
      </c>
      <c r="L64" s="621">
        <v>18</v>
      </c>
      <c r="M64" s="622">
        <v>18</v>
      </c>
      <c r="N64" s="630" t="s">
        <v>2378</v>
      </c>
      <c r="O64" s="631"/>
      <c r="P64" s="632"/>
      <c r="Q64" s="632"/>
      <c r="R64" s="632"/>
      <c r="S64" s="632"/>
      <c r="T64" s="631"/>
      <c r="U64" s="632"/>
      <c r="V64" s="632"/>
      <c r="W64" s="632"/>
      <c r="X64" s="632"/>
      <c r="Y64" s="631"/>
      <c r="Z64" s="632"/>
      <c r="AA64" s="632"/>
      <c r="AB64" s="632"/>
      <c r="AC64" s="632"/>
      <c r="AD64" s="631"/>
      <c r="AE64" s="632"/>
      <c r="AF64" s="632"/>
      <c r="AG64" s="632"/>
      <c r="AH64" s="632"/>
      <c r="AI64" s="632"/>
      <c r="AJ64" s="632"/>
      <c r="AK64" s="631"/>
      <c r="AL64" s="633"/>
      <c r="AM64" s="634"/>
      <c r="AN64" s="634"/>
      <c r="AO64" s="634"/>
      <c r="AP64" s="635"/>
      <c r="AQ64" s="295"/>
      <c r="AR64" s="295"/>
      <c r="AS64" s="303"/>
      <c r="AT64" s="299"/>
      <c r="AU64" s="310"/>
      <c r="AV64" s="304"/>
      <c r="AW64" s="299"/>
      <c r="AX64" s="265"/>
      <c r="AY64" s="265"/>
      <c r="AZ64" s="310"/>
      <c r="BA64" s="303"/>
      <c r="BB64" s="299"/>
      <c r="BC64" s="310"/>
      <c r="BD64" s="304"/>
      <c r="BE64" s="312"/>
      <c r="BF64" s="475"/>
      <c r="BG64" s="476"/>
      <c r="BH64" s="477"/>
      <c r="BI64" s="727" t="s">
        <v>2379</v>
      </c>
    </row>
    <row r="65" spans="1:61" x14ac:dyDescent="0.3">
      <c r="A65" s="259" t="s">
        <v>1188</v>
      </c>
      <c r="B65" s="259" t="s">
        <v>1549</v>
      </c>
      <c r="C65" s="608" t="s">
        <v>1565</v>
      </c>
      <c r="D65" s="259" t="s">
        <v>1582</v>
      </c>
      <c r="E65" s="610">
        <v>1</v>
      </c>
      <c r="F65" s="463" t="s">
        <v>1569</v>
      </c>
      <c r="G65" s="455" t="s">
        <v>479</v>
      </c>
      <c r="H65" s="462" t="s">
        <v>758</v>
      </c>
      <c r="I65" s="615" t="s">
        <v>1571</v>
      </c>
      <c r="J65" s="615" t="s">
        <v>1571</v>
      </c>
      <c r="K65" s="397">
        <f t="shared" si="87"/>
        <v>1</v>
      </c>
      <c r="L65" s="621">
        <v>11</v>
      </c>
      <c r="M65" s="622">
        <v>11</v>
      </c>
      <c r="N65" s="623">
        <v>4</v>
      </c>
      <c r="O65" s="624">
        <v>7</v>
      </c>
      <c r="P65" s="623">
        <v>0</v>
      </c>
      <c r="Q65" s="625">
        <v>0</v>
      </c>
      <c r="R65" s="625">
        <v>4</v>
      </c>
      <c r="S65" s="625">
        <v>7</v>
      </c>
      <c r="T65" s="624">
        <v>0</v>
      </c>
      <c r="U65" s="623">
        <v>0</v>
      </c>
      <c r="V65" s="625">
        <v>1</v>
      </c>
      <c r="W65" s="625">
        <v>10</v>
      </c>
      <c r="X65" s="626">
        <v>0</v>
      </c>
      <c r="Y65" s="624">
        <v>0</v>
      </c>
      <c r="Z65" s="623">
        <v>0</v>
      </c>
      <c r="AA65" s="625">
        <v>11</v>
      </c>
      <c r="AB65" s="625">
        <v>0</v>
      </c>
      <c r="AC65" s="625">
        <v>0</v>
      </c>
      <c r="AD65" s="624">
        <v>0</v>
      </c>
      <c r="AE65" s="623">
        <v>6</v>
      </c>
      <c r="AF65" s="625">
        <v>3</v>
      </c>
      <c r="AG65" s="625">
        <v>0</v>
      </c>
      <c r="AH65" s="626">
        <v>0</v>
      </c>
      <c r="AI65" s="626">
        <v>1</v>
      </c>
      <c r="AJ65" s="626">
        <v>0</v>
      </c>
      <c r="AK65" s="624">
        <v>1</v>
      </c>
      <c r="AL65" s="636">
        <v>6</v>
      </c>
      <c r="AM65" s="637">
        <v>2</v>
      </c>
      <c r="AN65" s="637">
        <v>3</v>
      </c>
      <c r="AO65" s="637">
        <v>0</v>
      </c>
      <c r="AP65" s="638">
        <v>0</v>
      </c>
      <c r="AQ65" s="296">
        <v>4.6363636363636367</v>
      </c>
      <c r="AR65" s="296">
        <v>4.4545454545454541</v>
      </c>
      <c r="AS65" s="641">
        <f t="shared" si="88"/>
        <v>4.3181818181818183</v>
      </c>
      <c r="AT65" s="300">
        <v>4.3636363636363633</v>
      </c>
      <c r="AU65" s="311">
        <v>4.2727272727272725</v>
      </c>
      <c r="AV65" s="307">
        <f t="shared" si="89"/>
        <v>4.3181818181818175</v>
      </c>
      <c r="AW65" s="300">
        <v>4.3636363636363633</v>
      </c>
      <c r="AX65" s="127">
        <v>4.4545454545454541</v>
      </c>
      <c r="AY65" s="127">
        <v>4.1818181818181817</v>
      </c>
      <c r="AZ65" s="311">
        <v>4.2727272727272725</v>
      </c>
      <c r="BA65" s="641">
        <f t="shared" si="90"/>
        <v>4.5454545454545459</v>
      </c>
      <c r="BB65" s="300">
        <v>4.5454545454545459</v>
      </c>
      <c r="BC65" s="311">
        <v>4.5454545454545459</v>
      </c>
      <c r="BD65" s="307">
        <f t="shared" si="91"/>
        <v>4.5454545454545459</v>
      </c>
      <c r="BE65" s="313">
        <v>4.5454545454545459</v>
      </c>
      <c r="BF65" s="318" t="s">
        <v>1563</v>
      </c>
      <c r="BG65" s="317">
        <f>'입력(강사강의)'!$J$524</f>
        <v>4.6753246753246751</v>
      </c>
      <c r="BH65" s="644">
        <f t="shared" si="93"/>
        <v>4.4426406926406932</v>
      </c>
      <c r="BI65" s="488"/>
    </row>
    <row r="66" spans="1:61" x14ac:dyDescent="0.3">
      <c r="A66" s="259" t="s">
        <v>1188</v>
      </c>
      <c r="B66" s="259" t="s">
        <v>1549</v>
      </c>
      <c r="C66" s="608" t="s">
        <v>1572</v>
      </c>
      <c r="D66" s="259" t="s">
        <v>1583</v>
      </c>
      <c r="E66" s="610">
        <v>1</v>
      </c>
      <c r="F66" s="463" t="s">
        <v>1573</v>
      </c>
      <c r="G66" s="455" t="s">
        <v>1551</v>
      </c>
      <c r="H66" s="462" t="s">
        <v>1574</v>
      </c>
      <c r="I66" s="615" t="s">
        <v>1575</v>
      </c>
      <c r="J66" s="615" t="s">
        <v>1575</v>
      </c>
      <c r="K66" s="397">
        <f t="shared" si="87"/>
        <v>0.8</v>
      </c>
      <c r="L66" s="621">
        <v>8</v>
      </c>
      <c r="M66" s="622">
        <v>10</v>
      </c>
      <c r="N66" s="623">
        <v>1</v>
      </c>
      <c r="O66" s="624">
        <v>7</v>
      </c>
      <c r="P66" s="623">
        <v>1</v>
      </c>
      <c r="Q66" s="625">
        <v>1</v>
      </c>
      <c r="R66" s="625">
        <v>4</v>
      </c>
      <c r="S66" s="625">
        <v>2</v>
      </c>
      <c r="T66" s="624">
        <v>0</v>
      </c>
      <c r="U66" s="623">
        <v>1</v>
      </c>
      <c r="V66" s="625">
        <v>1</v>
      </c>
      <c r="W66" s="625">
        <v>6</v>
      </c>
      <c r="X66" s="626">
        <v>0</v>
      </c>
      <c r="Y66" s="624">
        <v>0</v>
      </c>
      <c r="Z66" s="623">
        <v>0</v>
      </c>
      <c r="AA66" s="625">
        <v>2</v>
      </c>
      <c r="AB66" s="625">
        <v>4</v>
      </c>
      <c r="AC66" s="625">
        <v>2</v>
      </c>
      <c r="AD66" s="624">
        <v>0</v>
      </c>
      <c r="AE66" s="623">
        <v>3</v>
      </c>
      <c r="AF66" s="625">
        <v>0</v>
      </c>
      <c r="AG66" s="625">
        <v>0</v>
      </c>
      <c r="AH66" s="626">
        <v>0</v>
      </c>
      <c r="AI66" s="626">
        <v>0</v>
      </c>
      <c r="AJ66" s="626">
        <v>0</v>
      </c>
      <c r="AK66" s="624">
        <v>5</v>
      </c>
      <c r="AL66" s="636">
        <v>2</v>
      </c>
      <c r="AM66" s="637">
        <v>4</v>
      </c>
      <c r="AN66" s="637">
        <v>1</v>
      </c>
      <c r="AO66" s="637">
        <v>1</v>
      </c>
      <c r="AP66" s="638">
        <v>0</v>
      </c>
      <c r="AQ66" s="296">
        <v>4.75</v>
      </c>
      <c r="AR66" s="296">
        <v>4.375</v>
      </c>
      <c r="AS66" s="641">
        <f t="shared" si="88"/>
        <v>4.5625</v>
      </c>
      <c r="AT66" s="300">
        <v>4.625</v>
      </c>
      <c r="AU66" s="311">
        <v>4.5</v>
      </c>
      <c r="AV66" s="307">
        <f t="shared" si="89"/>
        <v>4.875</v>
      </c>
      <c r="AW66" s="300">
        <v>5</v>
      </c>
      <c r="AX66" s="127">
        <v>4.875</v>
      </c>
      <c r="AY66" s="127">
        <v>4.75</v>
      </c>
      <c r="AZ66" s="311">
        <v>4.875</v>
      </c>
      <c r="BA66" s="641">
        <f t="shared" si="90"/>
        <v>4.8125</v>
      </c>
      <c r="BB66" s="300">
        <v>5</v>
      </c>
      <c r="BC66" s="311">
        <v>4.625</v>
      </c>
      <c r="BD66" s="307">
        <f t="shared" si="91"/>
        <v>4.8125</v>
      </c>
      <c r="BE66" s="313">
        <v>5</v>
      </c>
      <c r="BF66" s="318">
        <v>4.625</v>
      </c>
      <c r="BG66" s="317">
        <f>'입력(강사강의)'!$J$532</f>
        <v>4.8375000000000004</v>
      </c>
      <c r="BH66" s="644">
        <f t="shared" si="93"/>
        <v>4.756730769230769</v>
      </c>
      <c r="BI66" s="488"/>
    </row>
    <row r="67" spans="1:61" x14ac:dyDescent="0.3">
      <c r="A67" s="259" t="s">
        <v>1188</v>
      </c>
      <c r="B67" s="259" t="s">
        <v>1549</v>
      </c>
      <c r="C67" s="608" t="s">
        <v>1576</v>
      </c>
      <c r="D67" s="259" t="s">
        <v>1584</v>
      </c>
      <c r="E67" s="610">
        <v>1</v>
      </c>
      <c r="F67" s="463" t="s">
        <v>1577</v>
      </c>
      <c r="G67" s="455" t="s">
        <v>1551</v>
      </c>
      <c r="H67" s="462" t="s">
        <v>1578</v>
      </c>
      <c r="I67" s="615" t="s">
        <v>1579</v>
      </c>
      <c r="J67" s="615" t="s">
        <v>1579</v>
      </c>
      <c r="K67" s="397">
        <f t="shared" si="87"/>
        <v>1</v>
      </c>
      <c r="L67" s="621">
        <v>25</v>
      </c>
      <c r="M67" s="622">
        <v>25</v>
      </c>
      <c r="N67" s="623">
        <v>8</v>
      </c>
      <c r="O67" s="624">
        <v>17</v>
      </c>
      <c r="P67" s="623">
        <v>0</v>
      </c>
      <c r="Q67" s="625">
        <v>7</v>
      </c>
      <c r="R67" s="625">
        <v>14</v>
      </c>
      <c r="S67" s="625">
        <v>4</v>
      </c>
      <c r="T67" s="624">
        <v>0</v>
      </c>
      <c r="U67" s="623">
        <v>1</v>
      </c>
      <c r="V67" s="625">
        <v>4</v>
      </c>
      <c r="W67" s="625">
        <v>17</v>
      </c>
      <c r="X67" s="626">
        <v>3</v>
      </c>
      <c r="Y67" s="624">
        <v>0</v>
      </c>
      <c r="Z67" s="623">
        <v>0</v>
      </c>
      <c r="AA67" s="625">
        <v>8</v>
      </c>
      <c r="AB67" s="625">
        <v>10</v>
      </c>
      <c r="AC67" s="625">
        <v>4</v>
      </c>
      <c r="AD67" s="624">
        <v>3</v>
      </c>
      <c r="AE67" s="623">
        <v>16</v>
      </c>
      <c r="AF67" s="625">
        <v>5</v>
      </c>
      <c r="AG67" s="625">
        <v>0</v>
      </c>
      <c r="AH67" s="626">
        <v>0</v>
      </c>
      <c r="AI67" s="626">
        <v>1</v>
      </c>
      <c r="AJ67" s="626">
        <v>0</v>
      </c>
      <c r="AK67" s="624">
        <v>3</v>
      </c>
      <c r="AL67" s="636">
        <v>7</v>
      </c>
      <c r="AM67" s="637">
        <v>11</v>
      </c>
      <c r="AN67" s="637">
        <v>7</v>
      </c>
      <c r="AO67" s="637">
        <v>0</v>
      </c>
      <c r="AP67" s="638">
        <v>0</v>
      </c>
      <c r="AQ67" s="296">
        <v>4.5599999999999996</v>
      </c>
      <c r="AR67" s="296">
        <v>4.5599999999999996</v>
      </c>
      <c r="AS67" s="641">
        <f t="shared" si="88"/>
        <v>4.58</v>
      </c>
      <c r="AT67" s="300">
        <v>4.5999999999999996</v>
      </c>
      <c r="AU67" s="311">
        <v>4.5599999999999996</v>
      </c>
      <c r="AV67" s="307">
        <f t="shared" si="89"/>
        <v>4.5</v>
      </c>
      <c r="AW67" s="300">
        <v>4.5199999999999996</v>
      </c>
      <c r="AX67" s="127">
        <v>4.68</v>
      </c>
      <c r="AY67" s="127">
        <v>4.32</v>
      </c>
      <c r="AZ67" s="311">
        <v>4.4800000000000004</v>
      </c>
      <c r="BA67" s="641">
        <f t="shared" si="90"/>
        <v>4.66</v>
      </c>
      <c r="BB67" s="300">
        <v>4.68</v>
      </c>
      <c r="BC67" s="311">
        <v>4.6399999999999997</v>
      </c>
      <c r="BD67" s="307">
        <f t="shared" si="91"/>
        <v>4.54</v>
      </c>
      <c r="BE67" s="313">
        <v>4.5999999999999996</v>
      </c>
      <c r="BF67" s="318">
        <v>4.4800000000000004</v>
      </c>
      <c r="BG67" s="317">
        <f>'입력(강사강의)'!$J$538</f>
        <v>4.7799456521739128</v>
      </c>
      <c r="BH67" s="644">
        <f t="shared" si="93"/>
        <v>4.5738419732441482</v>
      </c>
      <c r="BI67" s="488"/>
    </row>
    <row r="68" spans="1:61" x14ac:dyDescent="0.3">
      <c r="A68" s="259" t="s">
        <v>1188</v>
      </c>
      <c r="B68" s="259" t="s">
        <v>1659</v>
      </c>
      <c r="C68" s="608" t="s">
        <v>1660</v>
      </c>
      <c r="D68" s="259" t="s">
        <v>767</v>
      </c>
      <c r="E68" s="610">
        <v>1</v>
      </c>
      <c r="F68" s="463" t="s">
        <v>1721</v>
      </c>
      <c r="G68" s="455" t="s">
        <v>1662</v>
      </c>
      <c r="H68" s="462" t="s">
        <v>1664</v>
      </c>
      <c r="I68" s="615" t="s">
        <v>1663</v>
      </c>
      <c r="J68" s="615" t="s">
        <v>1663</v>
      </c>
      <c r="K68" s="397">
        <f t="shared" ref="K68" si="94">IFERROR(L68/M68, "-")</f>
        <v>0.95744680851063835</v>
      </c>
      <c r="L68" s="621">
        <v>45</v>
      </c>
      <c r="M68" s="622">
        <v>47</v>
      </c>
      <c r="N68" s="630" t="s">
        <v>367</v>
      </c>
      <c r="O68" s="631"/>
      <c r="P68" s="632"/>
      <c r="Q68" s="632"/>
      <c r="R68" s="632"/>
      <c r="S68" s="632"/>
      <c r="T68" s="631"/>
      <c r="U68" s="632"/>
      <c r="V68" s="632"/>
      <c r="W68" s="632"/>
      <c r="X68" s="632"/>
      <c r="Y68" s="631"/>
      <c r="Z68" s="632"/>
      <c r="AA68" s="632"/>
      <c r="AB68" s="632"/>
      <c r="AC68" s="632"/>
      <c r="AD68" s="631"/>
      <c r="AE68" s="632"/>
      <c r="AF68" s="632"/>
      <c r="AG68" s="632"/>
      <c r="AH68" s="632"/>
      <c r="AI68" s="632"/>
      <c r="AJ68" s="632"/>
      <c r="AK68" s="631"/>
      <c r="AL68" s="633"/>
      <c r="AM68" s="634"/>
      <c r="AN68" s="634"/>
      <c r="AO68" s="634"/>
      <c r="AP68" s="635"/>
      <c r="AQ68" s="486">
        <v>4.8</v>
      </c>
      <c r="AR68" s="486">
        <v>4.8888888888888893</v>
      </c>
      <c r="AS68" s="641">
        <f t="shared" si="88"/>
        <v>4.6888888888888891</v>
      </c>
      <c r="AT68" s="483">
        <v>4.7333333333333334</v>
      </c>
      <c r="AU68" s="484">
        <v>4.6444444444444448</v>
      </c>
      <c r="AV68" s="307">
        <f t="shared" si="89"/>
        <v>4.75</v>
      </c>
      <c r="AW68" s="483">
        <v>4.5999999999999996</v>
      </c>
      <c r="AX68" s="485">
        <v>4.7333333333333334</v>
      </c>
      <c r="AY68" s="485">
        <v>4.8</v>
      </c>
      <c r="AZ68" s="484">
        <v>4.8666666666666663</v>
      </c>
      <c r="BA68" s="641">
        <f t="shared" si="90"/>
        <v>4.9000000000000004</v>
      </c>
      <c r="BB68" s="483">
        <v>4.8666666666666663</v>
      </c>
      <c r="BC68" s="484">
        <v>4.9333333333333336</v>
      </c>
      <c r="BD68" s="307">
        <f t="shared" si="91"/>
        <v>4.6999999999999993</v>
      </c>
      <c r="BE68" s="481">
        <v>4.6222222222222218</v>
      </c>
      <c r="BF68" s="482">
        <v>4.7777777777777777</v>
      </c>
      <c r="BG68" s="317">
        <f>'입력(강사강의)'!$J$541</f>
        <v>4.6064521040974524</v>
      </c>
      <c r="BH68" s="644">
        <f t="shared" si="93"/>
        <v>4.7594706746741631</v>
      </c>
      <c r="BI68" s="488" t="s">
        <v>1693</v>
      </c>
    </row>
    <row r="69" spans="1:61" x14ac:dyDescent="0.3">
      <c r="A69" s="259" t="s">
        <v>1188</v>
      </c>
      <c r="B69" s="259" t="s">
        <v>1659</v>
      </c>
      <c r="C69" s="608" t="s">
        <v>1660</v>
      </c>
      <c r="D69" s="259" t="s">
        <v>1681</v>
      </c>
      <c r="E69" s="610">
        <v>22</v>
      </c>
      <c r="F69" s="463" t="s">
        <v>1694</v>
      </c>
      <c r="G69" s="455" t="s">
        <v>1662</v>
      </c>
      <c r="H69" s="462" t="s">
        <v>1665</v>
      </c>
      <c r="I69" s="615" t="s">
        <v>1666</v>
      </c>
      <c r="J69" s="615" t="s">
        <v>1667</v>
      </c>
      <c r="K69" s="397">
        <f t="shared" ref="K69:K77" si="95">IFERROR(L69/M69, "-")</f>
        <v>0.90909090909090906</v>
      </c>
      <c r="L69" s="621">
        <v>80</v>
      </c>
      <c r="M69" s="622">
        <v>88</v>
      </c>
      <c r="N69" s="630" t="s">
        <v>367</v>
      </c>
      <c r="O69" s="631"/>
      <c r="P69" s="632"/>
      <c r="Q69" s="632"/>
      <c r="R69" s="632"/>
      <c r="S69" s="632"/>
      <c r="T69" s="631"/>
      <c r="U69" s="632"/>
      <c r="V69" s="632"/>
      <c r="W69" s="632"/>
      <c r="X69" s="632"/>
      <c r="Y69" s="631"/>
      <c r="Z69" s="632"/>
      <c r="AA69" s="632"/>
      <c r="AB69" s="632"/>
      <c r="AC69" s="632"/>
      <c r="AD69" s="631"/>
      <c r="AE69" s="632"/>
      <c r="AF69" s="632"/>
      <c r="AG69" s="632"/>
      <c r="AH69" s="632"/>
      <c r="AI69" s="632"/>
      <c r="AJ69" s="632"/>
      <c r="AK69" s="631"/>
      <c r="AL69" s="633"/>
      <c r="AM69" s="634"/>
      <c r="AN69" s="634"/>
      <c r="AO69" s="634"/>
      <c r="AP69" s="635"/>
      <c r="AQ69" s="296">
        <v>4.594389374150234</v>
      </c>
      <c r="AR69" s="296">
        <v>4.6097716251709491</v>
      </c>
      <c r="AS69" s="641">
        <f t="shared" si="88"/>
        <v>4.5515925286288015</v>
      </c>
      <c r="AT69" s="300">
        <v>4.5614837543164475</v>
      </c>
      <c r="AU69" s="311">
        <v>4.5417013029411555</v>
      </c>
      <c r="AV69" s="307">
        <f t="shared" si="89"/>
        <v>4.5293802578039442</v>
      </c>
      <c r="AW69" s="300">
        <v>4.5374977905386773</v>
      </c>
      <c r="AX69" s="127">
        <v>4.4907930701350534</v>
      </c>
      <c r="AY69" s="127">
        <v>4.5316303954105823</v>
      </c>
      <c r="AZ69" s="311">
        <v>4.5575997751314619</v>
      </c>
      <c r="BA69" s="641">
        <f t="shared" si="90"/>
        <v>4.6043705081285298</v>
      </c>
      <c r="BB69" s="300">
        <v>4.5973199600218182</v>
      </c>
      <c r="BC69" s="311">
        <v>4.6114210562352413</v>
      </c>
      <c r="BD69" s="307">
        <f t="shared" si="91"/>
        <v>4.4295568208311895</v>
      </c>
      <c r="BE69" s="313">
        <v>4.3720451868349546</v>
      </c>
      <c r="BF69" s="318">
        <v>4.4870684548274244</v>
      </c>
      <c r="BG69" s="317">
        <f>'입력(강사강의)'!$J$552</f>
        <v>4.6404322975909675</v>
      </c>
      <c r="BH69" s="644">
        <f>IFERROR(AVERAGE(AQ69:AR69,AT69:AU69,AW69:AZ69,BB69:BC69,BE69:BF69,BG69), "-")</f>
        <v>4.5487041571773057</v>
      </c>
      <c r="BI69" s="727" t="s">
        <v>1693</v>
      </c>
    </row>
    <row r="70" spans="1:61" x14ac:dyDescent="0.3">
      <c r="A70" s="259" t="s">
        <v>1188</v>
      </c>
      <c r="B70" s="259" t="s">
        <v>1659</v>
      </c>
      <c r="C70" s="608" t="s">
        <v>1670</v>
      </c>
      <c r="D70" s="259" t="s">
        <v>1682</v>
      </c>
      <c r="E70" s="610">
        <v>1</v>
      </c>
      <c r="F70" s="463" t="s">
        <v>1668</v>
      </c>
      <c r="G70" s="455" t="s">
        <v>1662</v>
      </c>
      <c r="H70" s="462" t="s">
        <v>1745</v>
      </c>
      <c r="I70" s="615" t="s">
        <v>1685</v>
      </c>
      <c r="J70" s="615" t="s">
        <v>1685</v>
      </c>
      <c r="K70" s="397">
        <f t="shared" si="95"/>
        <v>1</v>
      </c>
      <c r="L70" s="621">
        <v>30</v>
      </c>
      <c r="M70" s="622">
        <v>30</v>
      </c>
      <c r="N70" s="623">
        <v>23</v>
      </c>
      <c r="O70" s="624">
        <v>6</v>
      </c>
      <c r="P70" s="623">
        <v>3</v>
      </c>
      <c r="Q70" s="625">
        <v>5</v>
      </c>
      <c r="R70" s="625">
        <v>7</v>
      </c>
      <c r="S70" s="625">
        <v>15</v>
      </c>
      <c r="T70" s="624">
        <v>0</v>
      </c>
      <c r="U70" s="623">
        <v>5</v>
      </c>
      <c r="V70" s="625">
        <v>0</v>
      </c>
      <c r="W70" s="625">
        <v>24</v>
      </c>
      <c r="X70" s="626">
        <v>1</v>
      </c>
      <c r="Y70" s="624">
        <v>0</v>
      </c>
      <c r="Z70" s="623">
        <v>6</v>
      </c>
      <c r="AA70" s="625">
        <v>13</v>
      </c>
      <c r="AB70" s="625">
        <v>6</v>
      </c>
      <c r="AC70" s="625">
        <v>5</v>
      </c>
      <c r="AD70" s="624">
        <v>0</v>
      </c>
      <c r="AE70" s="623">
        <v>3</v>
      </c>
      <c r="AF70" s="625">
        <v>26</v>
      </c>
      <c r="AG70" s="625">
        <v>0</v>
      </c>
      <c r="AH70" s="626">
        <v>0</v>
      </c>
      <c r="AI70" s="626">
        <v>0</v>
      </c>
      <c r="AJ70" s="626">
        <v>0</v>
      </c>
      <c r="AK70" s="624">
        <v>1</v>
      </c>
      <c r="AL70" s="636">
        <v>2</v>
      </c>
      <c r="AM70" s="637">
        <v>23</v>
      </c>
      <c r="AN70" s="637">
        <v>0</v>
      </c>
      <c r="AO70" s="637">
        <v>0</v>
      </c>
      <c r="AP70" s="638">
        <v>5</v>
      </c>
      <c r="AQ70" s="296">
        <v>4.333333333333333</v>
      </c>
      <c r="AR70" s="296">
        <v>4.333333333333333</v>
      </c>
      <c r="AS70" s="641">
        <f t="shared" ref="AS70:AS75" si="96">IFERROR(AVERAGE(AT70:AU70), "-")</f>
        <v>4.5166666666666666</v>
      </c>
      <c r="AT70" s="300">
        <v>4.5666666666666664</v>
      </c>
      <c r="AU70" s="311">
        <v>4.4666666666666668</v>
      </c>
      <c r="AV70" s="307">
        <f t="shared" ref="AV70:AV75" si="97">IFERROR(AVERAGE(AW70:AZ70), "-")</f>
        <v>4.3083333333333336</v>
      </c>
      <c r="AW70" s="300">
        <v>4.3666666666666663</v>
      </c>
      <c r="AX70" s="127">
        <v>4.2666666666666666</v>
      </c>
      <c r="AY70" s="127">
        <v>4.3</v>
      </c>
      <c r="AZ70" s="311">
        <v>4.3</v>
      </c>
      <c r="BA70" s="641">
        <f t="shared" ref="BA70:BA75" si="98">IFERROR(AVERAGE(BB70:BC70), "-")</f>
        <v>4.5333333333333332</v>
      </c>
      <c r="BB70" s="300">
        <v>4.5333333333333332</v>
      </c>
      <c r="BC70" s="311">
        <v>4.5333333333333332</v>
      </c>
      <c r="BD70" s="307">
        <f t="shared" ref="BD70:BD75" si="99">IFERROR(AVERAGE(BE70:BF70), "-")</f>
        <v>4.4666666666666668</v>
      </c>
      <c r="BE70" s="313">
        <v>4.4000000000000004</v>
      </c>
      <c r="BF70" s="318">
        <v>4.5333333333333332</v>
      </c>
      <c r="BG70" s="317">
        <f>'입력(강사강의)'!$J$578</f>
        <v>4.440514960773581</v>
      </c>
      <c r="BH70" s="644">
        <f t="shared" ref="BH70:BH73" si="100">IFERROR(AVERAGE(AQ70:AR70,AT70:AU70,AW70:AZ70,BB70:BC70,BE70:BF70,BG70), "-")</f>
        <v>4.4133729457005311</v>
      </c>
      <c r="BI70" s="488"/>
    </row>
    <row r="71" spans="1:61" x14ac:dyDescent="0.3">
      <c r="A71" s="259" t="s">
        <v>1188</v>
      </c>
      <c r="B71" s="259" t="s">
        <v>1659</v>
      </c>
      <c r="C71" s="608" t="s">
        <v>1670</v>
      </c>
      <c r="D71" s="259" t="s">
        <v>361</v>
      </c>
      <c r="E71" s="610">
        <v>3</v>
      </c>
      <c r="F71" s="463" t="s">
        <v>1569</v>
      </c>
      <c r="G71" s="455" t="s">
        <v>1675</v>
      </c>
      <c r="H71" s="462" t="s">
        <v>1676</v>
      </c>
      <c r="I71" s="615" t="s">
        <v>1686</v>
      </c>
      <c r="J71" s="615" t="s">
        <v>1686</v>
      </c>
      <c r="K71" s="397">
        <f t="shared" si="95"/>
        <v>1</v>
      </c>
      <c r="L71" s="621">
        <v>20</v>
      </c>
      <c r="M71" s="622">
        <v>20</v>
      </c>
      <c r="N71" s="623">
        <v>14</v>
      </c>
      <c r="O71" s="624">
        <v>6</v>
      </c>
      <c r="P71" s="623">
        <v>0</v>
      </c>
      <c r="Q71" s="625">
        <v>0</v>
      </c>
      <c r="R71" s="625">
        <v>15</v>
      </c>
      <c r="S71" s="625">
        <v>5</v>
      </c>
      <c r="T71" s="624">
        <v>0</v>
      </c>
      <c r="U71" s="623">
        <v>0</v>
      </c>
      <c r="V71" s="625">
        <v>1</v>
      </c>
      <c r="W71" s="625">
        <v>19</v>
      </c>
      <c r="X71" s="626">
        <v>0</v>
      </c>
      <c r="Y71" s="624">
        <v>0</v>
      </c>
      <c r="Z71" s="623">
        <v>0</v>
      </c>
      <c r="AA71" s="625">
        <v>20</v>
      </c>
      <c r="AB71" s="625">
        <v>0</v>
      </c>
      <c r="AC71" s="625">
        <v>0</v>
      </c>
      <c r="AD71" s="624">
        <v>0</v>
      </c>
      <c r="AE71" s="623">
        <v>7</v>
      </c>
      <c r="AF71" s="625">
        <v>13</v>
      </c>
      <c r="AG71" s="625">
        <v>0</v>
      </c>
      <c r="AH71" s="626">
        <v>0</v>
      </c>
      <c r="AI71" s="626">
        <v>0</v>
      </c>
      <c r="AJ71" s="626">
        <v>0</v>
      </c>
      <c r="AK71" s="624">
        <v>0</v>
      </c>
      <c r="AL71" s="636">
        <v>4</v>
      </c>
      <c r="AM71" s="637">
        <v>9</v>
      </c>
      <c r="AN71" s="637">
        <v>6</v>
      </c>
      <c r="AO71" s="637">
        <v>0</v>
      </c>
      <c r="AP71" s="638">
        <v>1</v>
      </c>
      <c r="AQ71" s="296">
        <v>4.6500000000000004</v>
      </c>
      <c r="AR71" s="296">
        <v>4.3499999999999996</v>
      </c>
      <c r="AS71" s="641">
        <f t="shared" si="96"/>
        <v>4.5749999999999993</v>
      </c>
      <c r="AT71" s="300">
        <v>4.5999999999999996</v>
      </c>
      <c r="AU71" s="311">
        <v>4.55</v>
      </c>
      <c r="AV71" s="307">
        <f t="shared" si="97"/>
        <v>4.5625</v>
      </c>
      <c r="AW71" s="300">
        <v>4.5999999999999996</v>
      </c>
      <c r="AX71" s="127">
        <v>4.5999999999999996</v>
      </c>
      <c r="AY71" s="127">
        <v>4.5999999999999996</v>
      </c>
      <c r="AZ71" s="311">
        <v>4.45</v>
      </c>
      <c r="BA71" s="641">
        <f t="shared" si="98"/>
        <v>4.5999999999999996</v>
      </c>
      <c r="BB71" s="300">
        <v>4.5999999999999996</v>
      </c>
      <c r="BC71" s="311">
        <v>4.5999999999999996</v>
      </c>
      <c r="BD71" s="307">
        <f t="shared" si="99"/>
        <v>4.45</v>
      </c>
      <c r="BE71" s="313">
        <v>4.45</v>
      </c>
      <c r="BF71" s="318" t="s">
        <v>1675</v>
      </c>
      <c r="BG71" s="317">
        <f>'입력(강사강의)'!$J$588</f>
        <v>4.5726334064327485</v>
      </c>
      <c r="BH71" s="644">
        <f t="shared" si="100"/>
        <v>4.5518861172027298</v>
      </c>
      <c r="BI71" s="488"/>
    </row>
    <row r="72" spans="1:61" x14ac:dyDescent="0.3">
      <c r="A72" s="259" t="s">
        <v>1188</v>
      </c>
      <c r="B72" s="259" t="s">
        <v>1659</v>
      </c>
      <c r="C72" s="608" t="s">
        <v>1670</v>
      </c>
      <c r="D72" s="259" t="s">
        <v>1683</v>
      </c>
      <c r="E72" s="610">
        <v>1</v>
      </c>
      <c r="F72" s="463" t="s">
        <v>1671</v>
      </c>
      <c r="G72" s="455" t="s">
        <v>1662</v>
      </c>
      <c r="H72" s="462" t="s">
        <v>1677</v>
      </c>
      <c r="I72" s="615" t="s">
        <v>1687</v>
      </c>
      <c r="J72" s="615" t="s">
        <v>1687</v>
      </c>
      <c r="K72" s="397">
        <f t="shared" si="95"/>
        <v>1</v>
      </c>
      <c r="L72" s="621">
        <v>10</v>
      </c>
      <c r="M72" s="622">
        <v>10</v>
      </c>
      <c r="N72" s="623">
        <v>8</v>
      </c>
      <c r="O72" s="624">
        <v>2</v>
      </c>
      <c r="P72" s="623">
        <v>0</v>
      </c>
      <c r="Q72" s="625">
        <v>1</v>
      </c>
      <c r="R72" s="625">
        <v>2</v>
      </c>
      <c r="S72" s="625">
        <v>7</v>
      </c>
      <c r="T72" s="624">
        <v>0</v>
      </c>
      <c r="U72" s="623">
        <v>3</v>
      </c>
      <c r="V72" s="625">
        <v>1</v>
      </c>
      <c r="W72" s="625">
        <v>5</v>
      </c>
      <c r="X72" s="626">
        <v>1</v>
      </c>
      <c r="Y72" s="624">
        <v>0</v>
      </c>
      <c r="Z72" s="623">
        <v>3</v>
      </c>
      <c r="AA72" s="625">
        <v>5</v>
      </c>
      <c r="AB72" s="625">
        <v>1</v>
      </c>
      <c r="AC72" s="625">
        <v>1</v>
      </c>
      <c r="AD72" s="624">
        <v>0</v>
      </c>
      <c r="AE72" s="623">
        <v>6</v>
      </c>
      <c r="AF72" s="625">
        <v>4</v>
      </c>
      <c r="AG72" s="625">
        <v>0</v>
      </c>
      <c r="AH72" s="626">
        <v>0</v>
      </c>
      <c r="AI72" s="626">
        <v>0</v>
      </c>
      <c r="AJ72" s="626">
        <v>0</v>
      </c>
      <c r="AK72" s="624">
        <v>0</v>
      </c>
      <c r="AL72" s="636">
        <v>5</v>
      </c>
      <c r="AM72" s="637">
        <v>4</v>
      </c>
      <c r="AN72" s="637">
        <v>0</v>
      </c>
      <c r="AO72" s="637">
        <v>1</v>
      </c>
      <c r="AP72" s="638">
        <v>0</v>
      </c>
      <c r="AQ72" s="296">
        <v>4.4000000000000004</v>
      </c>
      <c r="AR72" s="296">
        <v>4.5</v>
      </c>
      <c r="AS72" s="641">
        <f t="shared" si="96"/>
        <v>4.3</v>
      </c>
      <c r="AT72" s="300">
        <v>4.3</v>
      </c>
      <c r="AU72" s="311">
        <v>4.3</v>
      </c>
      <c r="AV72" s="307">
        <f t="shared" si="97"/>
        <v>4.4749999999999996</v>
      </c>
      <c r="AW72" s="300">
        <v>4.4000000000000004</v>
      </c>
      <c r="AX72" s="127">
        <v>4.5</v>
      </c>
      <c r="AY72" s="127">
        <v>4.4000000000000004</v>
      </c>
      <c r="AZ72" s="311">
        <v>4.5999999999999996</v>
      </c>
      <c r="BA72" s="641">
        <f t="shared" si="98"/>
        <v>4.6500000000000004</v>
      </c>
      <c r="BB72" s="300">
        <v>4.5999999999999996</v>
      </c>
      <c r="BC72" s="311">
        <v>4.7</v>
      </c>
      <c r="BD72" s="307">
        <f t="shared" si="99"/>
        <v>4.5</v>
      </c>
      <c r="BE72" s="313">
        <v>4.5</v>
      </c>
      <c r="BF72" s="318">
        <v>4.5</v>
      </c>
      <c r="BG72" s="317">
        <f>'입력(강사강의)'!$J$597</f>
        <v>4.3678571428571429</v>
      </c>
      <c r="BH72" s="644">
        <f t="shared" si="100"/>
        <v>4.4667582417582414</v>
      </c>
      <c r="BI72" s="488"/>
    </row>
    <row r="73" spans="1:61" x14ac:dyDescent="0.3">
      <c r="A73" s="259" t="s">
        <v>1188</v>
      </c>
      <c r="B73" s="259" t="s">
        <v>1659</v>
      </c>
      <c r="C73" s="608" t="s">
        <v>1670</v>
      </c>
      <c r="D73" s="259" t="s">
        <v>570</v>
      </c>
      <c r="E73" s="610">
        <v>1</v>
      </c>
      <c r="F73" s="463" t="s">
        <v>1672</v>
      </c>
      <c r="G73" s="455" t="s">
        <v>1662</v>
      </c>
      <c r="H73" s="462" t="s">
        <v>1678</v>
      </c>
      <c r="I73" s="615" t="s">
        <v>1688</v>
      </c>
      <c r="J73" s="615" t="s">
        <v>1688</v>
      </c>
      <c r="K73" s="397">
        <f t="shared" si="95"/>
        <v>0.96551724137931039</v>
      </c>
      <c r="L73" s="621">
        <v>28</v>
      </c>
      <c r="M73" s="622">
        <v>29</v>
      </c>
      <c r="N73" s="623">
        <v>12</v>
      </c>
      <c r="O73" s="624">
        <v>16</v>
      </c>
      <c r="P73" s="623">
        <v>0</v>
      </c>
      <c r="Q73" s="625">
        <v>4</v>
      </c>
      <c r="R73" s="625">
        <v>13</v>
      </c>
      <c r="S73" s="625">
        <v>11</v>
      </c>
      <c r="T73" s="624">
        <v>0</v>
      </c>
      <c r="U73" s="623">
        <v>5</v>
      </c>
      <c r="V73" s="625">
        <v>3</v>
      </c>
      <c r="W73" s="625">
        <v>18</v>
      </c>
      <c r="X73" s="626">
        <v>2</v>
      </c>
      <c r="Y73" s="624">
        <v>0</v>
      </c>
      <c r="Z73" s="623">
        <v>4</v>
      </c>
      <c r="AA73" s="625">
        <v>17</v>
      </c>
      <c r="AB73" s="625">
        <v>4</v>
      </c>
      <c r="AC73" s="625">
        <v>1</v>
      </c>
      <c r="AD73" s="624">
        <v>2</v>
      </c>
      <c r="AE73" s="623">
        <v>17</v>
      </c>
      <c r="AF73" s="625">
        <v>9</v>
      </c>
      <c r="AG73" s="625">
        <v>1</v>
      </c>
      <c r="AH73" s="626">
        <v>0</v>
      </c>
      <c r="AI73" s="626">
        <v>0</v>
      </c>
      <c r="AJ73" s="626">
        <v>0</v>
      </c>
      <c r="AK73" s="624">
        <v>1</v>
      </c>
      <c r="AL73" s="636">
        <v>4</v>
      </c>
      <c r="AM73" s="637">
        <v>5</v>
      </c>
      <c r="AN73" s="637">
        <v>19</v>
      </c>
      <c r="AO73" s="637">
        <v>0</v>
      </c>
      <c r="AP73" s="638">
        <v>0</v>
      </c>
      <c r="AQ73" s="296">
        <v>4.93</v>
      </c>
      <c r="AR73" s="296">
        <v>4.8600000000000003</v>
      </c>
      <c r="AS73" s="641">
        <f t="shared" si="96"/>
        <v>4.875</v>
      </c>
      <c r="AT73" s="300">
        <v>4.8899999999999997</v>
      </c>
      <c r="AU73" s="311">
        <v>4.8600000000000003</v>
      </c>
      <c r="AV73" s="307">
        <f t="shared" si="97"/>
        <v>4.9024999999999999</v>
      </c>
      <c r="AW73" s="300">
        <v>4.93</v>
      </c>
      <c r="AX73" s="127">
        <v>4.96</v>
      </c>
      <c r="AY73" s="127">
        <v>4.79</v>
      </c>
      <c r="AZ73" s="311">
        <v>4.93</v>
      </c>
      <c r="BA73" s="641">
        <f t="shared" si="98"/>
        <v>4.93</v>
      </c>
      <c r="BB73" s="300">
        <v>4.93</v>
      </c>
      <c r="BC73" s="311">
        <v>4.93</v>
      </c>
      <c r="BD73" s="307">
        <f t="shared" si="99"/>
        <v>4.75</v>
      </c>
      <c r="BE73" s="313">
        <v>4.82</v>
      </c>
      <c r="BF73" s="318">
        <v>4.68</v>
      </c>
      <c r="BG73" s="317">
        <f>'입력(강사강의)'!$J$605</f>
        <v>4.9518750000000002</v>
      </c>
      <c r="BH73" s="644">
        <f t="shared" si="100"/>
        <v>4.8816826923076926</v>
      </c>
      <c r="BI73" s="488"/>
    </row>
    <row r="74" spans="1:61" x14ac:dyDescent="0.3">
      <c r="A74" s="259" t="s">
        <v>1188</v>
      </c>
      <c r="B74" s="259" t="s">
        <v>1659</v>
      </c>
      <c r="C74" s="608" t="s">
        <v>1670</v>
      </c>
      <c r="D74" s="259" t="s">
        <v>767</v>
      </c>
      <c r="E74" s="610">
        <v>2</v>
      </c>
      <c r="F74" s="463" t="s">
        <v>1673</v>
      </c>
      <c r="G74" s="455" t="s">
        <v>1675</v>
      </c>
      <c r="H74" s="462" t="s">
        <v>1679</v>
      </c>
      <c r="I74" s="615" t="s">
        <v>1689</v>
      </c>
      <c r="J74" s="615" t="s">
        <v>1689</v>
      </c>
      <c r="K74" s="397">
        <f t="shared" si="95"/>
        <v>1</v>
      </c>
      <c r="L74" s="621">
        <v>24</v>
      </c>
      <c r="M74" s="622">
        <v>24</v>
      </c>
      <c r="N74" s="630" t="s">
        <v>2377</v>
      </c>
      <c r="O74" s="631"/>
      <c r="P74" s="632"/>
      <c r="Q74" s="632"/>
      <c r="R74" s="632"/>
      <c r="S74" s="632"/>
      <c r="T74" s="631"/>
      <c r="U74" s="632"/>
      <c r="V74" s="632"/>
      <c r="W74" s="632"/>
      <c r="X74" s="632"/>
      <c r="Y74" s="631"/>
      <c r="Z74" s="632"/>
      <c r="AA74" s="632"/>
      <c r="AB74" s="632"/>
      <c r="AC74" s="632"/>
      <c r="AD74" s="631"/>
      <c r="AE74" s="632"/>
      <c r="AF74" s="632"/>
      <c r="AG74" s="632"/>
      <c r="AH74" s="632"/>
      <c r="AI74" s="632"/>
      <c r="AJ74" s="632"/>
      <c r="AK74" s="631"/>
      <c r="AL74" s="633"/>
      <c r="AM74" s="634"/>
      <c r="AN74" s="634"/>
      <c r="AO74" s="634"/>
      <c r="AP74" s="635"/>
      <c r="AQ74" s="295"/>
      <c r="AR74" s="295"/>
      <c r="AS74" s="303"/>
      <c r="AT74" s="299"/>
      <c r="AU74" s="310"/>
      <c r="AV74" s="304"/>
      <c r="AW74" s="299"/>
      <c r="AX74" s="265"/>
      <c r="AY74" s="265"/>
      <c r="AZ74" s="310"/>
      <c r="BA74" s="303"/>
      <c r="BB74" s="299"/>
      <c r="BC74" s="310"/>
      <c r="BD74" s="304"/>
      <c r="BE74" s="312"/>
      <c r="BF74" s="475"/>
      <c r="BG74" s="476"/>
      <c r="BH74" s="477"/>
      <c r="BI74" s="728" t="s">
        <v>2379</v>
      </c>
    </row>
    <row r="75" spans="1:61" x14ac:dyDescent="0.3">
      <c r="A75" s="259" t="s">
        <v>1188</v>
      </c>
      <c r="B75" s="259" t="s">
        <v>1659</v>
      </c>
      <c r="C75" s="608" t="s">
        <v>1670</v>
      </c>
      <c r="D75" s="259" t="s">
        <v>1684</v>
      </c>
      <c r="E75" s="610">
        <v>3</v>
      </c>
      <c r="F75" s="463" t="s">
        <v>703</v>
      </c>
      <c r="G75" s="455" t="s">
        <v>1662</v>
      </c>
      <c r="H75" s="462" t="s">
        <v>1279</v>
      </c>
      <c r="I75" s="615" t="s">
        <v>1690</v>
      </c>
      <c r="J75" s="615" t="s">
        <v>1690</v>
      </c>
      <c r="K75" s="397">
        <f t="shared" si="95"/>
        <v>0.91891891891891897</v>
      </c>
      <c r="L75" s="621">
        <v>34</v>
      </c>
      <c r="M75" s="622">
        <v>37</v>
      </c>
      <c r="N75" s="623">
        <v>8</v>
      </c>
      <c r="O75" s="624">
        <v>26</v>
      </c>
      <c r="P75" s="623">
        <v>13</v>
      </c>
      <c r="Q75" s="625">
        <v>17</v>
      </c>
      <c r="R75" s="625">
        <v>4</v>
      </c>
      <c r="S75" s="625">
        <v>0</v>
      </c>
      <c r="T75" s="624">
        <v>0</v>
      </c>
      <c r="U75" s="623">
        <v>0</v>
      </c>
      <c r="V75" s="625">
        <v>3</v>
      </c>
      <c r="W75" s="625">
        <v>31</v>
      </c>
      <c r="X75" s="626">
        <v>0</v>
      </c>
      <c r="Y75" s="624">
        <v>0</v>
      </c>
      <c r="Z75" s="623">
        <v>0</v>
      </c>
      <c r="AA75" s="625">
        <v>0</v>
      </c>
      <c r="AB75" s="625">
        <v>1</v>
      </c>
      <c r="AC75" s="625">
        <v>33</v>
      </c>
      <c r="AD75" s="624">
        <v>0</v>
      </c>
      <c r="AE75" s="623">
        <v>18</v>
      </c>
      <c r="AF75" s="625">
        <v>11</v>
      </c>
      <c r="AG75" s="625">
        <v>0</v>
      </c>
      <c r="AH75" s="626">
        <v>0</v>
      </c>
      <c r="AI75" s="626">
        <v>0</v>
      </c>
      <c r="AJ75" s="626">
        <v>0</v>
      </c>
      <c r="AK75" s="624">
        <v>5</v>
      </c>
      <c r="AL75" s="636">
        <v>2</v>
      </c>
      <c r="AM75" s="637">
        <v>20</v>
      </c>
      <c r="AN75" s="637">
        <v>7</v>
      </c>
      <c r="AO75" s="637">
        <v>5</v>
      </c>
      <c r="AP75" s="638">
        <v>0</v>
      </c>
      <c r="AQ75" s="296">
        <v>4.47</v>
      </c>
      <c r="AR75" s="296">
        <v>4.41</v>
      </c>
      <c r="AS75" s="641">
        <f t="shared" si="96"/>
        <v>4.3849999999999998</v>
      </c>
      <c r="AT75" s="300">
        <v>4.38</v>
      </c>
      <c r="AU75" s="311">
        <v>4.3899999999999997</v>
      </c>
      <c r="AV75" s="307">
        <f t="shared" si="97"/>
        <v>4.4125000000000005</v>
      </c>
      <c r="AW75" s="300">
        <v>4.3</v>
      </c>
      <c r="AX75" s="127">
        <v>4.41</v>
      </c>
      <c r="AY75" s="127">
        <v>4.53</v>
      </c>
      <c r="AZ75" s="311">
        <v>4.41</v>
      </c>
      <c r="BA75" s="641">
        <f t="shared" si="98"/>
        <v>4.5149999999999997</v>
      </c>
      <c r="BB75" s="300">
        <v>4.5599999999999996</v>
      </c>
      <c r="BC75" s="311">
        <v>4.47</v>
      </c>
      <c r="BD75" s="307">
        <f t="shared" si="99"/>
        <v>4.4399999999999995</v>
      </c>
      <c r="BE75" s="313">
        <v>4.5</v>
      </c>
      <c r="BF75" s="318">
        <v>4.38</v>
      </c>
      <c r="BG75" s="317">
        <f>'입력(강사강의)'!$J$614</f>
        <v>4.5249999999999995</v>
      </c>
      <c r="BH75" s="644">
        <f t="shared" ref="BH75" si="101">IFERROR(AVERAGE(AQ75:AR75,AT75:AU75,AW75:AZ75,BB75:BC75,BE75:BF75,BG75), "-")</f>
        <v>4.4411538461538465</v>
      </c>
      <c r="BI75" s="488"/>
    </row>
    <row r="76" spans="1:61" ht="16.5" customHeight="1" x14ac:dyDescent="0.3">
      <c r="A76" s="557" t="s">
        <v>4106</v>
      </c>
      <c r="B76" s="557"/>
      <c r="C76" s="609"/>
      <c r="D76" s="557"/>
      <c r="E76" s="612" t="str">
        <f>COUNTIFS(E77:E109, "&lt;&gt;", E77:E109, "&gt;0", BI77:BI109, "&lt;&gt;과정진행중", BI77:BI109, "&lt;&gt;타기관위탁")+1&amp;"개 기수"</f>
        <v>28개 기수</v>
      </c>
      <c r="F76" s="188" t="str">
        <f>SUMPRODUCT(1/COUNTIF(F77:F109, F77:F109))-COUNTIF(BI77:BI109,"=과정진행중")-COUNTIF(BI77:BI109,"=타기관위탁")+1&amp;"개 과정"</f>
        <v>25개 과정</v>
      </c>
      <c r="G76" s="613" t="s">
        <v>1885</v>
      </c>
      <c r="H76" s="582" t="s">
        <v>1885</v>
      </c>
      <c r="I76" s="614" t="s">
        <v>1885</v>
      </c>
      <c r="J76" s="614" t="s">
        <v>1885</v>
      </c>
      <c r="K76" s="563">
        <f t="shared" si="95"/>
        <v>0.9244755244755245</v>
      </c>
      <c r="L76" s="616">
        <f>SUMIFS(L77:L109, $E$77:$E$109, "&lt;&gt;", $E$77:$E$109, "&gt;=0", $BI$77:$BI$109, "&lt;&gt;과정진행중", $BI$77:$BI$109, "&lt;&gt;타기관위탁")+ROUNDDOWN(AVERAGEIF($D$77:$D$109, "기본(기본장기)", L77:L109),0)</f>
        <v>661</v>
      </c>
      <c r="M76" s="617">
        <f>SUMIFS(M77:M109, $E$77:$E$109, "&lt;&gt;", $E$77:$E$109, "&gt;=0", $BI$77:$BI$109, "&lt;&gt;과정진행중", $BI$77:$BI$109, "&lt;&gt;타기관위탁")+ROUNDDOWN(AVERAGEIF($D$77:$D$109, "기본(기본장기)", M77:M109),0)</f>
        <v>715</v>
      </c>
      <c r="N76" s="564">
        <f>IFERROR(
    SUMIFS(N77:N109, $BI$77:$BI$109, "&lt;&gt;타기관위탁", $BI$77:$BI$109, "&lt;&gt;과정진행중")
    / ($L$76 - ROUNDDOWN(AVERAGEIF($D$77:$D$109, "기본(기본장기)", $L$77:$L$109), 0)),
    "-"
)</f>
        <v>0.565587734241908</v>
      </c>
      <c r="O76" s="565">
        <f>IFERROR(
    SUMIFS(O77:O109, $BI$77:$BI$109, "&lt;&gt;타기관위탁", $BI$77:$BI$109, "&lt;&gt;과정진행중")
    / ($L$76 - ROUNDDOWN(AVERAGEIF($D$77:$D$109, "기본(기본장기)", $L$77:$L$109), 0)),
    "-"
)</f>
        <v>0.43270868824531517</v>
      </c>
      <c r="P76" s="564">
        <f t="shared" ref="P76:AP76" si="102">IFERROR(
    SUMIFS(P77:P109, $BI$77:$BI$109, "&lt;&gt;타기관위탁", $BI$77:$BI$109, "&lt;&gt;과정진행중")
    / ($L$76 - ROUNDDOWN(AVERAGEIF($D$77:$D$109, "기본(기본장기)", $L$77:$L$109), 0)),
    "-"
)</f>
        <v>5.2810902896081771E-2</v>
      </c>
      <c r="Q76" s="563">
        <f t="shared" si="102"/>
        <v>0.21294718909710392</v>
      </c>
      <c r="R76" s="563">
        <f t="shared" si="102"/>
        <v>0.23168654173764908</v>
      </c>
      <c r="S76" s="563">
        <f t="shared" si="102"/>
        <v>0.39182282793867124</v>
      </c>
      <c r="T76" s="565">
        <f t="shared" si="102"/>
        <v>0.11073253833049404</v>
      </c>
      <c r="U76" s="564">
        <f t="shared" si="102"/>
        <v>0.17717206132879046</v>
      </c>
      <c r="V76" s="563">
        <f t="shared" si="102"/>
        <v>0.12606473594548551</v>
      </c>
      <c r="W76" s="563">
        <f t="shared" si="102"/>
        <v>0.61158432708688248</v>
      </c>
      <c r="X76" s="566">
        <f t="shared" si="102"/>
        <v>3.5775127768313458E-2</v>
      </c>
      <c r="Y76" s="565">
        <f t="shared" si="102"/>
        <v>4.9403747870528106E-2</v>
      </c>
      <c r="Z76" s="564">
        <f t="shared" si="102"/>
        <v>0.27427597955706984</v>
      </c>
      <c r="AA76" s="563">
        <f t="shared" si="102"/>
        <v>0.27427597955706984</v>
      </c>
      <c r="AB76" s="563">
        <f t="shared" si="102"/>
        <v>0.1686541737649063</v>
      </c>
      <c r="AC76" s="563">
        <f t="shared" si="102"/>
        <v>0.21635434412265758</v>
      </c>
      <c r="AD76" s="565">
        <f t="shared" si="102"/>
        <v>6.4735945485519586E-2</v>
      </c>
      <c r="AE76" s="564">
        <f t="shared" si="102"/>
        <v>0.44633730834752983</v>
      </c>
      <c r="AF76" s="563">
        <f t="shared" si="102"/>
        <v>0.40885860306643951</v>
      </c>
      <c r="AG76" s="563">
        <f t="shared" si="102"/>
        <v>4.770017035775128E-2</v>
      </c>
      <c r="AH76" s="563">
        <f t="shared" si="102"/>
        <v>1.7035775127768314E-3</v>
      </c>
      <c r="AI76" s="563">
        <f t="shared" si="102"/>
        <v>1.192504258943782E-2</v>
      </c>
      <c r="AJ76" s="563">
        <f t="shared" si="102"/>
        <v>3.4071550255536627E-3</v>
      </c>
      <c r="AK76" s="565">
        <f t="shared" si="102"/>
        <v>8.006814310051108E-2</v>
      </c>
      <c r="AL76" s="564">
        <f t="shared" si="102"/>
        <v>0.23168654173764908</v>
      </c>
      <c r="AM76" s="563">
        <f t="shared" si="102"/>
        <v>0.32027257240204432</v>
      </c>
      <c r="AN76" s="563">
        <f t="shared" si="102"/>
        <v>0.19931856899488926</v>
      </c>
      <c r="AO76" s="563">
        <f t="shared" si="102"/>
        <v>0.20442930153321975</v>
      </c>
      <c r="AP76" s="566">
        <f t="shared" si="102"/>
        <v>4.4293015332197615E-2</v>
      </c>
      <c r="AQ76" s="570">
        <f>AVERAGE(AQ77:AQ109)</f>
        <v>4.645368544965625</v>
      </c>
      <c r="AR76" s="570">
        <f t="shared" ref="AR76:BF76" si="103">AVERAGE(AR77:AR109)</f>
        <v>4.5490960995185787</v>
      </c>
      <c r="AS76" s="571">
        <f t="shared" si="103"/>
        <v>4.5350673289705803</v>
      </c>
      <c r="AT76" s="562">
        <f t="shared" si="103"/>
        <v>4.5668840473318832</v>
      </c>
      <c r="AU76" s="572">
        <f t="shared" si="103"/>
        <v>4.5032506106092747</v>
      </c>
      <c r="AV76" s="573">
        <f t="shared" si="103"/>
        <v>4.5504304778394395</v>
      </c>
      <c r="AW76" s="562">
        <f t="shared" si="103"/>
        <v>4.5457388431390058</v>
      </c>
      <c r="AX76" s="562">
        <f t="shared" si="103"/>
        <v>4.5860792535932573</v>
      </c>
      <c r="AY76" s="562">
        <f t="shared" si="103"/>
        <v>4.5090399106802517</v>
      </c>
      <c r="AZ76" s="572">
        <f t="shared" si="103"/>
        <v>4.5608639039452408</v>
      </c>
      <c r="BA76" s="571">
        <f t="shared" si="103"/>
        <v>4.6380514620253965</v>
      </c>
      <c r="BB76" s="562">
        <f t="shared" si="103"/>
        <v>4.6444317283962144</v>
      </c>
      <c r="BC76" s="572">
        <f t="shared" si="103"/>
        <v>4.6316711956545769</v>
      </c>
      <c r="BD76" s="573">
        <f t="shared" si="103"/>
        <v>4.4727190401327288</v>
      </c>
      <c r="BE76" s="562">
        <f t="shared" si="103"/>
        <v>4.462072869248729</v>
      </c>
      <c r="BF76" s="572">
        <f t="shared" si="103"/>
        <v>4.4657606700530614</v>
      </c>
      <c r="BG76" s="574">
        <f>'입력(강사강의)'!$J$628</f>
        <v>4.6399638992975332</v>
      </c>
      <c r="BH76" s="575">
        <f>AVERAGE(BH77:BH109)</f>
        <v>4.5644969253142644</v>
      </c>
      <c r="BI76" s="576" t="s">
        <v>104</v>
      </c>
    </row>
    <row r="77" spans="1:61" x14ac:dyDescent="0.3">
      <c r="A77" s="259" t="s">
        <v>1834</v>
      </c>
      <c r="B77" s="259" t="s">
        <v>1836</v>
      </c>
      <c r="C77" s="608" t="s">
        <v>2002</v>
      </c>
      <c r="D77" s="259" t="s">
        <v>767</v>
      </c>
      <c r="E77" s="610">
        <v>1</v>
      </c>
      <c r="F77" s="463" t="s">
        <v>1838</v>
      </c>
      <c r="G77" s="455" t="s">
        <v>106</v>
      </c>
      <c r="H77" s="462" t="s">
        <v>1500</v>
      </c>
      <c r="I77" s="615" t="s">
        <v>362</v>
      </c>
      <c r="J77" s="615" t="s">
        <v>362</v>
      </c>
      <c r="K77" s="397">
        <f t="shared" si="95"/>
        <v>0.95744680851063835</v>
      </c>
      <c r="L77" s="621">
        <v>45</v>
      </c>
      <c r="M77" s="622">
        <v>47</v>
      </c>
      <c r="N77" s="623">
        <v>22</v>
      </c>
      <c r="O77" s="624">
        <v>23</v>
      </c>
      <c r="P77" s="623">
        <v>0</v>
      </c>
      <c r="Q77" s="625">
        <v>0</v>
      </c>
      <c r="R77" s="625">
        <v>0</v>
      </c>
      <c r="S77" s="625">
        <v>12</v>
      </c>
      <c r="T77" s="624">
        <v>33</v>
      </c>
      <c r="U77" s="623">
        <v>3</v>
      </c>
      <c r="V77" s="625">
        <v>7</v>
      </c>
      <c r="W77" s="625">
        <v>35</v>
      </c>
      <c r="X77" s="626">
        <v>0</v>
      </c>
      <c r="Y77" s="624">
        <v>0</v>
      </c>
      <c r="Z77" s="623">
        <v>25</v>
      </c>
      <c r="AA77" s="625">
        <v>17</v>
      </c>
      <c r="AB77" s="625">
        <v>2</v>
      </c>
      <c r="AC77" s="625">
        <v>0</v>
      </c>
      <c r="AD77" s="624">
        <v>1</v>
      </c>
      <c r="AE77" s="623">
        <v>17</v>
      </c>
      <c r="AF77" s="625">
        <v>18</v>
      </c>
      <c r="AG77" s="625">
        <v>4</v>
      </c>
      <c r="AH77" s="626">
        <v>0</v>
      </c>
      <c r="AI77" s="626">
        <v>2</v>
      </c>
      <c r="AJ77" s="626">
        <v>0</v>
      </c>
      <c r="AK77" s="624">
        <v>4</v>
      </c>
      <c r="AL77" s="636">
        <v>4</v>
      </c>
      <c r="AM77" s="637">
        <v>1</v>
      </c>
      <c r="AN77" s="637">
        <v>18</v>
      </c>
      <c r="AO77" s="637">
        <v>18</v>
      </c>
      <c r="AP77" s="638">
        <v>4</v>
      </c>
      <c r="AQ77" s="296">
        <v>4.8444444444444441</v>
      </c>
      <c r="AR77" s="296">
        <v>4.8666666666666663</v>
      </c>
      <c r="AS77" s="641">
        <f t="shared" ref="AS77" si="104">IFERROR(AVERAGE(AT77:AU77), "-")</f>
        <v>4.7222222222222223</v>
      </c>
      <c r="AT77" s="300">
        <v>4.7111111111111112</v>
      </c>
      <c r="AU77" s="311">
        <v>4.7333333333333334</v>
      </c>
      <c r="AV77" s="307">
        <f t="shared" ref="AV77" si="105">IFERROR(AVERAGE(AW77:AZ77), "-")</f>
        <v>4.8111111111111109</v>
      </c>
      <c r="AW77" s="300">
        <v>4.8444444444444441</v>
      </c>
      <c r="AX77" s="127">
        <v>4.8</v>
      </c>
      <c r="AY77" s="127">
        <v>4.8</v>
      </c>
      <c r="AZ77" s="311">
        <v>4.8</v>
      </c>
      <c r="BA77" s="641">
        <f t="shared" ref="BA77" si="106">IFERROR(AVERAGE(BB77:BC77), "-")</f>
        <v>4.9111111111111114</v>
      </c>
      <c r="BB77" s="300">
        <v>4.9111111111111114</v>
      </c>
      <c r="BC77" s="311">
        <v>4.9111111111111114</v>
      </c>
      <c r="BD77" s="307">
        <f t="shared" ref="BD77" si="107">IFERROR(AVERAGE(BE77:BF77), "-")</f>
        <v>4.7666666666666666</v>
      </c>
      <c r="BE77" s="313">
        <v>4.7333333333333334</v>
      </c>
      <c r="BF77" s="318">
        <v>4.8</v>
      </c>
      <c r="BG77" s="317">
        <f>'입력(강사강의)'!$J$628</f>
        <v>4.6399638992975332</v>
      </c>
      <c r="BH77" s="644">
        <f t="shared" ref="BH77" si="108">IFERROR(AVERAGE(AQ77:AR77,AT77:AU77,AW77:AZ77,BB77:BC77,BE77:BF77,BG77), "-")</f>
        <v>4.7996553426810067</v>
      </c>
      <c r="BI77" s="488" t="s">
        <v>1922</v>
      </c>
    </row>
    <row r="78" spans="1:61" x14ac:dyDescent="0.3">
      <c r="A78" s="259" t="s">
        <v>1834</v>
      </c>
      <c r="B78" s="259" t="s">
        <v>1836</v>
      </c>
      <c r="C78" s="608" t="s">
        <v>1837</v>
      </c>
      <c r="D78" s="259" t="s">
        <v>492</v>
      </c>
      <c r="E78" s="610">
        <v>22</v>
      </c>
      <c r="F78" s="463" t="s">
        <v>1839</v>
      </c>
      <c r="G78" s="455" t="s">
        <v>106</v>
      </c>
      <c r="H78" s="462" t="s">
        <v>1936</v>
      </c>
      <c r="I78" s="615" t="s">
        <v>247</v>
      </c>
      <c r="J78" s="615" t="s">
        <v>248</v>
      </c>
      <c r="K78" s="397">
        <f t="shared" ref="K78" si="109">IFERROR(L78/M78, "-")</f>
        <v>0.90909090909090906</v>
      </c>
      <c r="L78" s="621">
        <v>80</v>
      </c>
      <c r="M78" s="622">
        <v>88</v>
      </c>
      <c r="N78" s="630" t="s">
        <v>367</v>
      </c>
      <c r="O78" s="631"/>
      <c r="P78" s="632"/>
      <c r="Q78" s="632"/>
      <c r="R78" s="632"/>
      <c r="S78" s="632"/>
      <c r="T78" s="631"/>
      <c r="U78" s="632"/>
      <c r="V78" s="632"/>
      <c r="W78" s="632"/>
      <c r="X78" s="632"/>
      <c r="Y78" s="631"/>
      <c r="Z78" s="632"/>
      <c r="AA78" s="632"/>
      <c r="AB78" s="632"/>
      <c r="AC78" s="632"/>
      <c r="AD78" s="631"/>
      <c r="AE78" s="632"/>
      <c r="AF78" s="632"/>
      <c r="AG78" s="632"/>
      <c r="AH78" s="632"/>
      <c r="AI78" s="632"/>
      <c r="AJ78" s="632"/>
      <c r="AK78" s="631"/>
      <c r="AL78" s="633"/>
      <c r="AM78" s="634"/>
      <c r="AN78" s="634"/>
      <c r="AO78" s="634"/>
      <c r="AP78" s="635"/>
      <c r="AQ78" s="296">
        <v>4.4874999999999998</v>
      </c>
      <c r="AR78" s="296">
        <v>4.5625</v>
      </c>
      <c r="AS78" s="641">
        <f t="shared" ref="AS78" si="110">IFERROR(AVERAGE(AT78:AU78), "-")</f>
        <v>4.5062499999999996</v>
      </c>
      <c r="AT78" s="300">
        <v>4.5374999999999996</v>
      </c>
      <c r="AU78" s="311">
        <v>4.4749999999999996</v>
      </c>
      <c r="AV78" s="307">
        <f t="shared" ref="AV78" si="111">IFERROR(AVERAGE(AW78:AZ78), "-")</f>
        <v>4.4437499999999996</v>
      </c>
      <c r="AW78" s="300">
        <v>4.4749999999999996</v>
      </c>
      <c r="AX78" s="127">
        <v>4.4000000000000004</v>
      </c>
      <c r="AY78" s="127">
        <v>4.45</v>
      </c>
      <c r="AZ78" s="311">
        <v>4.45</v>
      </c>
      <c r="BA78" s="641">
        <f t="shared" ref="BA78" si="112">IFERROR(AVERAGE(BB78:BC78), "-")</f>
        <v>4.5437500000000002</v>
      </c>
      <c r="BB78" s="300">
        <v>4.5250000000000004</v>
      </c>
      <c r="BC78" s="311">
        <v>4.5625</v>
      </c>
      <c r="BD78" s="307">
        <f t="shared" ref="BD78" si="113">IFERROR(AVERAGE(BE78:BF78), "-")</f>
        <v>4.3375000000000004</v>
      </c>
      <c r="BE78" s="313">
        <v>4.2249999999999996</v>
      </c>
      <c r="BF78" s="318">
        <v>4.45</v>
      </c>
      <c r="BG78" s="317">
        <v>4.6033630334953237</v>
      </c>
      <c r="BH78" s="644">
        <f>IFERROR(AVERAGE(AQ78:AR78,AT78:AU78,AW78:AZ78,BB78:BC78,BE78:BF78,BG78), "-")</f>
        <v>4.4771817718073326</v>
      </c>
      <c r="BI78" s="727" t="s">
        <v>367</v>
      </c>
    </row>
    <row r="79" spans="1:61" x14ac:dyDescent="0.3">
      <c r="A79" s="259" t="s">
        <v>1834</v>
      </c>
      <c r="B79" s="259" t="s">
        <v>1836</v>
      </c>
      <c r="C79" s="608" t="s">
        <v>1842</v>
      </c>
      <c r="D79" s="259" t="s">
        <v>1864</v>
      </c>
      <c r="E79" s="610">
        <v>2</v>
      </c>
      <c r="F79" s="463" t="s">
        <v>368</v>
      </c>
      <c r="G79" s="455" t="s">
        <v>1844</v>
      </c>
      <c r="H79" s="462" t="s">
        <v>1950</v>
      </c>
      <c r="I79" s="615" t="s">
        <v>1845</v>
      </c>
      <c r="J79" s="615" t="s">
        <v>1845</v>
      </c>
      <c r="K79" s="397">
        <f t="shared" ref="K79:K83" si="114">IFERROR(L79/M79, "-")</f>
        <v>1</v>
      </c>
      <c r="L79" s="621">
        <v>29</v>
      </c>
      <c r="M79" s="622">
        <v>29</v>
      </c>
      <c r="N79" s="623">
        <v>11</v>
      </c>
      <c r="O79" s="624">
        <v>18</v>
      </c>
      <c r="P79" s="623">
        <v>7</v>
      </c>
      <c r="Q79" s="625">
        <v>20</v>
      </c>
      <c r="R79" s="625">
        <v>2</v>
      </c>
      <c r="S79" s="625">
        <v>0</v>
      </c>
      <c r="T79" s="624">
        <v>0</v>
      </c>
      <c r="U79" s="623">
        <v>17</v>
      </c>
      <c r="V79" s="625">
        <v>12</v>
      </c>
      <c r="W79" s="625">
        <v>0</v>
      </c>
      <c r="X79" s="626">
        <v>0</v>
      </c>
      <c r="Y79" s="624">
        <v>0</v>
      </c>
      <c r="Z79" s="623">
        <v>0</v>
      </c>
      <c r="AA79" s="625">
        <v>0</v>
      </c>
      <c r="AB79" s="625">
        <v>8</v>
      </c>
      <c r="AC79" s="625">
        <v>21</v>
      </c>
      <c r="AD79" s="624">
        <v>0</v>
      </c>
      <c r="AE79" s="623">
        <v>14</v>
      </c>
      <c r="AF79" s="625">
        <v>13</v>
      </c>
      <c r="AG79" s="625">
        <v>0</v>
      </c>
      <c r="AH79" s="626">
        <v>0</v>
      </c>
      <c r="AI79" s="626">
        <v>0</v>
      </c>
      <c r="AJ79" s="626">
        <v>0</v>
      </c>
      <c r="AK79" s="624">
        <v>2</v>
      </c>
      <c r="AL79" s="636">
        <v>13</v>
      </c>
      <c r="AM79" s="637">
        <v>8</v>
      </c>
      <c r="AN79" s="637">
        <v>2</v>
      </c>
      <c r="AO79" s="637">
        <v>5</v>
      </c>
      <c r="AP79" s="638">
        <v>1</v>
      </c>
      <c r="AQ79" s="296">
        <v>4.5172413793103452</v>
      </c>
      <c r="AR79" s="296">
        <v>4.2068965517241379</v>
      </c>
      <c r="AS79" s="641">
        <f t="shared" ref="AS79:AS83" si="115">IFERROR(AVERAGE(AT79:AU79), "-")</f>
        <v>4.4137931034482758</v>
      </c>
      <c r="AT79" s="300">
        <v>4.4137931034482758</v>
      </c>
      <c r="AU79" s="311">
        <v>4.4137931034482758</v>
      </c>
      <c r="AV79" s="307">
        <f t="shared" ref="AV79:AV83" si="116">IFERROR(AVERAGE(AW79:AZ79), "-")</f>
        <v>4.4568965517241379</v>
      </c>
      <c r="AW79" s="300">
        <v>4.3793103448275863</v>
      </c>
      <c r="AX79" s="127">
        <v>4.3793103448275863</v>
      </c>
      <c r="AY79" s="127">
        <v>4.5517241379310347</v>
      </c>
      <c r="AZ79" s="311">
        <v>4.5172413793103452</v>
      </c>
      <c r="BA79" s="641">
        <f t="shared" ref="BA79:BA83" si="117">IFERROR(AVERAGE(BB79:BC79), "-")</f>
        <v>4.5517241379310347</v>
      </c>
      <c r="BB79" s="300">
        <v>4.5862068965517242</v>
      </c>
      <c r="BC79" s="311">
        <v>4.5172413793103452</v>
      </c>
      <c r="BD79" s="307">
        <f t="shared" ref="BD79:BD83" si="118">IFERROR(AVERAGE(BE79:BF79), "-")</f>
        <v>4.4827586206896548</v>
      </c>
      <c r="BE79" s="313">
        <v>4.5172413793103452</v>
      </c>
      <c r="BF79" s="318">
        <v>4.4482758620689653</v>
      </c>
      <c r="BG79" s="317">
        <f>'입력(강사강의)'!$J$654</f>
        <v>4.6235224932885028</v>
      </c>
      <c r="BH79" s="644">
        <f t="shared" ref="BH79:BH83" si="119">IFERROR(AVERAGE(AQ79:AR79,AT79:AU79,AW79:AZ79,BB79:BC79,BE79:BF79,BG79), "-")</f>
        <v>4.4670614119505752</v>
      </c>
      <c r="BI79" s="488"/>
    </row>
    <row r="80" spans="1:61" x14ac:dyDescent="0.3">
      <c r="A80" s="259" t="s">
        <v>1834</v>
      </c>
      <c r="B80" s="259" t="s">
        <v>1836</v>
      </c>
      <c r="C80" s="608" t="s">
        <v>1847</v>
      </c>
      <c r="D80" s="259" t="s">
        <v>1865</v>
      </c>
      <c r="E80" s="610">
        <v>1</v>
      </c>
      <c r="F80" s="463" t="s">
        <v>1849</v>
      </c>
      <c r="G80" s="455" t="s">
        <v>1844</v>
      </c>
      <c r="H80" s="462" t="s">
        <v>1851</v>
      </c>
      <c r="I80" s="615" t="s">
        <v>1852</v>
      </c>
      <c r="J80" s="615" t="s">
        <v>1852</v>
      </c>
      <c r="K80" s="397">
        <f t="shared" si="114"/>
        <v>0.9</v>
      </c>
      <c r="L80" s="621">
        <v>18</v>
      </c>
      <c r="M80" s="622">
        <v>20</v>
      </c>
      <c r="N80" s="623">
        <v>8</v>
      </c>
      <c r="O80" s="624">
        <v>10</v>
      </c>
      <c r="P80" s="623">
        <v>1</v>
      </c>
      <c r="Q80" s="625">
        <v>3</v>
      </c>
      <c r="R80" s="625">
        <v>6</v>
      </c>
      <c r="S80" s="625">
        <v>8</v>
      </c>
      <c r="T80" s="624">
        <v>0</v>
      </c>
      <c r="U80" s="623">
        <v>2</v>
      </c>
      <c r="V80" s="625">
        <v>2</v>
      </c>
      <c r="W80" s="625">
        <v>14</v>
      </c>
      <c r="X80" s="626">
        <v>0</v>
      </c>
      <c r="Y80" s="624">
        <v>0</v>
      </c>
      <c r="Z80" s="623">
        <v>1</v>
      </c>
      <c r="AA80" s="625">
        <v>7</v>
      </c>
      <c r="AB80" s="625">
        <v>5</v>
      </c>
      <c r="AC80" s="625">
        <v>4</v>
      </c>
      <c r="AD80" s="624">
        <v>1</v>
      </c>
      <c r="AE80" s="623">
        <v>9</v>
      </c>
      <c r="AF80" s="625">
        <v>5</v>
      </c>
      <c r="AG80" s="625">
        <v>2</v>
      </c>
      <c r="AH80" s="626">
        <v>0</v>
      </c>
      <c r="AI80" s="626">
        <v>0</v>
      </c>
      <c r="AJ80" s="626">
        <v>0</v>
      </c>
      <c r="AK80" s="624">
        <v>2</v>
      </c>
      <c r="AL80" s="636">
        <v>3</v>
      </c>
      <c r="AM80" s="637">
        <v>1</v>
      </c>
      <c r="AN80" s="637">
        <v>11</v>
      </c>
      <c r="AO80" s="637">
        <v>3</v>
      </c>
      <c r="AP80" s="638">
        <v>0</v>
      </c>
      <c r="AQ80" s="296">
        <v>4.7222222222222223</v>
      </c>
      <c r="AR80" s="296">
        <v>4.6111111111111107</v>
      </c>
      <c r="AS80" s="641">
        <f t="shared" si="115"/>
        <v>4.5</v>
      </c>
      <c r="AT80" s="300">
        <v>4.5</v>
      </c>
      <c r="AU80" s="311">
        <v>4.5</v>
      </c>
      <c r="AV80" s="307">
        <f t="shared" si="116"/>
        <v>4.541666666666667</v>
      </c>
      <c r="AW80" s="300">
        <v>4.5</v>
      </c>
      <c r="AX80" s="127">
        <v>4.666666666666667</v>
      </c>
      <c r="AY80" s="127">
        <v>4.4444444444444446</v>
      </c>
      <c r="AZ80" s="311">
        <v>4.5555555555555554</v>
      </c>
      <c r="BA80" s="641">
        <f t="shared" si="117"/>
        <v>4.6944444444444446</v>
      </c>
      <c r="BB80" s="300">
        <v>4.7222222222222223</v>
      </c>
      <c r="BC80" s="311">
        <v>4.666666666666667</v>
      </c>
      <c r="BD80" s="307">
        <f t="shared" si="118"/>
        <v>4.5555555555555554</v>
      </c>
      <c r="BE80" s="313">
        <v>4.5555555555555554</v>
      </c>
      <c r="BF80" s="318">
        <v>4.5555555555555554</v>
      </c>
      <c r="BG80" s="317">
        <f>'입력(강사강의)'!$J$662</f>
        <v>4.6818831699346406</v>
      </c>
      <c r="BH80" s="644">
        <f t="shared" si="119"/>
        <v>4.590914089994973</v>
      </c>
      <c r="BI80" s="488"/>
    </row>
    <row r="81" spans="1:61" x14ac:dyDescent="0.3">
      <c r="A81" s="259" t="s">
        <v>1834</v>
      </c>
      <c r="B81" s="259" t="s">
        <v>1836</v>
      </c>
      <c r="C81" s="608" t="s">
        <v>1847</v>
      </c>
      <c r="D81" s="259" t="s">
        <v>1866</v>
      </c>
      <c r="E81" s="610">
        <v>2</v>
      </c>
      <c r="F81" s="463" t="s">
        <v>720</v>
      </c>
      <c r="G81" s="455" t="s">
        <v>1844</v>
      </c>
      <c r="H81" s="462" t="s">
        <v>1859</v>
      </c>
      <c r="I81" s="615" t="s">
        <v>1862</v>
      </c>
      <c r="J81" s="615" t="s">
        <v>1862</v>
      </c>
      <c r="K81" s="397">
        <f t="shared" si="114"/>
        <v>1</v>
      </c>
      <c r="L81" s="621">
        <v>19</v>
      </c>
      <c r="M81" s="622">
        <v>19</v>
      </c>
      <c r="N81" s="623">
        <v>14</v>
      </c>
      <c r="O81" s="624">
        <v>5</v>
      </c>
      <c r="P81" s="623">
        <v>0</v>
      </c>
      <c r="Q81" s="625">
        <v>0</v>
      </c>
      <c r="R81" s="625">
        <v>7</v>
      </c>
      <c r="S81" s="625">
        <v>12</v>
      </c>
      <c r="T81" s="624">
        <v>0</v>
      </c>
      <c r="U81" s="623">
        <v>13</v>
      </c>
      <c r="V81" s="625">
        <v>6</v>
      </c>
      <c r="W81" s="625">
        <v>0</v>
      </c>
      <c r="X81" s="626">
        <v>0</v>
      </c>
      <c r="Y81" s="624">
        <v>0</v>
      </c>
      <c r="Z81" s="623">
        <v>19</v>
      </c>
      <c r="AA81" s="625">
        <v>0</v>
      </c>
      <c r="AB81" s="625">
        <v>0</v>
      </c>
      <c r="AC81" s="625">
        <v>0</v>
      </c>
      <c r="AD81" s="624">
        <v>0</v>
      </c>
      <c r="AE81" s="623">
        <v>7</v>
      </c>
      <c r="AF81" s="625">
        <v>7</v>
      </c>
      <c r="AG81" s="625">
        <v>5</v>
      </c>
      <c r="AH81" s="626">
        <v>0</v>
      </c>
      <c r="AI81" s="626">
        <v>0</v>
      </c>
      <c r="AJ81" s="626">
        <v>0</v>
      </c>
      <c r="AK81" s="624">
        <v>0</v>
      </c>
      <c r="AL81" s="636">
        <v>3</v>
      </c>
      <c r="AM81" s="637">
        <v>6</v>
      </c>
      <c r="AN81" s="637">
        <v>2</v>
      </c>
      <c r="AO81" s="637">
        <v>2</v>
      </c>
      <c r="AP81" s="638">
        <v>6</v>
      </c>
      <c r="AQ81" s="296">
        <v>4.8947368421052628</v>
      </c>
      <c r="AR81" s="296">
        <v>4.5789473684210522</v>
      </c>
      <c r="AS81" s="641">
        <f t="shared" si="115"/>
        <v>4.6052631578947363</v>
      </c>
      <c r="AT81" s="300">
        <v>4.6842105263157894</v>
      </c>
      <c r="AU81" s="311">
        <v>4.5263157894736841</v>
      </c>
      <c r="AV81" s="307">
        <f t="shared" si="116"/>
        <v>4.6447368421052628</v>
      </c>
      <c r="AW81" s="300">
        <v>4.5789473684210522</v>
      </c>
      <c r="AX81" s="127">
        <v>4.7894736842105265</v>
      </c>
      <c r="AY81" s="127">
        <v>4.6315789473684212</v>
      </c>
      <c r="AZ81" s="311">
        <v>4.5789473684210522</v>
      </c>
      <c r="BA81" s="641">
        <f t="shared" si="117"/>
        <v>4.4736842105263159</v>
      </c>
      <c r="BB81" s="300">
        <v>4.4736842105263159</v>
      </c>
      <c r="BC81" s="311">
        <v>4.4736842105263159</v>
      </c>
      <c r="BD81" s="307">
        <f t="shared" si="118"/>
        <v>4.3421052631578947</v>
      </c>
      <c r="BE81" s="313">
        <v>4.2105263157894735</v>
      </c>
      <c r="BF81" s="318">
        <v>4.4736842105263159</v>
      </c>
      <c r="BG81" s="317">
        <f>'입력(강사강의)'!$J$671</f>
        <v>4.8097695218438252</v>
      </c>
      <c r="BH81" s="644">
        <f t="shared" si="119"/>
        <v>4.5926543356883913</v>
      </c>
      <c r="BI81" s="488"/>
    </row>
    <row r="82" spans="1:61" x14ac:dyDescent="0.3">
      <c r="A82" s="259" t="s">
        <v>1834</v>
      </c>
      <c r="B82" s="259" t="s">
        <v>1836</v>
      </c>
      <c r="C82" s="608" t="s">
        <v>1854</v>
      </c>
      <c r="D82" s="259" t="s">
        <v>570</v>
      </c>
      <c r="E82" s="610">
        <v>2</v>
      </c>
      <c r="F82" s="463" t="s">
        <v>1857</v>
      </c>
      <c r="G82" s="455" t="s">
        <v>1844</v>
      </c>
      <c r="H82" s="462" t="s">
        <v>1861</v>
      </c>
      <c r="I82" s="615" t="s">
        <v>1863</v>
      </c>
      <c r="J82" s="615" t="s">
        <v>1863</v>
      </c>
      <c r="K82" s="397">
        <f t="shared" si="114"/>
        <v>0.96666666666666667</v>
      </c>
      <c r="L82" s="621">
        <v>29</v>
      </c>
      <c r="M82" s="622">
        <v>30</v>
      </c>
      <c r="N82" s="623">
        <v>13</v>
      </c>
      <c r="O82" s="624">
        <v>16</v>
      </c>
      <c r="P82" s="623">
        <v>1</v>
      </c>
      <c r="Q82" s="625">
        <v>14</v>
      </c>
      <c r="R82" s="625">
        <v>13</v>
      </c>
      <c r="S82" s="625">
        <v>1</v>
      </c>
      <c r="T82" s="624">
        <v>0</v>
      </c>
      <c r="U82" s="623">
        <v>1</v>
      </c>
      <c r="V82" s="625">
        <v>4</v>
      </c>
      <c r="W82" s="625">
        <v>24</v>
      </c>
      <c r="X82" s="626">
        <v>0</v>
      </c>
      <c r="Y82" s="624">
        <v>0</v>
      </c>
      <c r="Z82" s="623">
        <v>1</v>
      </c>
      <c r="AA82" s="625">
        <v>3</v>
      </c>
      <c r="AB82" s="625">
        <v>14</v>
      </c>
      <c r="AC82" s="625">
        <v>11</v>
      </c>
      <c r="AD82" s="624">
        <v>0</v>
      </c>
      <c r="AE82" s="623">
        <v>21</v>
      </c>
      <c r="AF82" s="625">
        <v>7</v>
      </c>
      <c r="AG82" s="625">
        <v>1</v>
      </c>
      <c r="AH82" s="626">
        <v>0</v>
      </c>
      <c r="AI82" s="626">
        <v>0</v>
      </c>
      <c r="AJ82" s="626">
        <v>0</v>
      </c>
      <c r="AK82" s="624">
        <v>0</v>
      </c>
      <c r="AL82" s="636">
        <v>12</v>
      </c>
      <c r="AM82" s="637">
        <v>14</v>
      </c>
      <c r="AN82" s="637">
        <v>3</v>
      </c>
      <c r="AO82" s="637">
        <v>0</v>
      </c>
      <c r="AP82" s="638">
        <v>0</v>
      </c>
      <c r="AQ82" s="296">
        <v>4.5172413793103452</v>
      </c>
      <c r="AR82" s="296">
        <v>4.4827586206896548</v>
      </c>
      <c r="AS82" s="641">
        <f t="shared" si="115"/>
        <v>4.4827586206896548</v>
      </c>
      <c r="AT82" s="300">
        <v>4.4827586206896548</v>
      </c>
      <c r="AU82" s="311">
        <v>4.4827586206896548</v>
      </c>
      <c r="AV82" s="307">
        <f t="shared" si="116"/>
        <v>4.4568965517241379</v>
      </c>
      <c r="AW82" s="300">
        <v>4.5517241379310347</v>
      </c>
      <c r="AX82" s="127">
        <v>4.5517241379310347</v>
      </c>
      <c r="AY82" s="127">
        <v>4.2758620689655169</v>
      </c>
      <c r="AZ82" s="311">
        <v>4.4482758620689653</v>
      </c>
      <c r="BA82" s="641">
        <f t="shared" si="117"/>
        <v>4.568965517241379</v>
      </c>
      <c r="BB82" s="300">
        <v>4.5862068965517242</v>
      </c>
      <c r="BC82" s="311">
        <v>4.5517241379310347</v>
      </c>
      <c r="BD82" s="307">
        <f t="shared" si="118"/>
        <v>4.3448275862068968</v>
      </c>
      <c r="BE82" s="313">
        <v>4.2758620689655169</v>
      </c>
      <c r="BF82" s="318">
        <v>4.4137931034482758</v>
      </c>
      <c r="BG82" s="317">
        <f>'입력(강사강의)'!$J$681</f>
        <v>4.6431650246305418</v>
      </c>
      <c r="BH82" s="644">
        <f t="shared" si="119"/>
        <v>4.4818349753694582</v>
      </c>
      <c r="BI82" s="488"/>
    </row>
    <row r="83" spans="1:61" x14ac:dyDescent="0.3">
      <c r="A83" s="259" t="s">
        <v>1834</v>
      </c>
      <c r="B83" s="259" t="s">
        <v>2012</v>
      </c>
      <c r="C83" s="608" t="s">
        <v>2013</v>
      </c>
      <c r="D83" s="259" t="s">
        <v>492</v>
      </c>
      <c r="E83" s="610">
        <v>22</v>
      </c>
      <c r="F83" s="463" t="s">
        <v>2010</v>
      </c>
      <c r="G83" s="455" t="s">
        <v>106</v>
      </c>
      <c r="H83" s="462" t="s">
        <v>212</v>
      </c>
      <c r="I83" s="615" t="s">
        <v>247</v>
      </c>
      <c r="J83" s="615" t="s">
        <v>248</v>
      </c>
      <c r="K83" s="397">
        <f t="shared" si="114"/>
        <v>0.89772727272727271</v>
      </c>
      <c r="L83" s="621">
        <v>79</v>
      </c>
      <c r="M83" s="622">
        <v>88</v>
      </c>
      <c r="N83" s="630" t="s">
        <v>367</v>
      </c>
      <c r="O83" s="631"/>
      <c r="P83" s="632"/>
      <c r="Q83" s="632"/>
      <c r="R83" s="632"/>
      <c r="S83" s="632"/>
      <c r="T83" s="631"/>
      <c r="U83" s="632"/>
      <c r="V83" s="632"/>
      <c r="W83" s="632"/>
      <c r="X83" s="632"/>
      <c r="Y83" s="631"/>
      <c r="Z83" s="632"/>
      <c r="AA83" s="632"/>
      <c r="AB83" s="632"/>
      <c r="AC83" s="632"/>
      <c r="AD83" s="631"/>
      <c r="AE83" s="632"/>
      <c r="AF83" s="632"/>
      <c r="AG83" s="632"/>
      <c r="AH83" s="632"/>
      <c r="AI83" s="632"/>
      <c r="AJ83" s="632"/>
      <c r="AK83" s="631"/>
      <c r="AL83" s="633"/>
      <c r="AM83" s="634"/>
      <c r="AN83" s="634"/>
      <c r="AO83" s="634"/>
      <c r="AP83" s="635"/>
      <c r="AQ83" s="296">
        <v>4.5822784810126587</v>
      </c>
      <c r="AR83" s="296">
        <v>4.6835443037974684</v>
      </c>
      <c r="AS83" s="641">
        <f t="shared" si="115"/>
        <v>4.537974683544304</v>
      </c>
      <c r="AT83" s="300">
        <v>4.5443037974683547</v>
      </c>
      <c r="AU83" s="311">
        <v>4.5316455696202533</v>
      </c>
      <c r="AV83" s="307">
        <f t="shared" si="116"/>
        <v>4.4968354430379751</v>
      </c>
      <c r="AW83" s="300">
        <v>4.518987341772152</v>
      </c>
      <c r="AX83" s="127">
        <v>4.4177215189873413</v>
      </c>
      <c r="AY83" s="127">
        <v>4.5316455696202533</v>
      </c>
      <c r="AZ83" s="311">
        <v>4.518987341772152</v>
      </c>
      <c r="BA83" s="641">
        <f t="shared" si="117"/>
        <v>4.6265822784810124</v>
      </c>
      <c r="BB83" s="300">
        <v>4.5949367088607591</v>
      </c>
      <c r="BC83" s="311">
        <v>4.6582278481012658</v>
      </c>
      <c r="BD83" s="307">
        <f t="shared" si="118"/>
        <v>4.4746835443037973</v>
      </c>
      <c r="BE83" s="313">
        <v>4.4177215189873413</v>
      </c>
      <c r="BF83" s="318">
        <v>4.5316455696202533</v>
      </c>
      <c r="BG83" s="317">
        <v>4.6074240119287433</v>
      </c>
      <c r="BH83" s="644">
        <f t="shared" si="119"/>
        <v>4.549159198580691</v>
      </c>
      <c r="BI83" s="727" t="s">
        <v>367</v>
      </c>
    </row>
    <row r="84" spans="1:61" x14ac:dyDescent="0.3">
      <c r="A84" s="259" t="s">
        <v>1834</v>
      </c>
      <c r="B84" s="259" t="s">
        <v>2012</v>
      </c>
      <c r="C84" s="608" t="s">
        <v>2013</v>
      </c>
      <c r="D84" s="259" t="s">
        <v>766</v>
      </c>
      <c r="E84" s="610">
        <v>1</v>
      </c>
      <c r="F84" s="463" t="s">
        <v>2025</v>
      </c>
      <c r="G84" s="455" t="s">
        <v>479</v>
      </c>
      <c r="H84" s="462" t="s">
        <v>2026</v>
      </c>
      <c r="I84" s="615" t="s">
        <v>2027</v>
      </c>
      <c r="J84" s="615" t="s">
        <v>2027</v>
      </c>
      <c r="K84" s="397">
        <f t="shared" ref="K84" si="120">IFERROR(L84/M84, "-")</f>
        <v>0.93548387096774188</v>
      </c>
      <c r="L84" s="621">
        <v>29</v>
      </c>
      <c r="M84" s="622">
        <v>31</v>
      </c>
      <c r="N84" s="623">
        <v>24</v>
      </c>
      <c r="O84" s="624">
        <v>5</v>
      </c>
      <c r="P84" s="623">
        <v>0</v>
      </c>
      <c r="Q84" s="625">
        <v>2</v>
      </c>
      <c r="R84" s="625">
        <v>8</v>
      </c>
      <c r="S84" s="625">
        <v>17</v>
      </c>
      <c r="T84" s="624">
        <v>2</v>
      </c>
      <c r="U84" s="623">
        <v>5</v>
      </c>
      <c r="V84" s="625">
        <v>1</v>
      </c>
      <c r="W84" s="625">
        <v>19</v>
      </c>
      <c r="X84" s="626">
        <v>4</v>
      </c>
      <c r="Y84" s="624">
        <v>0</v>
      </c>
      <c r="Z84" s="623">
        <v>8</v>
      </c>
      <c r="AA84" s="625">
        <v>14</v>
      </c>
      <c r="AB84" s="625">
        <v>5</v>
      </c>
      <c r="AC84" s="625">
        <v>1</v>
      </c>
      <c r="AD84" s="624">
        <v>1</v>
      </c>
      <c r="AE84" s="623">
        <v>14</v>
      </c>
      <c r="AF84" s="625">
        <v>13</v>
      </c>
      <c r="AG84" s="625">
        <v>2</v>
      </c>
      <c r="AH84" s="626">
        <v>0</v>
      </c>
      <c r="AI84" s="626">
        <v>0</v>
      </c>
      <c r="AJ84" s="626">
        <v>0</v>
      </c>
      <c r="AK84" s="624">
        <v>0</v>
      </c>
      <c r="AL84" s="636">
        <v>3</v>
      </c>
      <c r="AM84" s="637">
        <v>0</v>
      </c>
      <c r="AN84" s="637">
        <v>5</v>
      </c>
      <c r="AO84" s="637">
        <v>21</v>
      </c>
      <c r="AP84" s="638">
        <v>0</v>
      </c>
      <c r="AQ84" s="296">
        <v>4.8965517241379306</v>
      </c>
      <c r="AR84" s="296">
        <v>4.8620689655172411</v>
      </c>
      <c r="AS84" s="641">
        <f t="shared" ref="AS84" si="121">IFERROR(AVERAGE(AT84:AU84), "-")</f>
        <v>4.6896551724137936</v>
      </c>
      <c r="AT84" s="300">
        <v>4.8275862068965516</v>
      </c>
      <c r="AU84" s="311">
        <v>4.5517241379310347</v>
      </c>
      <c r="AV84" s="307">
        <f t="shared" ref="AV84" si="122">IFERROR(AVERAGE(AW84:AZ84), "-")</f>
        <v>4.7586206896551726</v>
      </c>
      <c r="AW84" s="300">
        <v>4.7931034482758621</v>
      </c>
      <c r="AX84" s="127">
        <v>4.8275862068965516</v>
      </c>
      <c r="AY84" s="127">
        <v>4.7241379310344831</v>
      </c>
      <c r="AZ84" s="311">
        <v>4.6896551724137927</v>
      </c>
      <c r="BA84" s="641">
        <f t="shared" ref="BA84" si="123">IFERROR(AVERAGE(BB84:BC84), "-")</f>
        <v>4.7931034482758621</v>
      </c>
      <c r="BB84" s="300">
        <v>4.8275862068965516</v>
      </c>
      <c r="BC84" s="311">
        <v>4.7586206896551726</v>
      </c>
      <c r="BD84" s="307">
        <f t="shared" ref="BD84" si="124">IFERROR(AVERAGE(BE84:BF84), "-")</f>
        <v>4.6206896551724137</v>
      </c>
      <c r="BE84" s="313">
        <v>4.6206896551724137</v>
      </c>
      <c r="BF84" s="318" t="s">
        <v>2036</v>
      </c>
      <c r="BG84" s="317">
        <f>'입력(강사강의)'!$J$708</f>
        <v>4.7687807881773399</v>
      </c>
      <c r="BH84" s="644">
        <f t="shared" ref="BH84" si="125">IFERROR(AVERAGE(AQ84:AR84,AT84:AU84,AW84:AZ84,BB84:BC84,BE84:BF84,BG84), "-")</f>
        <v>4.7623409277504107</v>
      </c>
      <c r="BI84" s="488"/>
    </row>
    <row r="85" spans="1:61" x14ac:dyDescent="0.3">
      <c r="A85" s="259" t="s">
        <v>1834</v>
      </c>
      <c r="B85" s="259" t="s">
        <v>2012</v>
      </c>
      <c r="C85" s="608" t="s">
        <v>2028</v>
      </c>
      <c r="D85" s="259" t="s">
        <v>65</v>
      </c>
      <c r="E85" s="610">
        <v>1</v>
      </c>
      <c r="F85" s="463" t="s">
        <v>2029</v>
      </c>
      <c r="G85" s="455" t="s">
        <v>2034</v>
      </c>
      <c r="H85" s="462" t="s">
        <v>2035</v>
      </c>
      <c r="I85" s="615" t="s">
        <v>2038</v>
      </c>
      <c r="J85" s="615" t="s">
        <v>2038</v>
      </c>
      <c r="K85" s="397">
        <f t="shared" ref="K85:K89" si="126">IFERROR(L85/M85, "-")</f>
        <v>0.91428571428571426</v>
      </c>
      <c r="L85" s="621">
        <v>32</v>
      </c>
      <c r="M85" s="622">
        <v>35</v>
      </c>
      <c r="N85" s="623">
        <v>30</v>
      </c>
      <c r="O85" s="624">
        <v>2</v>
      </c>
      <c r="P85" s="623">
        <v>0</v>
      </c>
      <c r="Q85" s="625">
        <v>0</v>
      </c>
      <c r="R85" s="625">
        <v>3</v>
      </c>
      <c r="S85" s="625">
        <v>28</v>
      </c>
      <c r="T85" s="624">
        <v>1</v>
      </c>
      <c r="U85" s="623">
        <v>6</v>
      </c>
      <c r="V85" s="625">
        <v>1</v>
      </c>
      <c r="W85" s="625">
        <v>22</v>
      </c>
      <c r="X85" s="626">
        <v>2</v>
      </c>
      <c r="Y85" s="624">
        <v>1</v>
      </c>
      <c r="Z85" s="623">
        <v>32</v>
      </c>
      <c r="AA85" s="625">
        <v>0</v>
      </c>
      <c r="AB85" s="625">
        <v>0</v>
      </c>
      <c r="AC85" s="625">
        <v>0</v>
      </c>
      <c r="AD85" s="624">
        <v>0</v>
      </c>
      <c r="AE85" s="623">
        <v>12</v>
      </c>
      <c r="AF85" s="625">
        <v>19</v>
      </c>
      <c r="AG85" s="625">
        <v>0</v>
      </c>
      <c r="AH85" s="626">
        <v>0</v>
      </c>
      <c r="AI85" s="626">
        <v>1</v>
      </c>
      <c r="AJ85" s="626">
        <v>0</v>
      </c>
      <c r="AK85" s="624">
        <v>0</v>
      </c>
      <c r="AL85" s="636">
        <v>7</v>
      </c>
      <c r="AM85" s="637">
        <v>25</v>
      </c>
      <c r="AN85" s="637">
        <v>0</v>
      </c>
      <c r="AO85" s="637">
        <v>0</v>
      </c>
      <c r="AP85" s="638">
        <v>0</v>
      </c>
      <c r="AQ85" s="296">
        <v>4.5625</v>
      </c>
      <c r="AR85" s="296">
        <v>4.4375</v>
      </c>
      <c r="AS85" s="641">
        <f t="shared" ref="AS85:AS89" si="127">IFERROR(AVERAGE(AT85:AU85), "-")</f>
        <v>4.515625</v>
      </c>
      <c r="AT85" s="300">
        <v>4.53125</v>
      </c>
      <c r="AU85" s="311">
        <v>4.5</v>
      </c>
      <c r="AV85" s="307">
        <f t="shared" ref="AV85:AV89" si="128">IFERROR(AVERAGE(AW85:AZ85), "-")</f>
        <v>4.4921875</v>
      </c>
      <c r="AW85" s="300">
        <v>4.53125</v>
      </c>
      <c r="AX85" s="127">
        <v>4.46875</v>
      </c>
      <c r="AY85" s="127">
        <v>4.59375</v>
      </c>
      <c r="AZ85" s="311">
        <v>4.375</v>
      </c>
      <c r="BA85" s="641">
        <f t="shared" ref="BA85:BA89" si="129">IFERROR(AVERAGE(BB85:BC85), "-")</f>
        <v>4.625</v>
      </c>
      <c r="BB85" s="300">
        <v>4.625</v>
      </c>
      <c r="BC85" s="311">
        <v>4.625</v>
      </c>
      <c r="BD85" s="307">
        <f t="shared" ref="BD85:BD89" si="130">IFERROR(AVERAGE(BE85:BF85), "-")</f>
        <v>4.375</v>
      </c>
      <c r="BE85" s="313">
        <v>4.375</v>
      </c>
      <c r="BF85" s="318" t="s">
        <v>2034</v>
      </c>
      <c r="BG85" s="317">
        <f>'입력(강사강의)'!$J$713</f>
        <v>4.5859375</v>
      </c>
      <c r="BH85" s="644">
        <f t="shared" ref="BH85:BH89" si="131">IFERROR(AVERAGE(AQ85:AR85,AT85:AU85,AW85:AZ85,BB85:BC85,BE85:BF85,BG85), "-")</f>
        <v>4.517578125</v>
      </c>
      <c r="BI85" s="488"/>
    </row>
    <row r="86" spans="1:61" x14ac:dyDescent="0.3">
      <c r="A86" s="259" t="s">
        <v>1834</v>
      </c>
      <c r="B86" s="259" t="s">
        <v>2012</v>
      </c>
      <c r="C86" s="608" t="s">
        <v>2032</v>
      </c>
      <c r="D86" s="259" t="s">
        <v>361</v>
      </c>
      <c r="E86" s="610">
        <v>1</v>
      </c>
      <c r="F86" s="463" t="s">
        <v>2030</v>
      </c>
      <c r="G86" s="455" t="s">
        <v>479</v>
      </c>
      <c r="H86" s="462" t="s">
        <v>218</v>
      </c>
      <c r="I86" s="615" t="s">
        <v>2039</v>
      </c>
      <c r="J86" s="615" t="s">
        <v>2039</v>
      </c>
      <c r="K86" s="397">
        <f t="shared" si="126"/>
        <v>0.93333333333333335</v>
      </c>
      <c r="L86" s="621">
        <v>14</v>
      </c>
      <c r="M86" s="622">
        <v>15</v>
      </c>
      <c r="N86" s="623">
        <v>10</v>
      </c>
      <c r="O86" s="624">
        <v>4</v>
      </c>
      <c r="P86" s="623">
        <v>0</v>
      </c>
      <c r="Q86" s="625">
        <v>0</v>
      </c>
      <c r="R86" s="625">
        <v>0</v>
      </c>
      <c r="S86" s="625">
        <v>14</v>
      </c>
      <c r="T86" s="624">
        <v>0</v>
      </c>
      <c r="U86" s="623">
        <v>10</v>
      </c>
      <c r="V86" s="625">
        <v>4</v>
      </c>
      <c r="W86" s="625">
        <v>0</v>
      </c>
      <c r="X86" s="626">
        <v>0</v>
      </c>
      <c r="Y86" s="624">
        <v>0</v>
      </c>
      <c r="Z86" s="623">
        <v>14</v>
      </c>
      <c r="AA86" s="625">
        <v>0</v>
      </c>
      <c r="AB86" s="625">
        <v>0</v>
      </c>
      <c r="AC86" s="625">
        <v>0</v>
      </c>
      <c r="AD86" s="624">
        <v>0</v>
      </c>
      <c r="AE86" s="623">
        <v>4</v>
      </c>
      <c r="AF86" s="625">
        <v>7</v>
      </c>
      <c r="AG86" s="625">
        <v>3</v>
      </c>
      <c r="AH86" s="626">
        <v>0</v>
      </c>
      <c r="AI86" s="626">
        <v>0</v>
      </c>
      <c r="AJ86" s="626">
        <v>0</v>
      </c>
      <c r="AK86" s="624">
        <v>0</v>
      </c>
      <c r="AL86" s="636">
        <v>0</v>
      </c>
      <c r="AM86" s="637">
        <v>3</v>
      </c>
      <c r="AN86" s="637">
        <v>7</v>
      </c>
      <c r="AO86" s="637">
        <v>2</v>
      </c>
      <c r="AP86" s="638">
        <v>2</v>
      </c>
      <c r="AQ86" s="296">
        <v>4.9285714285714288</v>
      </c>
      <c r="AR86" s="296">
        <v>4.6428571428571432</v>
      </c>
      <c r="AS86" s="641">
        <f t="shared" si="127"/>
        <v>4.6785714285714288</v>
      </c>
      <c r="AT86" s="300">
        <v>4.7142857142857144</v>
      </c>
      <c r="AU86" s="311">
        <v>4.6428571428571432</v>
      </c>
      <c r="AV86" s="307">
        <f t="shared" si="128"/>
        <v>4.8035714285714288</v>
      </c>
      <c r="AW86" s="300">
        <v>4.6428571428571432</v>
      </c>
      <c r="AX86" s="127">
        <v>4.9285714285714288</v>
      </c>
      <c r="AY86" s="127">
        <v>4.7857142857142856</v>
      </c>
      <c r="AZ86" s="311">
        <v>4.8571428571428568</v>
      </c>
      <c r="BA86" s="641">
        <f t="shared" si="129"/>
        <v>4.8928571428571423</v>
      </c>
      <c r="BB86" s="300">
        <v>4.8571428571428568</v>
      </c>
      <c r="BC86" s="311">
        <v>4.9285714285714288</v>
      </c>
      <c r="BD86" s="307">
        <f t="shared" si="130"/>
        <v>4.7142857142857144</v>
      </c>
      <c r="BE86" s="313">
        <v>4.7142857142857144</v>
      </c>
      <c r="BF86" s="318" t="s">
        <v>2036</v>
      </c>
      <c r="BG86" s="317">
        <f>'입력(강사강의)'!$J$717</f>
        <v>4.8883928571428577</v>
      </c>
      <c r="BH86" s="644">
        <f t="shared" si="131"/>
        <v>4.794270833333333</v>
      </c>
      <c r="BI86" s="488"/>
    </row>
    <row r="87" spans="1:61" x14ac:dyDescent="0.3">
      <c r="A87" s="259" t="s">
        <v>1834</v>
      </c>
      <c r="B87" s="259" t="s">
        <v>2012</v>
      </c>
      <c r="C87" s="608" t="s">
        <v>2032</v>
      </c>
      <c r="D87" s="259" t="s">
        <v>2041</v>
      </c>
      <c r="E87" s="610">
        <v>2</v>
      </c>
      <c r="F87" s="463" t="s">
        <v>768</v>
      </c>
      <c r="G87" s="455" t="s">
        <v>2036</v>
      </c>
      <c r="H87" s="462" t="s">
        <v>2037</v>
      </c>
      <c r="I87" s="615" t="s">
        <v>2040</v>
      </c>
      <c r="J87" s="615" t="s">
        <v>2040</v>
      </c>
      <c r="K87" s="397">
        <f t="shared" si="126"/>
        <v>0.92307692307692313</v>
      </c>
      <c r="L87" s="621">
        <v>12</v>
      </c>
      <c r="M87" s="622">
        <v>13</v>
      </c>
      <c r="N87" s="623">
        <v>5</v>
      </c>
      <c r="O87" s="624">
        <v>7</v>
      </c>
      <c r="P87" s="623">
        <v>0</v>
      </c>
      <c r="Q87" s="625">
        <v>5</v>
      </c>
      <c r="R87" s="625">
        <v>4</v>
      </c>
      <c r="S87" s="625">
        <v>3</v>
      </c>
      <c r="T87" s="624">
        <v>0</v>
      </c>
      <c r="U87" s="623">
        <v>0</v>
      </c>
      <c r="V87" s="625">
        <v>1</v>
      </c>
      <c r="W87" s="625">
        <v>11</v>
      </c>
      <c r="X87" s="626">
        <v>0</v>
      </c>
      <c r="Y87" s="624">
        <v>0</v>
      </c>
      <c r="Z87" s="623">
        <v>1</v>
      </c>
      <c r="AA87" s="625">
        <v>3</v>
      </c>
      <c r="AB87" s="625">
        <v>2</v>
      </c>
      <c r="AC87" s="625">
        <v>5</v>
      </c>
      <c r="AD87" s="624">
        <v>1</v>
      </c>
      <c r="AE87" s="623">
        <v>7</v>
      </c>
      <c r="AF87" s="625">
        <v>2</v>
      </c>
      <c r="AG87" s="625">
        <v>1</v>
      </c>
      <c r="AH87" s="626">
        <v>1</v>
      </c>
      <c r="AI87" s="626">
        <v>0</v>
      </c>
      <c r="AJ87" s="626">
        <v>1</v>
      </c>
      <c r="AK87" s="624">
        <v>0</v>
      </c>
      <c r="AL87" s="636">
        <v>4</v>
      </c>
      <c r="AM87" s="637">
        <v>2</v>
      </c>
      <c r="AN87" s="637">
        <v>2</v>
      </c>
      <c r="AO87" s="637">
        <v>3</v>
      </c>
      <c r="AP87" s="638">
        <v>1</v>
      </c>
      <c r="AQ87" s="296">
        <v>4.75</v>
      </c>
      <c r="AR87" s="296">
        <v>4.75</v>
      </c>
      <c r="AS87" s="641">
        <f t="shared" si="127"/>
        <v>4.666666666666667</v>
      </c>
      <c r="AT87" s="300">
        <v>4.666666666666667</v>
      </c>
      <c r="AU87" s="311">
        <v>4.666666666666667</v>
      </c>
      <c r="AV87" s="307">
        <f t="shared" si="128"/>
        <v>4.729166666666667</v>
      </c>
      <c r="AW87" s="300">
        <v>4.666666666666667</v>
      </c>
      <c r="AX87" s="127">
        <v>4.75</v>
      </c>
      <c r="AY87" s="127">
        <v>4.75</v>
      </c>
      <c r="AZ87" s="311">
        <v>4.75</v>
      </c>
      <c r="BA87" s="641">
        <f t="shared" si="129"/>
        <v>4.7083333333333339</v>
      </c>
      <c r="BB87" s="300">
        <v>4.75</v>
      </c>
      <c r="BC87" s="311">
        <v>4.666666666666667</v>
      </c>
      <c r="BD87" s="307">
        <f t="shared" si="130"/>
        <v>4.75</v>
      </c>
      <c r="BE87" s="313">
        <v>4.75</v>
      </c>
      <c r="BF87" s="318" t="s">
        <v>2036</v>
      </c>
      <c r="BG87" s="317">
        <f>'입력(강사강의)'!$J$726</f>
        <v>4.7433712121212119</v>
      </c>
      <c r="BH87" s="644">
        <f t="shared" si="131"/>
        <v>4.7216698232323226</v>
      </c>
      <c r="BI87" s="488"/>
    </row>
    <row r="88" spans="1:61" x14ac:dyDescent="0.3">
      <c r="A88" s="259" t="s">
        <v>1834</v>
      </c>
      <c r="B88" s="259" t="s">
        <v>2012</v>
      </c>
      <c r="C88" s="608" t="s">
        <v>2033</v>
      </c>
      <c r="D88" s="259" t="s">
        <v>2041</v>
      </c>
      <c r="E88" s="610">
        <v>1</v>
      </c>
      <c r="F88" s="463" t="s">
        <v>2031</v>
      </c>
      <c r="G88" s="455" t="s">
        <v>2034</v>
      </c>
      <c r="H88" s="462" t="s">
        <v>2035</v>
      </c>
      <c r="I88" s="615" t="s">
        <v>2040</v>
      </c>
      <c r="J88" s="615" t="s">
        <v>2040</v>
      </c>
      <c r="K88" s="397">
        <f t="shared" si="126"/>
        <v>1</v>
      </c>
      <c r="L88" s="621">
        <v>24</v>
      </c>
      <c r="M88" s="622">
        <v>24</v>
      </c>
      <c r="N88" s="623">
        <v>14</v>
      </c>
      <c r="O88" s="624">
        <v>10</v>
      </c>
      <c r="P88" s="623">
        <v>2</v>
      </c>
      <c r="Q88" s="625">
        <v>6</v>
      </c>
      <c r="R88" s="625">
        <v>14</v>
      </c>
      <c r="S88" s="625">
        <v>2</v>
      </c>
      <c r="T88" s="624">
        <v>0</v>
      </c>
      <c r="U88" s="623">
        <v>3</v>
      </c>
      <c r="V88" s="625">
        <v>1</v>
      </c>
      <c r="W88" s="625">
        <v>20</v>
      </c>
      <c r="X88" s="626">
        <v>0</v>
      </c>
      <c r="Y88" s="624">
        <v>0</v>
      </c>
      <c r="Z88" s="623">
        <v>1</v>
      </c>
      <c r="AA88" s="625">
        <v>7</v>
      </c>
      <c r="AB88" s="625">
        <v>6</v>
      </c>
      <c r="AC88" s="625">
        <v>10</v>
      </c>
      <c r="AD88" s="624">
        <v>0</v>
      </c>
      <c r="AE88" s="623">
        <v>11</v>
      </c>
      <c r="AF88" s="625">
        <v>12</v>
      </c>
      <c r="AG88" s="625">
        <v>0</v>
      </c>
      <c r="AH88" s="626">
        <v>0</v>
      </c>
      <c r="AI88" s="626">
        <v>0</v>
      </c>
      <c r="AJ88" s="626">
        <v>0</v>
      </c>
      <c r="AK88" s="624">
        <v>1</v>
      </c>
      <c r="AL88" s="636">
        <v>17</v>
      </c>
      <c r="AM88" s="637">
        <v>6</v>
      </c>
      <c r="AN88" s="637">
        <v>0</v>
      </c>
      <c r="AO88" s="637">
        <v>1</v>
      </c>
      <c r="AP88" s="638">
        <v>0</v>
      </c>
      <c r="AQ88" s="296">
        <v>4.458333333333333</v>
      </c>
      <c r="AR88" s="296">
        <v>4.083333333333333</v>
      </c>
      <c r="AS88" s="641">
        <f t="shared" si="127"/>
        <v>4.3125</v>
      </c>
      <c r="AT88" s="300">
        <v>4.291666666666667</v>
      </c>
      <c r="AU88" s="311">
        <v>4.333333333333333</v>
      </c>
      <c r="AV88" s="307">
        <f t="shared" si="128"/>
        <v>4.427083333333333</v>
      </c>
      <c r="AW88" s="300">
        <v>4.458333333333333</v>
      </c>
      <c r="AX88" s="127">
        <v>4.416666666666667</v>
      </c>
      <c r="AY88" s="127">
        <v>4.375</v>
      </c>
      <c r="AZ88" s="311">
        <v>4.458333333333333</v>
      </c>
      <c r="BA88" s="641">
        <f t="shared" si="129"/>
        <v>4.4375</v>
      </c>
      <c r="BB88" s="300">
        <v>4.458333333333333</v>
      </c>
      <c r="BC88" s="311">
        <v>4.416666666666667</v>
      </c>
      <c r="BD88" s="307">
        <f t="shared" si="130"/>
        <v>4.333333333333333</v>
      </c>
      <c r="BE88" s="313">
        <v>4.333333333333333</v>
      </c>
      <c r="BF88" s="318" t="s">
        <v>2034</v>
      </c>
      <c r="BG88" s="317">
        <f>'입력(강사강의)'!$J$731</f>
        <v>4.5769339356295875</v>
      </c>
      <c r="BH88" s="644">
        <f t="shared" si="131"/>
        <v>4.3883556057469102</v>
      </c>
      <c r="BI88" s="488"/>
    </row>
    <row r="89" spans="1:61" x14ac:dyDescent="0.3">
      <c r="A89" s="259" t="s">
        <v>1834</v>
      </c>
      <c r="B89" s="259" t="s">
        <v>2209</v>
      </c>
      <c r="C89" s="608" t="s">
        <v>2229</v>
      </c>
      <c r="D89" s="259" t="s">
        <v>492</v>
      </c>
      <c r="E89" s="610">
        <v>22</v>
      </c>
      <c r="F89" s="463" t="s">
        <v>2211</v>
      </c>
      <c r="G89" s="455" t="s">
        <v>106</v>
      </c>
      <c r="H89" s="462" t="s">
        <v>212</v>
      </c>
      <c r="I89" s="615" t="s">
        <v>247</v>
      </c>
      <c r="J89" s="615" t="s">
        <v>248</v>
      </c>
      <c r="K89" s="397">
        <f t="shared" si="126"/>
        <v>0.77272727272727271</v>
      </c>
      <c r="L89" s="621">
        <v>68</v>
      </c>
      <c r="M89" s="622">
        <v>88</v>
      </c>
      <c r="N89" s="630" t="s">
        <v>367</v>
      </c>
      <c r="O89" s="631"/>
      <c r="P89" s="632"/>
      <c r="Q89" s="632"/>
      <c r="R89" s="632"/>
      <c r="S89" s="632"/>
      <c r="T89" s="631"/>
      <c r="U89" s="632"/>
      <c r="V89" s="632"/>
      <c r="W89" s="632"/>
      <c r="X89" s="632"/>
      <c r="Y89" s="631"/>
      <c r="Z89" s="632"/>
      <c r="AA89" s="632"/>
      <c r="AB89" s="632"/>
      <c r="AC89" s="632"/>
      <c r="AD89" s="631"/>
      <c r="AE89" s="632"/>
      <c r="AF89" s="632"/>
      <c r="AG89" s="632"/>
      <c r="AH89" s="632"/>
      <c r="AI89" s="632"/>
      <c r="AJ89" s="632"/>
      <c r="AK89" s="631"/>
      <c r="AL89" s="633"/>
      <c r="AM89" s="634"/>
      <c r="AN89" s="634"/>
      <c r="AO89" s="634"/>
      <c r="AP89" s="635"/>
      <c r="AQ89" s="296">
        <v>4.5294117647058822</v>
      </c>
      <c r="AR89" s="296">
        <v>4.5882352941176467</v>
      </c>
      <c r="AS89" s="641">
        <f t="shared" si="127"/>
        <v>4.5294117647058822</v>
      </c>
      <c r="AT89" s="300">
        <v>4.5441176470588234</v>
      </c>
      <c r="AU89" s="311">
        <v>4.5147058823529411</v>
      </c>
      <c r="AV89" s="307">
        <f t="shared" si="128"/>
        <v>4.4889705882352944</v>
      </c>
      <c r="AW89" s="300">
        <v>4.4852941176470589</v>
      </c>
      <c r="AX89" s="127">
        <v>4.4411764705882355</v>
      </c>
      <c r="AY89" s="127">
        <v>4.5147058823529411</v>
      </c>
      <c r="AZ89" s="311">
        <v>4.5147058823529411</v>
      </c>
      <c r="BA89" s="641">
        <f t="shared" si="129"/>
        <v>4.5441176470588234</v>
      </c>
      <c r="BB89" s="300">
        <v>4.5588235294117645</v>
      </c>
      <c r="BC89" s="311">
        <v>4.5294117647058822</v>
      </c>
      <c r="BD89" s="307">
        <f t="shared" si="130"/>
        <v>4.4264705882352935</v>
      </c>
      <c r="BE89" s="313">
        <v>4.3382352941176467</v>
      </c>
      <c r="BF89" s="318">
        <v>4.5147058823529411</v>
      </c>
      <c r="BG89" s="317">
        <v>4.5873769304870731</v>
      </c>
      <c r="BH89" s="644">
        <f t="shared" si="131"/>
        <v>4.5123774109424444</v>
      </c>
      <c r="BI89" s="727" t="s">
        <v>367</v>
      </c>
    </row>
    <row r="90" spans="1:61" x14ac:dyDescent="0.3">
      <c r="A90" s="259" t="s">
        <v>1834</v>
      </c>
      <c r="B90" s="259" t="s">
        <v>2209</v>
      </c>
      <c r="C90" s="608" t="s">
        <v>2236</v>
      </c>
      <c r="D90" s="259" t="s">
        <v>369</v>
      </c>
      <c r="E90" s="610">
        <v>2</v>
      </c>
      <c r="F90" s="463" t="s">
        <v>1276</v>
      </c>
      <c r="G90" s="455" t="s">
        <v>479</v>
      </c>
      <c r="H90" s="462" t="s">
        <v>2237</v>
      </c>
      <c r="I90" s="615" t="s">
        <v>253</v>
      </c>
      <c r="J90" s="615" t="s">
        <v>253</v>
      </c>
      <c r="K90" s="397">
        <f t="shared" ref="K90" si="132">IFERROR(L90/M90, "-")</f>
        <v>1</v>
      </c>
      <c r="L90" s="621">
        <v>26</v>
      </c>
      <c r="M90" s="622">
        <v>26</v>
      </c>
      <c r="N90" s="623">
        <v>15</v>
      </c>
      <c r="O90" s="624">
        <v>11</v>
      </c>
      <c r="P90" s="623">
        <v>1</v>
      </c>
      <c r="Q90" s="625">
        <v>0</v>
      </c>
      <c r="R90" s="625">
        <v>6</v>
      </c>
      <c r="S90" s="625">
        <v>19</v>
      </c>
      <c r="T90" s="624">
        <v>0</v>
      </c>
      <c r="U90" s="623">
        <v>3</v>
      </c>
      <c r="V90" s="625">
        <v>4</v>
      </c>
      <c r="W90" s="625">
        <v>17</v>
      </c>
      <c r="X90" s="626">
        <v>0</v>
      </c>
      <c r="Y90" s="624">
        <v>2</v>
      </c>
      <c r="Z90" s="623">
        <v>5</v>
      </c>
      <c r="AA90" s="625">
        <v>19</v>
      </c>
      <c r="AB90" s="625">
        <v>1</v>
      </c>
      <c r="AC90" s="625">
        <v>1</v>
      </c>
      <c r="AD90" s="624">
        <v>0</v>
      </c>
      <c r="AE90" s="623">
        <v>15</v>
      </c>
      <c r="AF90" s="625">
        <v>10</v>
      </c>
      <c r="AG90" s="625">
        <v>0</v>
      </c>
      <c r="AH90" s="626">
        <v>0</v>
      </c>
      <c r="AI90" s="626">
        <v>1</v>
      </c>
      <c r="AJ90" s="626">
        <v>0</v>
      </c>
      <c r="AK90" s="624">
        <v>0</v>
      </c>
      <c r="AL90" s="636">
        <v>7</v>
      </c>
      <c r="AM90" s="637">
        <v>1</v>
      </c>
      <c r="AN90" s="637">
        <v>6</v>
      </c>
      <c r="AO90" s="637">
        <v>12</v>
      </c>
      <c r="AP90" s="638">
        <v>0</v>
      </c>
      <c r="AQ90" s="296">
        <v>4.8461538461538458</v>
      </c>
      <c r="AR90" s="296">
        <v>4.8076923076923075</v>
      </c>
      <c r="AS90" s="641">
        <f t="shared" ref="AS90" si="133">IFERROR(AVERAGE(AT90:AU90), "-")</f>
        <v>4.7692307692307692</v>
      </c>
      <c r="AT90" s="300">
        <v>4.8076923076923075</v>
      </c>
      <c r="AU90" s="311">
        <v>4.7307692307692308</v>
      </c>
      <c r="AV90" s="307">
        <f t="shared" ref="AV90" si="134">IFERROR(AVERAGE(AW90:AZ90), "-")</f>
        <v>4.7980769230769225</v>
      </c>
      <c r="AW90" s="300">
        <v>4.8461538461538458</v>
      </c>
      <c r="AX90" s="127">
        <v>4.8461538461538458</v>
      </c>
      <c r="AY90" s="127">
        <v>4.6923076923076925</v>
      </c>
      <c r="AZ90" s="311">
        <v>4.8076923076923075</v>
      </c>
      <c r="BA90" s="641">
        <f t="shared" ref="BA90" si="135">IFERROR(AVERAGE(BB90:BC90), "-")</f>
        <v>4.8461538461538458</v>
      </c>
      <c r="BB90" s="300">
        <v>4.8461538461538458</v>
      </c>
      <c r="BC90" s="311">
        <v>4.8461538461538458</v>
      </c>
      <c r="BD90" s="307">
        <f t="shared" ref="BD90" si="136">IFERROR(AVERAGE(BE90:BF90), "-")</f>
        <v>4.8461538461538458</v>
      </c>
      <c r="BE90" s="313">
        <v>4.8461538461538458</v>
      </c>
      <c r="BF90" s="318" t="s">
        <v>479</v>
      </c>
      <c r="BG90" s="317">
        <f>'입력(강사강의)'!$J$768</f>
        <v>4.5549242424242431</v>
      </c>
      <c r="BH90" s="644">
        <f t="shared" ref="BH90" si="137">IFERROR(AVERAGE(AQ90:AR90,AT90:AU90,AW90:AZ90,BB90:BC90,BE90:BF90,BG90), "-")</f>
        <v>4.7898334304584305</v>
      </c>
      <c r="BI90" s="488"/>
    </row>
    <row r="91" spans="1:61" x14ac:dyDescent="0.3">
      <c r="A91" s="259" t="s">
        <v>1834</v>
      </c>
      <c r="B91" s="259" t="s">
        <v>2209</v>
      </c>
      <c r="C91" s="608" t="s">
        <v>2236</v>
      </c>
      <c r="D91" s="259" t="s">
        <v>65</v>
      </c>
      <c r="E91" s="610">
        <v>2</v>
      </c>
      <c r="F91" s="463" t="s">
        <v>721</v>
      </c>
      <c r="G91" s="455" t="s">
        <v>106</v>
      </c>
      <c r="H91" s="462" t="s">
        <v>1500</v>
      </c>
      <c r="I91" s="615" t="s">
        <v>2247</v>
      </c>
      <c r="J91" s="615" t="s">
        <v>204</v>
      </c>
      <c r="K91" s="397">
        <f t="shared" ref="K91" si="138">IFERROR(L91/M91, "-")</f>
        <v>0.92500000000000004</v>
      </c>
      <c r="L91" s="621">
        <v>37</v>
      </c>
      <c r="M91" s="622">
        <v>40</v>
      </c>
      <c r="N91" s="623">
        <v>22</v>
      </c>
      <c r="O91" s="624">
        <v>15</v>
      </c>
      <c r="P91" s="623">
        <v>0</v>
      </c>
      <c r="Q91" s="625">
        <v>10</v>
      </c>
      <c r="R91" s="625">
        <v>6</v>
      </c>
      <c r="S91" s="625">
        <v>21</v>
      </c>
      <c r="T91" s="624">
        <v>0</v>
      </c>
      <c r="U91" s="623">
        <v>5</v>
      </c>
      <c r="V91" s="625">
        <v>2</v>
      </c>
      <c r="W91" s="625">
        <v>30</v>
      </c>
      <c r="X91" s="626">
        <v>0</v>
      </c>
      <c r="Y91" s="624">
        <v>0</v>
      </c>
      <c r="Z91" s="623">
        <v>4</v>
      </c>
      <c r="AA91" s="625">
        <v>18</v>
      </c>
      <c r="AB91" s="625">
        <v>9</v>
      </c>
      <c r="AC91" s="625">
        <v>6</v>
      </c>
      <c r="AD91" s="624">
        <v>0</v>
      </c>
      <c r="AE91" s="623">
        <v>11</v>
      </c>
      <c r="AF91" s="625">
        <v>23</v>
      </c>
      <c r="AG91" s="625">
        <v>0</v>
      </c>
      <c r="AH91" s="626">
        <v>0</v>
      </c>
      <c r="AI91" s="626">
        <v>1</v>
      </c>
      <c r="AJ91" s="626">
        <v>0</v>
      </c>
      <c r="AK91" s="624">
        <v>2</v>
      </c>
      <c r="AL91" s="636">
        <v>9</v>
      </c>
      <c r="AM91" s="637">
        <v>20</v>
      </c>
      <c r="AN91" s="637">
        <v>0</v>
      </c>
      <c r="AO91" s="637">
        <v>0</v>
      </c>
      <c r="AP91" s="638">
        <v>8</v>
      </c>
      <c r="AQ91" s="296">
        <v>4.5675675675675675</v>
      </c>
      <c r="AR91" s="296">
        <v>4.3783783783783781</v>
      </c>
      <c r="AS91" s="641">
        <f t="shared" ref="AS91" si="139">IFERROR(AVERAGE(AT91:AU91), "-")</f>
        <v>4.4189189189189193</v>
      </c>
      <c r="AT91" s="300">
        <v>4.4054054054054053</v>
      </c>
      <c r="AU91" s="311">
        <v>4.4324324324324325</v>
      </c>
      <c r="AV91" s="307">
        <f t="shared" ref="AV91" si="140">IFERROR(AVERAGE(AW91:AZ91), "-")</f>
        <v>4.4459459459459456</v>
      </c>
      <c r="AW91" s="300">
        <v>4.4324324324324325</v>
      </c>
      <c r="AX91" s="127">
        <v>4.3513513513513518</v>
      </c>
      <c r="AY91" s="127">
        <v>4.4594594594594597</v>
      </c>
      <c r="AZ91" s="311">
        <v>4.5405405405405403</v>
      </c>
      <c r="BA91" s="641">
        <f t="shared" ref="BA91" si="141">IFERROR(AVERAGE(BB91:BC91), "-")</f>
        <v>4.621621621621621</v>
      </c>
      <c r="BB91" s="300">
        <v>4.6486486486486482</v>
      </c>
      <c r="BC91" s="311">
        <v>4.5945945945945947</v>
      </c>
      <c r="BD91" s="307">
        <f t="shared" ref="BD91" si="142">IFERROR(AVERAGE(BE91:BF91), "-")</f>
        <v>4.3783783783783781</v>
      </c>
      <c r="BE91" s="313">
        <v>4.3783783783783781</v>
      </c>
      <c r="BF91" s="318">
        <v>4.3783783783783781</v>
      </c>
      <c r="BG91" s="317">
        <f>'입력(강사강의)'!$J$770</f>
        <v>4.4894894894894897</v>
      </c>
      <c r="BH91" s="644">
        <f t="shared" ref="BH91" si="143">IFERROR(AVERAGE(AQ91:AR91,AT91:AU91,AW91:AZ91,BB91:BC91,BE91:BF91,BG91), "-")</f>
        <v>4.4659274659274653</v>
      </c>
      <c r="BI91" s="488"/>
    </row>
    <row r="92" spans="1:61" x14ac:dyDescent="0.3">
      <c r="A92" s="259" t="s">
        <v>1834</v>
      </c>
      <c r="B92" s="259" t="s">
        <v>2209</v>
      </c>
      <c r="C92" s="608" t="s">
        <v>2236</v>
      </c>
      <c r="D92" s="259" t="s">
        <v>369</v>
      </c>
      <c r="E92" s="610">
        <v>2</v>
      </c>
      <c r="F92" s="463" t="s">
        <v>712</v>
      </c>
      <c r="G92" s="455" t="s">
        <v>106</v>
      </c>
      <c r="H92" s="462" t="s">
        <v>753</v>
      </c>
      <c r="I92" s="615" t="s">
        <v>716</v>
      </c>
      <c r="J92" s="615" t="s">
        <v>716</v>
      </c>
      <c r="K92" s="397">
        <f t="shared" ref="K92" si="144">IFERROR(L92/M92, "-")</f>
        <v>0.96551724137931039</v>
      </c>
      <c r="L92" s="621">
        <v>28</v>
      </c>
      <c r="M92" s="622">
        <v>29</v>
      </c>
      <c r="N92" s="623">
        <v>10</v>
      </c>
      <c r="O92" s="624">
        <v>18</v>
      </c>
      <c r="P92" s="623">
        <v>0</v>
      </c>
      <c r="Q92" s="625">
        <v>13</v>
      </c>
      <c r="R92" s="625">
        <v>8</v>
      </c>
      <c r="S92" s="625">
        <v>7</v>
      </c>
      <c r="T92" s="624">
        <v>0</v>
      </c>
      <c r="U92" s="623">
        <v>3</v>
      </c>
      <c r="V92" s="625">
        <v>2</v>
      </c>
      <c r="W92" s="625">
        <v>21</v>
      </c>
      <c r="X92" s="626">
        <v>2</v>
      </c>
      <c r="Y92" s="624">
        <v>0</v>
      </c>
      <c r="Z92" s="623">
        <v>2</v>
      </c>
      <c r="AA92" s="625">
        <v>4</v>
      </c>
      <c r="AB92" s="625">
        <v>12</v>
      </c>
      <c r="AC92" s="625">
        <v>9</v>
      </c>
      <c r="AD92" s="624">
        <v>1</v>
      </c>
      <c r="AE92" s="623">
        <v>14</v>
      </c>
      <c r="AF92" s="625">
        <v>12</v>
      </c>
      <c r="AG92" s="625">
        <v>1</v>
      </c>
      <c r="AH92" s="626">
        <v>0</v>
      </c>
      <c r="AI92" s="626">
        <v>0</v>
      </c>
      <c r="AJ92" s="626">
        <v>0</v>
      </c>
      <c r="AK92" s="624">
        <v>1</v>
      </c>
      <c r="AL92" s="636">
        <v>7</v>
      </c>
      <c r="AM92" s="637">
        <v>12</v>
      </c>
      <c r="AN92" s="637">
        <v>7</v>
      </c>
      <c r="AO92" s="637">
        <v>2</v>
      </c>
      <c r="AP92" s="638">
        <v>0</v>
      </c>
      <c r="AQ92" s="296">
        <v>4.7142857142857144</v>
      </c>
      <c r="AR92" s="296">
        <v>4.5714285714285712</v>
      </c>
      <c r="AS92" s="641">
        <f t="shared" ref="AS92" si="145">IFERROR(AVERAGE(AT92:AU92), "-")</f>
        <v>4.5892857142857135</v>
      </c>
      <c r="AT92" s="300">
        <v>4.5714285714285712</v>
      </c>
      <c r="AU92" s="311">
        <v>4.6071428571428568</v>
      </c>
      <c r="AV92" s="307">
        <f t="shared" ref="AV92" si="146">IFERROR(AVERAGE(AW92:AZ92), "-")</f>
        <v>4.5714285714285712</v>
      </c>
      <c r="AW92" s="300">
        <v>4.6428571428571432</v>
      </c>
      <c r="AX92" s="127">
        <v>4.5357142857142856</v>
      </c>
      <c r="AY92" s="127">
        <v>4.5</v>
      </c>
      <c r="AZ92" s="311">
        <v>4.6071428571428568</v>
      </c>
      <c r="BA92" s="641">
        <f t="shared" ref="BA92" si="147">IFERROR(AVERAGE(BB92:BC92), "-")</f>
        <v>4.6607142857142865</v>
      </c>
      <c r="BB92" s="300">
        <v>4.6785714285714288</v>
      </c>
      <c r="BC92" s="311">
        <v>4.6428571428571432</v>
      </c>
      <c r="BD92" s="307">
        <f t="shared" ref="BD92" si="148">IFERROR(AVERAGE(BE92:BF92), "-")</f>
        <v>4.5535714285714288</v>
      </c>
      <c r="BE92" s="313">
        <v>4.5714285714285712</v>
      </c>
      <c r="BF92" s="318">
        <v>4.5357142857142856</v>
      </c>
      <c r="BG92" s="317">
        <f>'입력(강사강의)'!$J$777</f>
        <v>4.6935468631897219</v>
      </c>
      <c r="BH92" s="644">
        <f t="shared" ref="BH92:BH94" si="149">IFERROR(AVERAGE(AQ92:AR92,AT92:AU92,AW92:AZ92,BB92:BC92,BE92:BF92,BG92), "-")</f>
        <v>4.6055475609047036</v>
      </c>
      <c r="BI92" s="488"/>
    </row>
    <row r="93" spans="1:61" ht="15.75" customHeight="1" x14ac:dyDescent="0.3">
      <c r="A93" s="259" t="s">
        <v>1834</v>
      </c>
      <c r="B93" s="259" t="s">
        <v>2209</v>
      </c>
      <c r="C93" s="608" t="s">
        <v>2236</v>
      </c>
      <c r="D93" s="259" t="s">
        <v>369</v>
      </c>
      <c r="E93" s="610">
        <v>2</v>
      </c>
      <c r="F93" s="463" t="s">
        <v>703</v>
      </c>
      <c r="G93" s="455" t="s">
        <v>106</v>
      </c>
      <c r="H93" s="462" t="s">
        <v>1279</v>
      </c>
      <c r="I93" s="615" t="s">
        <v>363</v>
      </c>
      <c r="J93" s="615" t="s">
        <v>363</v>
      </c>
      <c r="K93" s="397">
        <f t="shared" ref="K93:K95" si="150">IFERROR(L93/M93, "-")</f>
        <v>0.875</v>
      </c>
      <c r="L93" s="621">
        <v>35</v>
      </c>
      <c r="M93" s="622">
        <v>40</v>
      </c>
      <c r="N93" s="623">
        <v>11</v>
      </c>
      <c r="O93" s="624">
        <v>24</v>
      </c>
      <c r="P93" s="623">
        <v>18</v>
      </c>
      <c r="Q93" s="625">
        <v>15</v>
      </c>
      <c r="R93" s="625">
        <v>2</v>
      </c>
      <c r="S93" s="625">
        <v>0</v>
      </c>
      <c r="T93" s="624">
        <v>0</v>
      </c>
      <c r="U93" s="623">
        <v>0</v>
      </c>
      <c r="V93" s="625">
        <v>2</v>
      </c>
      <c r="W93" s="625">
        <v>33</v>
      </c>
      <c r="X93" s="626">
        <v>0</v>
      </c>
      <c r="Y93" s="624">
        <v>0</v>
      </c>
      <c r="Z93" s="623">
        <v>0</v>
      </c>
      <c r="AA93" s="625">
        <v>0</v>
      </c>
      <c r="AB93" s="625">
        <v>0</v>
      </c>
      <c r="AC93" s="625">
        <v>34</v>
      </c>
      <c r="AD93" s="624">
        <v>1</v>
      </c>
      <c r="AE93" s="623">
        <v>19</v>
      </c>
      <c r="AF93" s="625">
        <v>13</v>
      </c>
      <c r="AG93" s="625">
        <v>1</v>
      </c>
      <c r="AH93" s="626">
        <v>0</v>
      </c>
      <c r="AI93" s="626">
        <v>1</v>
      </c>
      <c r="AJ93" s="626">
        <v>0</v>
      </c>
      <c r="AK93" s="624">
        <v>1</v>
      </c>
      <c r="AL93" s="636">
        <v>1</v>
      </c>
      <c r="AM93" s="637">
        <v>29</v>
      </c>
      <c r="AN93" s="637">
        <v>3</v>
      </c>
      <c r="AO93" s="637">
        <v>2</v>
      </c>
      <c r="AP93" s="638">
        <v>0</v>
      </c>
      <c r="AQ93" s="296">
        <v>4.3142857142857141</v>
      </c>
      <c r="AR93" s="296">
        <v>4.2571428571428571</v>
      </c>
      <c r="AS93" s="641">
        <f t="shared" ref="AS93:AS95" si="151">IFERROR(AVERAGE(AT93:AU93), "-")</f>
        <v>4.3857142857142861</v>
      </c>
      <c r="AT93" s="300">
        <v>4.3428571428571425</v>
      </c>
      <c r="AU93" s="311">
        <v>4.4285714285714288</v>
      </c>
      <c r="AV93" s="307">
        <f t="shared" ref="AV93:AV95" si="152">IFERROR(AVERAGE(AW93:AZ93), "-")</f>
        <v>4.5071428571428571</v>
      </c>
      <c r="AW93" s="300">
        <v>4.4285714285714288</v>
      </c>
      <c r="AX93" s="127">
        <v>4.5142857142857142</v>
      </c>
      <c r="AY93" s="127">
        <v>4.5714285714285712</v>
      </c>
      <c r="AZ93" s="311">
        <v>4.5142857142857142</v>
      </c>
      <c r="BA93" s="641">
        <f t="shared" ref="BA93:BA95" si="153">IFERROR(AVERAGE(BB93:BC93), "-")</f>
        <v>4.5571428571428569</v>
      </c>
      <c r="BB93" s="300">
        <v>4.5714285714285712</v>
      </c>
      <c r="BC93" s="311">
        <v>4.5428571428571427</v>
      </c>
      <c r="BD93" s="307">
        <f t="shared" ref="BD93:BD95" si="154">IFERROR(AVERAGE(BE93:BF93), "-")</f>
        <v>4.3285714285714292</v>
      </c>
      <c r="BE93" s="313">
        <v>4.4285714285714288</v>
      </c>
      <c r="BF93" s="318">
        <v>4.2285714285714286</v>
      </c>
      <c r="BG93" s="317">
        <f>'입력(강사강의)'!$J$785</f>
        <v>4.6126227391652588</v>
      </c>
      <c r="BH93" s="644">
        <f t="shared" si="149"/>
        <v>4.4427292216940311</v>
      </c>
      <c r="BI93" s="488"/>
    </row>
    <row r="94" spans="1:61" x14ac:dyDescent="0.3">
      <c r="A94" s="259" t="s">
        <v>1834</v>
      </c>
      <c r="B94" s="259" t="s">
        <v>2303</v>
      </c>
      <c r="C94" s="608" t="s">
        <v>2305</v>
      </c>
      <c r="D94" s="259" t="s">
        <v>767</v>
      </c>
      <c r="E94" s="610">
        <v>2</v>
      </c>
      <c r="F94" s="463" t="s">
        <v>1698</v>
      </c>
      <c r="G94" s="455" t="s">
        <v>106</v>
      </c>
      <c r="H94" s="462" t="s">
        <v>1500</v>
      </c>
      <c r="I94" s="615" t="s">
        <v>362</v>
      </c>
      <c r="J94" s="615" t="s">
        <v>362</v>
      </c>
      <c r="K94" s="397">
        <f t="shared" si="150"/>
        <v>1</v>
      </c>
      <c r="L94" s="621">
        <v>26</v>
      </c>
      <c r="M94" s="622">
        <v>26</v>
      </c>
      <c r="N94" s="630" t="s">
        <v>367</v>
      </c>
      <c r="O94" s="631"/>
      <c r="P94" s="632"/>
      <c r="Q94" s="632"/>
      <c r="R94" s="632"/>
      <c r="S94" s="632"/>
      <c r="T94" s="631"/>
      <c r="U94" s="632"/>
      <c r="V94" s="632"/>
      <c r="W94" s="632"/>
      <c r="X94" s="632"/>
      <c r="Y94" s="631"/>
      <c r="Z94" s="632"/>
      <c r="AA94" s="632"/>
      <c r="AB94" s="632"/>
      <c r="AC94" s="632"/>
      <c r="AD94" s="631"/>
      <c r="AE94" s="632"/>
      <c r="AF94" s="632"/>
      <c r="AG94" s="632"/>
      <c r="AH94" s="632"/>
      <c r="AI94" s="632"/>
      <c r="AJ94" s="632"/>
      <c r="AK94" s="631"/>
      <c r="AL94" s="633"/>
      <c r="AM94" s="634"/>
      <c r="AN94" s="634"/>
      <c r="AO94" s="634"/>
      <c r="AP94" s="635"/>
      <c r="AQ94" s="486">
        <v>4.884615384615385</v>
      </c>
      <c r="AR94" s="486">
        <v>4.7307692307692308</v>
      </c>
      <c r="AS94" s="641">
        <f t="shared" si="151"/>
        <v>4.634615384615385</v>
      </c>
      <c r="AT94" s="483">
        <v>4.7307692307692308</v>
      </c>
      <c r="AU94" s="484">
        <v>4.5384615384615383</v>
      </c>
      <c r="AV94" s="307">
        <f t="shared" si="152"/>
        <v>4.75</v>
      </c>
      <c r="AW94" s="483">
        <v>4.7307692307692308</v>
      </c>
      <c r="AX94" s="485">
        <v>4.7307692307692308</v>
      </c>
      <c r="AY94" s="485">
        <v>4.7692307692307692</v>
      </c>
      <c r="AZ94" s="484">
        <v>4.7692307692307692</v>
      </c>
      <c r="BA94" s="641">
        <f t="shared" si="153"/>
        <v>4.8461538461538458</v>
      </c>
      <c r="BB94" s="483">
        <v>4.8461538461538458</v>
      </c>
      <c r="BC94" s="484">
        <v>4.8461538461538458</v>
      </c>
      <c r="BD94" s="307">
        <f t="shared" si="154"/>
        <v>4.75</v>
      </c>
      <c r="BE94" s="481">
        <v>4.6538461538461542</v>
      </c>
      <c r="BF94" s="482">
        <v>4.8461538461538458</v>
      </c>
      <c r="BG94" s="317">
        <f>'입력(강사강의)'!$J$799</f>
        <v>4.7001722756410258</v>
      </c>
      <c r="BH94" s="644">
        <f t="shared" si="149"/>
        <v>4.7520842578895461</v>
      </c>
      <c r="BI94" s="488" t="s">
        <v>367</v>
      </c>
    </row>
    <row r="95" spans="1:61" x14ac:dyDescent="0.3">
      <c r="A95" s="259" t="s">
        <v>1834</v>
      </c>
      <c r="B95" s="259" t="s">
        <v>2303</v>
      </c>
      <c r="C95" s="608" t="s">
        <v>2305</v>
      </c>
      <c r="D95" s="259" t="s">
        <v>492</v>
      </c>
      <c r="E95" s="610">
        <v>22</v>
      </c>
      <c r="F95" s="463" t="s">
        <v>2311</v>
      </c>
      <c r="G95" s="455" t="s">
        <v>106</v>
      </c>
      <c r="H95" s="462" t="s">
        <v>212</v>
      </c>
      <c r="I95" s="615" t="s">
        <v>247</v>
      </c>
      <c r="J95" s="615" t="s">
        <v>248</v>
      </c>
      <c r="K95" s="397">
        <f t="shared" si="150"/>
        <v>0.86363636363636365</v>
      </c>
      <c r="L95" s="621">
        <v>76</v>
      </c>
      <c r="M95" s="622">
        <v>88</v>
      </c>
      <c r="N95" s="630" t="s">
        <v>367</v>
      </c>
      <c r="O95" s="631"/>
      <c r="P95" s="632"/>
      <c r="Q95" s="632"/>
      <c r="R95" s="632"/>
      <c r="S95" s="632"/>
      <c r="T95" s="631"/>
      <c r="U95" s="632"/>
      <c r="V95" s="632"/>
      <c r="W95" s="632"/>
      <c r="X95" s="632"/>
      <c r="Y95" s="631"/>
      <c r="Z95" s="632"/>
      <c r="AA95" s="632"/>
      <c r="AB95" s="632"/>
      <c r="AC95" s="632"/>
      <c r="AD95" s="631"/>
      <c r="AE95" s="632"/>
      <c r="AF95" s="632"/>
      <c r="AG95" s="632"/>
      <c r="AH95" s="632"/>
      <c r="AI95" s="632"/>
      <c r="AJ95" s="632"/>
      <c r="AK95" s="631"/>
      <c r="AL95" s="633"/>
      <c r="AM95" s="634"/>
      <c r="AN95" s="634"/>
      <c r="AO95" s="634"/>
      <c r="AP95" s="635"/>
      <c r="AQ95" s="296">
        <v>4.5394736842105265</v>
      </c>
      <c r="AR95" s="296">
        <v>4.5657894736842106</v>
      </c>
      <c r="AS95" s="641">
        <f t="shared" si="151"/>
        <v>4.473684210526315</v>
      </c>
      <c r="AT95" s="300">
        <v>4.4868421052631575</v>
      </c>
      <c r="AU95" s="311">
        <v>4.4605263157894735</v>
      </c>
      <c r="AV95" s="307">
        <f t="shared" si="152"/>
        <v>4.4638157894736841</v>
      </c>
      <c r="AW95" s="300">
        <v>4.4078947368421053</v>
      </c>
      <c r="AX95" s="127">
        <v>4.4605263157894735</v>
      </c>
      <c r="AY95" s="127">
        <v>4.4605263157894735</v>
      </c>
      <c r="AZ95" s="311">
        <v>4.5263157894736841</v>
      </c>
      <c r="BA95" s="641">
        <f t="shared" si="153"/>
        <v>4.5921052631578947</v>
      </c>
      <c r="BB95" s="300">
        <v>4.5789473684210522</v>
      </c>
      <c r="BC95" s="311">
        <v>4.6052631578947372</v>
      </c>
      <c r="BD95" s="307">
        <f t="shared" si="154"/>
        <v>4.3618421052631575</v>
      </c>
      <c r="BE95" s="313">
        <v>4.2894736842105265</v>
      </c>
      <c r="BF95" s="318">
        <v>4.4342105263157894</v>
      </c>
      <c r="BG95" s="317">
        <v>4.5952589275633704</v>
      </c>
      <c r="BH95" s="644">
        <f t="shared" ref="BH95" si="155">IFERROR(AVERAGE(AQ95:AR95,AT95:AU95,AW95:AZ95,BB95:BC95,BE95:BF95,BG95), "-")</f>
        <v>4.4931575693267369</v>
      </c>
      <c r="BI95" s="727" t="s">
        <v>367</v>
      </c>
    </row>
    <row r="96" spans="1:61" ht="15.75" customHeight="1" x14ac:dyDescent="0.3">
      <c r="A96" s="259" t="s">
        <v>1834</v>
      </c>
      <c r="B96" s="259" t="s">
        <v>2303</v>
      </c>
      <c r="C96" s="608" t="s">
        <v>2312</v>
      </c>
      <c r="D96" s="259" t="s">
        <v>369</v>
      </c>
      <c r="E96" s="610">
        <v>1</v>
      </c>
      <c r="F96" s="463" t="s">
        <v>2313</v>
      </c>
      <c r="G96" s="455" t="s">
        <v>479</v>
      </c>
      <c r="H96" s="462" t="s">
        <v>2314</v>
      </c>
      <c r="I96" s="615" t="s">
        <v>594</v>
      </c>
      <c r="J96" s="615" t="s">
        <v>594</v>
      </c>
      <c r="K96" s="397">
        <f t="shared" ref="K96" si="156">IFERROR(L96/M96, "-")</f>
        <v>0.94736842105263153</v>
      </c>
      <c r="L96" s="621">
        <v>18</v>
      </c>
      <c r="M96" s="622">
        <v>19</v>
      </c>
      <c r="N96" s="623">
        <v>15</v>
      </c>
      <c r="O96" s="624">
        <v>3</v>
      </c>
      <c r="P96" s="623">
        <v>0</v>
      </c>
      <c r="Q96" s="625">
        <v>3</v>
      </c>
      <c r="R96" s="625">
        <v>6</v>
      </c>
      <c r="S96" s="625">
        <v>9</v>
      </c>
      <c r="T96" s="624">
        <v>0</v>
      </c>
      <c r="U96" s="623">
        <v>2</v>
      </c>
      <c r="V96" s="625">
        <v>5</v>
      </c>
      <c r="W96" s="625">
        <v>11</v>
      </c>
      <c r="X96" s="626">
        <v>0</v>
      </c>
      <c r="Y96" s="624">
        <v>0</v>
      </c>
      <c r="Z96" s="623">
        <v>0</v>
      </c>
      <c r="AA96" s="625">
        <v>8</v>
      </c>
      <c r="AB96" s="625">
        <v>6</v>
      </c>
      <c r="AC96" s="625">
        <v>3</v>
      </c>
      <c r="AD96" s="624">
        <v>0</v>
      </c>
      <c r="AE96" s="623">
        <v>4</v>
      </c>
      <c r="AF96" s="625">
        <v>11</v>
      </c>
      <c r="AG96" s="625">
        <v>0</v>
      </c>
      <c r="AH96" s="626">
        <v>0</v>
      </c>
      <c r="AI96" s="626">
        <v>0</v>
      </c>
      <c r="AJ96" s="626">
        <v>0</v>
      </c>
      <c r="AK96" s="624">
        <v>3</v>
      </c>
      <c r="AL96" s="636">
        <v>2</v>
      </c>
      <c r="AM96" s="637">
        <v>5</v>
      </c>
      <c r="AN96" s="637">
        <v>8</v>
      </c>
      <c r="AO96" s="637">
        <v>3</v>
      </c>
      <c r="AP96" s="638">
        <v>0</v>
      </c>
      <c r="AQ96" s="296">
        <v>4.8888888888888893</v>
      </c>
      <c r="AR96" s="296">
        <v>4.7777777777777777</v>
      </c>
      <c r="AS96" s="641">
        <f t="shared" ref="AS96" si="157">IFERROR(AVERAGE(AT96:AU96), "-")</f>
        <v>4.7222222222222223</v>
      </c>
      <c r="AT96" s="300">
        <v>4.7777777777777777</v>
      </c>
      <c r="AU96" s="311">
        <v>4.666666666666667</v>
      </c>
      <c r="AV96" s="307">
        <f t="shared" ref="AV96" si="158">IFERROR(AVERAGE(AW96:AZ96), "-")</f>
        <v>4.8472222222222214</v>
      </c>
      <c r="AW96" s="300">
        <v>4.8888888888888893</v>
      </c>
      <c r="AX96" s="127">
        <v>4.833333333333333</v>
      </c>
      <c r="AY96" s="127">
        <v>4.833333333333333</v>
      </c>
      <c r="AZ96" s="311">
        <v>4.833333333333333</v>
      </c>
      <c r="BA96" s="641">
        <f t="shared" ref="BA96" si="159">IFERROR(AVERAGE(BB96:BC96), "-")</f>
        <v>4.8888888888888893</v>
      </c>
      <c r="BB96" s="300">
        <v>4.8888888888888893</v>
      </c>
      <c r="BC96" s="311">
        <v>4.8888888888888893</v>
      </c>
      <c r="BD96" s="307">
        <f t="shared" ref="BD96" si="160">IFERROR(AVERAGE(BE96:BF96), "-")</f>
        <v>4.833333333333333</v>
      </c>
      <c r="BE96" s="313">
        <v>4.833333333333333</v>
      </c>
      <c r="BF96" s="318" t="s">
        <v>479</v>
      </c>
      <c r="BG96" s="317">
        <f>'입력(강사강의)'!$J$835</f>
        <v>4.8882761437908506</v>
      </c>
      <c r="BH96" s="644">
        <f t="shared" ref="BH96:BH104" si="161">IFERROR(AVERAGE(AQ96:AR96,AT96:AU96,AW96:AZ96,BB96:BC96,BE96:BF96,BG96), "-")</f>
        <v>4.8332822712418313</v>
      </c>
      <c r="BI96" s="488"/>
    </row>
    <row r="97" spans="1:61" ht="15.75" customHeight="1" x14ac:dyDescent="0.3">
      <c r="A97" s="259" t="s">
        <v>1834</v>
      </c>
      <c r="B97" s="259" t="s">
        <v>2303</v>
      </c>
      <c r="C97" s="608" t="s">
        <v>2312</v>
      </c>
      <c r="D97" s="259" t="s">
        <v>2380</v>
      </c>
      <c r="E97" s="610">
        <v>1</v>
      </c>
      <c r="F97" s="463" t="s">
        <v>2331</v>
      </c>
      <c r="G97" s="455" t="s">
        <v>2332</v>
      </c>
      <c r="H97" s="462" t="s">
        <v>2365</v>
      </c>
      <c r="I97" s="615" t="s">
        <v>2334</v>
      </c>
      <c r="J97" s="615" t="s">
        <v>2334</v>
      </c>
      <c r="K97" s="397">
        <f t="shared" ref="K97:K98" si="162">IFERROR(L97/M97, "-")</f>
        <v>1</v>
      </c>
      <c r="L97" s="621">
        <v>8</v>
      </c>
      <c r="M97" s="622">
        <v>8</v>
      </c>
      <c r="N97" s="623">
        <v>7</v>
      </c>
      <c r="O97" s="624">
        <v>1</v>
      </c>
      <c r="P97" s="623">
        <v>0</v>
      </c>
      <c r="Q97" s="625">
        <v>2</v>
      </c>
      <c r="R97" s="625">
        <v>4</v>
      </c>
      <c r="S97" s="625">
        <v>2</v>
      </c>
      <c r="T97" s="624">
        <v>0</v>
      </c>
      <c r="U97" s="623">
        <v>2</v>
      </c>
      <c r="V97" s="625">
        <v>1</v>
      </c>
      <c r="W97" s="625">
        <v>5</v>
      </c>
      <c r="X97" s="626">
        <v>0</v>
      </c>
      <c r="Y97" s="624">
        <v>0</v>
      </c>
      <c r="Z97" s="623">
        <v>1</v>
      </c>
      <c r="AA97" s="625">
        <v>4</v>
      </c>
      <c r="AB97" s="625">
        <v>1</v>
      </c>
      <c r="AC97" s="625">
        <v>2</v>
      </c>
      <c r="AD97" s="624">
        <v>0</v>
      </c>
      <c r="AE97" s="623">
        <v>4</v>
      </c>
      <c r="AF97" s="625">
        <v>3</v>
      </c>
      <c r="AG97" s="625">
        <v>1</v>
      </c>
      <c r="AH97" s="626">
        <v>0</v>
      </c>
      <c r="AI97" s="626">
        <v>0</v>
      </c>
      <c r="AJ97" s="626">
        <v>0</v>
      </c>
      <c r="AK97" s="624">
        <v>0</v>
      </c>
      <c r="AL97" s="636">
        <v>3</v>
      </c>
      <c r="AM97" s="637">
        <v>4</v>
      </c>
      <c r="AN97" s="637">
        <v>0</v>
      </c>
      <c r="AO97" s="637">
        <v>1</v>
      </c>
      <c r="AP97" s="638">
        <v>0</v>
      </c>
      <c r="AQ97" s="296">
        <v>4.75</v>
      </c>
      <c r="AR97" s="296">
        <v>4.625</v>
      </c>
      <c r="AS97" s="641">
        <f t="shared" ref="AS97:AS98" si="163">IFERROR(AVERAGE(AT97:AU97), "-")</f>
        <v>4.6875</v>
      </c>
      <c r="AT97" s="300">
        <v>4.625</v>
      </c>
      <c r="AU97" s="311">
        <v>4.75</v>
      </c>
      <c r="AV97" s="307">
        <f t="shared" ref="AV97:AV98" si="164">IFERROR(AVERAGE(AW97:AZ97), "-")</f>
        <v>4.625</v>
      </c>
      <c r="AW97" s="300">
        <v>4.625</v>
      </c>
      <c r="AX97" s="127">
        <v>4.875</v>
      </c>
      <c r="AY97" s="127">
        <v>4.5</v>
      </c>
      <c r="AZ97" s="311">
        <v>4.5</v>
      </c>
      <c r="BA97" s="641">
        <f t="shared" ref="BA97:BA98" si="165">IFERROR(AVERAGE(BB97:BC97), "-")</f>
        <v>4.875</v>
      </c>
      <c r="BB97" s="300">
        <v>4.875</v>
      </c>
      <c r="BC97" s="311">
        <v>4.875</v>
      </c>
      <c r="BD97" s="307">
        <f t="shared" ref="BD97:BD98" si="166">IFERROR(AVERAGE(BE97:BF97), "-")</f>
        <v>4.6875</v>
      </c>
      <c r="BE97" s="313">
        <v>4.75</v>
      </c>
      <c r="BF97" s="318">
        <v>4.625</v>
      </c>
      <c r="BG97" s="317">
        <f>'입력(강사강의)'!$J$844</f>
        <v>4.78125</v>
      </c>
      <c r="BH97" s="644">
        <f t="shared" si="161"/>
        <v>4.7043269230769234</v>
      </c>
      <c r="BI97" s="488"/>
    </row>
    <row r="98" spans="1:61" ht="15.75" customHeight="1" x14ac:dyDescent="0.3">
      <c r="A98" s="259" t="s">
        <v>1834</v>
      </c>
      <c r="B98" s="259" t="s">
        <v>2303</v>
      </c>
      <c r="C98" s="608" t="s">
        <v>2417</v>
      </c>
      <c r="D98" s="259" t="s">
        <v>101</v>
      </c>
      <c r="E98" s="610">
        <v>4</v>
      </c>
      <c r="F98" s="463" t="s">
        <v>216</v>
      </c>
      <c r="G98" s="455" t="s">
        <v>2418</v>
      </c>
      <c r="H98" s="462" t="s">
        <v>2419</v>
      </c>
      <c r="I98" s="615" t="s">
        <v>2422</v>
      </c>
      <c r="J98" s="615" t="s">
        <v>2422</v>
      </c>
      <c r="K98" s="397">
        <f t="shared" si="162"/>
        <v>0.57894736842105265</v>
      </c>
      <c r="L98" s="621">
        <v>11</v>
      </c>
      <c r="M98" s="622">
        <v>19</v>
      </c>
      <c r="N98" s="623">
        <v>3</v>
      </c>
      <c r="O98" s="624">
        <v>8</v>
      </c>
      <c r="P98" s="623">
        <v>0</v>
      </c>
      <c r="Q98" s="625">
        <v>2</v>
      </c>
      <c r="R98" s="625">
        <v>4</v>
      </c>
      <c r="S98" s="625">
        <v>3</v>
      </c>
      <c r="T98" s="624">
        <v>2</v>
      </c>
      <c r="U98" s="623">
        <v>0</v>
      </c>
      <c r="V98" s="625">
        <v>1</v>
      </c>
      <c r="W98" s="625">
        <v>1</v>
      </c>
      <c r="X98" s="626">
        <v>1</v>
      </c>
      <c r="Y98" s="624">
        <v>8</v>
      </c>
      <c r="Z98" s="623">
        <v>0</v>
      </c>
      <c r="AA98" s="625">
        <v>1</v>
      </c>
      <c r="AB98" s="625">
        <v>2</v>
      </c>
      <c r="AC98" s="625">
        <v>0</v>
      </c>
      <c r="AD98" s="624">
        <v>8</v>
      </c>
      <c r="AE98" s="623">
        <v>1</v>
      </c>
      <c r="AF98" s="625">
        <v>2</v>
      </c>
      <c r="AG98" s="625">
        <v>0</v>
      </c>
      <c r="AH98" s="626">
        <v>0</v>
      </c>
      <c r="AI98" s="626">
        <v>1</v>
      </c>
      <c r="AJ98" s="626">
        <v>0</v>
      </c>
      <c r="AK98" s="624">
        <v>7</v>
      </c>
      <c r="AL98" s="636">
        <v>0</v>
      </c>
      <c r="AM98" s="637">
        <v>10</v>
      </c>
      <c r="AN98" s="637">
        <v>0</v>
      </c>
      <c r="AO98" s="637">
        <v>0</v>
      </c>
      <c r="AP98" s="638">
        <v>1</v>
      </c>
      <c r="AQ98" s="296">
        <v>4.5454545454545459</v>
      </c>
      <c r="AR98" s="296">
        <v>4.6363636363636367</v>
      </c>
      <c r="AS98" s="641">
        <f t="shared" si="163"/>
        <v>4.5</v>
      </c>
      <c r="AT98" s="300">
        <v>4.4545454545454541</v>
      </c>
      <c r="AU98" s="311">
        <v>4.5454545454545459</v>
      </c>
      <c r="AV98" s="307">
        <f t="shared" si="164"/>
        <v>4.4318181818181817</v>
      </c>
      <c r="AW98" s="300">
        <v>4.5454545454545459</v>
      </c>
      <c r="AX98" s="127">
        <v>4.5454545454545459</v>
      </c>
      <c r="AY98" s="127">
        <v>4.2727272727272725</v>
      </c>
      <c r="AZ98" s="311">
        <v>4.3636363636363633</v>
      </c>
      <c r="BA98" s="641">
        <f t="shared" si="165"/>
        <v>4.545454545454545</v>
      </c>
      <c r="BB98" s="300">
        <v>4.6363636363636367</v>
      </c>
      <c r="BC98" s="311">
        <v>4.4545454545454541</v>
      </c>
      <c r="BD98" s="307">
        <f t="shared" si="166"/>
        <v>3.9545454545454546</v>
      </c>
      <c r="BE98" s="313">
        <v>4.0909090909090908</v>
      </c>
      <c r="BF98" s="318">
        <v>3.8181818181818183</v>
      </c>
      <c r="BG98" s="317">
        <f>'입력(강사강의)'!$J$851</f>
        <v>4.6136363636363642</v>
      </c>
      <c r="BH98" s="644">
        <f t="shared" ref="BH98" si="167">IFERROR(AVERAGE(AQ98:AR98,AT98:AU98,AW98:AZ98,BB98:BC98,BE98:BF98,BG98), "-")</f>
        <v>4.424825174825175</v>
      </c>
      <c r="BI98" s="488"/>
    </row>
    <row r="99" spans="1:61" ht="15.75" customHeight="1" x14ac:dyDescent="0.3">
      <c r="A99" s="259" t="s">
        <v>1834</v>
      </c>
      <c r="B99" s="259" t="s">
        <v>2303</v>
      </c>
      <c r="C99" s="608" t="s">
        <v>2351</v>
      </c>
      <c r="D99" s="259" t="s">
        <v>2381</v>
      </c>
      <c r="E99" s="610">
        <v>1</v>
      </c>
      <c r="F99" s="463" t="s">
        <v>2352</v>
      </c>
      <c r="G99" s="455" t="s">
        <v>2332</v>
      </c>
      <c r="H99" s="462" t="s">
        <v>2353</v>
      </c>
      <c r="I99" s="615" t="s">
        <v>2354</v>
      </c>
      <c r="J99" s="615" t="s">
        <v>2354</v>
      </c>
      <c r="K99" s="397">
        <f t="shared" ref="K99:K104" si="168">IFERROR(L99/M99, "-")</f>
        <v>0.91666666666666663</v>
      </c>
      <c r="L99" s="621">
        <v>11</v>
      </c>
      <c r="M99" s="622">
        <v>12</v>
      </c>
      <c r="N99" s="623">
        <v>6</v>
      </c>
      <c r="O99" s="624">
        <v>5</v>
      </c>
      <c r="P99" s="623">
        <v>0</v>
      </c>
      <c r="Q99" s="625">
        <v>3</v>
      </c>
      <c r="R99" s="625">
        <v>5</v>
      </c>
      <c r="S99" s="625">
        <v>3</v>
      </c>
      <c r="T99" s="624">
        <v>0</v>
      </c>
      <c r="U99" s="623">
        <v>2</v>
      </c>
      <c r="V99" s="625">
        <v>2</v>
      </c>
      <c r="W99" s="625">
        <v>5</v>
      </c>
      <c r="X99" s="626">
        <v>2</v>
      </c>
      <c r="Y99" s="624">
        <v>0</v>
      </c>
      <c r="Z99" s="623">
        <v>0</v>
      </c>
      <c r="AA99" s="625">
        <v>5</v>
      </c>
      <c r="AB99" s="625">
        <v>6</v>
      </c>
      <c r="AC99" s="625">
        <v>0</v>
      </c>
      <c r="AD99" s="624">
        <v>0</v>
      </c>
      <c r="AE99" s="623">
        <v>5</v>
      </c>
      <c r="AF99" s="625">
        <v>6</v>
      </c>
      <c r="AG99" s="625">
        <v>0</v>
      </c>
      <c r="AH99" s="626">
        <v>0</v>
      </c>
      <c r="AI99" s="626">
        <v>0</v>
      </c>
      <c r="AJ99" s="626">
        <v>0</v>
      </c>
      <c r="AK99" s="624">
        <v>0</v>
      </c>
      <c r="AL99" s="636">
        <v>4</v>
      </c>
      <c r="AM99" s="637">
        <v>4</v>
      </c>
      <c r="AN99" s="637">
        <v>3</v>
      </c>
      <c r="AO99" s="637">
        <v>0</v>
      </c>
      <c r="AP99" s="638">
        <v>0</v>
      </c>
      <c r="AQ99" s="296">
        <v>4.9090909090909092</v>
      </c>
      <c r="AR99" s="296">
        <v>4.4545454545454541</v>
      </c>
      <c r="AS99" s="641">
        <f t="shared" ref="AS99:AS104" si="169">IFERROR(AVERAGE(AT99:AU99), "-")</f>
        <v>4.7727272727272734</v>
      </c>
      <c r="AT99" s="300">
        <v>4.8181818181818183</v>
      </c>
      <c r="AU99" s="311">
        <v>4.7272727272727275</v>
      </c>
      <c r="AV99" s="307">
        <f t="shared" ref="AV99:AV104" si="170">IFERROR(AVERAGE(AW99:AZ99), "-")</f>
        <v>4.75</v>
      </c>
      <c r="AW99" s="300">
        <v>4.7272727272727275</v>
      </c>
      <c r="AX99" s="127">
        <v>4.8181818181818183</v>
      </c>
      <c r="AY99" s="127">
        <v>4.7272727272727275</v>
      </c>
      <c r="AZ99" s="311">
        <v>4.7272727272727275</v>
      </c>
      <c r="BA99" s="641">
        <f t="shared" ref="BA99:BA104" si="171">IFERROR(AVERAGE(BB99:BC99), "-")</f>
        <v>4.7272727272727275</v>
      </c>
      <c r="BB99" s="300">
        <v>4.7272727272727275</v>
      </c>
      <c r="BC99" s="311">
        <v>4.7272727272727275</v>
      </c>
      <c r="BD99" s="307">
        <f t="shared" ref="BD99:BD104" si="172">IFERROR(AVERAGE(BE99:BF99), "-")</f>
        <v>4.6363636363636367</v>
      </c>
      <c r="BE99" s="313">
        <v>4.6363636363636367</v>
      </c>
      <c r="BF99" s="318">
        <v>4.6363636363636367</v>
      </c>
      <c r="BG99" s="317">
        <f>'입력(강사강의)'!$J$854</f>
        <v>4.6772727272727277</v>
      </c>
      <c r="BH99" s="644">
        <f t="shared" si="161"/>
        <v>4.716433566433567</v>
      </c>
      <c r="BI99" s="488"/>
    </row>
    <row r="100" spans="1:61" ht="15.75" customHeight="1" x14ac:dyDescent="0.3">
      <c r="A100" s="259" t="s">
        <v>1834</v>
      </c>
      <c r="B100" s="259" t="s">
        <v>2303</v>
      </c>
      <c r="C100" s="608" t="s">
        <v>2420</v>
      </c>
      <c r="D100" s="259" t="s">
        <v>101</v>
      </c>
      <c r="E100" s="610">
        <v>5</v>
      </c>
      <c r="F100" s="463" t="s">
        <v>216</v>
      </c>
      <c r="G100" s="455" t="s">
        <v>479</v>
      </c>
      <c r="H100" s="462" t="s">
        <v>2421</v>
      </c>
      <c r="I100" s="615" t="s">
        <v>2422</v>
      </c>
      <c r="J100" s="615" t="s">
        <v>2422</v>
      </c>
      <c r="K100" s="397">
        <f t="shared" si="168"/>
        <v>0.78260869565217395</v>
      </c>
      <c r="L100" s="621">
        <v>18</v>
      </c>
      <c r="M100" s="622">
        <v>23</v>
      </c>
      <c r="N100" s="623">
        <v>3</v>
      </c>
      <c r="O100" s="624">
        <v>14</v>
      </c>
      <c r="P100" s="623">
        <v>0</v>
      </c>
      <c r="Q100" s="625">
        <v>1</v>
      </c>
      <c r="R100" s="625">
        <v>7</v>
      </c>
      <c r="S100" s="625">
        <v>5</v>
      </c>
      <c r="T100" s="624">
        <v>5</v>
      </c>
      <c r="U100" s="623">
        <v>0</v>
      </c>
      <c r="V100" s="625">
        <v>0</v>
      </c>
      <c r="W100" s="625">
        <v>1</v>
      </c>
      <c r="X100" s="626">
        <v>1</v>
      </c>
      <c r="Y100" s="624">
        <v>16</v>
      </c>
      <c r="Z100" s="623">
        <v>0</v>
      </c>
      <c r="AA100" s="625">
        <v>0</v>
      </c>
      <c r="AB100" s="625">
        <v>0</v>
      </c>
      <c r="AC100" s="625">
        <v>0</v>
      </c>
      <c r="AD100" s="624">
        <v>18</v>
      </c>
      <c r="AE100" s="623">
        <v>6</v>
      </c>
      <c r="AF100" s="625">
        <v>0</v>
      </c>
      <c r="AG100" s="625">
        <v>0</v>
      </c>
      <c r="AH100" s="626">
        <v>0</v>
      </c>
      <c r="AI100" s="626">
        <v>0</v>
      </c>
      <c r="AJ100" s="626">
        <v>1</v>
      </c>
      <c r="AK100" s="624">
        <v>11</v>
      </c>
      <c r="AL100" s="636">
        <v>3</v>
      </c>
      <c r="AM100" s="637">
        <v>12</v>
      </c>
      <c r="AN100" s="637">
        <v>1</v>
      </c>
      <c r="AO100" s="637">
        <v>1</v>
      </c>
      <c r="AP100" s="638">
        <v>1</v>
      </c>
      <c r="AQ100" s="296">
        <v>3.8333333333333335</v>
      </c>
      <c r="AR100" s="296">
        <v>4.2222222222222223</v>
      </c>
      <c r="AS100" s="641">
        <f t="shared" si="169"/>
        <v>3.8333333333333335</v>
      </c>
      <c r="AT100" s="300">
        <v>3.8333333333333335</v>
      </c>
      <c r="AU100" s="311">
        <v>3.8333333333333335</v>
      </c>
      <c r="AV100" s="307">
        <f t="shared" si="170"/>
        <v>3.75</v>
      </c>
      <c r="AW100" s="300">
        <v>3.5</v>
      </c>
      <c r="AX100" s="127">
        <v>4</v>
      </c>
      <c r="AY100" s="127">
        <v>3.5555555555555554</v>
      </c>
      <c r="AZ100" s="311">
        <v>3.9444444444444446</v>
      </c>
      <c r="BA100" s="641">
        <f t="shared" si="171"/>
        <v>3.8611111111111112</v>
      </c>
      <c r="BB100" s="300">
        <v>3.7777777777777777</v>
      </c>
      <c r="BC100" s="311">
        <v>3.9444444444444446</v>
      </c>
      <c r="BD100" s="307">
        <f t="shared" si="172"/>
        <v>3.5</v>
      </c>
      <c r="BE100" s="313">
        <v>3.5</v>
      </c>
      <c r="BF100" s="318" t="s">
        <v>2430</v>
      </c>
      <c r="BG100" s="317">
        <f>'입력(강사강의)'!$J$860</f>
        <v>4.0708061002178653</v>
      </c>
      <c r="BH100" s="644">
        <f t="shared" si="161"/>
        <v>3.8346042120551922</v>
      </c>
      <c r="BI100" s="488"/>
    </row>
    <row r="101" spans="1:61" ht="15.75" customHeight="1" x14ac:dyDescent="0.3">
      <c r="A101" s="259" t="s">
        <v>1834</v>
      </c>
      <c r="B101" s="259" t="s">
        <v>2303</v>
      </c>
      <c r="C101" s="608" t="s">
        <v>2368</v>
      </c>
      <c r="D101" s="259" t="s">
        <v>2382</v>
      </c>
      <c r="E101" s="610">
        <v>1</v>
      </c>
      <c r="F101" s="463" t="s">
        <v>2369</v>
      </c>
      <c r="G101" s="455" t="s">
        <v>2332</v>
      </c>
      <c r="H101" s="462" t="s">
        <v>2333</v>
      </c>
      <c r="I101" s="615" t="s">
        <v>2334</v>
      </c>
      <c r="J101" s="615" t="s">
        <v>2334</v>
      </c>
      <c r="K101" s="397">
        <f t="shared" si="168"/>
        <v>1</v>
      </c>
      <c r="L101" s="621">
        <v>9</v>
      </c>
      <c r="M101" s="622">
        <v>9</v>
      </c>
      <c r="N101" s="623">
        <v>5</v>
      </c>
      <c r="O101" s="624">
        <v>4</v>
      </c>
      <c r="P101" s="623">
        <v>0</v>
      </c>
      <c r="Q101" s="625">
        <v>3</v>
      </c>
      <c r="R101" s="625">
        <v>3</v>
      </c>
      <c r="S101" s="625">
        <v>3</v>
      </c>
      <c r="T101" s="624">
        <v>0</v>
      </c>
      <c r="U101" s="623">
        <v>0</v>
      </c>
      <c r="V101" s="625">
        <v>1</v>
      </c>
      <c r="W101" s="625">
        <v>8</v>
      </c>
      <c r="X101" s="626">
        <v>0</v>
      </c>
      <c r="Y101" s="624">
        <v>0</v>
      </c>
      <c r="Z101" s="623">
        <v>1</v>
      </c>
      <c r="AA101" s="625">
        <v>2</v>
      </c>
      <c r="AB101" s="625">
        <v>4</v>
      </c>
      <c r="AC101" s="625">
        <v>2</v>
      </c>
      <c r="AD101" s="624">
        <v>0</v>
      </c>
      <c r="AE101" s="623">
        <v>3</v>
      </c>
      <c r="AF101" s="625">
        <v>5</v>
      </c>
      <c r="AG101" s="625">
        <v>0</v>
      </c>
      <c r="AH101" s="626">
        <v>0</v>
      </c>
      <c r="AI101" s="626">
        <v>0</v>
      </c>
      <c r="AJ101" s="626">
        <v>0</v>
      </c>
      <c r="AK101" s="624">
        <v>1</v>
      </c>
      <c r="AL101" s="636">
        <v>7</v>
      </c>
      <c r="AM101" s="637">
        <v>0</v>
      </c>
      <c r="AN101" s="637">
        <v>1</v>
      </c>
      <c r="AO101" s="637">
        <v>1</v>
      </c>
      <c r="AP101" s="638">
        <v>0</v>
      </c>
      <c r="AQ101" s="296">
        <v>4.333333333333333</v>
      </c>
      <c r="AR101" s="296">
        <v>3.8888888888888888</v>
      </c>
      <c r="AS101" s="641">
        <f t="shared" si="169"/>
        <v>4.0555555555555554</v>
      </c>
      <c r="AT101" s="300">
        <v>4.2222222222222223</v>
      </c>
      <c r="AU101" s="311">
        <v>3.8888888888888888</v>
      </c>
      <c r="AV101" s="307">
        <f t="shared" si="170"/>
        <v>4.0555555555555554</v>
      </c>
      <c r="AW101" s="300">
        <v>4.1111111111111107</v>
      </c>
      <c r="AX101" s="127">
        <v>4.2222222222222223</v>
      </c>
      <c r="AY101" s="127">
        <v>4</v>
      </c>
      <c r="AZ101" s="311">
        <v>3.8888888888888888</v>
      </c>
      <c r="BA101" s="641">
        <f t="shared" si="171"/>
        <v>4.333333333333333</v>
      </c>
      <c r="BB101" s="300">
        <v>4.333333333333333</v>
      </c>
      <c r="BC101" s="311">
        <v>4.333333333333333</v>
      </c>
      <c r="BD101" s="307">
        <f t="shared" si="172"/>
        <v>4</v>
      </c>
      <c r="BE101" s="313">
        <v>4</v>
      </c>
      <c r="BF101" s="318">
        <v>4</v>
      </c>
      <c r="BG101" s="317">
        <f>'입력(강사강의)'!$J$864</f>
        <v>4.2777777777777777</v>
      </c>
      <c r="BH101" s="644">
        <f t="shared" si="161"/>
        <v>4.115384615384615</v>
      </c>
      <c r="BI101" s="488"/>
    </row>
    <row r="102" spans="1:61" ht="15.75" customHeight="1" x14ac:dyDescent="0.3">
      <c r="A102" s="259" t="s">
        <v>1834</v>
      </c>
      <c r="B102" s="259" t="s">
        <v>2304</v>
      </c>
      <c r="C102" s="608" t="s">
        <v>2451</v>
      </c>
      <c r="D102" s="259" t="s">
        <v>767</v>
      </c>
      <c r="E102" s="610">
        <v>2</v>
      </c>
      <c r="F102" s="463" t="s">
        <v>1838</v>
      </c>
      <c r="G102" s="455" t="s">
        <v>2452</v>
      </c>
      <c r="H102" s="462" t="s">
        <v>2495</v>
      </c>
      <c r="I102" s="615" t="s">
        <v>2453</v>
      </c>
      <c r="J102" s="615" t="s">
        <v>2453</v>
      </c>
      <c r="K102" s="397">
        <f t="shared" si="168"/>
        <v>1</v>
      </c>
      <c r="L102" s="621">
        <v>26</v>
      </c>
      <c r="M102" s="622">
        <v>26</v>
      </c>
      <c r="N102" s="623">
        <v>18</v>
      </c>
      <c r="O102" s="624">
        <v>8</v>
      </c>
      <c r="P102" s="623">
        <v>0</v>
      </c>
      <c r="Q102" s="625">
        <v>0</v>
      </c>
      <c r="R102" s="625">
        <v>0</v>
      </c>
      <c r="S102" s="625">
        <v>9</v>
      </c>
      <c r="T102" s="624">
        <v>17</v>
      </c>
      <c r="U102" s="623">
        <v>2</v>
      </c>
      <c r="V102" s="625">
        <v>1</v>
      </c>
      <c r="W102" s="625">
        <v>23</v>
      </c>
      <c r="X102" s="626">
        <v>0</v>
      </c>
      <c r="Y102" s="624">
        <v>0</v>
      </c>
      <c r="Z102" s="623">
        <v>13</v>
      </c>
      <c r="AA102" s="625">
        <v>13</v>
      </c>
      <c r="AB102" s="625">
        <v>0</v>
      </c>
      <c r="AC102" s="625">
        <v>0</v>
      </c>
      <c r="AD102" s="624">
        <v>0</v>
      </c>
      <c r="AE102" s="623">
        <v>15</v>
      </c>
      <c r="AF102" s="625">
        <v>6</v>
      </c>
      <c r="AG102" s="625">
        <v>2</v>
      </c>
      <c r="AH102" s="626">
        <v>0</v>
      </c>
      <c r="AI102" s="626">
        <v>0</v>
      </c>
      <c r="AJ102" s="626">
        <v>0</v>
      </c>
      <c r="AK102" s="624">
        <v>3</v>
      </c>
      <c r="AL102" s="636">
        <v>5</v>
      </c>
      <c r="AM102" s="637">
        <v>0</v>
      </c>
      <c r="AN102" s="637">
        <v>6</v>
      </c>
      <c r="AO102" s="637">
        <v>15</v>
      </c>
      <c r="AP102" s="638">
        <v>0</v>
      </c>
      <c r="AQ102" s="296">
        <v>4.8461540000000003</v>
      </c>
      <c r="AR102" s="296">
        <v>4.7307689999999996</v>
      </c>
      <c r="AS102" s="641">
        <f t="shared" si="169"/>
        <v>4.634615384615385</v>
      </c>
      <c r="AT102" s="300">
        <v>4.8461538461538458</v>
      </c>
      <c r="AU102" s="311">
        <v>4.4230769230769234</v>
      </c>
      <c r="AV102" s="307">
        <f t="shared" si="170"/>
        <v>4.75</v>
      </c>
      <c r="AW102" s="300">
        <v>4.8076923076923075</v>
      </c>
      <c r="AX102" s="127">
        <v>4.7307692307692308</v>
      </c>
      <c r="AY102" s="127">
        <v>4.7307692307692308</v>
      </c>
      <c r="AZ102" s="311">
        <v>4.7307692307692308</v>
      </c>
      <c r="BA102" s="641">
        <f t="shared" si="171"/>
        <v>4.7884615384615383</v>
      </c>
      <c r="BB102" s="300">
        <v>4.7692307692307692</v>
      </c>
      <c r="BC102" s="311">
        <v>4.8076923076923075</v>
      </c>
      <c r="BD102" s="307">
        <f t="shared" si="172"/>
        <v>4.6538461538461533</v>
      </c>
      <c r="BE102" s="313">
        <v>4.615384615384615</v>
      </c>
      <c r="BF102" s="318">
        <v>4.6923076923076925</v>
      </c>
      <c r="BG102" s="317">
        <f>'입력(강사강의)'!$J$867</f>
        <v>4.6623077999999989</v>
      </c>
      <c r="BH102" s="644">
        <f t="shared" si="161"/>
        <v>4.7225443810650889</v>
      </c>
      <c r="BI102" s="488" t="s">
        <v>2477</v>
      </c>
    </row>
    <row r="103" spans="1:61" ht="15.75" customHeight="1" x14ac:dyDescent="0.3">
      <c r="A103" s="259" t="s">
        <v>1834</v>
      </c>
      <c r="B103" s="259" t="s">
        <v>2304</v>
      </c>
      <c r="C103" s="608" t="s">
        <v>2454</v>
      </c>
      <c r="D103" s="259" t="s">
        <v>492</v>
      </c>
      <c r="E103" s="610">
        <v>22</v>
      </c>
      <c r="F103" s="463" t="s">
        <v>2462</v>
      </c>
      <c r="G103" s="455" t="s">
        <v>2452</v>
      </c>
      <c r="H103" s="462" t="s">
        <v>2455</v>
      </c>
      <c r="I103" s="615" t="s">
        <v>2474</v>
      </c>
      <c r="J103" s="615" t="s">
        <v>2475</v>
      </c>
      <c r="K103" s="397">
        <f t="shared" si="168"/>
        <v>0.78409090909090906</v>
      </c>
      <c r="L103" s="621">
        <v>69</v>
      </c>
      <c r="M103" s="622">
        <v>88</v>
      </c>
      <c r="N103" s="630" t="s">
        <v>367</v>
      </c>
      <c r="O103" s="631"/>
      <c r="P103" s="632"/>
      <c r="Q103" s="632"/>
      <c r="R103" s="632"/>
      <c r="S103" s="632"/>
      <c r="T103" s="631"/>
      <c r="U103" s="632"/>
      <c r="V103" s="632"/>
      <c r="W103" s="632"/>
      <c r="X103" s="632"/>
      <c r="Y103" s="631"/>
      <c r="Z103" s="632"/>
      <c r="AA103" s="632"/>
      <c r="AB103" s="632"/>
      <c r="AC103" s="632"/>
      <c r="AD103" s="631"/>
      <c r="AE103" s="632"/>
      <c r="AF103" s="632"/>
      <c r="AG103" s="632"/>
      <c r="AH103" s="632"/>
      <c r="AI103" s="632"/>
      <c r="AJ103" s="632"/>
      <c r="AK103" s="631"/>
      <c r="AL103" s="633"/>
      <c r="AM103" s="634"/>
      <c r="AN103" s="634"/>
      <c r="AO103" s="634"/>
      <c r="AP103" s="635"/>
      <c r="AQ103" s="296">
        <v>4.67</v>
      </c>
      <c r="AR103" s="296">
        <v>4.6399999999999997</v>
      </c>
      <c r="AS103" s="641">
        <f t="shared" si="169"/>
        <v>4.5350000000000001</v>
      </c>
      <c r="AT103" s="300">
        <v>4.55</v>
      </c>
      <c r="AU103" s="311">
        <v>4.5199999999999996</v>
      </c>
      <c r="AV103" s="307">
        <f t="shared" si="170"/>
        <v>4.5675000000000008</v>
      </c>
      <c r="AW103" s="300">
        <v>4.6100000000000003</v>
      </c>
      <c r="AX103" s="127">
        <v>4.54</v>
      </c>
      <c r="AY103" s="127">
        <v>4.54</v>
      </c>
      <c r="AZ103" s="311">
        <v>4.58</v>
      </c>
      <c r="BA103" s="641">
        <f t="shared" si="171"/>
        <v>4.6050000000000004</v>
      </c>
      <c r="BB103" s="300">
        <v>4.59</v>
      </c>
      <c r="BC103" s="311">
        <v>4.62</v>
      </c>
      <c r="BD103" s="307">
        <f t="shared" si="172"/>
        <v>4.4849999999999994</v>
      </c>
      <c r="BE103" s="313">
        <v>4.46</v>
      </c>
      <c r="BF103" s="318">
        <v>4.51</v>
      </c>
      <c r="BG103" s="317">
        <f>'입력(강사강의)'!$J$873</f>
        <v>4.6639867530873076</v>
      </c>
      <c r="BH103" s="644">
        <f t="shared" si="161"/>
        <v>4.5764605194682542</v>
      </c>
      <c r="BI103" s="727" t="s">
        <v>367</v>
      </c>
    </row>
    <row r="104" spans="1:61" ht="15.75" customHeight="1" x14ac:dyDescent="0.3">
      <c r="A104" s="259" t="s">
        <v>1834</v>
      </c>
      <c r="B104" s="259" t="s">
        <v>2304</v>
      </c>
      <c r="C104" s="608" t="s">
        <v>2481</v>
      </c>
      <c r="D104" s="259" t="s">
        <v>767</v>
      </c>
      <c r="E104" s="610">
        <v>2</v>
      </c>
      <c r="F104" s="463" t="s">
        <v>2483</v>
      </c>
      <c r="G104" s="455" t="s">
        <v>2496</v>
      </c>
      <c r="H104" s="462" t="s">
        <v>2498</v>
      </c>
      <c r="I104" s="615" t="s">
        <v>2500</v>
      </c>
      <c r="J104" s="615" t="s">
        <v>2500</v>
      </c>
      <c r="K104" s="397">
        <f t="shared" si="168"/>
        <v>1</v>
      </c>
      <c r="L104" s="621">
        <v>30</v>
      </c>
      <c r="M104" s="622">
        <v>30</v>
      </c>
      <c r="N104" s="623">
        <v>20</v>
      </c>
      <c r="O104" s="624">
        <v>10</v>
      </c>
      <c r="P104" s="623">
        <v>0</v>
      </c>
      <c r="Q104" s="625">
        <v>0</v>
      </c>
      <c r="R104" s="625">
        <v>4</v>
      </c>
      <c r="S104" s="625">
        <v>21</v>
      </c>
      <c r="T104" s="624">
        <v>5</v>
      </c>
      <c r="U104" s="623">
        <v>6</v>
      </c>
      <c r="V104" s="625">
        <v>6</v>
      </c>
      <c r="W104" s="625">
        <v>13</v>
      </c>
      <c r="X104" s="626">
        <v>5</v>
      </c>
      <c r="Y104" s="624">
        <v>0</v>
      </c>
      <c r="Z104" s="623">
        <v>12</v>
      </c>
      <c r="AA104" s="625">
        <v>17</v>
      </c>
      <c r="AB104" s="625">
        <v>1</v>
      </c>
      <c r="AC104" s="625">
        <v>0</v>
      </c>
      <c r="AD104" s="624">
        <v>0</v>
      </c>
      <c r="AE104" s="623">
        <v>11</v>
      </c>
      <c r="AF104" s="625">
        <v>15</v>
      </c>
      <c r="AG104" s="625">
        <v>2</v>
      </c>
      <c r="AH104" s="626">
        <v>0</v>
      </c>
      <c r="AI104" s="626">
        <v>0</v>
      </c>
      <c r="AJ104" s="626">
        <v>0</v>
      </c>
      <c r="AK104" s="624">
        <v>2</v>
      </c>
      <c r="AL104" s="636">
        <v>2</v>
      </c>
      <c r="AM104" s="637">
        <v>0</v>
      </c>
      <c r="AN104" s="637">
        <v>1</v>
      </c>
      <c r="AO104" s="637">
        <v>27</v>
      </c>
      <c r="AP104" s="638">
        <v>0</v>
      </c>
      <c r="AQ104" s="296">
        <v>4.833333333333333</v>
      </c>
      <c r="AR104" s="296">
        <v>4.7666666666666666</v>
      </c>
      <c r="AS104" s="641">
        <f t="shared" si="169"/>
        <v>4.6166666666666671</v>
      </c>
      <c r="AT104" s="300">
        <v>4.7</v>
      </c>
      <c r="AU104" s="311">
        <v>4.5333333333333332</v>
      </c>
      <c r="AV104" s="307">
        <f t="shared" si="170"/>
        <v>4.8</v>
      </c>
      <c r="AW104" s="300">
        <v>4.8</v>
      </c>
      <c r="AX104" s="127">
        <v>4.833333333333333</v>
      </c>
      <c r="AY104" s="127">
        <v>4.7666666666666666</v>
      </c>
      <c r="AZ104" s="311">
        <v>4.8</v>
      </c>
      <c r="BA104" s="641">
        <f t="shared" si="171"/>
        <v>4.8833333333333329</v>
      </c>
      <c r="BB104" s="300">
        <v>4.9000000000000004</v>
      </c>
      <c r="BC104" s="311">
        <v>4.8666666666666663</v>
      </c>
      <c r="BD104" s="307">
        <f t="shared" si="172"/>
        <v>4.8</v>
      </c>
      <c r="BE104" s="313">
        <v>4.8</v>
      </c>
      <c r="BF104" s="318" t="s">
        <v>2496</v>
      </c>
      <c r="BG104" s="317">
        <f>'입력(강사강의)'!$J$888</f>
        <v>4.7954022988505747</v>
      </c>
      <c r="BH104" s="644">
        <f t="shared" si="161"/>
        <v>4.7829501915708805</v>
      </c>
      <c r="BI104" s="488"/>
    </row>
    <row r="105" spans="1:61" ht="15.75" customHeight="1" x14ac:dyDescent="0.3">
      <c r="A105" s="259" t="s">
        <v>1834</v>
      </c>
      <c r="B105" s="259" t="s">
        <v>2304</v>
      </c>
      <c r="C105" s="608" t="s">
        <v>2481</v>
      </c>
      <c r="D105" s="259" t="s">
        <v>369</v>
      </c>
      <c r="E105" s="610">
        <v>3</v>
      </c>
      <c r="F105" s="463" t="s">
        <v>368</v>
      </c>
      <c r="G105" s="455" t="s">
        <v>2452</v>
      </c>
      <c r="H105" s="462" t="s">
        <v>2550</v>
      </c>
      <c r="I105" s="615" t="s">
        <v>2499</v>
      </c>
      <c r="J105" s="615" t="s">
        <v>2499</v>
      </c>
      <c r="K105" s="397">
        <f t="shared" ref="K105:K111" si="173">IFERROR(L105/M105, "-")</f>
        <v>0.90909090909090906</v>
      </c>
      <c r="L105" s="621">
        <v>10</v>
      </c>
      <c r="M105" s="622">
        <v>11</v>
      </c>
      <c r="N105" s="623">
        <v>7</v>
      </c>
      <c r="O105" s="624">
        <v>3</v>
      </c>
      <c r="P105" s="623">
        <v>0</v>
      </c>
      <c r="Q105" s="625">
        <v>8</v>
      </c>
      <c r="R105" s="625">
        <v>2</v>
      </c>
      <c r="S105" s="625">
        <v>0</v>
      </c>
      <c r="T105" s="624">
        <v>0</v>
      </c>
      <c r="U105" s="623">
        <v>0</v>
      </c>
      <c r="V105" s="625">
        <v>0</v>
      </c>
      <c r="W105" s="625">
        <v>10</v>
      </c>
      <c r="X105" s="626">
        <v>0</v>
      </c>
      <c r="Y105" s="624">
        <v>0</v>
      </c>
      <c r="Z105" s="623">
        <v>0</v>
      </c>
      <c r="AA105" s="625">
        <v>0</v>
      </c>
      <c r="AB105" s="625">
        <v>3</v>
      </c>
      <c r="AC105" s="625">
        <v>7</v>
      </c>
      <c r="AD105" s="624">
        <v>0</v>
      </c>
      <c r="AE105" s="623">
        <v>4</v>
      </c>
      <c r="AF105" s="625">
        <v>6</v>
      </c>
      <c r="AG105" s="625">
        <v>0</v>
      </c>
      <c r="AH105" s="626">
        <v>0</v>
      </c>
      <c r="AI105" s="626">
        <v>0</v>
      </c>
      <c r="AJ105" s="626">
        <v>0</v>
      </c>
      <c r="AK105" s="624">
        <v>0</v>
      </c>
      <c r="AL105" s="636">
        <v>3</v>
      </c>
      <c r="AM105" s="637">
        <v>3</v>
      </c>
      <c r="AN105" s="637">
        <v>3</v>
      </c>
      <c r="AO105" s="637">
        <v>1</v>
      </c>
      <c r="AP105" s="638">
        <v>0</v>
      </c>
      <c r="AQ105" s="296">
        <v>4.9000000000000004</v>
      </c>
      <c r="AR105" s="296">
        <v>4.5</v>
      </c>
      <c r="AS105" s="641">
        <f t="shared" ref="AS105:AS109" si="174">IFERROR(AVERAGE(AT105:AU105), "-")</f>
        <v>4.8</v>
      </c>
      <c r="AT105" s="300">
        <v>4.8</v>
      </c>
      <c r="AU105" s="311">
        <v>4.8</v>
      </c>
      <c r="AV105" s="307">
        <f t="shared" ref="AV105:AV109" si="175">IFERROR(AVERAGE(AW105:AZ105), "-")</f>
        <v>4.9000000000000004</v>
      </c>
      <c r="AW105" s="300">
        <v>4.9000000000000004</v>
      </c>
      <c r="AX105" s="127">
        <v>4.9000000000000004</v>
      </c>
      <c r="AY105" s="127">
        <v>4.8</v>
      </c>
      <c r="AZ105" s="311">
        <v>5</v>
      </c>
      <c r="BA105" s="641">
        <f t="shared" ref="BA105:BA109" si="176">IFERROR(AVERAGE(BB105:BC105), "-")</f>
        <v>4.9000000000000004</v>
      </c>
      <c r="BB105" s="300">
        <v>4.9000000000000004</v>
      </c>
      <c r="BC105" s="311">
        <v>4.9000000000000004</v>
      </c>
      <c r="BD105" s="307">
        <f t="shared" ref="BD105:BD109" si="177">IFERROR(AVERAGE(BE105:BF105), "-")</f>
        <v>4.6500000000000004</v>
      </c>
      <c r="BE105" s="313">
        <v>4.8</v>
      </c>
      <c r="BF105" s="318">
        <v>4.5</v>
      </c>
      <c r="BG105" s="317">
        <f>'입력(강사강의)'!$J$893</f>
        <v>4.9249999999999998</v>
      </c>
      <c r="BH105" s="644">
        <f t="shared" ref="BH105:BH109" si="178">IFERROR(AVERAGE(AQ105:AR105,AT105:AU105,AW105:AZ105,BB105:BC105,BE105:BF105,BG105), "-")</f>
        <v>4.8173076923076916</v>
      </c>
      <c r="BI105" s="488"/>
    </row>
    <row r="106" spans="1:61" ht="15.75" customHeight="1" x14ac:dyDescent="0.3">
      <c r="A106" s="259" t="s">
        <v>1834</v>
      </c>
      <c r="B106" s="259" t="s">
        <v>2304</v>
      </c>
      <c r="C106" s="608" t="s">
        <v>2481</v>
      </c>
      <c r="D106" s="259" t="s">
        <v>361</v>
      </c>
      <c r="E106" s="610">
        <v>2</v>
      </c>
      <c r="F106" s="463" t="s">
        <v>359</v>
      </c>
      <c r="G106" s="455" t="s">
        <v>2452</v>
      </c>
      <c r="H106" s="462" t="s">
        <v>2501</v>
      </c>
      <c r="I106" s="615" t="s">
        <v>2502</v>
      </c>
      <c r="J106" s="615" t="s">
        <v>2502</v>
      </c>
      <c r="K106" s="397">
        <f t="shared" si="173"/>
        <v>1</v>
      </c>
      <c r="L106" s="621">
        <v>18</v>
      </c>
      <c r="M106" s="622">
        <v>18</v>
      </c>
      <c r="N106" s="623">
        <v>12</v>
      </c>
      <c r="O106" s="624">
        <v>6</v>
      </c>
      <c r="P106" s="623">
        <v>0</v>
      </c>
      <c r="Q106" s="625">
        <v>0</v>
      </c>
      <c r="R106" s="625">
        <v>0</v>
      </c>
      <c r="S106" s="625">
        <v>18</v>
      </c>
      <c r="T106" s="624">
        <v>0</v>
      </c>
      <c r="U106" s="623">
        <v>14</v>
      </c>
      <c r="V106" s="625">
        <v>4</v>
      </c>
      <c r="W106" s="625">
        <v>0</v>
      </c>
      <c r="X106" s="626">
        <v>0</v>
      </c>
      <c r="Y106" s="624">
        <v>0</v>
      </c>
      <c r="Z106" s="623">
        <v>18</v>
      </c>
      <c r="AA106" s="625">
        <v>0</v>
      </c>
      <c r="AB106" s="625">
        <v>0</v>
      </c>
      <c r="AC106" s="625">
        <v>0</v>
      </c>
      <c r="AD106" s="624">
        <v>0</v>
      </c>
      <c r="AE106" s="623">
        <v>11</v>
      </c>
      <c r="AF106" s="625">
        <v>6</v>
      </c>
      <c r="AG106" s="625">
        <v>1</v>
      </c>
      <c r="AH106" s="626">
        <v>0</v>
      </c>
      <c r="AI106" s="626">
        <v>0</v>
      </c>
      <c r="AJ106" s="626">
        <v>0</v>
      </c>
      <c r="AK106" s="624">
        <v>0</v>
      </c>
      <c r="AL106" s="636">
        <v>2</v>
      </c>
      <c r="AM106" s="637">
        <v>7</v>
      </c>
      <c r="AN106" s="637">
        <v>7</v>
      </c>
      <c r="AO106" s="637">
        <v>0</v>
      </c>
      <c r="AP106" s="638">
        <v>2</v>
      </c>
      <c r="AQ106" s="296">
        <v>4.8888888888888893</v>
      </c>
      <c r="AR106" s="296">
        <v>4.666666666666667</v>
      </c>
      <c r="AS106" s="641">
        <f t="shared" si="174"/>
        <v>4.6944444444444446</v>
      </c>
      <c r="AT106" s="300">
        <v>4.7777777777777777</v>
      </c>
      <c r="AU106" s="311">
        <v>4.6111111111111107</v>
      </c>
      <c r="AV106" s="307">
        <f t="shared" si="175"/>
        <v>4.6388888888888893</v>
      </c>
      <c r="AW106" s="300">
        <v>4.666666666666667</v>
      </c>
      <c r="AX106" s="127">
        <v>4.6111111111111107</v>
      </c>
      <c r="AY106" s="127">
        <v>4.5555555555555554</v>
      </c>
      <c r="AZ106" s="311">
        <v>4.7222222222222223</v>
      </c>
      <c r="BA106" s="641">
        <f t="shared" si="176"/>
        <v>4.75</v>
      </c>
      <c r="BB106" s="300">
        <v>4.7777777777777777</v>
      </c>
      <c r="BC106" s="311">
        <v>4.7222222222222223</v>
      </c>
      <c r="BD106" s="307">
        <f t="shared" si="177"/>
        <v>4.5555555555555554</v>
      </c>
      <c r="BE106" s="313">
        <v>4.5</v>
      </c>
      <c r="BF106" s="318">
        <v>4.6111111111111107</v>
      </c>
      <c r="BG106" s="317">
        <f>'입력(강사강의)'!$J$901</f>
        <v>4.7110073953823957</v>
      </c>
      <c r="BH106" s="644">
        <f t="shared" si="178"/>
        <v>4.6786245004995006</v>
      </c>
      <c r="BI106" s="488"/>
    </row>
    <row r="107" spans="1:61" ht="15.75" customHeight="1" x14ac:dyDescent="0.3">
      <c r="A107" s="259" t="s">
        <v>1834</v>
      </c>
      <c r="B107" s="259" t="s">
        <v>2304</v>
      </c>
      <c r="C107" s="608" t="s">
        <v>2486</v>
      </c>
      <c r="D107" s="259" t="s">
        <v>2627</v>
      </c>
      <c r="E107" s="610">
        <v>1</v>
      </c>
      <c r="F107" s="463" t="s">
        <v>2626</v>
      </c>
      <c r="G107" s="455" t="s">
        <v>2452</v>
      </c>
      <c r="H107" s="462" t="s">
        <v>2504</v>
      </c>
      <c r="I107" s="615" t="s">
        <v>253</v>
      </c>
      <c r="J107" s="615" t="s">
        <v>2505</v>
      </c>
      <c r="K107" s="397">
        <f t="shared" si="173"/>
        <v>0.92307692307692313</v>
      </c>
      <c r="L107" s="621">
        <v>12</v>
      </c>
      <c r="M107" s="622">
        <v>13</v>
      </c>
      <c r="N107" s="623">
        <v>6</v>
      </c>
      <c r="O107" s="624">
        <v>6</v>
      </c>
      <c r="P107" s="623">
        <v>0</v>
      </c>
      <c r="Q107" s="625">
        <v>2</v>
      </c>
      <c r="R107" s="625">
        <v>4</v>
      </c>
      <c r="S107" s="625">
        <v>6</v>
      </c>
      <c r="T107" s="624">
        <v>0</v>
      </c>
      <c r="U107" s="623">
        <v>2</v>
      </c>
      <c r="V107" s="625">
        <v>2</v>
      </c>
      <c r="W107" s="625">
        <v>7</v>
      </c>
      <c r="X107" s="626">
        <v>1</v>
      </c>
      <c r="Y107" s="624">
        <v>0</v>
      </c>
      <c r="Z107" s="623">
        <v>1</v>
      </c>
      <c r="AA107" s="625">
        <v>8</v>
      </c>
      <c r="AB107" s="625">
        <v>2</v>
      </c>
      <c r="AC107" s="625">
        <v>0</v>
      </c>
      <c r="AD107" s="624">
        <v>1</v>
      </c>
      <c r="AE107" s="623">
        <v>6</v>
      </c>
      <c r="AF107" s="625">
        <v>4</v>
      </c>
      <c r="AG107" s="625">
        <v>0</v>
      </c>
      <c r="AH107" s="626">
        <v>0</v>
      </c>
      <c r="AI107" s="626">
        <v>0</v>
      </c>
      <c r="AJ107" s="626">
        <v>0</v>
      </c>
      <c r="AK107" s="624">
        <v>2</v>
      </c>
      <c r="AL107" s="636">
        <v>1</v>
      </c>
      <c r="AM107" s="637">
        <v>1</v>
      </c>
      <c r="AN107" s="637">
        <v>10</v>
      </c>
      <c r="AO107" s="637">
        <v>0</v>
      </c>
      <c r="AP107" s="638">
        <v>0</v>
      </c>
      <c r="AQ107" s="296">
        <v>4.166666666666667</v>
      </c>
      <c r="AR107" s="296">
        <v>4.583333333333333</v>
      </c>
      <c r="AS107" s="641">
        <f t="shared" si="174"/>
        <v>4.25</v>
      </c>
      <c r="AT107" s="300">
        <v>4.333333333333333</v>
      </c>
      <c r="AU107" s="311">
        <v>4.166666666666667</v>
      </c>
      <c r="AV107" s="307">
        <f t="shared" si="175"/>
        <v>3.8749999999999996</v>
      </c>
      <c r="AW107" s="300">
        <v>3.8333333333333335</v>
      </c>
      <c r="AX107" s="127">
        <v>4.083333333333333</v>
      </c>
      <c r="AY107" s="127">
        <v>3.6666666666666665</v>
      </c>
      <c r="AZ107" s="311">
        <v>3.9166666666666665</v>
      </c>
      <c r="BA107" s="641">
        <f t="shared" si="176"/>
        <v>4.125</v>
      </c>
      <c r="BB107" s="300">
        <v>4.166666666666667</v>
      </c>
      <c r="BC107" s="311">
        <v>4.083333333333333</v>
      </c>
      <c r="BD107" s="307">
        <f t="shared" si="177"/>
        <v>4.375</v>
      </c>
      <c r="BE107" s="313">
        <v>4.25</v>
      </c>
      <c r="BF107" s="318">
        <v>4.5</v>
      </c>
      <c r="BG107" s="317">
        <f>'입력(강사강의)'!$J$913</f>
        <v>4.1454545454545455</v>
      </c>
      <c r="BH107" s="644">
        <f t="shared" si="178"/>
        <v>4.145804195804196</v>
      </c>
      <c r="BI107" s="488"/>
    </row>
    <row r="108" spans="1:61" ht="15.75" customHeight="1" x14ac:dyDescent="0.3">
      <c r="A108" s="259" t="s">
        <v>1834</v>
      </c>
      <c r="B108" s="259" t="s">
        <v>2304</v>
      </c>
      <c r="C108" s="608" t="s">
        <v>2488</v>
      </c>
      <c r="D108" s="259" t="s">
        <v>2628</v>
      </c>
      <c r="E108" s="610">
        <v>1</v>
      </c>
      <c r="F108" s="463" t="s">
        <v>2490</v>
      </c>
      <c r="G108" s="455" t="s">
        <v>2452</v>
      </c>
      <c r="H108" s="462" t="s">
        <v>2602</v>
      </c>
      <c r="I108" s="615" t="s">
        <v>2506</v>
      </c>
      <c r="J108" s="615" t="s">
        <v>2506</v>
      </c>
      <c r="K108" s="397">
        <f t="shared" si="173"/>
        <v>1</v>
      </c>
      <c r="L108" s="621">
        <v>18</v>
      </c>
      <c r="M108" s="622">
        <v>18</v>
      </c>
      <c r="N108" s="623">
        <v>12</v>
      </c>
      <c r="O108" s="624">
        <v>6</v>
      </c>
      <c r="P108" s="623">
        <v>0</v>
      </c>
      <c r="Q108" s="625">
        <v>4</v>
      </c>
      <c r="R108" s="625">
        <v>10</v>
      </c>
      <c r="S108" s="625">
        <v>4</v>
      </c>
      <c r="T108" s="624">
        <v>0</v>
      </c>
      <c r="U108" s="623">
        <v>1</v>
      </c>
      <c r="V108" s="625">
        <v>1</v>
      </c>
      <c r="W108" s="625">
        <v>13</v>
      </c>
      <c r="X108" s="626">
        <v>2</v>
      </c>
      <c r="Y108" s="624">
        <v>1</v>
      </c>
      <c r="Z108" s="623">
        <v>1</v>
      </c>
      <c r="AA108" s="625">
        <v>7</v>
      </c>
      <c r="AB108" s="625">
        <v>5</v>
      </c>
      <c r="AC108" s="625">
        <v>0</v>
      </c>
      <c r="AD108" s="624">
        <v>5</v>
      </c>
      <c r="AE108" s="623">
        <v>6</v>
      </c>
      <c r="AF108" s="625">
        <v>7</v>
      </c>
      <c r="AG108" s="625">
        <v>2</v>
      </c>
      <c r="AH108" s="626">
        <v>0</v>
      </c>
      <c r="AI108" s="626">
        <v>0</v>
      </c>
      <c r="AJ108" s="626">
        <v>0</v>
      </c>
      <c r="AK108" s="624">
        <v>3</v>
      </c>
      <c r="AL108" s="636">
        <v>7</v>
      </c>
      <c r="AM108" s="637">
        <v>7</v>
      </c>
      <c r="AN108" s="637">
        <v>4</v>
      </c>
      <c r="AO108" s="637">
        <v>0</v>
      </c>
      <c r="AP108" s="638">
        <v>0</v>
      </c>
      <c r="AQ108" s="296">
        <v>4.5555555555555554</v>
      </c>
      <c r="AR108" s="296">
        <v>4.3888888888888893</v>
      </c>
      <c r="AS108" s="641">
        <f t="shared" si="174"/>
        <v>4.5277777777777777</v>
      </c>
      <c r="AT108" s="300">
        <v>4.5555555555555554</v>
      </c>
      <c r="AU108" s="311">
        <v>4.5</v>
      </c>
      <c r="AV108" s="307">
        <f t="shared" si="175"/>
        <v>4.5138888888888893</v>
      </c>
      <c r="AW108" s="300">
        <v>4.5555555555555554</v>
      </c>
      <c r="AX108" s="127">
        <v>4.5</v>
      </c>
      <c r="AY108" s="127">
        <v>4.4444444444444446</v>
      </c>
      <c r="AZ108" s="311">
        <v>4.5555555555555554</v>
      </c>
      <c r="BA108" s="641">
        <f t="shared" si="176"/>
        <v>4.6111111111111107</v>
      </c>
      <c r="BB108" s="300">
        <v>4.6111111111111107</v>
      </c>
      <c r="BC108" s="311">
        <v>4.6111111111111107</v>
      </c>
      <c r="BD108" s="307">
        <f t="shared" si="177"/>
        <v>4.416666666666667</v>
      </c>
      <c r="BE108" s="313">
        <v>4.4444444444444446</v>
      </c>
      <c r="BF108" s="318">
        <v>4.3888888888888893</v>
      </c>
      <c r="BG108" s="317">
        <f>'입력(강사강의)'!$J$922</f>
        <v>4.541666666666667</v>
      </c>
      <c r="BH108" s="644">
        <f t="shared" si="178"/>
        <v>4.5117521367521372</v>
      </c>
      <c r="BI108" s="488"/>
    </row>
    <row r="109" spans="1:61" ht="15.75" customHeight="1" x14ac:dyDescent="0.3">
      <c r="A109" s="259" t="s">
        <v>1834</v>
      </c>
      <c r="B109" s="259" t="s">
        <v>2304</v>
      </c>
      <c r="C109" s="608" t="s">
        <v>2492</v>
      </c>
      <c r="D109" s="259" t="s">
        <v>570</v>
      </c>
      <c r="E109" s="610">
        <v>2</v>
      </c>
      <c r="F109" s="463" t="s">
        <v>2494</v>
      </c>
      <c r="G109" s="455" t="s">
        <v>2452</v>
      </c>
      <c r="H109" s="462" t="s">
        <v>2508</v>
      </c>
      <c r="I109" s="615" t="s">
        <v>2618</v>
      </c>
      <c r="J109" s="615" t="s">
        <v>2618</v>
      </c>
      <c r="K109" s="397">
        <f t="shared" si="173"/>
        <v>0.91304347826086951</v>
      </c>
      <c r="L109" s="621">
        <v>21</v>
      </c>
      <c r="M109" s="622">
        <v>23</v>
      </c>
      <c r="N109" s="623">
        <v>9</v>
      </c>
      <c r="O109" s="624">
        <v>12</v>
      </c>
      <c r="P109" s="623">
        <v>1</v>
      </c>
      <c r="Q109" s="625">
        <v>9</v>
      </c>
      <c r="R109" s="625">
        <v>8</v>
      </c>
      <c r="S109" s="625">
        <v>3</v>
      </c>
      <c r="T109" s="624">
        <v>0</v>
      </c>
      <c r="U109" s="623">
        <v>2</v>
      </c>
      <c r="V109" s="625">
        <v>1</v>
      </c>
      <c r="W109" s="625">
        <v>16</v>
      </c>
      <c r="X109" s="626">
        <v>1</v>
      </c>
      <c r="Y109" s="624">
        <v>1</v>
      </c>
      <c r="Z109" s="623">
        <v>1</v>
      </c>
      <c r="AA109" s="625">
        <v>4</v>
      </c>
      <c r="AB109" s="625">
        <v>5</v>
      </c>
      <c r="AC109" s="625">
        <v>11</v>
      </c>
      <c r="AD109" s="624">
        <v>0</v>
      </c>
      <c r="AE109" s="623">
        <v>11</v>
      </c>
      <c r="AF109" s="625">
        <v>8</v>
      </c>
      <c r="AG109" s="625">
        <v>0</v>
      </c>
      <c r="AH109" s="626">
        <v>0</v>
      </c>
      <c r="AI109" s="626">
        <v>0</v>
      </c>
      <c r="AJ109" s="626">
        <v>0</v>
      </c>
      <c r="AK109" s="624">
        <v>2</v>
      </c>
      <c r="AL109" s="636">
        <v>7</v>
      </c>
      <c r="AM109" s="637">
        <v>7</v>
      </c>
      <c r="AN109" s="637">
        <v>7</v>
      </c>
      <c r="AO109" s="637">
        <v>0</v>
      </c>
      <c r="AP109" s="638">
        <v>0</v>
      </c>
      <c r="AQ109" s="296">
        <v>4.6190476190476186</v>
      </c>
      <c r="AR109" s="296">
        <v>4.5714285714285712</v>
      </c>
      <c r="AS109" s="641">
        <f t="shared" si="174"/>
        <v>4.5952380952380949</v>
      </c>
      <c r="AT109" s="300">
        <v>4.6190476190476186</v>
      </c>
      <c r="AU109" s="311">
        <v>4.5714285714285712</v>
      </c>
      <c r="AV109" s="307">
        <f t="shared" si="175"/>
        <v>4.5714285714285712</v>
      </c>
      <c r="AW109" s="300">
        <v>4.5238095238095237</v>
      </c>
      <c r="AX109" s="127">
        <v>4.5714285714285712</v>
      </c>
      <c r="AY109" s="127">
        <v>4.5238095238095237</v>
      </c>
      <c r="AZ109" s="311">
        <v>4.666666666666667</v>
      </c>
      <c r="BA109" s="641">
        <f t="shared" si="176"/>
        <v>4.666666666666667</v>
      </c>
      <c r="BB109" s="300">
        <v>4.666666666666667</v>
      </c>
      <c r="BC109" s="311">
        <v>4.666666666666667</v>
      </c>
      <c r="BD109" s="307">
        <f t="shared" si="177"/>
        <v>4.3095238095238093</v>
      </c>
      <c r="BE109" s="313">
        <v>4.333333333333333</v>
      </c>
      <c r="BF109" s="318">
        <v>4.2857142857142856</v>
      </c>
      <c r="BG109" s="317">
        <f>'입력(강사강의)'!$J$927</f>
        <v>4.6578947368421044</v>
      </c>
      <c r="BH109" s="644">
        <f t="shared" si="178"/>
        <v>4.5597647966069008</v>
      </c>
      <c r="BI109" s="488"/>
    </row>
    <row r="110" spans="1:61" ht="16.5" customHeight="1" x14ac:dyDescent="0.3">
      <c r="A110" s="557" t="s">
        <v>4107</v>
      </c>
      <c r="B110" s="557"/>
      <c r="C110" s="609"/>
      <c r="D110" s="557"/>
      <c r="E110" s="612" t="str">
        <f>COUNTIFS(E111:E126, "&lt;&gt;", E111:E126, "&gt;0", BI111:BI126, "&lt;&gt;과정진행중", BI111:BI126, "&lt;&gt;타기관위탁")+1&amp;"개 기수"</f>
        <v>12개 기수</v>
      </c>
      <c r="F110" s="188" t="str">
        <f>SUMPRODUCT(1/COUNTIF(F111:F126, F111:F126))-COUNTIF(BI111:BI126,"=과정진행중")-COUNTIF(BI111:BI126,"=타기관위탁")+1&amp;"개 과정"</f>
        <v>12개 과정</v>
      </c>
      <c r="G110" s="613" t="s">
        <v>1885</v>
      </c>
      <c r="H110" s="582" t="s">
        <v>1885</v>
      </c>
      <c r="I110" s="614" t="s">
        <v>1885</v>
      </c>
      <c r="J110" s="614" t="s">
        <v>1885</v>
      </c>
      <c r="K110" s="563">
        <f t="shared" si="173"/>
        <v>0.86538461538461542</v>
      </c>
      <c r="L110" s="616">
        <f>SUMIFS(L111:L126, $E$111:$E$126, "&lt;&gt;", $E$111:$E$126, "&gt;=0", $BI$111:$BI$126, "&lt;&gt;과정진행중", $BI$111:$BI$126, "&lt;&gt;타기관위탁")+ROUNDDOWN(AVERAGEIF($D$111:$D$126, "기본(기본장기)", L111:L126),0)</f>
        <v>360</v>
      </c>
      <c r="M110" s="617">
        <f>SUMIFS(M111:M126, $E$111:$E$126, "&lt;&gt;", $E$111:$E$126, "&gt;=0", $BI$111:$BI$126, "&lt;&gt;과정진행중", $BI$111:$BI$126, "&lt;&gt;타기관위탁")+ROUNDDOWN(AVERAGEIF($D$111:$D$126, "기본(기본장기)", M111:M126),0)</f>
        <v>416</v>
      </c>
      <c r="N110" s="564">
        <f>IFERROR(
    SUMIFS(N111:N126, $BI$111:$BI$126, "&lt;&gt;타기관위탁", $BI$111:$BI$126, "&lt;&gt;과정진행중")
    / ($L$110 - ROUNDDOWN(AVERAGEIF($D$111:$D$126, "기본(기본장기)", $L$111:$L$126), 0)),
    "-"
)</f>
        <v>0.56122448979591832</v>
      </c>
      <c r="O110" s="565">
        <f t="shared" ref="O110:AP110" si="179">IFERROR(
    SUMIFS(O111:O126, $BI$111:$BI$126, "&lt;&gt;타기관위탁", $BI$111:$BI$126, "&lt;&gt;과정진행중")
    / ($L$110 - ROUNDDOWN(AVERAGEIF($D$111:$D$126, "기본(기본장기)", $L$111:$L$126), 0)),
    "-"
)</f>
        <v>0.43877551020408162</v>
      </c>
      <c r="P110" s="564">
        <f t="shared" si="179"/>
        <v>9.8639455782312924E-2</v>
      </c>
      <c r="Q110" s="563">
        <f t="shared" si="179"/>
        <v>0.30612244897959184</v>
      </c>
      <c r="R110" s="563">
        <f t="shared" si="179"/>
        <v>0.38775510204081631</v>
      </c>
      <c r="S110" s="563">
        <f t="shared" si="179"/>
        <v>0.20408163265306123</v>
      </c>
      <c r="T110" s="565">
        <f t="shared" si="179"/>
        <v>0</v>
      </c>
      <c r="U110" s="564">
        <f t="shared" si="179"/>
        <v>0.13945578231292516</v>
      </c>
      <c r="V110" s="563">
        <f t="shared" si="179"/>
        <v>7.4829931972789115E-2</v>
      </c>
      <c r="W110" s="563">
        <f t="shared" si="179"/>
        <v>0.75170068027210879</v>
      </c>
      <c r="X110" s="566">
        <f t="shared" si="179"/>
        <v>2.7210884353741496E-2</v>
      </c>
      <c r="Y110" s="565">
        <f t="shared" si="179"/>
        <v>3.4013605442176869E-3</v>
      </c>
      <c r="Z110" s="564">
        <f t="shared" si="179"/>
        <v>3.4013605442176874E-2</v>
      </c>
      <c r="AA110" s="563">
        <f t="shared" si="179"/>
        <v>0.33673469387755101</v>
      </c>
      <c r="AB110" s="563">
        <f t="shared" si="179"/>
        <v>0.29591836734693877</v>
      </c>
      <c r="AC110" s="563">
        <f t="shared" si="179"/>
        <v>0.3231292517006803</v>
      </c>
      <c r="AD110" s="565">
        <f t="shared" si="179"/>
        <v>1.020408163265306E-2</v>
      </c>
      <c r="AE110" s="564">
        <f t="shared" si="179"/>
        <v>0.40816326530612246</v>
      </c>
      <c r="AF110" s="563">
        <f t="shared" si="179"/>
        <v>0.49319727891156462</v>
      </c>
      <c r="AG110" s="563">
        <f t="shared" si="179"/>
        <v>2.7210884353741496E-2</v>
      </c>
      <c r="AH110" s="563">
        <f t="shared" si="179"/>
        <v>6.8027210884353739E-3</v>
      </c>
      <c r="AI110" s="563">
        <f t="shared" si="179"/>
        <v>3.4013605442176869E-3</v>
      </c>
      <c r="AJ110" s="563">
        <f t="shared" si="179"/>
        <v>0</v>
      </c>
      <c r="AK110" s="565">
        <f t="shared" si="179"/>
        <v>6.1224489795918366E-2</v>
      </c>
      <c r="AL110" s="564">
        <f t="shared" si="179"/>
        <v>0.3401360544217687</v>
      </c>
      <c r="AM110" s="563">
        <f t="shared" si="179"/>
        <v>0.48299319727891155</v>
      </c>
      <c r="AN110" s="563">
        <f t="shared" si="179"/>
        <v>0.12244897959183673</v>
      </c>
      <c r="AO110" s="563">
        <f t="shared" si="179"/>
        <v>2.7210884353741496E-2</v>
      </c>
      <c r="AP110" s="566">
        <f t="shared" si="179"/>
        <v>2.7210884353741496E-2</v>
      </c>
      <c r="AQ110" s="570">
        <f>AVERAGE(AQ111:AQ126)</f>
        <v>4.6351352683032632</v>
      </c>
      <c r="AR110" s="570">
        <f t="shared" ref="AR110:BF110" si="180">AVERAGE(AR111:AR126)</f>
        <v>4.6085977353893863</v>
      </c>
      <c r="AS110" s="571">
        <f t="shared" si="180"/>
        <v>4.561896976333907</v>
      </c>
      <c r="AT110" s="562">
        <f t="shared" si="180"/>
        <v>4.5806966599598073</v>
      </c>
      <c r="AU110" s="572">
        <f t="shared" si="180"/>
        <v>4.543097292708004</v>
      </c>
      <c r="AV110" s="573">
        <f t="shared" si="180"/>
        <v>4.5717160742225413</v>
      </c>
      <c r="AW110" s="562">
        <f t="shared" si="180"/>
        <v>4.5728933891385024</v>
      </c>
      <c r="AX110" s="562">
        <f t="shared" si="180"/>
        <v>4.576438273995703</v>
      </c>
      <c r="AY110" s="562">
        <f t="shared" si="180"/>
        <v>4.5466127700542938</v>
      </c>
      <c r="AZ110" s="572">
        <f t="shared" si="180"/>
        <v>4.5909198637016706</v>
      </c>
      <c r="BA110" s="571">
        <f t="shared" si="180"/>
        <v>4.6318820518524069</v>
      </c>
      <c r="BB110" s="562">
        <f t="shared" si="180"/>
        <v>4.6414942625003581</v>
      </c>
      <c r="BC110" s="572">
        <f t="shared" si="180"/>
        <v>4.6222698412044547</v>
      </c>
      <c r="BD110" s="573">
        <f t="shared" si="180"/>
        <v>4.4644935382285986</v>
      </c>
      <c r="BE110" s="562">
        <f t="shared" si="180"/>
        <v>4.4508849443250034</v>
      </c>
      <c r="BF110" s="572">
        <f t="shared" si="180"/>
        <v>4.4885341343606759</v>
      </c>
      <c r="BG110" s="574">
        <f>'입력(강사강의)'!$J$930</f>
        <v>4.6479474020105878</v>
      </c>
      <c r="BH110" s="575">
        <f>AVERAGE(BH111:BH126)</f>
        <v>4.5796885788434416</v>
      </c>
      <c r="BI110" s="576" t="s">
        <v>104</v>
      </c>
    </row>
    <row r="111" spans="1:61" ht="15.75" customHeight="1" x14ac:dyDescent="0.3">
      <c r="A111" s="259" t="s">
        <v>3394</v>
      </c>
      <c r="B111" s="259" t="s">
        <v>3392</v>
      </c>
      <c r="C111" s="608" t="s">
        <v>3403</v>
      </c>
      <c r="D111" s="259" t="s">
        <v>492</v>
      </c>
      <c r="E111" s="610">
        <v>22</v>
      </c>
      <c r="F111" s="463" t="s">
        <v>3395</v>
      </c>
      <c r="G111" s="455" t="s">
        <v>106</v>
      </c>
      <c r="H111" s="462" t="s">
        <v>1936</v>
      </c>
      <c r="I111" s="615" t="s">
        <v>247</v>
      </c>
      <c r="J111" s="615" t="s">
        <v>248</v>
      </c>
      <c r="K111" s="397">
        <f t="shared" si="173"/>
        <v>0.875</v>
      </c>
      <c r="L111" s="621">
        <v>77</v>
      </c>
      <c r="M111" s="622">
        <v>88</v>
      </c>
      <c r="N111" s="630" t="s">
        <v>367</v>
      </c>
      <c r="O111" s="631"/>
      <c r="P111" s="632"/>
      <c r="Q111" s="632"/>
      <c r="R111" s="632"/>
      <c r="S111" s="632"/>
      <c r="T111" s="631"/>
      <c r="U111" s="632"/>
      <c r="V111" s="632"/>
      <c r="W111" s="632"/>
      <c r="X111" s="632"/>
      <c r="Y111" s="631"/>
      <c r="Z111" s="632"/>
      <c r="AA111" s="632"/>
      <c r="AB111" s="632"/>
      <c r="AC111" s="632"/>
      <c r="AD111" s="631"/>
      <c r="AE111" s="632"/>
      <c r="AF111" s="632"/>
      <c r="AG111" s="632"/>
      <c r="AH111" s="632"/>
      <c r="AI111" s="632"/>
      <c r="AJ111" s="632"/>
      <c r="AK111" s="631"/>
      <c r="AL111" s="633"/>
      <c r="AM111" s="634"/>
      <c r="AN111" s="634"/>
      <c r="AO111" s="634"/>
      <c r="AP111" s="635"/>
      <c r="AQ111" s="296">
        <v>4.5789473684210522</v>
      </c>
      <c r="AR111" s="296">
        <v>4.5714285714285712</v>
      </c>
      <c r="AS111" s="641">
        <f t="shared" ref="AS111:AS112" si="181">IFERROR(AVERAGE(AT111:AU111), "-")</f>
        <v>4.5584415584415581</v>
      </c>
      <c r="AT111" s="300">
        <v>4.5714285714285712</v>
      </c>
      <c r="AU111" s="311">
        <v>4.5454545454545459</v>
      </c>
      <c r="AV111" s="307">
        <f t="shared" ref="AV111:AV112" si="182">IFERROR(AVERAGE(AW111:AZ111), "-")</f>
        <v>4.5194805194805197</v>
      </c>
      <c r="AW111" s="300">
        <v>4.5324675324675328</v>
      </c>
      <c r="AX111" s="127">
        <v>4.5064935064935066</v>
      </c>
      <c r="AY111" s="127">
        <v>4.4935064935064934</v>
      </c>
      <c r="AZ111" s="311">
        <v>4.5454545454545459</v>
      </c>
      <c r="BA111" s="641">
        <f t="shared" ref="BA111:BA112" si="183">IFERROR(AVERAGE(BB111:BC111), "-")</f>
        <v>4.5649350649350646</v>
      </c>
      <c r="BB111" s="300">
        <v>4.5714285714285712</v>
      </c>
      <c r="BC111" s="311">
        <v>4.5584415584415581</v>
      </c>
      <c r="BD111" s="307">
        <f t="shared" ref="BD111:BD112" si="184">IFERROR(AVERAGE(BE111:BF111), "-")</f>
        <v>4.4350649350649345</v>
      </c>
      <c r="BE111" s="313">
        <v>4.3896103896103895</v>
      </c>
      <c r="BF111" s="318">
        <v>4.4805194805194803</v>
      </c>
      <c r="BG111" s="317">
        <f>'입력(강사강의)'!$J$931</f>
        <v>4.6534902826981703</v>
      </c>
      <c r="BH111" s="644">
        <f t="shared" ref="BH111:BH112" si="185">IFERROR(AVERAGE(AQ111:AR111,AT111:AU111,AW111:AZ111,BB111:BC111,BE111:BF111,BG111), "-")</f>
        <v>4.5383593397963837</v>
      </c>
      <c r="BI111" s="727" t="s">
        <v>367</v>
      </c>
    </row>
    <row r="112" spans="1:61" ht="15.75" customHeight="1" x14ac:dyDescent="0.3">
      <c r="A112" s="259" t="s">
        <v>3393</v>
      </c>
      <c r="B112" s="259" t="s">
        <v>3391</v>
      </c>
      <c r="C112" s="608" t="s">
        <v>3419</v>
      </c>
      <c r="D112" s="259" t="s">
        <v>564</v>
      </c>
      <c r="E112" s="610">
        <v>1</v>
      </c>
      <c r="F112" s="463" t="s">
        <v>3410</v>
      </c>
      <c r="G112" s="455" t="s">
        <v>106</v>
      </c>
      <c r="H112" s="462" t="s">
        <v>557</v>
      </c>
      <c r="I112" s="615" t="s">
        <v>278</v>
      </c>
      <c r="J112" s="615" t="s">
        <v>278</v>
      </c>
      <c r="K112" s="397">
        <f t="shared" ref="K112" si="186">IFERROR(L112/M112, "-")</f>
        <v>1</v>
      </c>
      <c r="L112" s="621">
        <v>14</v>
      </c>
      <c r="M112" s="622">
        <v>14</v>
      </c>
      <c r="N112" s="623">
        <v>10</v>
      </c>
      <c r="O112" s="624">
        <v>4</v>
      </c>
      <c r="P112" s="623">
        <v>0</v>
      </c>
      <c r="Q112" s="625">
        <v>6</v>
      </c>
      <c r="R112" s="625">
        <v>1</v>
      </c>
      <c r="S112" s="625">
        <v>7</v>
      </c>
      <c r="T112" s="624">
        <v>0</v>
      </c>
      <c r="U112" s="623">
        <v>4</v>
      </c>
      <c r="V112" s="625">
        <v>1</v>
      </c>
      <c r="W112" s="625">
        <v>9</v>
      </c>
      <c r="X112" s="626">
        <v>0</v>
      </c>
      <c r="Y112" s="624">
        <v>0</v>
      </c>
      <c r="Z112" s="623">
        <v>1</v>
      </c>
      <c r="AA112" s="625">
        <v>6</v>
      </c>
      <c r="AB112" s="625">
        <v>2</v>
      </c>
      <c r="AC112" s="625">
        <v>5</v>
      </c>
      <c r="AD112" s="624">
        <v>0</v>
      </c>
      <c r="AE112" s="623">
        <v>6</v>
      </c>
      <c r="AF112" s="625">
        <v>5</v>
      </c>
      <c r="AG112" s="625">
        <v>2</v>
      </c>
      <c r="AH112" s="626">
        <v>0</v>
      </c>
      <c r="AI112" s="626">
        <v>0</v>
      </c>
      <c r="AJ112" s="626">
        <v>0</v>
      </c>
      <c r="AK112" s="624">
        <v>1</v>
      </c>
      <c r="AL112" s="636">
        <v>8</v>
      </c>
      <c r="AM112" s="637">
        <v>2</v>
      </c>
      <c r="AN112" s="637">
        <v>3</v>
      </c>
      <c r="AO112" s="637">
        <v>0</v>
      </c>
      <c r="AP112" s="638">
        <v>1</v>
      </c>
      <c r="AQ112" s="296">
        <v>4.3571428571428568</v>
      </c>
      <c r="AR112" s="296">
        <v>4.4285714285714288</v>
      </c>
      <c r="AS112" s="641">
        <f t="shared" si="181"/>
        <v>4.1071428571428577</v>
      </c>
      <c r="AT112" s="300">
        <v>4.2142857142857144</v>
      </c>
      <c r="AU112" s="311">
        <v>4</v>
      </c>
      <c r="AV112" s="307">
        <f t="shared" si="182"/>
        <v>4.3035714285714288</v>
      </c>
      <c r="AW112" s="300">
        <v>4.3571428571428568</v>
      </c>
      <c r="AX112" s="127">
        <v>4.2857142857142856</v>
      </c>
      <c r="AY112" s="127">
        <v>4.3571428571428568</v>
      </c>
      <c r="AZ112" s="311">
        <v>4.2142857142857144</v>
      </c>
      <c r="BA112" s="641">
        <f t="shared" si="183"/>
        <v>4.5714285714285712</v>
      </c>
      <c r="BB112" s="300">
        <v>4.6428571428571432</v>
      </c>
      <c r="BC112" s="311">
        <v>4.5</v>
      </c>
      <c r="BD112" s="307">
        <f t="shared" si="184"/>
        <v>4.25</v>
      </c>
      <c r="BE112" s="313">
        <v>4.2857142857142856</v>
      </c>
      <c r="BF112" s="318">
        <v>4.2142857142857144</v>
      </c>
      <c r="BG112" s="317">
        <f>'입력(강사강의)'!$J$953</f>
        <v>4.4526098901098905</v>
      </c>
      <c r="BH112" s="644">
        <f t="shared" si="185"/>
        <v>4.3315194420963659</v>
      </c>
      <c r="BI112" s="488"/>
    </row>
    <row r="113" spans="1:61" x14ac:dyDescent="0.3">
      <c r="A113" s="259" t="s">
        <v>3393</v>
      </c>
      <c r="B113" s="259" t="s">
        <v>3391</v>
      </c>
      <c r="C113" s="608" t="s">
        <v>3432</v>
      </c>
      <c r="D113" s="259" t="s">
        <v>564</v>
      </c>
      <c r="E113" s="610">
        <v>1</v>
      </c>
      <c r="F113" s="463" t="s">
        <v>3433</v>
      </c>
      <c r="G113" s="455" t="s">
        <v>12</v>
      </c>
      <c r="H113" s="462" t="s">
        <v>2035</v>
      </c>
      <c r="I113" s="615" t="s">
        <v>253</v>
      </c>
      <c r="J113" s="615" t="s">
        <v>253</v>
      </c>
      <c r="K113" s="397">
        <f t="shared" ref="K113:K114" si="187">IFERROR(L113/M113, "-")</f>
        <v>0.92391304347826086</v>
      </c>
      <c r="L113" s="621">
        <v>85</v>
      </c>
      <c r="M113" s="622">
        <v>92</v>
      </c>
      <c r="N113" s="623">
        <v>56</v>
      </c>
      <c r="O113" s="624">
        <v>29</v>
      </c>
      <c r="P113" s="623">
        <v>2</v>
      </c>
      <c r="Q113" s="625">
        <v>25</v>
      </c>
      <c r="R113" s="625">
        <v>41</v>
      </c>
      <c r="S113" s="625">
        <v>17</v>
      </c>
      <c r="T113" s="624">
        <v>0</v>
      </c>
      <c r="U113" s="623">
        <v>16</v>
      </c>
      <c r="V113" s="625">
        <v>6</v>
      </c>
      <c r="W113" s="625">
        <v>61</v>
      </c>
      <c r="X113" s="626">
        <v>1</v>
      </c>
      <c r="Y113" s="624">
        <v>1</v>
      </c>
      <c r="Z113" s="623">
        <v>1</v>
      </c>
      <c r="AA113" s="625">
        <v>29</v>
      </c>
      <c r="AB113" s="625">
        <v>31</v>
      </c>
      <c r="AC113" s="625">
        <v>22</v>
      </c>
      <c r="AD113" s="624">
        <v>2</v>
      </c>
      <c r="AE113" s="623">
        <v>29</v>
      </c>
      <c r="AF113" s="625">
        <v>52</v>
      </c>
      <c r="AG113" s="625">
        <v>1</v>
      </c>
      <c r="AH113" s="626">
        <v>0</v>
      </c>
      <c r="AI113" s="626">
        <v>0</v>
      </c>
      <c r="AJ113" s="626">
        <v>0</v>
      </c>
      <c r="AK113" s="624">
        <v>3</v>
      </c>
      <c r="AL113" s="636">
        <v>42</v>
      </c>
      <c r="AM113" s="637">
        <v>36</v>
      </c>
      <c r="AN113" s="637">
        <v>6</v>
      </c>
      <c r="AO113" s="637">
        <v>0</v>
      </c>
      <c r="AP113" s="638">
        <v>1</v>
      </c>
      <c r="AQ113" s="296">
        <v>4.3882352941176475</v>
      </c>
      <c r="AR113" s="296">
        <v>4.4352941176470591</v>
      </c>
      <c r="AS113" s="641">
        <f t="shared" ref="AS113:AS114" si="188">IFERROR(AVERAGE(AT113:AU113), "-")</f>
        <v>4.4647058823529413</v>
      </c>
      <c r="AT113" s="300">
        <v>4.4352941176470591</v>
      </c>
      <c r="AU113" s="311">
        <v>4.4941176470588236</v>
      </c>
      <c r="AV113" s="307">
        <f t="shared" ref="AV113:AV114" si="189">IFERROR(AVERAGE(AW113:AZ113), "-")</f>
        <v>4.4441176470588237</v>
      </c>
      <c r="AW113" s="300">
        <v>4.447058823529412</v>
      </c>
      <c r="AX113" s="127">
        <v>4.4588235294117649</v>
      </c>
      <c r="AY113" s="127">
        <v>4.4000000000000004</v>
      </c>
      <c r="AZ113" s="311">
        <v>4.4705882352941178</v>
      </c>
      <c r="BA113" s="641">
        <f t="shared" ref="BA113:BA114" si="190">IFERROR(AVERAGE(BB113:BC113), "-")</f>
        <v>4.4058823529411768</v>
      </c>
      <c r="BB113" s="300">
        <v>4.4000000000000004</v>
      </c>
      <c r="BC113" s="311">
        <v>4.4117647058823533</v>
      </c>
      <c r="BD113" s="307">
        <f t="shared" ref="BD113:BD114" si="191">IFERROR(AVERAGE(BE113:BF113), "-")</f>
        <v>4.4705882352941178</v>
      </c>
      <c r="BE113" s="313">
        <v>4.4705882352941178</v>
      </c>
      <c r="BF113" s="318" t="s">
        <v>3434</v>
      </c>
      <c r="BG113" s="317">
        <f>'입력(강사강의)'!$J$958</f>
        <v>4.4455626427277739</v>
      </c>
      <c r="BH113" s="644">
        <f t="shared" ref="BH113:BH114" si="192">IFERROR(AVERAGE(AQ113:AR113,AT113:AU113,AW113:AZ113,BB113:BC113,BE113:BF113,BG113), "-")</f>
        <v>4.4381106123841771</v>
      </c>
      <c r="BI113" s="488"/>
    </row>
    <row r="114" spans="1:61" ht="15.75" customHeight="1" x14ac:dyDescent="0.3">
      <c r="A114" s="259" t="s">
        <v>3394</v>
      </c>
      <c r="B114" s="259" t="s">
        <v>3527</v>
      </c>
      <c r="C114" s="608" t="s">
        <v>3578</v>
      </c>
      <c r="D114" s="259" t="s">
        <v>492</v>
      </c>
      <c r="E114" s="610">
        <v>22</v>
      </c>
      <c r="F114" s="463" t="s">
        <v>3528</v>
      </c>
      <c r="G114" s="455" t="s">
        <v>106</v>
      </c>
      <c r="H114" s="462" t="s">
        <v>1936</v>
      </c>
      <c r="I114" s="615" t="s">
        <v>247</v>
      </c>
      <c r="J114" s="615" t="s">
        <v>248</v>
      </c>
      <c r="K114" s="397">
        <f t="shared" si="187"/>
        <v>0.89772727272727271</v>
      </c>
      <c r="L114" s="621">
        <v>79</v>
      </c>
      <c r="M114" s="622">
        <v>88</v>
      </c>
      <c r="N114" s="630" t="s">
        <v>367</v>
      </c>
      <c r="O114" s="631"/>
      <c r="P114" s="632"/>
      <c r="Q114" s="632"/>
      <c r="R114" s="632"/>
      <c r="S114" s="632"/>
      <c r="T114" s="631"/>
      <c r="U114" s="632"/>
      <c r="V114" s="632"/>
      <c r="W114" s="632"/>
      <c r="X114" s="632"/>
      <c r="Y114" s="631"/>
      <c r="Z114" s="632"/>
      <c r="AA114" s="632"/>
      <c r="AB114" s="632"/>
      <c r="AC114" s="632"/>
      <c r="AD114" s="631"/>
      <c r="AE114" s="632"/>
      <c r="AF114" s="632"/>
      <c r="AG114" s="632"/>
      <c r="AH114" s="632"/>
      <c r="AI114" s="632"/>
      <c r="AJ114" s="632"/>
      <c r="AK114" s="631"/>
      <c r="AL114" s="633"/>
      <c r="AM114" s="634"/>
      <c r="AN114" s="634"/>
      <c r="AO114" s="634"/>
      <c r="AP114" s="635"/>
      <c r="AQ114" s="296">
        <v>4.5822784810126587</v>
      </c>
      <c r="AR114" s="296">
        <v>4.5822784810126587</v>
      </c>
      <c r="AS114" s="641">
        <f t="shared" si="188"/>
        <v>4.5316455696202533</v>
      </c>
      <c r="AT114" s="300">
        <v>4.5443037974683547</v>
      </c>
      <c r="AU114" s="311">
        <v>4.518987341772152</v>
      </c>
      <c r="AV114" s="307">
        <f t="shared" si="189"/>
        <v>4.4588607594936711</v>
      </c>
      <c r="AW114" s="300">
        <v>4.5063291139240507</v>
      </c>
      <c r="AX114" s="127">
        <v>4.3291139240506329</v>
      </c>
      <c r="AY114" s="127">
        <v>4.5063291139240507</v>
      </c>
      <c r="AZ114" s="311">
        <v>4.4936708860759493</v>
      </c>
      <c r="BA114" s="641">
        <f t="shared" si="190"/>
        <v>4.6139240506329111</v>
      </c>
      <c r="BB114" s="300">
        <v>4.6202531645569618</v>
      </c>
      <c r="BC114" s="311">
        <v>4.6075949367088604</v>
      </c>
      <c r="BD114" s="307">
        <f t="shared" si="191"/>
        <v>4.4303797468354436</v>
      </c>
      <c r="BE114" s="313">
        <v>4.3670886075949369</v>
      </c>
      <c r="BF114" s="318">
        <v>4.4936708860759493</v>
      </c>
      <c r="BG114" s="317">
        <f>'입력(강사강의)'!$J$962</f>
        <v>4.5313287408213254</v>
      </c>
      <c r="BH114" s="644">
        <f t="shared" si="192"/>
        <v>4.5140944211537333</v>
      </c>
      <c r="BI114" s="727" t="s">
        <v>367</v>
      </c>
    </row>
    <row r="115" spans="1:61" x14ac:dyDescent="0.3">
      <c r="A115" s="259" t="s">
        <v>3393</v>
      </c>
      <c r="B115" s="259" t="s">
        <v>3545</v>
      </c>
      <c r="C115" s="608" t="s">
        <v>3554</v>
      </c>
      <c r="D115" s="259" t="s">
        <v>65</v>
      </c>
      <c r="E115" s="610">
        <v>3</v>
      </c>
      <c r="F115" s="463" t="s">
        <v>721</v>
      </c>
      <c r="G115" s="455" t="s">
        <v>3555</v>
      </c>
      <c r="H115" s="462" t="s">
        <v>1500</v>
      </c>
      <c r="I115" s="615" t="s">
        <v>204</v>
      </c>
      <c r="J115" s="615" t="s">
        <v>204</v>
      </c>
      <c r="K115" s="397">
        <f t="shared" ref="K115" si="193">IFERROR(L115/M115, "-")</f>
        <v>0.90243902439024393</v>
      </c>
      <c r="L115" s="621">
        <v>37</v>
      </c>
      <c r="M115" s="622">
        <v>41</v>
      </c>
      <c r="N115" s="623">
        <v>25</v>
      </c>
      <c r="O115" s="624">
        <v>12</v>
      </c>
      <c r="P115" s="623">
        <v>2</v>
      </c>
      <c r="Q115" s="625">
        <v>9</v>
      </c>
      <c r="R115" s="625">
        <v>13</v>
      </c>
      <c r="S115" s="625">
        <v>13</v>
      </c>
      <c r="T115" s="624">
        <v>0</v>
      </c>
      <c r="U115" s="623">
        <v>8</v>
      </c>
      <c r="V115" s="625">
        <v>0</v>
      </c>
      <c r="W115" s="625">
        <v>29</v>
      </c>
      <c r="X115" s="626">
        <v>0</v>
      </c>
      <c r="Y115" s="624">
        <v>0</v>
      </c>
      <c r="Z115" s="623">
        <v>2</v>
      </c>
      <c r="AA115" s="625">
        <v>18</v>
      </c>
      <c r="AB115" s="625">
        <v>12</v>
      </c>
      <c r="AC115" s="625">
        <v>5</v>
      </c>
      <c r="AD115" s="624">
        <v>0</v>
      </c>
      <c r="AE115" s="623">
        <v>11</v>
      </c>
      <c r="AF115" s="625">
        <v>25</v>
      </c>
      <c r="AG115" s="625">
        <v>0</v>
      </c>
      <c r="AH115" s="626">
        <v>0</v>
      </c>
      <c r="AI115" s="626">
        <v>0</v>
      </c>
      <c r="AJ115" s="626">
        <v>0</v>
      </c>
      <c r="AK115" s="624">
        <v>1</v>
      </c>
      <c r="AL115" s="636">
        <v>4</v>
      </c>
      <c r="AM115" s="637">
        <v>27</v>
      </c>
      <c r="AN115" s="637">
        <v>0</v>
      </c>
      <c r="AO115" s="637">
        <v>0</v>
      </c>
      <c r="AP115" s="638">
        <v>6</v>
      </c>
      <c r="AQ115" s="296">
        <v>4.4864864864864868</v>
      </c>
      <c r="AR115" s="296">
        <v>4.5945945945945947</v>
      </c>
      <c r="AS115" s="641">
        <f t="shared" ref="AS115" si="194">IFERROR(AVERAGE(AT115:AU115), "-")</f>
        <v>4.4729729729729728</v>
      </c>
      <c r="AT115" s="300">
        <v>4.5135135135135132</v>
      </c>
      <c r="AU115" s="311">
        <v>4.4324324324324325</v>
      </c>
      <c r="AV115" s="307">
        <f t="shared" ref="AV115" si="195">IFERROR(AVERAGE(AW115:AZ115), "-")</f>
        <v>4.4459459459459456</v>
      </c>
      <c r="AW115" s="300">
        <v>4.3243243243243246</v>
      </c>
      <c r="AX115" s="127">
        <v>4.4594594594594597</v>
      </c>
      <c r="AY115" s="127">
        <v>4.4864864864864868</v>
      </c>
      <c r="AZ115" s="311">
        <v>4.5135135135135132</v>
      </c>
      <c r="BA115" s="641">
        <f t="shared" ref="BA115" si="196">IFERROR(AVERAGE(BB115:BC115), "-")</f>
        <v>4.5810810810810807</v>
      </c>
      <c r="BB115" s="300">
        <v>4.6486486486486482</v>
      </c>
      <c r="BC115" s="311">
        <v>4.5135135135135132</v>
      </c>
      <c r="BD115" s="307">
        <f t="shared" ref="BD115" si="197">IFERROR(AVERAGE(BE115:BF115), "-")</f>
        <v>4.5405405405405403</v>
      </c>
      <c r="BE115" s="313">
        <v>4.5135135135135132</v>
      </c>
      <c r="BF115" s="318">
        <v>4.5675675675675675</v>
      </c>
      <c r="BG115" s="317">
        <f>'입력(강사강의)'!$J$988</f>
        <v>4.5252752752752752</v>
      </c>
      <c r="BH115" s="644">
        <f t="shared" ref="BH115" si="198">IFERROR(AVERAGE(AQ115:AR115,AT115:AU115,AW115:AZ115,BB115:BC115,BE115:BF115,BG115), "-")</f>
        <v>4.5061022561022561</v>
      </c>
      <c r="BI115" s="488"/>
    </row>
    <row r="116" spans="1:61" x14ac:dyDescent="0.3">
      <c r="A116" s="259" t="s">
        <v>3393</v>
      </c>
      <c r="B116" s="259" t="s">
        <v>3545</v>
      </c>
      <c r="C116" s="608" t="s">
        <v>3554</v>
      </c>
      <c r="D116" s="259" t="s">
        <v>564</v>
      </c>
      <c r="E116" s="610">
        <v>2</v>
      </c>
      <c r="F116" s="463" t="s">
        <v>723</v>
      </c>
      <c r="G116" s="455" t="s">
        <v>3555</v>
      </c>
      <c r="H116" s="462" t="s">
        <v>3571</v>
      </c>
      <c r="I116" s="615" t="s">
        <v>253</v>
      </c>
      <c r="J116" s="615" t="s">
        <v>253</v>
      </c>
      <c r="K116" s="397">
        <f t="shared" ref="K116" si="199">IFERROR(L116/M116, "-")</f>
        <v>0.90909090909090906</v>
      </c>
      <c r="L116" s="621">
        <v>20</v>
      </c>
      <c r="M116" s="622">
        <v>22</v>
      </c>
      <c r="N116" s="623">
        <v>9</v>
      </c>
      <c r="O116" s="624">
        <v>11</v>
      </c>
      <c r="P116" s="623">
        <v>1</v>
      </c>
      <c r="Q116" s="625">
        <v>2</v>
      </c>
      <c r="R116" s="625">
        <v>13</v>
      </c>
      <c r="S116" s="625">
        <v>4</v>
      </c>
      <c r="T116" s="624">
        <v>0</v>
      </c>
      <c r="U116" s="623">
        <v>1</v>
      </c>
      <c r="V116" s="625">
        <v>1</v>
      </c>
      <c r="W116" s="625">
        <v>14</v>
      </c>
      <c r="X116" s="626">
        <v>4</v>
      </c>
      <c r="Y116" s="624">
        <v>0</v>
      </c>
      <c r="Z116" s="623">
        <v>1</v>
      </c>
      <c r="AA116" s="625">
        <v>8</v>
      </c>
      <c r="AB116" s="625">
        <v>9</v>
      </c>
      <c r="AC116" s="625">
        <v>2</v>
      </c>
      <c r="AD116" s="624">
        <v>0</v>
      </c>
      <c r="AE116" s="623">
        <v>12</v>
      </c>
      <c r="AF116" s="625">
        <v>5</v>
      </c>
      <c r="AG116" s="625">
        <v>0</v>
      </c>
      <c r="AH116" s="626">
        <v>0</v>
      </c>
      <c r="AI116" s="626">
        <v>0</v>
      </c>
      <c r="AJ116" s="626">
        <v>0</v>
      </c>
      <c r="AK116" s="624">
        <v>3</v>
      </c>
      <c r="AL116" s="636">
        <v>9</v>
      </c>
      <c r="AM116" s="637">
        <v>6</v>
      </c>
      <c r="AN116" s="637">
        <v>4</v>
      </c>
      <c r="AO116" s="637">
        <v>1</v>
      </c>
      <c r="AP116" s="638">
        <v>0</v>
      </c>
      <c r="AQ116" s="296">
        <v>4.7</v>
      </c>
      <c r="AR116" s="296">
        <v>4.5999999999999996</v>
      </c>
      <c r="AS116" s="641">
        <f t="shared" ref="AS116" si="200">IFERROR(AVERAGE(AT116:AU116), "-")</f>
        <v>4.625</v>
      </c>
      <c r="AT116" s="300">
        <v>4.5999999999999996</v>
      </c>
      <c r="AU116" s="311">
        <v>4.6500000000000004</v>
      </c>
      <c r="AV116" s="307">
        <f t="shared" ref="AV116" si="201">IFERROR(AVERAGE(AW116:AZ116), "-")</f>
        <v>4.6624999999999996</v>
      </c>
      <c r="AW116" s="300">
        <v>4.7</v>
      </c>
      <c r="AX116" s="127">
        <v>4.8</v>
      </c>
      <c r="AY116" s="127">
        <v>4.55</v>
      </c>
      <c r="AZ116" s="311">
        <v>4.5999999999999996</v>
      </c>
      <c r="BA116" s="641">
        <f t="shared" ref="BA116" si="202">IFERROR(AVERAGE(BB116:BC116), "-")</f>
        <v>4.6500000000000004</v>
      </c>
      <c r="BB116" s="300">
        <v>4.6500000000000004</v>
      </c>
      <c r="BC116" s="311">
        <v>4.6500000000000004</v>
      </c>
      <c r="BD116" s="307">
        <f t="shared" ref="BD116" si="203">IFERROR(AVERAGE(BE116:BF116), "-")</f>
        <v>4.2249999999999996</v>
      </c>
      <c r="BE116" s="313">
        <v>4.0999999999999996</v>
      </c>
      <c r="BF116" s="318">
        <v>4.3499999999999996</v>
      </c>
      <c r="BG116" s="317">
        <f>'입력(강사강의)'!$J$995</f>
        <v>4.8471491228070169</v>
      </c>
      <c r="BH116" s="644">
        <f t="shared" ref="BH116:BH117" si="204">IFERROR(AVERAGE(AQ116:AR116,AT116:AU116,AW116:AZ116,BB116:BC116,BE116:BF116,BG116), "-")</f>
        <v>4.5997807017543861</v>
      </c>
      <c r="BI116" s="488"/>
    </row>
    <row r="117" spans="1:61" x14ac:dyDescent="0.3">
      <c r="A117" s="259" t="s">
        <v>3393</v>
      </c>
      <c r="B117" s="259" t="s">
        <v>3545</v>
      </c>
      <c r="C117" s="608" t="s">
        <v>3554</v>
      </c>
      <c r="D117" s="259" t="s">
        <v>369</v>
      </c>
      <c r="E117" s="610">
        <v>5</v>
      </c>
      <c r="F117" s="463" t="s">
        <v>703</v>
      </c>
      <c r="G117" s="455" t="s">
        <v>3555</v>
      </c>
      <c r="H117" s="462" t="s">
        <v>1279</v>
      </c>
      <c r="I117" s="615" t="s">
        <v>363</v>
      </c>
      <c r="J117" s="615" t="s">
        <v>363</v>
      </c>
      <c r="K117" s="397">
        <f t="shared" ref="K117" si="205">IFERROR(L117/M117, "-")</f>
        <v>0.94594594594594594</v>
      </c>
      <c r="L117" s="621">
        <v>35</v>
      </c>
      <c r="M117" s="622">
        <v>37</v>
      </c>
      <c r="N117" s="623">
        <v>16</v>
      </c>
      <c r="O117" s="624">
        <v>19</v>
      </c>
      <c r="P117" s="623">
        <v>21</v>
      </c>
      <c r="Q117" s="625">
        <v>13</v>
      </c>
      <c r="R117" s="625">
        <v>1</v>
      </c>
      <c r="S117" s="625">
        <v>0</v>
      </c>
      <c r="T117" s="624">
        <v>0</v>
      </c>
      <c r="U117" s="623">
        <v>0</v>
      </c>
      <c r="V117" s="625">
        <v>4</v>
      </c>
      <c r="W117" s="625">
        <v>31</v>
      </c>
      <c r="X117" s="626">
        <v>0</v>
      </c>
      <c r="Y117" s="624">
        <v>0</v>
      </c>
      <c r="Z117" s="623">
        <v>0</v>
      </c>
      <c r="AA117" s="625">
        <v>0</v>
      </c>
      <c r="AB117" s="625">
        <v>0</v>
      </c>
      <c r="AC117" s="625">
        <v>35</v>
      </c>
      <c r="AD117" s="624">
        <v>0</v>
      </c>
      <c r="AE117" s="623">
        <v>12</v>
      </c>
      <c r="AF117" s="625">
        <v>21</v>
      </c>
      <c r="AG117" s="625">
        <v>0</v>
      </c>
      <c r="AH117" s="626">
        <v>1</v>
      </c>
      <c r="AI117" s="626">
        <v>0</v>
      </c>
      <c r="AJ117" s="626">
        <v>0</v>
      </c>
      <c r="AK117" s="624">
        <v>1</v>
      </c>
      <c r="AL117" s="636">
        <v>1</v>
      </c>
      <c r="AM117" s="637">
        <v>24</v>
      </c>
      <c r="AN117" s="637">
        <v>4</v>
      </c>
      <c r="AO117" s="637">
        <v>6</v>
      </c>
      <c r="AP117" s="638">
        <v>0</v>
      </c>
      <c r="AQ117" s="296">
        <v>4.5428571428571427</v>
      </c>
      <c r="AR117" s="296">
        <v>4.5428571428571427</v>
      </c>
      <c r="AS117" s="641">
        <f t="shared" ref="AS117" si="206">IFERROR(AVERAGE(AT117:AU117), "-")</f>
        <v>4.5571428571428569</v>
      </c>
      <c r="AT117" s="300">
        <v>4.5714285714285712</v>
      </c>
      <c r="AU117" s="311">
        <v>4.5428571428571427</v>
      </c>
      <c r="AV117" s="307">
        <f t="shared" ref="AV117" si="207">IFERROR(AVERAGE(AW117:AZ117), "-")</f>
        <v>4.4000000000000004</v>
      </c>
      <c r="AW117" s="300">
        <v>4.4285714285714288</v>
      </c>
      <c r="AX117" s="127">
        <v>4.4285714285714288</v>
      </c>
      <c r="AY117" s="127">
        <v>4.3428571428571425</v>
      </c>
      <c r="AZ117" s="311">
        <v>4.4000000000000004</v>
      </c>
      <c r="BA117" s="641">
        <f t="shared" ref="BA117" si="208">IFERROR(AVERAGE(BB117:BC117), "-")</f>
        <v>4.5571428571428569</v>
      </c>
      <c r="BB117" s="300">
        <v>4.628571428571429</v>
      </c>
      <c r="BC117" s="311">
        <v>4.4857142857142858</v>
      </c>
      <c r="BD117" s="307">
        <f t="shared" ref="BD117" si="209">IFERROR(AVERAGE(BE117:BF117), "-")</f>
        <v>4.5</v>
      </c>
      <c r="BE117" s="313">
        <v>4.5428571428571427</v>
      </c>
      <c r="BF117" s="318">
        <v>4.4571428571428573</v>
      </c>
      <c r="BG117" s="317">
        <f>'입력(강사강의)'!$J$1002</f>
        <v>4.5892704071737294</v>
      </c>
      <c r="BH117" s="644">
        <f t="shared" si="204"/>
        <v>4.5002735478045723</v>
      </c>
      <c r="BI117" s="488"/>
    </row>
    <row r="118" spans="1:61" x14ac:dyDescent="0.3">
      <c r="A118" s="259" t="s">
        <v>3393</v>
      </c>
      <c r="B118" s="259" t="s">
        <v>3545</v>
      </c>
      <c r="C118" s="608" t="s">
        <v>3614</v>
      </c>
      <c r="D118" s="259" t="s">
        <v>564</v>
      </c>
      <c r="E118" s="610">
        <v>1</v>
      </c>
      <c r="F118" s="463" t="s">
        <v>3606</v>
      </c>
      <c r="G118" s="455" t="s">
        <v>3555</v>
      </c>
      <c r="H118" s="462" t="s">
        <v>751</v>
      </c>
      <c r="I118" s="615" t="s">
        <v>204</v>
      </c>
      <c r="J118" s="615" t="s">
        <v>204</v>
      </c>
      <c r="K118" s="397">
        <f t="shared" ref="K118:K119" si="210">IFERROR(L118/M118, "-")</f>
        <v>0.95652173913043481</v>
      </c>
      <c r="L118" s="621">
        <v>22</v>
      </c>
      <c r="M118" s="622">
        <v>23</v>
      </c>
      <c r="N118" s="623">
        <v>10</v>
      </c>
      <c r="O118" s="624">
        <v>12</v>
      </c>
      <c r="P118" s="623">
        <v>1</v>
      </c>
      <c r="Q118" s="625">
        <v>6</v>
      </c>
      <c r="R118" s="625">
        <v>12</v>
      </c>
      <c r="S118" s="625">
        <v>3</v>
      </c>
      <c r="T118" s="624">
        <v>0</v>
      </c>
      <c r="U118" s="623">
        <v>3</v>
      </c>
      <c r="V118" s="625">
        <v>2</v>
      </c>
      <c r="W118" s="625">
        <v>15</v>
      </c>
      <c r="X118" s="626">
        <v>2</v>
      </c>
      <c r="Y118" s="624">
        <v>0</v>
      </c>
      <c r="Z118" s="623">
        <v>2</v>
      </c>
      <c r="AA118" s="625">
        <v>9</v>
      </c>
      <c r="AB118" s="625">
        <v>5</v>
      </c>
      <c r="AC118" s="625">
        <v>6</v>
      </c>
      <c r="AD118" s="624">
        <v>0</v>
      </c>
      <c r="AE118" s="623">
        <v>8</v>
      </c>
      <c r="AF118" s="625">
        <v>11</v>
      </c>
      <c r="AG118" s="625">
        <v>0</v>
      </c>
      <c r="AH118" s="626">
        <v>1</v>
      </c>
      <c r="AI118" s="626">
        <v>0</v>
      </c>
      <c r="AJ118" s="626">
        <v>0</v>
      </c>
      <c r="AK118" s="624">
        <v>2</v>
      </c>
      <c r="AL118" s="636">
        <v>9</v>
      </c>
      <c r="AM118" s="637">
        <v>10</v>
      </c>
      <c r="AN118" s="637">
        <v>3</v>
      </c>
      <c r="AO118" s="637">
        <v>0</v>
      </c>
      <c r="AP118" s="638">
        <v>0</v>
      </c>
      <c r="AQ118" s="296">
        <v>4.8636363636363633</v>
      </c>
      <c r="AR118" s="296">
        <v>4.7727272727272725</v>
      </c>
      <c r="AS118" s="641">
        <f t="shared" ref="AS118:AS119" si="211">IFERROR(AVERAGE(AT118:AU118), "-")</f>
        <v>4.8636363636363633</v>
      </c>
      <c r="AT118" s="300">
        <v>4.8636363636363633</v>
      </c>
      <c r="AU118" s="311">
        <v>4.8636363636363633</v>
      </c>
      <c r="AV118" s="307">
        <f t="shared" ref="AV118:AV119" si="212">IFERROR(AVERAGE(AW118:AZ118), "-")</f>
        <v>4.8522727272727275</v>
      </c>
      <c r="AW118" s="300">
        <v>4.8636363636363633</v>
      </c>
      <c r="AX118" s="127">
        <v>4.9090909090909092</v>
      </c>
      <c r="AY118" s="127">
        <v>4.7727272727272725</v>
      </c>
      <c r="AZ118" s="311">
        <v>4.8636363636363633</v>
      </c>
      <c r="BA118" s="641">
        <f t="shared" ref="BA118:BA119" si="213">IFERROR(AVERAGE(BB118:BC118), "-")</f>
        <v>4.8409090909090908</v>
      </c>
      <c r="BB118" s="300">
        <v>4.8636363636363633</v>
      </c>
      <c r="BC118" s="311">
        <v>4.8181818181818183</v>
      </c>
      <c r="BD118" s="307">
        <f t="shared" ref="BD118:BD119" si="214">IFERROR(AVERAGE(BE118:BF118), "-")</f>
        <v>4.5</v>
      </c>
      <c r="BE118" s="313">
        <v>4.5</v>
      </c>
      <c r="BF118" s="318">
        <v>4.5</v>
      </c>
      <c r="BG118" s="317">
        <f>'입력(강사강의)'!$J$1014</f>
        <v>4.908549783549784</v>
      </c>
      <c r="BH118" s="644">
        <f t="shared" ref="BH118:BH119" si="215">IFERROR(AVERAGE(AQ118:AR118,AT118:AU118,AW118:AZ118,BB118:BC118,BE118:BF118,BG118), "-")</f>
        <v>4.7971611721611715</v>
      </c>
      <c r="BI118" s="488"/>
    </row>
    <row r="119" spans="1:61" ht="15.75" customHeight="1" x14ac:dyDescent="0.3">
      <c r="A119" s="259" t="s">
        <v>3394</v>
      </c>
      <c r="B119" s="259" t="s">
        <v>3621</v>
      </c>
      <c r="C119" s="608" t="s">
        <v>3622</v>
      </c>
      <c r="D119" s="259" t="s">
        <v>132</v>
      </c>
      <c r="E119" s="610">
        <v>22</v>
      </c>
      <c r="F119" s="463" t="s">
        <v>2183</v>
      </c>
      <c r="G119" s="455" t="s">
        <v>1661</v>
      </c>
      <c r="H119" s="462" t="s">
        <v>1897</v>
      </c>
      <c r="I119" s="615" t="s">
        <v>247</v>
      </c>
      <c r="J119" s="615" t="s">
        <v>248</v>
      </c>
      <c r="K119" s="397">
        <f t="shared" si="210"/>
        <v>0.625</v>
      </c>
      <c r="L119" s="621">
        <v>55</v>
      </c>
      <c r="M119" s="622">
        <v>88</v>
      </c>
      <c r="N119" s="630" t="s">
        <v>367</v>
      </c>
      <c r="O119" s="631"/>
      <c r="P119" s="632"/>
      <c r="Q119" s="632"/>
      <c r="R119" s="632"/>
      <c r="S119" s="632"/>
      <c r="T119" s="631"/>
      <c r="U119" s="632"/>
      <c r="V119" s="632"/>
      <c r="W119" s="632"/>
      <c r="X119" s="632"/>
      <c r="Y119" s="631"/>
      <c r="Z119" s="632"/>
      <c r="AA119" s="632"/>
      <c r="AB119" s="632"/>
      <c r="AC119" s="632"/>
      <c r="AD119" s="631"/>
      <c r="AE119" s="632"/>
      <c r="AF119" s="632"/>
      <c r="AG119" s="632"/>
      <c r="AH119" s="632"/>
      <c r="AI119" s="632"/>
      <c r="AJ119" s="632"/>
      <c r="AK119" s="631"/>
      <c r="AL119" s="633"/>
      <c r="AM119" s="634"/>
      <c r="AN119" s="634"/>
      <c r="AO119" s="634"/>
      <c r="AP119" s="635"/>
      <c r="AQ119" s="296">
        <v>4.7272727272727275</v>
      </c>
      <c r="AR119" s="296">
        <v>4.6545454545454543</v>
      </c>
      <c r="AS119" s="641">
        <f t="shared" si="211"/>
        <v>4.6454545454545455</v>
      </c>
      <c r="AT119" s="300">
        <v>4.6181818181818182</v>
      </c>
      <c r="AU119" s="311">
        <v>4.6727272727272728</v>
      </c>
      <c r="AV119" s="307">
        <f t="shared" si="212"/>
        <v>4.6409090909090907</v>
      </c>
      <c r="AW119" s="300">
        <v>4.6181818181818182</v>
      </c>
      <c r="AX119" s="127">
        <v>4.6545454545454543</v>
      </c>
      <c r="AY119" s="127">
        <v>4.581818181818182</v>
      </c>
      <c r="AZ119" s="311">
        <v>4.709090909090909</v>
      </c>
      <c r="BA119" s="641">
        <f t="shared" si="213"/>
        <v>4.7181818181818187</v>
      </c>
      <c r="BB119" s="300">
        <v>4.7272727272727275</v>
      </c>
      <c r="BC119" s="311">
        <v>4.709090909090909</v>
      </c>
      <c r="BD119" s="307">
        <f t="shared" si="214"/>
        <v>4.5545454545454547</v>
      </c>
      <c r="BE119" s="313">
        <v>4.5090909090909088</v>
      </c>
      <c r="BF119" s="318">
        <v>4.5999999999999996</v>
      </c>
      <c r="BG119" s="317">
        <f>'입력(강사강의)'!$J$1019</f>
        <v>4.6778162875976568</v>
      </c>
      <c r="BH119" s="644">
        <f t="shared" si="215"/>
        <v>4.6507411130319882</v>
      </c>
      <c r="BI119" s="727" t="s">
        <v>367</v>
      </c>
    </row>
    <row r="120" spans="1:61" x14ac:dyDescent="0.3">
      <c r="A120" s="259" t="s">
        <v>3393</v>
      </c>
      <c r="B120" s="259" t="s">
        <v>3621</v>
      </c>
      <c r="C120" s="608" t="s">
        <v>3637</v>
      </c>
      <c r="D120" s="259" t="s">
        <v>765</v>
      </c>
      <c r="E120" s="610">
        <v>3</v>
      </c>
      <c r="F120" s="463" t="s">
        <v>712</v>
      </c>
      <c r="G120" s="455" t="s">
        <v>106</v>
      </c>
      <c r="H120" s="462" t="s">
        <v>753</v>
      </c>
      <c r="I120" s="615" t="s">
        <v>716</v>
      </c>
      <c r="J120" s="615" t="s">
        <v>716</v>
      </c>
      <c r="K120" s="397">
        <f t="shared" ref="K120" si="216">IFERROR(L120/M120, "-")</f>
        <v>0.70833333333333337</v>
      </c>
      <c r="L120" s="621">
        <v>17</v>
      </c>
      <c r="M120" s="622">
        <v>24</v>
      </c>
      <c r="N120" s="623">
        <v>10</v>
      </c>
      <c r="O120" s="624">
        <v>7</v>
      </c>
      <c r="P120" s="623">
        <v>1</v>
      </c>
      <c r="Q120" s="625">
        <v>7</v>
      </c>
      <c r="R120" s="625">
        <v>7</v>
      </c>
      <c r="S120" s="625">
        <v>2</v>
      </c>
      <c r="T120" s="624">
        <v>0</v>
      </c>
      <c r="U120" s="623">
        <v>1</v>
      </c>
      <c r="V120" s="625">
        <v>3</v>
      </c>
      <c r="W120" s="625">
        <v>12</v>
      </c>
      <c r="X120" s="626">
        <v>1</v>
      </c>
      <c r="Y120" s="624">
        <v>0</v>
      </c>
      <c r="Z120" s="623">
        <v>1</v>
      </c>
      <c r="AA120" s="625">
        <v>4</v>
      </c>
      <c r="AB120" s="625">
        <v>5</v>
      </c>
      <c r="AC120" s="625">
        <v>7</v>
      </c>
      <c r="AD120" s="624">
        <v>0</v>
      </c>
      <c r="AE120" s="623">
        <v>8</v>
      </c>
      <c r="AF120" s="625">
        <v>4</v>
      </c>
      <c r="AG120" s="625">
        <v>3</v>
      </c>
      <c r="AH120" s="626">
        <v>0</v>
      </c>
      <c r="AI120" s="626">
        <v>1</v>
      </c>
      <c r="AJ120" s="626">
        <v>0</v>
      </c>
      <c r="AK120" s="624">
        <v>1</v>
      </c>
      <c r="AL120" s="636">
        <v>6</v>
      </c>
      <c r="AM120" s="637">
        <v>10</v>
      </c>
      <c r="AN120" s="637">
        <v>1</v>
      </c>
      <c r="AO120" s="637">
        <v>0</v>
      </c>
      <c r="AP120" s="638">
        <v>0</v>
      </c>
      <c r="AQ120" s="296">
        <v>4.5294117647058822</v>
      </c>
      <c r="AR120" s="296">
        <v>4.7058823529411766</v>
      </c>
      <c r="AS120" s="641">
        <f t="shared" ref="AS120" si="217">IFERROR(AVERAGE(AT120:AU120), "-")</f>
        <v>4.5</v>
      </c>
      <c r="AT120" s="300">
        <v>4.5294117647058822</v>
      </c>
      <c r="AU120" s="311">
        <v>4.4705882352941178</v>
      </c>
      <c r="AV120" s="307">
        <f t="shared" ref="AV120" si="218">IFERROR(AVERAGE(AW120:AZ120), "-")</f>
        <v>4.5294117647058822</v>
      </c>
      <c r="AW120" s="300">
        <v>4.5882352941176467</v>
      </c>
      <c r="AX120" s="127">
        <v>4.5294117647058822</v>
      </c>
      <c r="AY120" s="127">
        <v>4.4705882352941178</v>
      </c>
      <c r="AZ120" s="311">
        <v>4.5294117647058822</v>
      </c>
      <c r="BA120" s="641">
        <f t="shared" ref="BA120" si="219">IFERROR(AVERAGE(BB120:BC120), "-")</f>
        <v>4.7058823529411766</v>
      </c>
      <c r="BB120" s="300">
        <v>4.7058823529411766</v>
      </c>
      <c r="BC120" s="311">
        <v>4.7058823529411766</v>
      </c>
      <c r="BD120" s="307">
        <f t="shared" ref="BD120" si="220">IFERROR(AVERAGE(BE120:BF120), "-")</f>
        <v>4.5882352941176467</v>
      </c>
      <c r="BE120" s="313">
        <v>4.5882352941176467</v>
      </c>
      <c r="BF120" s="318">
        <v>4.5882352941176467</v>
      </c>
      <c r="BG120" s="317">
        <f>'입력(강사강의)'!$J$1046</f>
        <v>4.7468487394957979</v>
      </c>
      <c r="BH120" s="644">
        <f t="shared" ref="BH120" si="221">IFERROR(AVERAGE(AQ120:AR120,AT120:AU120,AW120:AZ120,BB120:BC120,BE120:BF120,BG120), "-")</f>
        <v>4.591386554621848</v>
      </c>
      <c r="BI120" s="488"/>
    </row>
    <row r="121" spans="1:61" x14ac:dyDescent="0.3">
      <c r="A121" s="259" t="s">
        <v>3393</v>
      </c>
      <c r="B121" s="259" t="s">
        <v>3621</v>
      </c>
      <c r="C121" s="608" t="s">
        <v>3638</v>
      </c>
      <c r="D121" s="259" t="s">
        <v>767</v>
      </c>
      <c r="E121" s="610">
        <v>1</v>
      </c>
      <c r="F121" s="463" t="s">
        <v>3641</v>
      </c>
      <c r="G121" s="455" t="s">
        <v>479</v>
      </c>
      <c r="H121" s="462" t="s">
        <v>3644</v>
      </c>
      <c r="I121" s="615" t="s">
        <v>3649</v>
      </c>
      <c r="J121" s="615" t="s">
        <v>3649</v>
      </c>
      <c r="K121" s="397">
        <f t="shared" ref="K121:K123" si="222">IFERROR(L121/M121, "-")</f>
        <v>0.28000000000000003</v>
      </c>
      <c r="L121" s="621">
        <v>7</v>
      </c>
      <c r="M121" s="622">
        <v>25</v>
      </c>
      <c r="N121" s="630" t="s">
        <v>3660</v>
      </c>
      <c r="O121" s="631"/>
      <c r="P121" s="632"/>
      <c r="Q121" s="632"/>
      <c r="R121" s="632"/>
      <c r="S121" s="632"/>
      <c r="T121" s="631"/>
      <c r="U121" s="632"/>
      <c r="V121" s="632"/>
      <c r="W121" s="632"/>
      <c r="X121" s="632"/>
      <c r="Y121" s="631"/>
      <c r="Z121" s="632"/>
      <c r="AA121" s="632"/>
      <c r="AB121" s="632"/>
      <c r="AC121" s="632"/>
      <c r="AD121" s="631"/>
      <c r="AE121" s="632"/>
      <c r="AF121" s="632"/>
      <c r="AG121" s="632"/>
      <c r="AH121" s="632"/>
      <c r="AI121" s="632"/>
      <c r="AJ121" s="632"/>
      <c r="AK121" s="631"/>
      <c r="AL121" s="633"/>
      <c r="AM121" s="634"/>
      <c r="AN121" s="634"/>
      <c r="AO121" s="634"/>
      <c r="AP121" s="635"/>
      <c r="AQ121" s="295"/>
      <c r="AR121" s="295"/>
      <c r="AS121" s="303"/>
      <c r="AT121" s="299"/>
      <c r="AU121" s="310"/>
      <c r="AV121" s="304"/>
      <c r="AW121" s="299"/>
      <c r="AX121" s="265"/>
      <c r="AY121" s="265"/>
      <c r="AZ121" s="310"/>
      <c r="BA121" s="303"/>
      <c r="BB121" s="299"/>
      <c r="BC121" s="310"/>
      <c r="BD121" s="304"/>
      <c r="BE121" s="312"/>
      <c r="BF121" s="475"/>
      <c r="BG121" s="476"/>
      <c r="BH121" s="477"/>
      <c r="BI121" s="728" t="s">
        <v>2379</v>
      </c>
    </row>
    <row r="122" spans="1:61" x14ac:dyDescent="0.3">
      <c r="A122" s="259" t="s">
        <v>3393</v>
      </c>
      <c r="B122" s="259" t="s">
        <v>3621</v>
      </c>
      <c r="C122" s="608" t="s">
        <v>3638</v>
      </c>
      <c r="D122" s="259" t="s">
        <v>3651</v>
      </c>
      <c r="E122" s="610">
        <v>1</v>
      </c>
      <c r="F122" s="463" t="s">
        <v>3642</v>
      </c>
      <c r="G122" s="455" t="s">
        <v>106</v>
      </c>
      <c r="H122" s="462" t="s">
        <v>3674</v>
      </c>
      <c r="I122" s="615" t="s">
        <v>3650</v>
      </c>
      <c r="J122" s="615" t="s">
        <v>3650</v>
      </c>
      <c r="K122" s="397">
        <f t="shared" si="222"/>
        <v>1</v>
      </c>
      <c r="L122" s="621">
        <v>6</v>
      </c>
      <c r="M122" s="622">
        <v>6</v>
      </c>
      <c r="N122" s="623">
        <v>1</v>
      </c>
      <c r="O122" s="624">
        <v>5</v>
      </c>
      <c r="P122" s="623">
        <v>0</v>
      </c>
      <c r="Q122" s="625">
        <v>1</v>
      </c>
      <c r="R122" s="625">
        <v>5</v>
      </c>
      <c r="S122" s="625">
        <v>0</v>
      </c>
      <c r="T122" s="624">
        <v>0</v>
      </c>
      <c r="U122" s="623">
        <v>4</v>
      </c>
      <c r="V122" s="625">
        <v>1</v>
      </c>
      <c r="W122" s="625">
        <v>1</v>
      </c>
      <c r="X122" s="626">
        <v>0</v>
      </c>
      <c r="Y122" s="624">
        <v>0</v>
      </c>
      <c r="Z122" s="623">
        <v>1</v>
      </c>
      <c r="AA122" s="625">
        <v>4</v>
      </c>
      <c r="AB122" s="625">
        <v>1</v>
      </c>
      <c r="AC122" s="625">
        <v>0</v>
      </c>
      <c r="AD122" s="624">
        <v>0</v>
      </c>
      <c r="AE122" s="623">
        <v>4</v>
      </c>
      <c r="AF122" s="625">
        <v>2</v>
      </c>
      <c r="AG122" s="625">
        <v>0</v>
      </c>
      <c r="AH122" s="626">
        <v>0</v>
      </c>
      <c r="AI122" s="626">
        <v>0</v>
      </c>
      <c r="AJ122" s="626">
        <v>0</v>
      </c>
      <c r="AK122" s="624">
        <v>0</v>
      </c>
      <c r="AL122" s="636">
        <v>0</v>
      </c>
      <c r="AM122" s="637">
        <v>6</v>
      </c>
      <c r="AN122" s="637">
        <v>0</v>
      </c>
      <c r="AO122" s="637">
        <v>0</v>
      </c>
      <c r="AP122" s="638">
        <v>0</v>
      </c>
      <c r="AQ122" s="296">
        <v>4.833333333333333</v>
      </c>
      <c r="AR122" s="296">
        <v>4.666666666666667</v>
      </c>
      <c r="AS122" s="641">
        <f t="shared" ref="AS122:AS123" si="223">IFERROR(AVERAGE(AT122:AU122), "-")</f>
        <v>4.75</v>
      </c>
      <c r="AT122" s="300">
        <v>4.833333333333333</v>
      </c>
      <c r="AU122" s="311">
        <v>4.666666666666667</v>
      </c>
      <c r="AV122" s="307">
        <f t="shared" ref="AV122:AV123" si="224">IFERROR(AVERAGE(AW122:AZ122), "-")</f>
        <v>4.833333333333333</v>
      </c>
      <c r="AW122" s="300">
        <v>4.833333333333333</v>
      </c>
      <c r="AX122" s="127">
        <v>4.833333333333333</v>
      </c>
      <c r="AY122" s="127">
        <v>4.833333333333333</v>
      </c>
      <c r="AZ122" s="311">
        <v>4.833333333333333</v>
      </c>
      <c r="BA122" s="641">
        <f t="shared" ref="BA122:BA123" si="225">IFERROR(AVERAGE(BB122:BC122), "-")</f>
        <v>4.75</v>
      </c>
      <c r="BB122" s="300">
        <v>4.666666666666667</v>
      </c>
      <c r="BC122" s="311">
        <v>4.833333333333333</v>
      </c>
      <c r="BD122" s="307">
        <f t="shared" ref="BD122:BD123" si="226">IFERROR(AVERAGE(BE122:BF122), "-")</f>
        <v>4.75</v>
      </c>
      <c r="BE122" s="313">
        <v>4.666666666666667</v>
      </c>
      <c r="BF122" s="318">
        <v>4.833333333333333</v>
      </c>
      <c r="BG122" s="317">
        <f>'입력(강사강의)'!$J$1054</f>
        <v>4.8305555555555548</v>
      </c>
      <c r="BH122" s="644">
        <f t="shared" ref="BH122:BH123" si="227">IFERROR(AVERAGE(AQ122:AR122,AT122:AU122,AW122:AZ122,BB122:BC122,BE122:BF122,BG122), "-")</f>
        <v>4.7818376068376072</v>
      </c>
      <c r="BI122" s="488"/>
    </row>
    <row r="123" spans="1:61" x14ac:dyDescent="0.3">
      <c r="A123" s="259" t="s">
        <v>3393</v>
      </c>
      <c r="B123" s="259" t="s">
        <v>3621</v>
      </c>
      <c r="C123" s="608" t="s">
        <v>3638</v>
      </c>
      <c r="D123" s="259" t="s">
        <v>3652</v>
      </c>
      <c r="E123" s="610">
        <v>2</v>
      </c>
      <c r="F123" s="463" t="s">
        <v>2313</v>
      </c>
      <c r="G123" s="455" t="s">
        <v>479</v>
      </c>
      <c r="H123" s="462" t="s">
        <v>3645</v>
      </c>
      <c r="I123" s="615" t="s">
        <v>3648</v>
      </c>
      <c r="J123" s="615" t="s">
        <v>3648</v>
      </c>
      <c r="K123" s="397">
        <f t="shared" si="222"/>
        <v>0.89473684210526316</v>
      </c>
      <c r="L123" s="621">
        <v>17</v>
      </c>
      <c r="M123" s="622">
        <v>19</v>
      </c>
      <c r="N123" s="623">
        <v>8</v>
      </c>
      <c r="O123" s="624">
        <v>9</v>
      </c>
      <c r="P123" s="623">
        <v>0</v>
      </c>
      <c r="Q123" s="625">
        <v>6</v>
      </c>
      <c r="R123" s="625">
        <v>4</v>
      </c>
      <c r="S123" s="625">
        <v>7</v>
      </c>
      <c r="T123" s="624">
        <v>0</v>
      </c>
      <c r="U123" s="623">
        <v>2</v>
      </c>
      <c r="V123" s="625">
        <v>2</v>
      </c>
      <c r="W123" s="625">
        <v>13</v>
      </c>
      <c r="X123" s="626">
        <v>0</v>
      </c>
      <c r="Y123" s="624">
        <v>0</v>
      </c>
      <c r="Z123" s="623">
        <v>0</v>
      </c>
      <c r="AA123" s="625">
        <v>9</v>
      </c>
      <c r="AB123" s="625">
        <v>5</v>
      </c>
      <c r="AC123" s="625">
        <v>3</v>
      </c>
      <c r="AD123" s="624">
        <v>0</v>
      </c>
      <c r="AE123" s="623">
        <v>8</v>
      </c>
      <c r="AF123" s="625">
        <v>6</v>
      </c>
      <c r="AG123" s="625">
        <v>1</v>
      </c>
      <c r="AH123" s="626">
        <v>0</v>
      </c>
      <c r="AI123" s="626">
        <v>0</v>
      </c>
      <c r="AJ123" s="626">
        <v>0</v>
      </c>
      <c r="AK123" s="624">
        <v>2</v>
      </c>
      <c r="AL123" s="636">
        <v>3</v>
      </c>
      <c r="AM123" s="637">
        <v>4</v>
      </c>
      <c r="AN123" s="637">
        <v>9</v>
      </c>
      <c r="AO123" s="637">
        <v>1</v>
      </c>
      <c r="AP123" s="638">
        <v>0</v>
      </c>
      <c r="AQ123" s="296">
        <v>4.82</v>
      </c>
      <c r="AR123" s="296">
        <v>4.6500000000000004</v>
      </c>
      <c r="AS123" s="641">
        <f t="shared" si="223"/>
        <v>4.47</v>
      </c>
      <c r="AT123" s="300">
        <v>4.47</v>
      </c>
      <c r="AU123" s="311">
        <v>4.47</v>
      </c>
      <c r="AV123" s="307">
        <f t="shared" si="224"/>
        <v>4.5875000000000004</v>
      </c>
      <c r="AW123" s="300">
        <v>4.47</v>
      </c>
      <c r="AX123" s="127">
        <v>4.59</v>
      </c>
      <c r="AY123" s="127">
        <v>4.53</v>
      </c>
      <c r="AZ123" s="311">
        <v>4.76</v>
      </c>
      <c r="BA123" s="641">
        <f t="shared" si="225"/>
        <v>4.7050000000000001</v>
      </c>
      <c r="BB123" s="300">
        <v>4.6500000000000004</v>
      </c>
      <c r="BC123" s="311">
        <v>4.76</v>
      </c>
      <c r="BD123" s="307">
        <f t="shared" si="226"/>
        <v>4.3499999999999996</v>
      </c>
      <c r="BE123" s="313">
        <v>4.3499999999999996</v>
      </c>
      <c r="BF123" s="318" t="s">
        <v>479</v>
      </c>
      <c r="BG123" s="317">
        <f>'입력(강사강의)'!$J$1061</f>
        <v>4.8042857142857143</v>
      </c>
      <c r="BH123" s="644">
        <f t="shared" si="227"/>
        <v>4.6103571428571426</v>
      </c>
      <c r="BI123" s="488"/>
    </row>
    <row r="124" spans="1:61" x14ac:dyDescent="0.3">
      <c r="A124" s="259" t="s">
        <v>3393</v>
      </c>
      <c r="B124" s="259" t="s">
        <v>3621</v>
      </c>
      <c r="C124" s="608" t="s">
        <v>3639</v>
      </c>
      <c r="D124" s="259" t="s">
        <v>765</v>
      </c>
      <c r="E124" s="610">
        <v>1</v>
      </c>
      <c r="F124" s="463" t="s">
        <v>3643</v>
      </c>
      <c r="G124" s="455" t="s">
        <v>106</v>
      </c>
      <c r="H124" s="462" t="s">
        <v>3646</v>
      </c>
      <c r="I124" s="615" t="s">
        <v>3647</v>
      </c>
      <c r="J124" s="615" t="s">
        <v>3648</v>
      </c>
      <c r="K124" s="397">
        <f t="shared" ref="K124:K125" si="228">IFERROR(L124/M124, "-")</f>
        <v>0.8666666666666667</v>
      </c>
      <c r="L124" s="621">
        <v>26</v>
      </c>
      <c r="M124" s="622">
        <v>30</v>
      </c>
      <c r="N124" s="623">
        <v>12</v>
      </c>
      <c r="O124" s="624">
        <v>14</v>
      </c>
      <c r="P124" s="623">
        <v>1</v>
      </c>
      <c r="Q124" s="625">
        <v>9</v>
      </c>
      <c r="R124" s="625">
        <v>14</v>
      </c>
      <c r="S124" s="625">
        <v>2</v>
      </c>
      <c r="T124" s="624">
        <v>0</v>
      </c>
      <c r="U124" s="623">
        <v>0</v>
      </c>
      <c r="V124" s="625">
        <v>2</v>
      </c>
      <c r="W124" s="625">
        <v>24</v>
      </c>
      <c r="X124" s="626">
        <v>0</v>
      </c>
      <c r="Y124" s="624">
        <v>0</v>
      </c>
      <c r="Z124" s="623">
        <v>0</v>
      </c>
      <c r="AA124" s="625">
        <v>5</v>
      </c>
      <c r="AB124" s="625">
        <v>14</v>
      </c>
      <c r="AC124" s="625">
        <v>6</v>
      </c>
      <c r="AD124" s="624">
        <v>1</v>
      </c>
      <c r="AE124" s="623">
        <v>18</v>
      </c>
      <c r="AF124" s="625">
        <v>4</v>
      </c>
      <c r="AG124" s="625">
        <v>1</v>
      </c>
      <c r="AH124" s="626">
        <v>0</v>
      </c>
      <c r="AI124" s="626">
        <v>0</v>
      </c>
      <c r="AJ124" s="626">
        <v>0</v>
      </c>
      <c r="AK124" s="624">
        <v>3</v>
      </c>
      <c r="AL124" s="636">
        <v>15</v>
      </c>
      <c r="AM124" s="637">
        <v>6</v>
      </c>
      <c r="AN124" s="637">
        <v>5</v>
      </c>
      <c r="AO124" s="637">
        <v>0</v>
      </c>
      <c r="AP124" s="638">
        <v>0</v>
      </c>
      <c r="AQ124" s="296">
        <v>4.9230769230769234</v>
      </c>
      <c r="AR124" s="296">
        <v>4.8461538461538458</v>
      </c>
      <c r="AS124" s="641">
        <f t="shared" ref="AS124:AS125" si="229">IFERROR(AVERAGE(AT124:AU124), "-")</f>
        <v>4.8461538461538467</v>
      </c>
      <c r="AT124" s="300">
        <v>4.884615384615385</v>
      </c>
      <c r="AU124" s="311">
        <v>4.8076923076923075</v>
      </c>
      <c r="AV124" s="307">
        <f t="shared" ref="AV124:AV125" si="230">IFERROR(AVERAGE(AW124:AZ124), "-")</f>
        <v>4.8365384615384617</v>
      </c>
      <c r="AW124" s="300">
        <v>4.8461538461538458</v>
      </c>
      <c r="AX124" s="127">
        <v>4.884615384615385</v>
      </c>
      <c r="AY124" s="127">
        <v>4.8461538461538458</v>
      </c>
      <c r="AZ124" s="311">
        <v>4.7692307692307692</v>
      </c>
      <c r="BA124" s="641">
        <f t="shared" ref="BA124:BA125" si="231">IFERROR(AVERAGE(BB124:BC124), "-")</f>
        <v>4.7692307692307692</v>
      </c>
      <c r="BB124" s="300">
        <v>4.7692307692307692</v>
      </c>
      <c r="BC124" s="311">
        <v>4.7692307692307692</v>
      </c>
      <c r="BD124" s="307">
        <f t="shared" ref="BD124:BD125" si="232">IFERROR(AVERAGE(BE124:BF124), "-")</f>
        <v>4.7115384615384617</v>
      </c>
      <c r="BE124" s="313">
        <v>4.8461538461538458</v>
      </c>
      <c r="BF124" s="318">
        <v>4.5769230769230766</v>
      </c>
      <c r="BG124" s="317">
        <f>'입력(강사강의)'!$J$1069</f>
        <v>4.8942307692307692</v>
      </c>
      <c r="BH124" s="644">
        <f t="shared" ref="BH124:BH125" si="233">IFERROR(AVERAGE(AQ124:AR124,AT124:AU124,AW124:AZ124,BB124:BC124,BE124:BF124,BG124), "-")</f>
        <v>4.8202662721893486</v>
      </c>
      <c r="BI124" s="488"/>
    </row>
    <row r="125" spans="1:61" ht="15.75" customHeight="1" x14ac:dyDescent="0.3">
      <c r="A125" s="259" t="s">
        <v>3394</v>
      </c>
      <c r="B125" s="259" t="s">
        <v>3705</v>
      </c>
      <c r="C125" s="608" t="s">
        <v>3718</v>
      </c>
      <c r="D125" s="259" t="s">
        <v>132</v>
      </c>
      <c r="E125" s="610">
        <v>22</v>
      </c>
      <c r="F125" s="463" t="s">
        <v>3719</v>
      </c>
      <c r="G125" s="455" t="s">
        <v>1661</v>
      </c>
      <c r="H125" s="462" t="s">
        <v>3720</v>
      </c>
      <c r="I125" s="615" t="s">
        <v>247</v>
      </c>
      <c r="J125" s="615" t="s">
        <v>248</v>
      </c>
      <c r="K125" s="397">
        <f t="shared" si="228"/>
        <v>0.625</v>
      </c>
      <c r="L125" s="621">
        <v>55</v>
      </c>
      <c r="M125" s="622">
        <v>88</v>
      </c>
      <c r="N125" s="630" t="s">
        <v>367</v>
      </c>
      <c r="O125" s="631"/>
      <c r="P125" s="632"/>
      <c r="Q125" s="632"/>
      <c r="R125" s="632"/>
      <c r="S125" s="632"/>
      <c r="T125" s="631"/>
      <c r="U125" s="632"/>
      <c r="V125" s="632"/>
      <c r="W125" s="632"/>
      <c r="X125" s="632"/>
      <c r="Y125" s="631"/>
      <c r="Z125" s="632"/>
      <c r="AA125" s="632"/>
      <c r="AB125" s="632"/>
      <c r="AC125" s="632"/>
      <c r="AD125" s="631"/>
      <c r="AE125" s="632"/>
      <c r="AF125" s="632"/>
      <c r="AG125" s="632"/>
      <c r="AH125" s="632"/>
      <c r="AI125" s="632"/>
      <c r="AJ125" s="632"/>
      <c r="AK125" s="631"/>
      <c r="AL125" s="633"/>
      <c r="AM125" s="634"/>
      <c r="AN125" s="634"/>
      <c r="AO125" s="634"/>
      <c r="AP125" s="635"/>
      <c r="AQ125" s="296">
        <v>4.6610169491525424</v>
      </c>
      <c r="AR125" s="296">
        <v>4.6779661016949152</v>
      </c>
      <c r="AS125" s="641">
        <f t="shared" si="229"/>
        <v>4.6694915254237284</v>
      </c>
      <c r="AT125" s="300">
        <v>4.6610169491525424</v>
      </c>
      <c r="AU125" s="311">
        <v>4.6779661016949152</v>
      </c>
      <c r="AV125" s="307">
        <f t="shared" si="230"/>
        <v>4.6779661016949152</v>
      </c>
      <c r="AW125" s="300">
        <v>4.6779661016949152</v>
      </c>
      <c r="AX125" s="127">
        <v>4.6440677966101696</v>
      </c>
      <c r="AY125" s="127">
        <v>4.6949152542372881</v>
      </c>
      <c r="AZ125" s="311">
        <v>4.6949152542372881</v>
      </c>
      <c r="BA125" s="641">
        <f t="shared" si="231"/>
        <v>4.6779661016949152</v>
      </c>
      <c r="BB125" s="300">
        <v>4.6779661016949152</v>
      </c>
      <c r="BC125" s="311">
        <v>4.6779661016949152</v>
      </c>
      <c r="BD125" s="307">
        <f t="shared" si="232"/>
        <v>4.3615104054923837</v>
      </c>
      <c r="BE125" s="313">
        <v>4.3670886075949369</v>
      </c>
      <c r="BF125" s="318">
        <v>4.3559322033898304</v>
      </c>
      <c r="BG125" s="317">
        <f>'입력(강사강의)'!$J$1072</f>
        <v>4.6287122134344365</v>
      </c>
      <c r="BH125" s="644">
        <f t="shared" si="233"/>
        <v>4.6228842874064311</v>
      </c>
      <c r="BI125" s="727" t="s">
        <v>367</v>
      </c>
    </row>
    <row r="126" spans="1:61" x14ac:dyDescent="0.3">
      <c r="A126" s="259" t="s">
        <v>3393</v>
      </c>
      <c r="B126" s="259" t="s">
        <v>3705</v>
      </c>
      <c r="C126" s="608" t="s">
        <v>3717</v>
      </c>
      <c r="D126" s="259" t="s">
        <v>3734</v>
      </c>
      <c r="E126" s="610">
        <v>1</v>
      </c>
      <c r="F126" s="463" t="s">
        <v>3708</v>
      </c>
      <c r="G126" s="455" t="s">
        <v>106</v>
      </c>
      <c r="H126" s="462" t="s">
        <v>557</v>
      </c>
      <c r="I126" s="615" t="s">
        <v>363</v>
      </c>
      <c r="J126" s="615" t="s">
        <v>363</v>
      </c>
      <c r="K126" s="397">
        <f t="shared" ref="K126:K129" si="234">IFERROR(L126/M126, "-")</f>
        <v>0.75</v>
      </c>
      <c r="L126" s="621">
        <v>15</v>
      </c>
      <c r="M126" s="622">
        <v>20</v>
      </c>
      <c r="N126" s="623">
        <v>8</v>
      </c>
      <c r="O126" s="624">
        <v>7</v>
      </c>
      <c r="P126" s="623">
        <v>0</v>
      </c>
      <c r="Q126" s="625">
        <v>6</v>
      </c>
      <c r="R126" s="625">
        <v>3</v>
      </c>
      <c r="S126" s="625">
        <v>5</v>
      </c>
      <c r="T126" s="624">
        <v>0</v>
      </c>
      <c r="U126" s="623">
        <v>2</v>
      </c>
      <c r="V126" s="625">
        <v>0</v>
      </c>
      <c r="W126" s="625">
        <v>12</v>
      </c>
      <c r="X126" s="626">
        <v>0</v>
      </c>
      <c r="Y126" s="624">
        <v>0</v>
      </c>
      <c r="Z126" s="623">
        <v>1</v>
      </c>
      <c r="AA126" s="625">
        <v>7</v>
      </c>
      <c r="AB126" s="625">
        <v>3</v>
      </c>
      <c r="AC126" s="625">
        <v>4</v>
      </c>
      <c r="AD126" s="624">
        <v>0</v>
      </c>
      <c r="AE126" s="623">
        <v>4</v>
      </c>
      <c r="AF126" s="625">
        <v>10</v>
      </c>
      <c r="AG126" s="625">
        <v>0</v>
      </c>
      <c r="AH126" s="626">
        <v>0</v>
      </c>
      <c r="AI126" s="626">
        <v>0</v>
      </c>
      <c r="AJ126" s="626">
        <v>0</v>
      </c>
      <c r="AK126" s="624">
        <v>1</v>
      </c>
      <c r="AL126" s="636">
        <v>3</v>
      </c>
      <c r="AM126" s="637">
        <v>11</v>
      </c>
      <c r="AN126" s="637">
        <v>1</v>
      </c>
      <c r="AO126" s="637">
        <v>0</v>
      </c>
      <c r="AP126" s="638">
        <v>0</v>
      </c>
      <c r="AQ126" s="296">
        <v>4.5333333333333332</v>
      </c>
      <c r="AR126" s="296">
        <v>4.4000000000000004</v>
      </c>
      <c r="AS126" s="641">
        <f t="shared" ref="AS126" si="235">IFERROR(AVERAGE(AT126:AU126), "-")</f>
        <v>4.3666666666666671</v>
      </c>
      <c r="AT126" s="300">
        <v>4.4000000000000004</v>
      </c>
      <c r="AU126" s="311">
        <v>4.333333333333333</v>
      </c>
      <c r="AV126" s="307">
        <f t="shared" ref="AV126" si="236">IFERROR(AVERAGE(AW126:AZ126), "-")</f>
        <v>4.3833333333333329</v>
      </c>
      <c r="AW126" s="300">
        <v>4.4000000000000004</v>
      </c>
      <c r="AX126" s="127">
        <v>4.333333333333333</v>
      </c>
      <c r="AY126" s="127">
        <v>4.333333333333333</v>
      </c>
      <c r="AZ126" s="311">
        <v>4.4666666666666668</v>
      </c>
      <c r="BA126" s="641">
        <f t="shared" ref="BA126" si="237">IFERROR(AVERAGE(BB126:BC126), "-")</f>
        <v>4.3666666666666671</v>
      </c>
      <c r="BB126" s="300">
        <v>4.4000000000000004</v>
      </c>
      <c r="BC126" s="311">
        <v>4.333333333333333</v>
      </c>
      <c r="BD126" s="307">
        <f t="shared" ref="BD126" si="238">IFERROR(AVERAGE(BE126:BF126), "-")</f>
        <v>4.3</v>
      </c>
      <c r="BE126" s="313">
        <v>4.2666666666666666</v>
      </c>
      <c r="BF126" s="318">
        <v>4.333333333333333</v>
      </c>
      <c r="BG126" s="317">
        <f>'입력(강사강의)'!$J$1095</f>
        <v>4.5685714285714294</v>
      </c>
      <c r="BH126" s="644">
        <f t="shared" ref="BH126" si="239">IFERROR(AVERAGE(AQ126:AR126,AT126:AU126,AW126:AZ126,BB126:BC126,BE126:BF126,BG126), "-")</f>
        <v>4.3924542124542132</v>
      </c>
      <c r="BI126" s="488"/>
    </row>
    <row r="127" spans="1:61" ht="16.5" customHeight="1" x14ac:dyDescent="0.3">
      <c r="A127" s="557" t="s">
        <v>4108</v>
      </c>
      <c r="B127" s="557"/>
      <c r="C127" s="609"/>
      <c r="D127" s="557"/>
      <c r="E127" s="612" t="str">
        <f>COUNTIFS(E128:E150, "&lt;&gt;", E128:E150, "&gt;0", BI128:BI150, "&lt;&gt;과정진행중", BI128:BI150, "&lt;&gt;타기관위탁")+1&amp;"개 기수"</f>
        <v>18개 기수</v>
      </c>
      <c r="F127" s="188" t="str">
        <f>SUMPRODUCT(1/COUNTIF(F128:F150, F128:F150))-COUNTIF(BI128:BI148,"=과정진행중")-COUNTIF(BI128:BI148,"=타기관위탁")+1&amp;"개 과정"</f>
        <v>18개 과정</v>
      </c>
      <c r="G127" s="613" t="s">
        <v>1885</v>
      </c>
      <c r="H127" s="582" t="s">
        <v>1885</v>
      </c>
      <c r="I127" s="614" t="s">
        <v>1885</v>
      </c>
      <c r="J127" s="614" t="s">
        <v>1885</v>
      </c>
      <c r="K127" s="563">
        <f t="shared" si="234"/>
        <v>0.88663967611336036</v>
      </c>
      <c r="L127" s="616">
        <f>SUMIFS(L128:L150, $E$128:$E$150, "&lt;&gt;", $E$128:$E$150, "&gt;=0", $BI$128:$BI$150, "&lt;&gt;과정진행중", $BI$128:$BI$150, "&lt;&gt;타기관위탁")+ROUNDDOWN(AVERAGEIF($D$128:$D$150, "기본(기본장기)", L128:L150),0)</f>
        <v>438</v>
      </c>
      <c r="M127" s="617">
        <f>SUMIFS(M128:M150, $E$128:$E$150, "&lt;&gt;", $E$128:$E$150, "&gt;=0", $BI$128:$BI$150, "&lt;&gt;과정진행중", $BI$128:$BI$150, "&lt;&gt;타기관위탁")+ROUNDDOWN(AVERAGEIF(D128:D150, "기본(기본장기)", M128:M150),0)</f>
        <v>494</v>
      </c>
      <c r="N127" s="564">
        <f>IFERROR(
    (SUMIFS(N128:N150, $BI$128:$BI$150, "&lt;&gt;타기관위탁", $BI$128:$BI$150, "&lt;&gt;과정진행중")
    + ROUNDDOWN(AVERAGEIF($D$128:$D$150, "기본(기본장기)", N128:N150), 0)) / $L$127,
    "-"
)</f>
        <v>0.48401826484018262</v>
      </c>
      <c r="O127" s="564">
        <f>IFERROR(
    (SUMIFS(O128:O150, $BI$128:$BI$150, "&lt;&gt;타기관위탁", $BI$128:$BI$150, "&lt;&gt;과정진행중")
    + ROUNDDOWN(AVERAGEIF($D$128:$D$150, "기본(기본장기)", O128:O150), 0)) / $L$127,
    "-"
)</f>
        <v>0.51369863013698636</v>
      </c>
      <c r="P127" s="564">
        <f t="shared" ref="P127:AP127" si="240">IFERROR(
    (SUMIFS(P128:P150, $BI$128:$BI$150, "&lt;&gt;타기관위탁", $BI$128:$BI$150, "&lt;&gt;과정진행중")
    + ROUNDDOWN(AVERAGEIF($D$128:$D$150, "기본(기본장기)", P128:P150), 0)) / $L$127,
    "-"
)</f>
        <v>0.12328767123287671</v>
      </c>
      <c r="Q127" s="564">
        <f t="shared" si="240"/>
        <v>0.32191780821917809</v>
      </c>
      <c r="R127" s="564">
        <f t="shared" si="240"/>
        <v>0.31735159817351599</v>
      </c>
      <c r="S127" s="564">
        <f t="shared" si="240"/>
        <v>0.21689497716894976</v>
      </c>
      <c r="T127" s="565">
        <f t="shared" si="240"/>
        <v>2.0547945205479451E-2</v>
      </c>
      <c r="U127" s="564">
        <f t="shared" si="240"/>
        <v>0.16210045662100456</v>
      </c>
      <c r="V127" s="564">
        <f t="shared" si="240"/>
        <v>0.15068493150684931</v>
      </c>
      <c r="W127" s="564">
        <f t="shared" si="240"/>
        <v>0.65525114155251141</v>
      </c>
      <c r="X127" s="564">
        <f t="shared" si="240"/>
        <v>2.2831050228310501E-2</v>
      </c>
      <c r="Y127" s="565">
        <f t="shared" si="240"/>
        <v>6.8493150684931503E-3</v>
      </c>
      <c r="Z127" s="564">
        <f t="shared" si="240"/>
        <v>5.7077625570776253E-2</v>
      </c>
      <c r="AA127" s="564">
        <f t="shared" si="240"/>
        <v>0.37442922374429222</v>
      </c>
      <c r="AB127" s="564">
        <f t="shared" si="240"/>
        <v>0.16666666666666666</v>
      </c>
      <c r="AC127" s="564">
        <f t="shared" si="240"/>
        <v>0.37214611872146119</v>
      </c>
      <c r="AD127" s="565">
        <f t="shared" si="240"/>
        <v>2.7397260273972601E-2</v>
      </c>
      <c r="AE127" s="564">
        <f t="shared" si="240"/>
        <v>0.4497716894977169</v>
      </c>
      <c r="AF127" s="564">
        <f t="shared" si="240"/>
        <v>0.4497716894977169</v>
      </c>
      <c r="AG127" s="564">
        <f t="shared" si="240"/>
        <v>2.7397260273972601E-2</v>
      </c>
      <c r="AH127" s="564">
        <f t="shared" si="240"/>
        <v>4.5662100456621002E-3</v>
      </c>
      <c r="AI127" s="564">
        <f t="shared" si="240"/>
        <v>9.1324200913242004E-3</v>
      </c>
      <c r="AJ127" s="564">
        <f t="shared" si="240"/>
        <v>0</v>
      </c>
      <c r="AK127" s="565">
        <f t="shared" si="240"/>
        <v>5.7077625570776253E-2</v>
      </c>
      <c r="AL127" s="564">
        <f t="shared" si="240"/>
        <v>0.18264840182648401</v>
      </c>
      <c r="AM127" s="564">
        <f t="shared" si="240"/>
        <v>0.4178082191780822</v>
      </c>
      <c r="AN127" s="564">
        <f t="shared" si="240"/>
        <v>0.20091324200913241</v>
      </c>
      <c r="AO127" s="564">
        <f t="shared" si="240"/>
        <v>0.15068493150684931</v>
      </c>
      <c r="AP127" s="564">
        <f t="shared" si="240"/>
        <v>4.3378995433789952E-2</v>
      </c>
      <c r="AQ127" s="570">
        <f t="shared" ref="AQ127:BH127" si="241">AVERAGE(AQ128:AQ150)</f>
        <v>4.5956954496772324</v>
      </c>
      <c r="AR127" s="570">
        <f t="shared" si="241"/>
        <v>4.5391248847490262</v>
      </c>
      <c r="AS127" s="571">
        <f t="shared" si="241"/>
        <v>4.5310826003412306</v>
      </c>
      <c r="AT127" s="562">
        <f t="shared" si="241"/>
        <v>4.5500731704281181</v>
      </c>
      <c r="AU127" s="572">
        <f t="shared" si="241"/>
        <v>4.4920796310193056</v>
      </c>
      <c r="AV127" s="573">
        <f t="shared" si="241"/>
        <v>4.5195836411792003</v>
      </c>
      <c r="AW127" s="562">
        <f t="shared" si="241"/>
        <v>4.5187132284914995</v>
      </c>
      <c r="AX127" s="562">
        <f t="shared" si="241"/>
        <v>4.5557899399405573</v>
      </c>
      <c r="AY127" s="562">
        <f t="shared" si="241"/>
        <v>4.4594115705964921</v>
      </c>
      <c r="AZ127" s="572">
        <f t="shared" si="241"/>
        <v>4.5444198256882524</v>
      </c>
      <c r="BA127" s="571">
        <f t="shared" si="241"/>
        <v>4.5819870775116245</v>
      </c>
      <c r="BB127" s="562">
        <f t="shared" si="241"/>
        <v>4.585088384884199</v>
      </c>
      <c r="BC127" s="572">
        <f t="shared" si="241"/>
        <v>4.5788857701390473</v>
      </c>
      <c r="BD127" s="573">
        <f t="shared" si="241"/>
        <v>4.4666350810401472</v>
      </c>
      <c r="BE127" s="562">
        <f t="shared" si="241"/>
        <v>4.453520523808618</v>
      </c>
      <c r="BF127" s="572">
        <f t="shared" si="241"/>
        <v>4.4797496382716755</v>
      </c>
      <c r="BG127" s="574">
        <f>'입력(강사강의)'!$J$1101</f>
        <v>4.5980966684832429</v>
      </c>
      <c r="BH127" s="575">
        <f t="shared" si="241"/>
        <v>4.5370121336970035</v>
      </c>
      <c r="BI127" s="576" t="s">
        <v>104</v>
      </c>
    </row>
    <row r="128" spans="1:61" ht="15.75" customHeight="1" x14ac:dyDescent="0.3">
      <c r="A128" s="259" t="s">
        <v>3738</v>
      </c>
      <c r="B128" s="259" t="s">
        <v>3739</v>
      </c>
      <c r="C128" s="608" t="s">
        <v>3740</v>
      </c>
      <c r="D128" s="259" t="s">
        <v>132</v>
      </c>
      <c r="E128" s="610">
        <v>22</v>
      </c>
      <c r="F128" s="463" t="s">
        <v>2185</v>
      </c>
      <c r="G128" s="455" t="s">
        <v>1661</v>
      </c>
      <c r="H128" s="462" t="s">
        <v>1897</v>
      </c>
      <c r="I128" s="615" t="s">
        <v>3907</v>
      </c>
      <c r="J128" s="615" t="s">
        <v>1892</v>
      </c>
      <c r="K128" s="397">
        <f t="shared" si="234"/>
        <v>0.79545454545454541</v>
      </c>
      <c r="L128" s="621">
        <v>70</v>
      </c>
      <c r="M128" s="622">
        <v>88</v>
      </c>
      <c r="N128" s="623">
        <v>39</v>
      </c>
      <c r="O128" s="624">
        <v>31</v>
      </c>
      <c r="P128" s="623">
        <v>0</v>
      </c>
      <c r="Q128" s="625">
        <v>0</v>
      </c>
      <c r="R128" s="625">
        <v>44</v>
      </c>
      <c r="S128" s="625">
        <v>26</v>
      </c>
      <c r="T128" s="624">
        <v>0</v>
      </c>
      <c r="U128" s="623">
        <v>15</v>
      </c>
      <c r="V128" s="625">
        <v>2</v>
      </c>
      <c r="W128" s="625">
        <v>52</v>
      </c>
      <c r="X128" s="626">
        <v>1</v>
      </c>
      <c r="Y128" s="624">
        <v>0</v>
      </c>
      <c r="Z128" s="623">
        <v>0</v>
      </c>
      <c r="AA128" s="625">
        <v>69</v>
      </c>
      <c r="AB128" s="625">
        <v>0</v>
      </c>
      <c r="AC128" s="625">
        <v>0</v>
      </c>
      <c r="AD128" s="624">
        <v>1</v>
      </c>
      <c r="AE128" s="623">
        <v>35</v>
      </c>
      <c r="AF128" s="625">
        <v>32</v>
      </c>
      <c r="AG128" s="625">
        <v>1</v>
      </c>
      <c r="AH128" s="626">
        <v>0</v>
      </c>
      <c r="AI128" s="626">
        <v>1</v>
      </c>
      <c r="AJ128" s="626">
        <v>0</v>
      </c>
      <c r="AK128" s="624">
        <v>1</v>
      </c>
      <c r="AL128" s="636">
        <v>1</v>
      </c>
      <c r="AM128" s="637">
        <v>6</v>
      </c>
      <c r="AN128" s="637">
        <v>30</v>
      </c>
      <c r="AO128" s="637">
        <v>33</v>
      </c>
      <c r="AP128" s="638">
        <v>0</v>
      </c>
      <c r="AQ128" s="296">
        <v>4.5857142857142854</v>
      </c>
      <c r="AR128" s="296">
        <v>4.5714285714285712</v>
      </c>
      <c r="AS128" s="641">
        <f t="shared" ref="AS128:AS139" si="242">IFERROR(AVERAGE(AT128:AU128), "-")</f>
        <v>4.5285714285714285</v>
      </c>
      <c r="AT128" s="300">
        <v>4.5571428571428569</v>
      </c>
      <c r="AU128" s="311">
        <v>4.5</v>
      </c>
      <c r="AV128" s="307">
        <f t="shared" ref="AV128:AV134" si="243">IFERROR(AVERAGE(AW128:AZ128), "-")</f>
        <v>4.5357142857142856</v>
      </c>
      <c r="AW128" s="300">
        <v>4.5428571428571427</v>
      </c>
      <c r="AX128" s="127">
        <v>4.5142857142857142</v>
      </c>
      <c r="AY128" s="127">
        <v>4.5428571428571427</v>
      </c>
      <c r="AZ128" s="311">
        <v>4.5428571428571427</v>
      </c>
      <c r="BA128" s="641">
        <f t="shared" ref="BA128:BA134" si="244">IFERROR(AVERAGE(BB128:BC128), "-")</f>
        <v>4.5571428571428569</v>
      </c>
      <c r="BB128" s="300">
        <v>4.5285714285714285</v>
      </c>
      <c r="BC128" s="311">
        <v>4.5857142857142854</v>
      </c>
      <c r="BD128" s="307">
        <f t="shared" ref="BD128:BD134" si="245">IFERROR(AVERAGE(BE128:BF128), "-")</f>
        <v>4.4285714285714288</v>
      </c>
      <c r="BE128" s="313">
        <v>4.3571428571428568</v>
      </c>
      <c r="BF128" s="318">
        <v>4.5</v>
      </c>
      <c r="BG128" s="317">
        <f>'입력(강사강의)'!J1102</f>
        <v>4.5662843806239906</v>
      </c>
      <c r="BH128" s="644">
        <f t="shared" ref="BH128:BH150" si="246">IFERROR(AVERAGE(AQ128:AR128,AT128:AU128,AW128:AZ128,BB128:BC128,BE128:BF128,BG128), "-")</f>
        <v>4.5303735237842631</v>
      </c>
      <c r="BI128" s="727" t="s">
        <v>367</v>
      </c>
    </row>
    <row r="129" spans="1:61" x14ac:dyDescent="0.3">
      <c r="A129" s="259" t="s">
        <v>3738</v>
      </c>
      <c r="B129" s="259" t="s">
        <v>3739</v>
      </c>
      <c r="C129" s="608" t="s">
        <v>3795</v>
      </c>
      <c r="D129" s="259" t="s">
        <v>3797</v>
      </c>
      <c r="E129" s="610">
        <v>6</v>
      </c>
      <c r="F129" s="463" t="s">
        <v>703</v>
      </c>
      <c r="G129" s="455" t="s">
        <v>1661</v>
      </c>
      <c r="H129" s="462" t="s">
        <v>1279</v>
      </c>
      <c r="I129" s="615" t="s">
        <v>3796</v>
      </c>
      <c r="J129" s="615" t="s">
        <v>3796</v>
      </c>
      <c r="K129" s="397">
        <f t="shared" si="234"/>
        <v>0.94736842105263153</v>
      </c>
      <c r="L129" s="621">
        <v>36</v>
      </c>
      <c r="M129" s="622">
        <v>38</v>
      </c>
      <c r="N129" s="623">
        <v>11</v>
      </c>
      <c r="O129" s="624">
        <v>25</v>
      </c>
      <c r="P129" s="623">
        <v>17</v>
      </c>
      <c r="Q129" s="625">
        <v>18</v>
      </c>
      <c r="R129" s="625">
        <v>1</v>
      </c>
      <c r="S129" s="625">
        <v>0</v>
      </c>
      <c r="T129" s="624">
        <v>0</v>
      </c>
      <c r="U129" s="623">
        <v>0</v>
      </c>
      <c r="V129" s="625">
        <v>3</v>
      </c>
      <c r="W129" s="625">
        <v>33</v>
      </c>
      <c r="X129" s="626">
        <v>0</v>
      </c>
      <c r="Y129" s="624">
        <v>0</v>
      </c>
      <c r="Z129" s="623">
        <v>0</v>
      </c>
      <c r="AA129" s="625">
        <v>0</v>
      </c>
      <c r="AB129" s="625">
        <v>0</v>
      </c>
      <c r="AC129" s="625">
        <v>36</v>
      </c>
      <c r="AD129" s="624">
        <v>0</v>
      </c>
      <c r="AE129" s="623">
        <v>14</v>
      </c>
      <c r="AF129" s="625">
        <v>19</v>
      </c>
      <c r="AG129" s="625">
        <v>0</v>
      </c>
      <c r="AH129" s="626">
        <v>0</v>
      </c>
      <c r="AI129" s="626">
        <v>0</v>
      </c>
      <c r="AJ129" s="626">
        <v>0</v>
      </c>
      <c r="AK129" s="624">
        <v>3</v>
      </c>
      <c r="AL129" s="636">
        <v>0</v>
      </c>
      <c r="AM129" s="637">
        <v>29</v>
      </c>
      <c r="AN129" s="637">
        <v>5</v>
      </c>
      <c r="AO129" s="637">
        <v>2</v>
      </c>
      <c r="AP129" s="638">
        <v>0</v>
      </c>
      <c r="AQ129" s="296">
        <v>4.5</v>
      </c>
      <c r="AR129" s="296">
        <v>4.5555555555555554</v>
      </c>
      <c r="AS129" s="641">
        <f t="shared" si="242"/>
        <v>4.5</v>
      </c>
      <c r="AT129" s="300">
        <v>4.5277777777777777</v>
      </c>
      <c r="AU129" s="311">
        <v>4.4722222222222223</v>
      </c>
      <c r="AV129" s="307">
        <f t="shared" si="243"/>
        <v>4.4305555555555554</v>
      </c>
      <c r="AW129" s="300">
        <v>4.4722222222222223</v>
      </c>
      <c r="AX129" s="127">
        <v>4.3888888888888893</v>
      </c>
      <c r="AY129" s="127">
        <v>4.416666666666667</v>
      </c>
      <c r="AZ129" s="311">
        <v>4.4444444444444446</v>
      </c>
      <c r="BA129" s="641">
        <f t="shared" si="244"/>
        <v>4.5555555555555554</v>
      </c>
      <c r="BB129" s="300">
        <v>4.5555555555555554</v>
      </c>
      <c r="BC129" s="311">
        <v>4.5555555555555554</v>
      </c>
      <c r="BD129" s="307">
        <f t="shared" si="245"/>
        <v>4.4861111111111107</v>
      </c>
      <c r="BE129" s="313">
        <v>4.5555555555555554</v>
      </c>
      <c r="BF129" s="318">
        <v>4.416666666666667</v>
      </c>
      <c r="BG129" s="317">
        <f>'입력(강사강의)'!J1130</f>
        <v>4.6056494435696127</v>
      </c>
      <c r="BH129" s="644">
        <f t="shared" si="246"/>
        <v>4.4974431195908249</v>
      </c>
      <c r="BI129" s="488"/>
    </row>
    <row r="130" spans="1:61" x14ac:dyDescent="0.3">
      <c r="A130" s="259" t="s">
        <v>3738</v>
      </c>
      <c r="B130" s="259" t="s">
        <v>3739</v>
      </c>
      <c r="C130" s="608" t="s">
        <v>3795</v>
      </c>
      <c r="D130" s="259" t="s">
        <v>3798</v>
      </c>
      <c r="E130" s="610">
        <v>4</v>
      </c>
      <c r="F130" s="463" t="s">
        <v>712</v>
      </c>
      <c r="G130" s="455" t="s">
        <v>1661</v>
      </c>
      <c r="H130" s="462" t="s">
        <v>3799</v>
      </c>
      <c r="I130" s="615" t="s">
        <v>3800</v>
      </c>
      <c r="J130" s="615" t="s">
        <v>3800</v>
      </c>
      <c r="K130" s="397">
        <f t="shared" ref="K130:K147" si="247">IFERROR(L130/M130, "-")</f>
        <v>0.90909090909090906</v>
      </c>
      <c r="L130" s="621">
        <v>20</v>
      </c>
      <c r="M130" s="622">
        <v>22</v>
      </c>
      <c r="N130" s="623">
        <v>10</v>
      </c>
      <c r="O130" s="624">
        <v>10</v>
      </c>
      <c r="P130" s="623">
        <v>1</v>
      </c>
      <c r="Q130" s="625">
        <v>8</v>
      </c>
      <c r="R130" s="625">
        <v>7</v>
      </c>
      <c r="S130" s="625">
        <v>4</v>
      </c>
      <c r="T130" s="624">
        <v>0</v>
      </c>
      <c r="U130" s="623">
        <v>2</v>
      </c>
      <c r="V130" s="625">
        <v>0</v>
      </c>
      <c r="W130" s="625">
        <v>16</v>
      </c>
      <c r="X130" s="626">
        <v>2</v>
      </c>
      <c r="Y130" s="624">
        <v>0</v>
      </c>
      <c r="Z130" s="623">
        <v>1</v>
      </c>
      <c r="AA130" s="625">
        <v>5</v>
      </c>
      <c r="AB130" s="625">
        <v>6</v>
      </c>
      <c r="AC130" s="625">
        <v>7</v>
      </c>
      <c r="AD130" s="624">
        <v>1</v>
      </c>
      <c r="AE130" s="623">
        <v>8</v>
      </c>
      <c r="AF130" s="625">
        <v>10</v>
      </c>
      <c r="AG130" s="625">
        <v>1</v>
      </c>
      <c r="AH130" s="626">
        <v>0</v>
      </c>
      <c r="AI130" s="626">
        <v>0</v>
      </c>
      <c r="AJ130" s="626">
        <v>0</v>
      </c>
      <c r="AK130" s="624">
        <v>1</v>
      </c>
      <c r="AL130" s="636">
        <v>8</v>
      </c>
      <c r="AM130" s="637">
        <v>7</v>
      </c>
      <c r="AN130" s="637">
        <v>5</v>
      </c>
      <c r="AO130" s="637">
        <v>0</v>
      </c>
      <c r="AP130" s="638">
        <v>0</v>
      </c>
      <c r="AQ130" s="296">
        <v>4.75</v>
      </c>
      <c r="AR130" s="296">
        <v>4.7</v>
      </c>
      <c r="AS130" s="641">
        <f t="shared" si="242"/>
        <v>4.7249999999999996</v>
      </c>
      <c r="AT130" s="300">
        <v>4.75</v>
      </c>
      <c r="AU130" s="311">
        <v>4.7</v>
      </c>
      <c r="AV130" s="307">
        <f t="shared" si="243"/>
        <v>4.5749999999999993</v>
      </c>
      <c r="AW130" s="300">
        <v>4.5999999999999996</v>
      </c>
      <c r="AX130" s="127">
        <v>4.75</v>
      </c>
      <c r="AY130" s="127">
        <v>4.3</v>
      </c>
      <c r="AZ130" s="311">
        <v>4.6500000000000004</v>
      </c>
      <c r="BA130" s="641">
        <f t="shared" si="244"/>
        <v>4.625</v>
      </c>
      <c r="BB130" s="300">
        <v>4.5999999999999996</v>
      </c>
      <c r="BC130" s="311">
        <v>4.6500000000000004</v>
      </c>
      <c r="BD130" s="307">
        <f t="shared" si="245"/>
        <v>4.5</v>
      </c>
      <c r="BE130" s="313">
        <v>4.6500000000000004</v>
      </c>
      <c r="BF130" s="318">
        <v>4.3499999999999996</v>
      </c>
      <c r="BG130" s="317">
        <f>'입력(강사강의)'!$J$1144</f>
        <v>4.6460160818713456</v>
      </c>
      <c r="BH130" s="644">
        <f t="shared" si="246"/>
        <v>4.6227704678362569</v>
      </c>
      <c r="BI130" s="488"/>
    </row>
    <row r="131" spans="1:61" x14ac:dyDescent="0.3">
      <c r="A131" s="259" t="s">
        <v>3738</v>
      </c>
      <c r="B131" s="259" t="s">
        <v>3802</v>
      </c>
      <c r="C131" s="608" t="s">
        <v>3804</v>
      </c>
      <c r="D131" s="259" t="s">
        <v>132</v>
      </c>
      <c r="E131" s="610">
        <v>22</v>
      </c>
      <c r="F131" s="463" t="s">
        <v>3805</v>
      </c>
      <c r="G131" s="455" t="s">
        <v>1661</v>
      </c>
      <c r="H131" s="462" t="s">
        <v>3806</v>
      </c>
      <c r="I131" s="615" t="s">
        <v>3907</v>
      </c>
      <c r="J131" s="615" t="s">
        <v>1892</v>
      </c>
      <c r="K131" s="397">
        <f t="shared" si="247"/>
        <v>0.75</v>
      </c>
      <c r="L131" s="621">
        <v>66</v>
      </c>
      <c r="M131" s="622">
        <v>88</v>
      </c>
      <c r="N131" s="623">
        <v>37</v>
      </c>
      <c r="O131" s="624">
        <v>29</v>
      </c>
      <c r="P131" s="623">
        <v>0</v>
      </c>
      <c r="Q131" s="625">
        <v>0</v>
      </c>
      <c r="R131" s="625">
        <v>40</v>
      </c>
      <c r="S131" s="625">
        <v>26</v>
      </c>
      <c r="T131" s="624">
        <v>0</v>
      </c>
      <c r="U131" s="623">
        <v>14</v>
      </c>
      <c r="V131" s="625">
        <v>2</v>
      </c>
      <c r="W131" s="625">
        <v>50</v>
      </c>
      <c r="X131" s="626">
        <v>0</v>
      </c>
      <c r="Y131" s="624">
        <v>0</v>
      </c>
      <c r="Z131" s="623">
        <v>0</v>
      </c>
      <c r="AA131" s="625">
        <v>64</v>
      </c>
      <c r="AB131" s="625">
        <v>0</v>
      </c>
      <c r="AC131" s="625">
        <v>0</v>
      </c>
      <c r="AD131" s="624">
        <v>2</v>
      </c>
      <c r="AE131" s="623">
        <v>30</v>
      </c>
      <c r="AF131" s="625">
        <v>34</v>
      </c>
      <c r="AG131" s="625">
        <v>1</v>
      </c>
      <c r="AH131" s="626">
        <v>0</v>
      </c>
      <c r="AI131" s="626">
        <v>0</v>
      </c>
      <c r="AJ131" s="626">
        <v>0</v>
      </c>
      <c r="AK131" s="624">
        <v>1</v>
      </c>
      <c r="AL131" s="636">
        <v>0</v>
      </c>
      <c r="AM131" s="637">
        <v>6</v>
      </c>
      <c r="AN131" s="637">
        <v>30</v>
      </c>
      <c r="AO131" s="637">
        <v>30</v>
      </c>
      <c r="AP131" s="638">
        <v>0</v>
      </c>
      <c r="AQ131" s="296">
        <v>4.666666666666667</v>
      </c>
      <c r="AR131" s="296">
        <v>4.6818181818181817</v>
      </c>
      <c r="AS131" s="641">
        <f t="shared" si="242"/>
        <v>4.6515151515151523</v>
      </c>
      <c r="AT131" s="300">
        <v>4.666666666666667</v>
      </c>
      <c r="AU131" s="311">
        <v>4.6363636363636367</v>
      </c>
      <c r="AV131" s="307">
        <f t="shared" si="243"/>
        <v>4.621212121212122</v>
      </c>
      <c r="AW131" s="300">
        <v>4.6060606060606064</v>
      </c>
      <c r="AX131" s="127">
        <v>4.5757575757575761</v>
      </c>
      <c r="AY131" s="127">
        <v>4.6363636363636367</v>
      </c>
      <c r="AZ131" s="311">
        <v>4.666666666666667</v>
      </c>
      <c r="BA131" s="641">
        <f t="shared" si="244"/>
        <v>4.6742424242424239</v>
      </c>
      <c r="BB131" s="300">
        <v>4.666666666666667</v>
      </c>
      <c r="BC131" s="311">
        <v>4.6818181818181817</v>
      </c>
      <c r="BD131" s="307">
        <f t="shared" si="245"/>
        <v>4.4924242424242422</v>
      </c>
      <c r="BE131" s="313">
        <v>4.4393939393939394</v>
      </c>
      <c r="BF131" s="318">
        <v>4.5454545454545459</v>
      </c>
      <c r="BG131" s="317">
        <f>'입력(강사강의)'!$J$1153</f>
        <v>4.7109421343586977</v>
      </c>
      <c r="BH131" s="644">
        <f t="shared" si="246"/>
        <v>4.6292799310812045</v>
      </c>
      <c r="BI131" s="727" t="s">
        <v>367</v>
      </c>
    </row>
    <row r="132" spans="1:61" x14ac:dyDescent="0.3">
      <c r="A132" s="259" t="s">
        <v>3738</v>
      </c>
      <c r="B132" s="259" t="s">
        <v>3802</v>
      </c>
      <c r="C132" s="608" t="s">
        <v>3804</v>
      </c>
      <c r="D132" s="259" t="s">
        <v>767</v>
      </c>
      <c r="E132" s="610">
        <v>3</v>
      </c>
      <c r="F132" s="463" t="s">
        <v>1698</v>
      </c>
      <c r="G132" s="455" t="s">
        <v>3809</v>
      </c>
      <c r="H132" s="462" t="s">
        <v>3810</v>
      </c>
      <c r="I132" s="615" t="s">
        <v>3811</v>
      </c>
      <c r="J132" s="615" t="s">
        <v>3811</v>
      </c>
      <c r="K132" s="397">
        <f t="shared" si="247"/>
        <v>0.9</v>
      </c>
      <c r="L132" s="621">
        <v>18</v>
      </c>
      <c r="M132" s="622">
        <v>20</v>
      </c>
      <c r="N132" s="623">
        <v>14</v>
      </c>
      <c r="O132" s="624">
        <v>4</v>
      </c>
      <c r="P132" s="623">
        <v>0</v>
      </c>
      <c r="Q132" s="625">
        <v>0</v>
      </c>
      <c r="R132" s="625">
        <v>0</v>
      </c>
      <c r="S132" s="625">
        <v>11</v>
      </c>
      <c r="T132" s="624">
        <v>7</v>
      </c>
      <c r="U132" s="623">
        <v>5</v>
      </c>
      <c r="V132" s="625">
        <v>1</v>
      </c>
      <c r="W132" s="625">
        <v>12</v>
      </c>
      <c r="X132" s="626">
        <v>0</v>
      </c>
      <c r="Y132" s="624">
        <v>0</v>
      </c>
      <c r="Z132" s="623">
        <v>16</v>
      </c>
      <c r="AA132" s="625">
        <v>2</v>
      </c>
      <c r="AB132" s="625">
        <v>0</v>
      </c>
      <c r="AC132" s="625">
        <v>0</v>
      </c>
      <c r="AD132" s="624">
        <v>0</v>
      </c>
      <c r="AE132" s="623">
        <v>9</v>
      </c>
      <c r="AF132" s="625">
        <v>7</v>
      </c>
      <c r="AG132" s="625">
        <v>1</v>
      </c>
      <c r="AH132" s="626">
        <v>0</v>
      </c>
      <c r="AI132" s="626">
        <v>0</v>
      </c>
      <c r="AJ132" s="626">
        <v>1</v>
      </c>
      <c r="AK132" s="624">
        <v>0</v>
      </c>
      <c r="AL132" s="636">
        <v>0</v>
      </c>
      <c r="AM132" s="637">
        <v>1</v>
      </c>
      <c r="AN132" s="637">
        <v>4</v>
      </c>
      <c r="AO132" s="637">
        <v>10</v>
      </c>
      <c r="AP132" s="638">
        <v>3</v>
      </c>
      <c r="AQ132" s="296">
        <v>4.7777777777777777</v>
      </c>
      <c r="AR132" s="296">
        <v>4.7222222222222223</v>
      </c>
      <c r="AS132" s="641">
        <f t="shared" si="242"/>
        <v>4.7222222222222223</v>
      </c>
      <c r="AT132" s="300">
        <v>4.7222222222222223</v>
      </c>
      <c r="AU132" s="311" t="s">
        <v>3919</v>
      </c>
      <c r="AV132" s="307">
        <f t="shared" si="243"/>
        <v>4.6111111111111107</v>
      </c>
      <c r="AW132" s="300">
        <v>4.6111111111111107</v>
      </c>
      <c r="AX132" s="127">
        <v>4.6111111111111107</v>
      </c>
      <c r="AY132" s="127">
        <v>4.5555555555555554</v>
      </c>
      <c r="AZ132" s="311">
        <v>4.666666666666667</v>
      </c>
      <c r="BA132" s="641">
        <f t="shared" si="244"/>
        <v>4.75</v>
      </c>
      <c r="BB132" s="300">
        <v>4.7222222222222223</v>
      </c>
      <c r="BC132" s="311">
        <v>4.7777777777777777</v>
      </c>
      <c r="BD132" s="307">
        <f t="shared" si="245"/>
        <v>4.416666666666667</v>
      </c>
      <c r="BE132" s="313">
        <v>4.3888888888888893</v>
      </c>
      <c r="BF132" s="318">
        <v>4.4444444444444446</v>
      </c>
      <c r="BG132" s="317">
        <f>'입력(강사강의)'!$J$1179</f>
        <v>4.6600924223856204</v>
      </c>
      <c r="BH132" s="644">
        <f t="shared" si="246"/>
        <v>4.6383410351988017</v>
      </c>
      <c r="BI132" s="727" t="s">
        <v>367</v>
      </c>
    </row>
    <row r="133" spans="1:61" x14ac:dyDescent="0.3">
      <c r="A133" s="259" t="s">
        <v>3738</v>
      </c>
      <c r="B133" s="259" t="s">
        <v>3802</v>
      </c>
      <c r="C133" s="608" t="s">
        <v>3804</v>
      </c>
      <c r="D133" s="259" t="s">
        <v>3797</v>
      </c>
      <c r="E133" s="610">
        <v>3</v>
      </c>
      <c r="F133" s="463" t="s">
        <v>3883</v>
      </c>
      <c r="G133" s="455" t="s">
        <v>3809</v>
      </c>
      <c r="H133" s="462" t="s">
        <v>3812</v>
      </c>
      <c r="I133" s="615" t="s">
        <v>3814</v>
      </c>
      <c r="J133" s="615" t="s">
        <v>3815</v>
      </c>
      <c r="K133" s="397">
        <f t="shared" si="247"/>
        <v>0.96385542168674698</v>
      </c>
      <c r="L133" s="621">
        <v>80</v>
      </c>
      <c r="M133" s="622">
        <v>83</v>
      </c>
      <c r="N133" s="623">
        <v>50</v>
      </c>
      <c r="O133" s="624">
        <v>30</v>
      </c>
      <c r="P133" s="623">
        <v>27</v>
      </c>
      <c r="Q133" s="625">
        <v>32</v>
      </c>
      <c r="R133" s="625">
        <v>15</v>
      </c>
      <c r="S133" s="625">
        <v>6</v>
      </c>
      <c r="T133" s="624">
        <v>0</v>
      </c>
      <c r="U133" s="623">
        <v>4</v>
      </c>
      <c r="V133" s="625">
        <v>3</v>
      </c>
      <c r="W133" s="625">
        <v>72</v>
      </c>
      <c r="X133" s="626">
        <v>0</v>
      </c>
      <c r="Y133" s="624">
        <v>1</v>
      </c>
      <c r="Z133" s="623">
        <v>0</v>
      </c>
      <c r="AA133" s="625">
        <v>0</v>
      </c>
      <c r="AB133" s="625">
        <v>5</v>
      </c>
      <c r="AC133" s="625">
        <v>67</v>
      </c>
      <c r="AD133" s="624">
        <v>8</v>
      </c>
      <c r="AE133" s="623">
        <v>19</v>
      </c>
      <c r="AF133" s="625">
        <v>46</v>
      </c>
      <c r="AG133" s="625">
        <v>3</v>
      </c>
      <c r="AH133" s="626">
        <v>1</v>
      </c>
      <c r="AI133" s="626">
        <v>0</v>
      </c>
      <c r="AJ133" s="626">
        <v>0</v>
      </c>
      <c r="AK133" s="624">
        <v>11</v>
      </c>
      <c r="AL133" s="636">
        <v>21</v>
      </c>
      <c r="AM133" s="637">
        <v>41</v>
      </c>
      <c r="AN133" s="637">
        <v>2</v>
      </c>
      <c r="AO133" s="637">
        <v>4</v>
      </c>
      <c r="AP133" s="638">
        <v>12</v>
      </c>
      <c r="AQ133" s="296">
        <v>4.1749999999999998</v>
      </c>
      <c r="AR133" s="296">
        <v>4.2374999999999998</v>
      </c>
      <c r="AS133" s="641">
        <f t="shared" si="242"/>
        <v>4.1125000000000007</v>
      </c>
      <c r="AT133" s="300">
        <v>4.1500000000000004</v>
      </c>
      <c r="AU133" s="311">
        <v>4.0750000000000002</v>
      </c>
      <c r="AV133" s="307">
        <f t="shared" si="243"/>
        <v>4.140625</v>
      </c>
      <c r="AW133" s="300">
        <v>4.0999999999999996</v>
      </c>
      <c r="AX133" s="127">
        <v>4.2125000000000004</v>
      </c>
      <c r="AY133" s="127">
        <v>4.1375000000000002</v>
      </c>
      <c r="AZ133" s="311">
        <v>4.1124999999999998</v>
      </c>
      <c r="BA133" s="641">
        <f t="shared" si="244"/>
        <v>4.2562499999999996</v>
      </c>
      <c r="BB133" s="300">
        <v>4.2750000000000004</v>
      </c>
      <c r="BC133" s="311">
        <v>4.2374999999999998</v>
      </c>
      <c r="BD133" s="307">
        <f t="shared" si="245"/>
        <v>4.2750000000000004</v>
      </c>
      <c r="BE133" s="313">
        <v>4.1624999999999996</v>
      </c>
      <c r="BF133" s="318">
        <v>4.3875000000000002</v>
      </c>
      <c r="BG133" s="317">
        <f>'입력(강사강의)'!J1188</f>
        <v>4.3060270425776759</v>
      </c>
      <c r="BH133" s="644">
        <f t="shared" si="246"/>
        <v>4.1975790032752052</v>
      </c>
      <c r="BI133" s="727" t="s">
        <v>367</v>
      </c>
    </row>
    <row r="134" spans="1:61" x14ac:dyDescent="0.3">
      <c r="A134" s="259" t="s">
        <v>3738</v>
      </c>
      <c r="B134" s="259" t="s">
        <v>3802</v>
      </c>
      <c r="C134" s="608" t="s">
        <v>3817</v>
      </c>
      <c r="D134" s="259" t="s">
        <v>3797</v>
      </c>
      <c r="E134" s="610">
        <v>2</v>
      </c>
      <c r="F134" s="463" t="s">
        <v>3818</v>
      </c>
      <c r="G134" s="455" t="s">
        <v>3809</v>
      </c>
      <c r="H134" s="462" t="s">
        <v>3820</v>
      </c>
      <c r="I134" s="615" t="s">
        <v>3796</v>
      </c>
      <c r="J134" s="615" t="s">
        <v>3796</v>
      </c>
      <c r="K134" s="397">
        <f t="shared" si="247"/>
        <v>1</v>
      </c>
      <c r="L134" s="621">
        <v>19</v>
      </c>
      <c r="M134" s="622">
        <v>19</v>
      </c>
      <c r="N134" s="623">
        <v>10</v>
      </c>
      <c r="O134" s="624">
        <v>9</v>
      </c>
      <c r="P134" s="623">
        <v>0</v>
      </c>
      <c r="Q134" s="625">
        <v>6</v>
      </c>
      <c r="R134" s="625">
        <v>12</v>
      </c>
      <c r="S134" s="625">
        <v>1</v>
      </c>
      <c r="T134" s="624">
        <v>0</v>
      </c>
      <c r="U134" s="623">
        <v>8</v>
      </c>
      <c r="V134" s="625">
        <v>11</v>
      </c>
      <c r="W134" s="625">
        <v>0</v>
      </c>
      <c r="X134" s="626">
        <v>0</v>
      </c>
      <c r="Y134" s="624">
        <v>0</v>
      </c>
      <c r="Z134" s="623">
        <v>0</v>
      </c>
      <c r="AA134" s="625">
        <v>19</v>
      </c>
      <c r="AB134" s="625">
        <v>0</v>
      </c>
      <c r="AC134" s="625">
        <v>0</v>
      </c>
      <c r="AD134" s="624">
        <v>0</v>
      </c>
      <c r="AE134" s="623">
        <v>6</v>
      </c>
      <c r="AF134" s="625">
        <v>10</v>
      </c>
      <c r="AG134" s="625">
        <v>0</v>
      </c>
      <c r="AH134" s="626">
        <v>0</v>
      </c>
      <c r="AI134" s="626">
        <v>2</v>
      </c>
      <c r="AJ134" s="626">
        <v>0</v>
      </c>
      <c r="AK134" s="624">
        <v>1</v>
      </c>
      <c r="AL134" s="636">
        <v>5</v>
      </c>
      <c r="AM134" s="637">
        <v>10</v>
      </c>
      <c r="AN134" s="637">
        <v>2</v>
      </c>
      <c r="AO134" s="637">
        <v>2</v>
      </c>
      <c r="AP134" s="638">
        <v>0</v>
      </c>
      <c r="AQ134" s="296">
        <v>4.5789473684210522</v>
      </c>
      <c r="AR134" s="296">
        <v>4.4736842105263159</v>
      </c>
      <c r="AS134" s="641">
        <f t="shared" si="242"/>
        <v>4.3157894736842106</v>
      </c>
      <c r="AT134" s="300">
        <v>4.3157894736842106</v>
      </c>
      <c r="AU134" s="311">
        <v>4.3157894736842106</v>
      </c>
      <c r="AV134" s="307">
        <f t="shared" si="243"/>
        <v>4.3947368421052637</v>
      </c>
      <c r="AW134" s="300">
        <v>4.3684210526315788</v>
      </c>
      <c r="AX134" s="127">
        <v>4.4210526315789478</v>
      </c>
      <c r="AY134" s="127">
        <v>4.3684210526315788</v>
      </c>
      <c r="AZ134" s="311">
        <v>4.4210526315789478</v>
      </c>
      <c r="BA134" s="641">
        <f t="shared" si="244"/>
        <v>4.5526315789473681</v>
      </c>
      <c r="BB134" s="300">
        <v>4.5263157894736841</v>
      </c>
      <c r="BC134" s="311">
        <v>4.5789473684210522</v>
      </c>
      <c r="BD134" s="307">
        <f t="shared" si="245"/>
        <v>4.4210526315789478</v>
      </c>
      <c r="BE134" s="313">
        <v>4.4210526315789478</v>
      </c>
      <c r="BF134" s="318">
        <v>4.4210526315789478</v>
      </c>
      <c r="BG134" s="317">
        <f>'입력(강사강의)'!$J$1200</f>
        <v>4.4380682097400364</v>
      </c>
      <c r="BH134" s="644">
        <f t="shared" si="246"/>
        <v>4.4345072711945779</v>
      </c>
      <c r="BI134" s="488"/>
    </row>
    <row r="135" spans="1:61" x14ac:dyDescent="0.3">
      <c r="A135" s="259" t="s">
        <v>3738</v>
      </c>
      <c r="B135" s="259" t="s">
        <v>3802</v>
      </c>
      <c r="C135" s="608" t="s">
        <v>3822</v>
      </c>
      <c r="D135" s="259" t="s">
        <v>1583</v>
      </c>
      <c r="E135" s="610">
        <v>1</v>
      </c>
      <c r="F135" s="463" t="s">
        <v>3824</v>
      </c>
      <c r="G135" s="455" t="s">
        <v>3809</v>
      </c>
      <c r="H135" s="462" t="s">
        <v>3825</v>
      </c>
      <c r="I135" s="615" t="s">
        <v>3826</v>
      </c>
      <c r="J135" s="615" t="s">
        <v>3826</v>
      </c>
      <c r="K135" s="397">
        <f t="shared" si="247"/>
        <v>0.8571428571428571</v>
      </c>
      <c r="L135" s="621">
        <v>6</v>
      </c>
      <c r="M135" s="622">
        <v>7</v>
      </c>
      <c r="N135" s="623">
        <v>3</v>
      </c>
      <c r="O135" s="624">
        <v>3</v>
      </c>
      <c r="P135" s="623">
        <v>0</v>
      </c>
      <c r="Q135" s="625">
        <v>3</v>
      </c>
      <c r="R135" s="625">
        <v>0</v>
      </c>
      <c r="S135" s="625">
        <v>3</v>
      </c>
      <c r="T135" s="624">
        <v>0</v>
      </c>
      <c r="U135" s="623">
        <v>4</v>
      </c>
      <c r="V135" s="625">
        <v>1</v>
      </c>
      <c r="W135" s="625">
        <v>1</v>
      </c>
      <c r="X135" s="626">
        <v>0</v>
      </c>
      <c r="Y135" s="624">
        <v>0</v>
      </c>
      <c r="Z135" s="623">
        <v>1</v>
      </c>
      <c r="AA135" s="625">
        <v>2</v>
      </c>
      <c r="AB135" s="625">
        <v>2</v>
      </c>
      <c r="AC135" s="625">
        <v>1</v>
      </c>
      <c r="AD135" s="624">
        <v>0</v>
      </c>
      <c r="AE135" s="623">
        <v>4</v>
      </c>
      <c r="AF135" s="625">
        <v>1</v>
      </c>
      <c r="AG135" s="625">
        <v>0</v>
      </c>
      <c r="AH135" s="626">
        <v>0</v>
      </c>
      <c r="AI135" s="626">
        <v>0</v>
      </c>
      <c r="AJ135" s="626">
        <v>0</v>
      </c>
      <c r="AK135" s="624">
        <v>1</v>
      </c>
      <c r="AL135" s="636">
        <v>0</v>
      </c>
      <c r="AM135" s="637">
        <v>3</v>
      </c>
      <c r="AN135" s="637">
        <v>2</v>
      </c>
      <c r="AO135" s="637">
        <v>1</v>
      </c>
      <c r="AP135" s="638">
        <v>0</v>
      </c>
      <c r="AQ135" s="296">
        <v>4.5</v>
      </c>
      <c r="AR135" s="296">
        <v>4.5</v>
      </c>
      <c r="AS135" s="641">
        <f>(AT135+AU135)/2</f>
        <v>4.5</v>
      </c>
      <c r="AT135" s="300">
        <v>4.5</v>
      </c>
      <c r="AU135" s="311">
        <v>4.5</v>
      </c>
      <c r="AV135" s="307">
        <f t="shared" ref="AV135:AV145" si="248">(AW135+AX135+AY135+AZ135)/4</f>
        <v>4.6250000000000009</v>
      </c>
      <c r="AW135" s="300">
        <v>4.666666666666667</v>
      </c>
      <c r="AX135" s="127">
        <v>4.5</v>
      </c>
      <c r="AY135" s="127">
        <v>4.666666666666667</v>
      </c>
      <c r="AZ135" s="311">
        <v>4.666666666666667</v>
      </c>
      <c r="BA135" s="641">
        <f t="shared" ref="BA135:BA145" si="249">(BB135+BC135)/2</f>
        <v>4.666666666666667</v>
      </c>
      <c r="BB135" s="300">
        <v>4.666666666666667</v>
      </c>
      <c r="BC135" s="311">
        <v>4.666666666666667</v>
      </c>
      <c r="BD135" s="307">
        <f t="shared" ref="BD135:BD145" si="250">(BE135+BF135)/2</f>
        <v>4.5</v>
      </c>
      <c r="BE135" s="313">
        <v>4.5</v>
      </c>
      <c r="BF135" s="318">
        <v>4.5</v>
      </c>
      <c r="BG135" s="317">
        <f>'입력(강사강의)'!$J$1208</f>
        <v>4.5666666666666664</v>
      </c>
      <c r="BH135" s="644">
        <f t="shared" si="246"/>
        <v>4.569230769230769</v>
      </c>
      <c r="BI135" s="488"/>
    </row>
    <row r="136" spans="1:61" x14ac:dyDescent="0.3">
      <c r="A136" s="259" t="s">
        <v>3738</v>
      </c>
      <c r="B136" s="259" t="s">
        <v>3802</v>
      </c>
      <c r="C136" s="608" t="s">
        <v>3822</v>
      </c>
      <c r="D136" s="259" t="s">
        <v>3798</v>
      </c>
      <c r="E136" s="610">
        <v>2</v>
      </c>
      <c r="F136" s="463" t="s">
        <v>3827</v>
      </c>
      <c r="G136" s="455" t="s">
        <v>3809</v>
      </c>
      <c r="H136" s="462" t="s">
        <v>3799</v>
      </c>
      <c r="I136" s="615" t="s">
        <v>3800</v>
      </c>
      <c r="J136" s="615" t="s">
        <v>3800</v>
      </c>
      <c r="K136" s="397">
        <f t="shared" si="247"/>
        <v>0.92307692307692313</v>
      </c>
      <c r="L136" s="621">
        <v>24</v>
      </c>
      <c r="M136" s="622">
        <v>26</v>
      </c>
      <c r="N136" s="623">
        <v>8</v>
      </c>
      <c r="O136" s="624">
        <v>16</v>
      </c>
      <c r="P136" s="623">
        <v>0</v>
      </c>
      <c r="Q136" s="625">
        <v>4</v>
      </c>
      <c r="R136" s="625">
        <v>12</v>
      </c>
      <c r="S136" s="625">
        <v>8</v>
      </c>
      <c r="T136" s="624">
        <v>0</v>
      </c>
      <c r="U136" s="623">
        <v>2</v>
      </c>
      <c r="V136" s="625">
        <v>2</v>
      </c>
      <c r="W136" s="625">
        <v>18</v>
      </c>
      <c r="X136" s="626">
        <v>1</v>
      </c>
      <c r="Y136" s="624">
        <v>1</v>
      </c>
      <c r="Z136" s="623">
        <v>0</v>
      </c>
      <c r="AA136" s="625">
        <v>18</v>
      </c>
      <c r="AB136" s="625">
        <v>6</v>
      </c>
      <c r="AC136" s="625">
        <v>0</v>
      </c>
      <c r="AD136" s="624">
        <v>0</v>
      </c>
      <c r="AE136" s="623">
        <v>8</v>
      </c>
      <c r="AF136" s="625">
        <v>13</v>
      </c>
      <c r="AG136" s="625">
        <v>2</v>
      </c>
      <c r="AH136" s="626">
        <v>0</v>
      </c>
      <c r="AI136" s="626">
        <v>0</v>
      </c>
      <c r="AJ136" s="626">
        <v>0</v>
      </c>
      <c r="AK136" s="624">
        <v>1</v>
      </c>
      <c r="AL136" s="636">
        <v>3</v>
      </c>
      <c r="AM136" s="637">
        <v>12</v>
      </c>
      <c r="AN136" s="637">
        <v>7</v>
      </c>
      <c r="AO136" s="637">
        <v>2</v>
      </c>
      <c r="AP136" s="638">
        <v>0</v>
      </c>
      <c r="AQ136" s="296">
        <v>4.6956521739130439</v>
      </c>
      <c r="AR136" s="296">
        <v>4.75</v>
      </c>
      <c r="AS136" s="641">
        <f>(AT136+AU136)/2</f>
        <v>4.520833333333333</v>
      </c>
      <c r="AT136" s="300">
        <v>4.583333333333333</v>
      </c>
      <c r="AU136" s="311">
        <v>4.458333333333333</v>
      </c>
      <c r="AV136" s="307">
        <f t="shared" si="248"/>
        <v>4.6875</v>
      </c>
      <c r="AW136" s="300">
        <v>4.666666666666667</v>
      </c>
      <c r="AX136" s="127">
        <v>4.791666666666667</v>
      </c>
      <c r="AY136" s="127">
        <v>4.708333333333333</v>
      </c>
      <c r="AZ136" s="311">
        <v>4.583333333333333</v>
      </c>
      <c r="BA136" s="641">
        <f t="shared" si="249"/>
        <v>4.7708333333333339</v>
      </c>
      <c r="BB136" s="300">
        <v>4.791666666666667</v>
      </c>
      <c r="BC136" s="311">
        <v>4.75</v>
      </c>
      <c r="BD136" s="307">
        <f t="shared" si="250"/>
        <v>4.6458333333333339</v>
      </c>
      <c r="BE136" s="313">
        <v>4.791666666666667</v>
      </c>
      <c r="BF136" s="318">
        <v>4.5</v>
      </c>
      <c r="BG136" s="317">
        <f>'입력(강사강의)'!$J$1214</f>
        <v>4.8421442687747032</v>
      </c>
      <c r="BH136" s="644">
        <f t="shared" si="246"/>
        <v>4.6855997263605955</v>
      </c>
      <c r="BI136" s="488"/>
    </row>
    <row r="137" spans="1:61" x14ac:dyDescent="0.3">
      <c r="A137" s="259" t="s">
        <v>3738</v>
      </c>
      <c r="B137" s="259" t="s">
        <v>3802</v>
      </c>
      <c r="C137" s="608" t="s">
        <v>3836</v>
      </c>
      <c r="D137" s="259" t="s">
        <v>1583</v>
      </c>
      <c r="E137" s="610">
        <v>1</v>
      </c>
      <c r="F137" s="463" t="s">
        <v>3829</v>
      </c>
      <c r="G137" s="455" t="s">
        <v>3809</v>
      </c>
      <c r="H137" s="462" t="s">
        <v>3830</v>
      </c>
      <c r="I137" s="615" t="s">
        <v>3832</v>
      </c>
      <c r="J137" s="615" t="s">
        <v>3832</v>
      </c>
      <c r="K137" s="397">
        <f t="shared" si="247"/>
        <v>0.93333333333333335</v>
      </c>
      <c r="L137" s="621">
        <v>14</v>
      </c>
      <c r="M137" s="622">
        <v>15</v>
      </c>
      <c r="N137" s="623">
        <v>6</v>
      </c>
      <c r="O137" s="624">
        <v>8</v>
      </c>
      <c r="P137" s="623">
        <v>0</v>
      </c>
      <c r="Q137" s="625">
        <v>5</v>
      </c>
      <c r="R137" s="625">
        <v>7</v>
      </c>
      <c r="S137" s="625">
        <v>1</v>
      </c>
      <c r="T137" s="624">
        <v>1</v>
      </c>
      <c r="U137" s="623">
        <v>1</v>
      </c>
      <c r="V137" s="625">
        <v>2</v>
      </c>
      <c r="W137" s="625">
        <v>11</v>
      </c>
      <c r="X137" s="626">
        <v>0</v>
      </c>
      <c r="Y137" s="624">
        <v>0</v>
      </c>
      <c r="Z137" s="623">
        <v>1</v>
      </c>
      <c r="AA137" s="625">
        <v>4</v>
      </c>
      <c r="AB137" s="625">
        <v>4</v>
      </c>
      <c r="AC137" s="625">
        <v>5</v>
      </c>
      <c r="AD137" s="624">
        <v>0</v>
      </c>
      <c r="AE137" s="623">
        <v>9</v>
      </c>
      <c r="AF137" s="625">
        <v>2</v>
      </c>
      <c r="AG137" s="625">
        <v>0</v>
      </c>
      <c r="AH137" s="626">
        <v>0</v>
      </c>
      <c r="AI137" s="626">
        <v>1</v>
      </c>
      <c r="AJ137" s="626">
        <v>0</v>
      </c>
      <c r="AK137" s="624">
        <v>2</v>
      </c>
      <c r="AL137" s="636">
        <v>5</v>
      </c>
      <c r="AM137" s="637">
        <v>8</v>
      </c>
      <c r="AN137" s="637">
        <v>0</v>
      </c>
      <c r="AO137" s="637">
        <v>1</v>
      </c>
      <c r="AP137" s="638">
        <v>0</v>
      </c>
      <c r="AQ137" s="296">
        <v>4.2857142857142856</v>
      </c>
      <c r="AR137" s="296">
        <v>4.2857142857142856</v>
      </c>
      <c r="AS137" s="641">
        <f>(AT137+AU137)/2</f>
        <v>4.3928571428571423</v>
      </c>
      <c r="AT137" s="300">
        <v>4.5714285714285712</v>
      </c>
      <c r="AU137" s="311">
        <v>4.2142857142857144</v>
      </c>
      <c r="AV137" s="307">
        <f t="shared" si="248"/>
        <v>4.4285714285714288</v>
      </c>
      <c r="AW137" s="300">
        <v>4.3571428571428568</v>
      </c>
      <c r="AX137" s="127">
        <v>4.5</v>
      </c>
      <c r="AY137" s="127">
        <v>4.4285714285714288</v>
      </c>
      <c r="AZ137" s="311">
        <v>4.4285714285714288</v>
      </c>
      <c r="BA137" s="641">
        <f t="shared" si="249"/>
        <v>4.4642857142857144</v>
      </c>
      <c r="BB137" s="300">
        <v>4.6428571428571432</v>
      </c>
      <c r="BC137" s="311">
        <v>4.2857142857142856</v>
      </c>
      <c r="BD137" s="307">
        <f t="shared" si="250"/>
        <v>4.5</v>
      </c>
      <c r="BE137" s="313">
        <v>4.5</v>
      </c>
      <c r="BF137" s="318">
        <v>4.5</v>
      </c>
      <c r="BG137" s="317">
        <f>'입력(강사강의)'!$J$1223</f>
        <v>4.6233516483516484</v>
      </c>
      <c r="BH137" s="644">
        <f t="shared" si="246"/>
        <v>4.4325655114116662</v>
      </c>
      <c r="BI137" s="488"/>
    </row>
    <row r="138" spans="1:61" x14ac:dyDescent="0.3">
      <c r="A138" s="259" t="s">
        <v>3738</v>
      </c>
      <c r="B138" s="259" t="s">
        <v>3834</v>
      </c>
      <c r="C138" s="608" t="s">
        <v>3838</v>
      </c>
      <c r="D138" s="259" t="s">
        <v>3839</v>
      </c>
      <c r="E138" s="610">
        <v>22</v>
      </c>
      <c r="F138" s="463" t="s">
        <v>3973</v>
      </c>
      <c r="G138" s="455" t="s">
        <v>3809</v>
      </c>
      <c r="H138" s="462" t="s">
        <v>3840</v>
      </c>
      <c r="I138" s="615" t="s">
        <v>3906</v>
      </c>
      <c r="J138" s="615" t="s">
        <v>3841</v>
      </c>
      <c r="K138" s="397">
        <f t="shared" si="247"/>
        <v>0.77272727272727271</v>
      </c>
      <c r="L138" s="621">
        <v>68</v>
      </c>
      <c r="M138" s="622">
        <v>88</v>
      </c>
      <c r="N138" s="623">
        <v>37</v>
      </c>
      <c r="O138" s="624">
        <v>31</v>
      </c>
      <c r="P138" s="623">
        <v>0</v>
      </c>
      <c r="Q138" s="625">
        <v>0</v>
      </c>
      <c r="R138" s="625">
        <v>42</v>
      </c>
      <c r="S138" s="625">
        <v>26</v>
      </c>
      <c r="T138" s="624">
        <v>0</v>
      </c>
      <c r="U138" s="623">
        <v>16</v>
      </c>
      <c r="V138" s="625">
        <v>2</v>
      </c>
      <c r="W138" s="625">
        <v>50</v>
      </c>
      <c r="X138" s="626">
        <v>0</v>
      </c>
      <c r="Y138" s="624">
        <v>0</v>
      </c>
      <c r="Z138" s="623">
        <v>0</v>
      </c>
      <c r="AA138" s="625">
        <v>67</v>
      </c>
      <c r="AB138" s="625">
        <v>0</v>
      </c>
      <c r="AC138" s="625">
        <v>0</v>
      </c>
      <c r="AD138" s="624">
        <v>1</v>
      </c>
      <c r="AE138" s="623">
        <v>32</v>
      </c>
      <c r="AF138" s="625">
        <v>34</v>
      </c>
      <c r="AG138" s="625">
        <v>1</v>
      </c>
      <c r="AH138" s="626">
        <v>0</v>
      </c>
      <c r="AI138" s="626">
        <v>0</v>
      </c>
      <c r="AJ138" s="626">
        <v>0</v>
      </c>
      <c r="AK138" s="624">
        <v>1</v>
      </c>
      <c r="AL138" s="636">
        <v>1</v>
      </c>
      <c r="AM138" s="637">
        <v>6</v>
      </c>
      <c r="AN138" s="637">
        <v>32</v>
      </c>
      <c r="AO138" s="637">
        <v>28</v>
      </c>
      <c r="AP138" s="638">
        <v>1</v>
      </c>
      <c r="AQ138" s="296">
        <v>4.5820895522388057</v>
      </c>
      <c r="AR138" s="296">
        <v>4.5970149253731343</v>
      </c>
      <c r="AS138" s="641">
        <f>(AT138+AU138)/2</f>
        <v>4.6222563652326603</v>
      </c>
      <c r="AT138" s="300">
        <v>4.6268656716417906</v>
      </c>
      <c r="AU138" s="311">
        <v>4.617647058823529</v>
      </c>
      <c r="AV138" s="307">
        <f t="shared" si="248"/>
        <v>4.6213235294117645</v>
      </c>
      <c r="AW138" s="300">
        <v>4.632352941176471</v>
      </c>
      <c r="AX138" s="127">
        <v>4.6029411764705879</v>
      </c>
      <c r="AY138" s="127">
        <v>4.617647058823529</v>
      </c>
      <c r="AZ138" s="311">
        <v>4.632352941176471</v>
      </c>
      <c r="BA138" s="641">
        <f t="shared" si="249"/>
        <v>4.6470588235294121</v>
      </c>
      <c r="BB138" s="300">
        <v>4.6617647058823533</v>
      </c>
      <c r="BC138" s="311">
        <v>4.632352941176471</v>
      </c>
      <c r="BD138" s="307">
        <f t="shared" si="250"/>
        <v>4.4117647058823533</v>
      </c>
      <c r="BE138" s="313">
        <v>4.3529411764705879</v>
      </c>
      <c r="BF138" s="318">
        <v>4.4705882352941178</v>
      </c>
      <c r="BG138" s="317">
        <f>'입력(강사강의)'!$J$1229</f>
        <v>4.6462764579555449</v>
      </c>
      <c r="BH138" s="644">
        <f t="shared" si="246"/>
        <v>4.5902180648079529</v>
      </c>
      <c r="BI138" s="727" t="s">
        <v>367</v>
      </c>
    </row>
    <row r="139" spans="1:61" x14ac:dyDescent="0.3">
      <c r="A139" s="259" t="s">
        <v>3737</v>
      </c>
      <c r="B139" s="259" t="s">
        <v>3834</v>
      </c>
      <c r="C139" s="608" t="s">
        <v>3838</v>
      </c>
      <c r="D139" s="259" t="s">
        <v>3842</v>
      </c>
      <c r="E139" s="610">
        <v>3</v>
      </c>
      <c r="F139" s="463" t="s">
        <v>3881</v>
      </c>
      <c r="G139" s="455" t="s">
        <v>3809</v>
      </c>
      <c r="H139" s="462" t="s">
        <v>3810</v>
      </c>
      <c r="I139" s="615" t="s">
        <v>3811</v>
      </c>
      <c r="J139" s="615" t="s">
        <v>3811</v>
      </c>
      <c r="K139" s="397">
        <f t="shared" ref="K139:K142" si="251">IFERROR(L139/M139, "-")</f>
        <v>0.9</v>
      </c>
      <c r="L139" s="621">
        <v>18</v>
      </c>
      <c r="M139" s="622">
        <v>20</v>
      </c>
      <c r="N139" s="623">
        <v>14</v>
      </c>
      <c r="O139" s="624">
        <v>4</v>
      </c>
      <c r="P139" s="623">
        <v>0</v>
      </c>
      <c r="Q139" s="625">
        <v>0</v>
      </c>
      <c r="R139" s="625">
        <v>0</v>
      </c>
      <c r="S139" s="625">
        <v>10</v>
      </c>
      <c r="T139" s="624">
        <v>8</v>
      </c>
      <c r="U139" s="623">
        <v>4</v>
      </c>
      <c r="V139" s="625">
        <v>1</v>
      </c>
      <c r="W139" s="625">
        <v>13</v>
      </c>
      <c r="X139" s="626">
        <v>0</v>
      </c>
      <c r="Y139" s="624">
        <v>0</v>
      </c>
      <c r="Z139" s="623">
        <v>16</v>
      </c>
      <c r="AA139" s="625">
        <v>2</v>
      </c>
      <c r="AB139" s="625">
        <v>0</v>
      </c>
      <c r="AC139" s="625">
        <v>0</v>
      </c>
      <c r="AD139" s="624">
        <v>0</v>
      </c>
      <c r="AE139" s="623">
        <v>10</v>
      </c>
      <c r="AF139" s="625">
        <v>7</v>
      </c>
      <c r="AG139" s="625">
        <v>1</v>
      </c>
      <c r="AH139" s="626">
        <v>0</v>
      </c>
      <c r="AI139" s="626">
        <v>0</v>
      </c>
      <c r="AJ139" s="626">
        <v>0</v>
      </c>
      <c r="AK139" s="624">
        <v>0</v>
      </c>
      <c r="AL139" s="636">
        <v>0</v>
      </c>
      <c r="AM139" s="637">
        <v>0</v>
      </c>
      <c r="AN139" s="637">
        <v>2</v>
      </c>
      <c r="AO139" s="637">
        <v>14</v>
      </c>
      <c r="AP139" s="638">
        <v>2</v>
      </c>
      <c r="AQ139" s="296">
        <v>4.833333333333333</v>
      </c>
      <c r="AR139" s="296">
        <v>4.6111111111111107</v>
      </c>
      <c r="AS139" s="641">
        <f t="shared" si="242"/>
        <v>4.7222222222222223</v>
      </c>
      <c r="AT139" s="300">
        <v>4.7222222222222223</v>
      </c>
      <c r="AU139" s="311" t="s">
        <v>3919</v>
      </c>
      <c r="AV139" s="307">
        <f t="shared" si="248"/>
        <v>4.6388888888888893</v>
      </c>
      <c r="AW139" s="300">
        <v>4.666666666666667</v>
      </c>
      <c r="AX139" s="127">
        <v>4.7777777777777777</v>
      </c>
      <c r="AY139" s="127">
        <v>4.3888888888888893</v>
      </c>
      <c r="AZ139" s="311">
        <v>4.7222222222222223</v>
      </c>
      <c r="BA139" s="641">
        <f t="shared" si="249"/>
        <v>4.75</v>
      </c>
      <c r="BB139" s="300">
        <v>4.7777777777777777</v>
      </c>
      <c r="BC139" s="311">
        <v>4.7222222222222223</v>
      </c>
      <c r="BD139" s="307">
        <f t="shared" si="250"/>
        <v>4.4444444444444446</v>
      </c>
      <c r="BE139" s="313">
        <v>4.3888888888888893</v>
      </c>
      <c r="BF139" s="318">
        <v>4.5</v>
      </c>
      <c r="BG139" s="317">
        <f>'입력(강사강의)'!$J$1256</f>
        <v>4.7460317460317469</v>
      </c>
      <c r="BH139" s="644">
        <f t="shared" si="246"/>
        <v>4.6547619047619051</v>
      </c>
      <c r="BI139" s="488" t="s">
        <v>1922</v>
      </c>
    </row>
    <row r="140" spans="1:61" x14ac:dyDescent="0.3">
      <c r="A140" s="259" t="s">
        <v>3737</v>
      </c>
      <c r="B140" s="259" t="s">
        <v>3834</v>
      </c>
      <c r="C140" s="608" t="s">
        <v>3838</v>
      </c>
      <c r="D140" s="259" t="s">
        <v>3797</v>
      </c>
      <c r="E140" s="610">
        <v>3</v>
      </c>
      <c r="F140" s="463" t="s">
        <v>3882</v>
      </c>
      <c r="G140" s="455" t="s">
        <v>3809</v>
      </c>
      <c r="H140" s="462" t="s">
        <v>3843</v>
      </c>
      <c r="I140" s="615" t="s">
        <v>3814</v>
      </c>
      <c r="J140" s="615" t="s">
        <v>3815</v>
      </c>
      <c r="K140" s="397">
        <f t="shared" si="251"/>
        <v>0.85542168674698793</v>
      </c>
      <c r="L140" s="621">
        <v>71</v>
      </c>
      <c r="M140" s="622">
        <v>83</v>
      </c>
      <c r="N140" s="623">
        <v>46</v>
      </c>
      <c r="O140" s="624">
        <v>25</v>
      </c>
      <c r="P140" s="623">
        <v>19</v>
      </c>
      <c r="Q140" s="625">
        <v>33</v>
      </c>
      <c r="R140" s="625">
        <v>15</v>
      </c>
      <c r="S140" s="625">
        <v>4</v>
      </c>
      <c r="T140" s="624">
        <v>0</v>
      </c>
      <c r="U140" s="623">
        <v>3</v>
      </c>
      <c r="V140" s="625">
        <v>4</v>
      </c>
      <c r="W140" s="625">
        <v>62</v>
      </c>
      <c r="X140" s="626">
        <v>1</v>
      </c>
      <c r="Y140" s="624">
        <v>1</v>
      </c>
      <c r="Z140" s="623">
        <v>0</v>
      </c>
      <c r="AA140" s="625">
        <v>0</v>
      </c>
      <c r="AB140" s="625">
        <v>4</v>
      </c>
      <c r="AC140" s="625">
        <v>59</v>
      </c>
      <c r="AD140" s="624">
        <v>8</v>
      </c>
      <c r="AE140" s="623">
        <v>14</v>
      </c>
      <c r="AF140" s="625">
        <v>45</v>
      </c>
      <c r="AG140" s="625">
        <v>2</v>
      </c>
      <c r="AH140" s="626">
        <v>1</v>
      </c>
      <c r="AI140" s="626">
        <v>0</v>
      </c>
      <c r="AJ140" s="626">
        <v>0</v>
      </c>
      <c r="AK140" s="624">
        <v>9</v>
      </c>
      <c r="AL140" s="636">
        <v>17</v>
      </c>
      <c r="AM140" s="637">
        <v>42</v>
      </c>
      <c r="AN140" s="637">
        <v>3</v>
      </c>
      <c r="AO140" s="637">
        <v>0</v>
      </c>
      <c r="AP140" s="638">
        <v>9</v>
      </c>
      <c r="AQ140" s="296">
        <v>4.267605633802817</v>
      </c>
      <c r="AR140" s="296">
        <v>4.28169014084507</v>
      </c>
      <c r="AS140" s="641">
        <f t="shared" ref="AS140:AS145" si="252">(AT140+AU140)/2</f>
        <v>4.140845070422535</v>
      </c>
      <c r="AT140" s="300">
        <v>4.169014084507042</v>
      </c>
      <c r="AU140" s="311">
        <v>4.112676056338028</v>
      </c>
      <c r="AV140" s="307">
        <f t="shared" si="248"/>
        <v>4.211267605633803</v>
      </c>
      <c r="AW140" s="300">
        <v>4.211267605633803</v>
      </c>
      <c r="AX140" s="127">
        <v>4.197183098591549</v>
      </c>
      <c r="AY140" s="127">
        <v>4.211267605633803</v>
      </c>
      <c r="AZ140" s="311">
        <v>4.225352112676056</v>
      </c>
      <c r="BA140" s="641">
        <f t="shared" si="249"/>
        <v>4.323943661971831</v>
      </c>
      <c r="BB140" s="300">
        <v>4.323943661971831</v>
      </c>
      <c r="BC140" s="311">
        <v>4.323943661971831</v>
      </c>
      <c r="BD140" s="307">
        <f t="shared" si="250"/>
        <v>4.3591549295774641</v>
      </c>
      <c r="BE140" s="313">
        <v>4.3098591549295771</v>
      </c>
      <c r="BF140" s="318">
        <v>4.408450704225352</v>
      </c>
      <c r="BG140" s="317">
        <f>'입력(강사강의)'!$J$1264</f>
        <v>4.3519810894351618</v>
      </c>
      <c r="BH140" s="644">
        <f t="shared" si="246"/>
        <v>4.2610949700432252</v>
      </c>
      <c r="BI140" s="727" t="s">
        <v>367</v>
      </c>
    </row>
    <row r="141" spans="1:61" x14ac:dyDescent="0.3">
      <c r="A141" s="259" t="s">
        <v>3737</v>
      </c>
      <c r="B141" s="259" t="s">
        <v>3834</v>
      </c>
      <c r="C141" s="608" t="s">
        <v>3845</v>
      </c>
      <c r="D141" s="259" t="s">
        <v>3872</v>
      </c>
      <c r="E141" s="610">
        <v>1</v>
      </c>
      <c r="F141" s="463" t="s">
        <v>3847</v>
      </c>
      <c r="G141" s="455" t="s">
        <v>3809</v>
      </c>
      <c r="H141" s="462" t="s">
        <v>3810</v>
      </c>
      <c r="I141" s="615" t="s">
        <v>3832</v>
      </c>
      <c r="J141" s="615" t="s">
        <v>3832</v>
      </c>
      <c r="K141" s="397">
        <f t="shared" si="251"/>
        <v>0.94117647058823528</v>
      </c>
      <c r="L141" s="621">
        <v>16</v>
      </c>
      <c r="M141" s="622">
        <v>17</v>
      </c>
      <c r="N141" s="623">
        <v>8</v>
      </c>
      <c r="O141" s="624">
        <v>8</v>
      </c>
      <c r="P141" s="623">
        <v>5</v>
      </c>
      <c r="Q141" s="625">
        <v>8</v>
      </c>
      <c r="R141" s="625">
        <v>1</v>
      </c>
      <c r="S141" s="625">
        <v>2</v>
      </c>
      <c r="T141" s="624">
        <v>0</v>
      </c>
      <c r="U141" s="623">
        <v>0</v>
      </c>
      <c r="V141" s="625">
        <v>2</v>
      </c>
      <c r="W141" s="625">
        <v>14</v>
      </c>
      <c r="X141" s="626">
        <v>0</v>
      </c>
      <c r="Y141" s="624">
        <v>0</v>
      </c>
      <c r="Z141" s="623">
        <v>0</v>
      </c>
      <c r="AA141" s="625">
        <v>3</v>
      </c>
      <c r="AB141" s="625">
        <v>2</v>
      </c>
      <c r="AC141" s="625">
        <v>11</v>
      </c>
      <c r="AD141" s="624">
        <v>0</v>
      </c>
      <c r="AE141" s="623">
        <v>1</v>
      </c>
      <c r="AF141" s="625">
        <v>14</v>
      </c>
      <c r="AG141" s="625">
        <v>0</v>
      </c>
      <c r="AH141" s="626">
        <v>0</v>
      </c>
      <c r="AI141" s="626">
        <v>0</v>
      </c>
      <c r="AJ141" s="626">
        <v>0</v>
      </c>
      <c r="AK141" s="624">
        <v>1</v>
      </c>
      <c r="AL141" s="636">
        <v>2</v>
      </c>
      <c r="AM141" s="637">
        <v>13</v>
      </c>
      <c r="AN141" s="637">
        <v>1</v>
      </c>
      <c r="AO141" s="637">
        <v>0</v>
      </c>
      <c r="AP141" s="638">
        <v>0</v>
      </c>
      <c r="AQ141" s="296">
        <v>4.8125</v>
      </c>
      <c r="AR141" s="296">
        <v>4.4375</v>
      </c>
      <c r="AS141" s="641">
        <f t="shared" si="252"/>
        <v>4.625</v>
      </c>
      <c r="AT141" s="300">
        <v>4.625</v>
      </c>
      <c r="AU141" s="311">
        <v>4.625</v>
      </c>
      <c r="AV141" s="307">
        <f t="shared" si="248"/>
        <v>4.625</v>
      </c>
      <c r="AW141" s="300">
        <v>4.6875</v>
      </c>
      <c r="AX141" s="127">
        <v>4.5625</v>
      </c>
      <c r="AY141" s="127">
        <v>4.625</v>
      </c>
      <c r="AZ141" s="311">
        <v>4.625</v>
      </c>
      <c r="BA141" s="641">
        <f t="shared" si="249"/>
        <v>4.625</v>
      </c>
      <c r="BB141" s="300">
        <v>4.625</v>
      </c>
      <c r="BC141" s="311">
        <v>4.625</v>
      </c>
      <c r="BD141" s="307">
        <f t="shared" si="250"/>
        <v>4.59375</v>
      </c>
      <c r="BE141" s="313">
        <v>4.625</v>
      </c>
      <c r="BF141" s="318">
        <v>4.5625</v>
      </c>
      <c r="BG141" s="317">
        <f>'입력(강사강의)'!$J$1275</f>
        <v>4.6640625</v>
      </c>
      <c r="BH141" s="644">
        <f t="shared" si="246"/>
        <v>4.623197115384615</v>
      </c>
      <c r="BI141" s="488"/>
    </row>
    <row r="142" spans="1:61" x14ac:dyDescent="0.3">
      <c r="A142" s="259" t="s">
        <v>3737</v>
      </c>
      <c r="B142" s="259" t="s">
        <v>3834</v>
      </c>
      <c r="C142" s="608" t="s">
        <v>3845</v>
      </c>
      <c r="D142" s="259" t="s">
        <v>369</v>
      </c>
      <c r="E142" s="610">
        <v>2</v>
      </c>
      <c r="F142" s="463" t="s">
        <v>561</v>
      </c>
      <c r="G142" s="455" t="s">
        <v>106</v>
      </c>
      <c r="H142" s="462" t="s">
        <v>3848</v>
      </c>
      <c r="I142" s="615" t="s">
        <v>3849</v>
      </c>
      <c r="J142" s="615" t="s">
        <v>3849</v>
      </c>
      <c r="K142" s="397">
        <f t="shared" si="251"/>
        <v>0.93103448275862066</v>
      </c>
      <c r="L142" s="621">
        <v>27</v>
      </c>
      <c r="M142" s="622">
        <v>29</v>
      </c>
      <c r="N142" s="623">
        <v>17</v>
      </c>
      <c r="O142" s="624">
        <v>10</v>
      </c>
      <c r="P142" s="623">
        <v>1</v>
      </c>
      <c r="Q142" s="625">
        <v>21</v>
      </c>
      <c r="R142" s="625">
        <v>5</v>
      </c>
      <c r="S142" s="625">
        <v>0</v>
      </c>
      <c r="T142" s="624">
        <v>0</v>
      </c>
      <c r="U142" s="623">
        <v>7</v>
      </c>
      <c r="V142" s="625">
        <v>20</v>
      </c>
      <c r="W142" s="625">
        <v>0</v>
      </c>
      <c r="X142" s="626">
        <v>0</v>
      </c>
      <c r="Y142" s="624">
        <v>0</v>
      </c>
      <c r="Z142" s="623">
        <v>0</v>
      </c>
      <c r="AA142" s="625">
        <v>0</v>
      </c>
      <c r="AB142" s="625">
        <v>6</v>
      </c>
      <c r="AC142" s="625">
        <v>21</v>
      </c>
      <c r="AD142" s="624">
        <v>0</v>
      </c>
      <c r="AE142" s="623">
        <v>14</v>
      </c>
      <c r="AF142" s="625">
        <v>13</v>
      </c>
      <c r="AG142" s="625">
        <v>0</v>
      </c>
      <c r="AH142" s="626">
        <v>0</v>
      </c>
      <c r="AI142" s="626">
        <v>0</v>
      </c>
      <c r="AJ142" s="626">
        <v>0</v>
      </c>
      <c r="AK142" s="624">
        <v>0</v>
      </c>
      <c r="AL142" s="636">
        <v>4</v>
      </c>
      <c r="AM142" s="637">
        <v>13</v>
      </c>
      <c r="AN142" s="637">
        <v>1</v>
      </c>
      <c r="AO142" s="637">
        <v>4</v>
      </c>
      <c r="AP142" s="638">
        <v>5</v>
      </c>
      <c r="AQ142" s="296">
        <v>4.6296296296296298</v>
      </c>
      <c r="AR142" s="296">
        <v>4.5555555555555554</v>
      </c>
      <c r="AS142" s="641">
        <f t="shared" si="252"/>
        <v>4.5925925925925926</v>
      </c>
      <c r="AT142" s="300">
        <v>4.6296296296296298</v>
      </c>
      <c r="AU142" s="311">
        <v>4.5555555555555554</v>
      </c>
      <c r="AV142" s="307">
        <f t="shared" si="248"/>
        <v>4.4814814814814818</v>
      </c>
      <c r="AW142" s="300">
        <v>4.5925925925925926</v>
      </c>
      <c r="AX142" s="127">
        <v>4.4074074074074074</v>
      </c>
      <c r="AY142" s="127">
        <v>4.4074074074074074</v>
      </c>
      <c r="AZ142" s="311">
        <v>4.5185185185185182</v>
      </c>
      <c r="BA142" s="641">
        <f t="shared" si="249"/>
        <v>4.6296296296296298</v>
      </c>
      <c r="BB142" s="300">
        <v>4.6296296296296298</v>
      </c>
      <c r="BC142" s="311">
        <v>4.6296296296296298</v>
      </c>
      <c r="BD142" s="307">
        <f t="shared" si="250"/>
        <v>4.5185185185185182</v>
      </c>
      <c r="BE142" s="313">
        <v>4.5185185185185182</v>
      </c>
      <c r="BF142" s="318">
        <v>4.5185185185185182</v>
      </c>
      <c r="BG142" s="317">
        <f>'입력(강사강의)'!$J$1282</f>
        <v>4.6092592592592592</v>
      </c>
      <c r="BH142" s="644">
        <f t="shared" si="246"/>
        <v>4.5539886039886044</v>
      </c>
      <c r="BI142" s="488"/>
    </row>
    <row r="143" spans="1:61" x14ac:dyDescent="0.3">
      <c r="A143" s="259" t="s">
        <v>3738</v>
      </c>
      <c r="B143" s="259" t="s">
        <v>3834</v>
      </c>
      <c r="C143" s="608" t="s">
        <v>3845</v>
      </c>
      <c r="D143" s="259" t="s">
        <v>564</v>
      </c>
      <c r="E143" s="610">
        <v>2</v>
      </c>
      <c r="F143" s="463" t="s">
        <v>3873</v>
      </c>
      <c r="G143" s="455" t="s">
        <v>3809</v>
      </c>
      <c r="H143" s="462" t="s">
        <v>3850</v>
      </c>
      <c r="I143" s="615" t="s">
        <v>3852</v>
      </c>
      <c r="J143" s="615" t="s">
        <v>3826</v>
      </c>
      <c r="K143" s="397">
        <f t="shared" si="247"/>
        <v>0.83333333333333337</v>
      </c>
      <c r="L143" s="621">
        <v>15</v>
      </c>
      <c r="M143" s="622">
        <v>18</v>
      </c>
      <c r="N143" s="623">
        <v>5</v>
      </c>
      <c r="O143" s="624">
        <v>10</v>
      </c>
      <c r="P143" s="623">
        <v>0</v>
      </c>
      <c r="Q143" s="625">
        <v>2</v>
      </c>
      <c r="R143" s="625">
        <v>6</v>
      </c>
      <c r="S143" s="625">
        <v>7</v>
      </c>
      <c r="T143" s="624">
        <v>0</v>
      </c>
      <c r="U143" s="623">
        <v>1</v>
      </c>
      <c r="V143" s="625">
        <v>1</v>
      </c>
      <c r="W143" s="625">
        <v>11</v>
      </c>
      <c r="X143" s="626">
        <v>1</v>
      </c>
      <c r="Y143" s="624">
        <v>1</v>
      </c>
      <c r="Z143" s="623">
        <v>0</v>
      </c>
      <c r="AA143" s="625">
        <v>11</v>
      </c>
      <c r="AB143" s="625">
        <v>3</v>
      </c>
      <c r="AC143" s="625">
        <v>1</v>
      </c>
      <c r="AD143" s="624">
        <v>0</v>
      </c>
      <c r="AE143" s="623">
        <v>12</v>
      </c>
      <c r="AF143" s="625">
        <v>2</v>
      </c>
      <c r="AG143" s="625">
        <v>1</v>
      </c>
      <c r="AH143" s="626">
        <v>0</v>
      </c>
      <c r="AI143" s="626">
        <v>0</v>
      </c>
      <c r="AJ143" s="626">
        <v>0</v>
      </c>
      <c r="AK143" s="624">
        <v>0</v>
      </c>
      <c r="AL143" s="636">
        <v>3</v>
      </c>
      <c r="AM143" s="637">
        <v>2</v>
      </c>
      <c r="AN143" s="637">
        <v>10</v>
      </c>
      <c r="AO143" s="637">
        <v>0</v>
      </c>
      <c r="AP143" s="638">
        <v>0</v>
      </c>
      <c r="AQ143" s="296">
        <v>4.7333333333333334</v>
      </c>
      <c r="AR143" s="296">
        <v>4.8</v>
      </c>
      <c r="AS143" s="641">
        <f t="shared" si="252"/>
        <v>4.833333333333333</v>
      </c>
      <c r="AT143" s="300">
        <v>4.8</v>
      </c>
      <c r="AU143" s="311">
        <v>4.8666666666666663</v>
      </c>
      <c r="AV143" s="307">
        <f t="shared" si="248"/>
        <v>4.5999999999999996</v>
      </c>
      <c r="AW143" s="300">
        <v>4.5999999999999996</v>
      </c>
      <c r="AX143" s="127">
        <v>4.666666666666667</v>
      </c>
      <c r="AY143" s="127">
        <v>4.4666666666666668</v>
      </c>
      <c r="AZ143" s="311">
        <v>4.666666666666667</v>
      </c>
      <c r="BA143" s="641">
        <f t="shared" si="249"/>
        <v>4.5999999999999996</v>
      </c>
      <c r="BB143" s="300">
        <v>4.5999999999999996</v>
      </c>
      <c r="BC143" s="311">
        <v>4.5999999999999996</v>
      </c>
      <c r="BD143" s="307">
        <f t="shared" si="250"/>
        <v>4.4666666666666668</v>
      </c>
      <c r="BE143" s="313">
        <v>4.4000000000000004</v>
      </c>
      <c r="BF143" s="318">
        <v>4.5333333333333332</v>
      </c>
      <c r="BG143" s="317">
        <f>'입력(강사강의)'!$J$1288</f>
        <v>4.7148809523809536</v>
      </c>
      <c r="BH143" s="644">
        <f t="shared" si="246"/>
        <v>4.6498626373626371</v>
      </c>
      <c r="BI143" s="488"/>
    </row>
    <row r="144" spans="1:61" x14ac:dyDescent="0.3">
      <c r="A144" s="259" t="s">
        <v>3738</v>
      </c>
      <c r="B144" s="259" t="s">
        <v>3834</v>
      </c>
      <c r="C144" s="608" t="s">
        <v>3845</v>
      </c>
      <c r="D144" s="259" t="s">
        <v>1583</v>
      </c>
      <c r="E144" s="610">
        <v>1</v>
      </c>
      <c r="F144" s="463" t="s">
        <v>3854</v>
      </c>
      <c r="G144" s="455" t="s">
        <v>3809</v>
      </c>
      <c r="H144" s="462" t="s">
        <v>3855</v>
      </c>
      <c r="I144" s="615" t="s">
        <v>3826</v>
      </c>
      <c r="J144" s="615" t="s">
        <v>3826</v>
      </c>
      <c r="K144" s="397">
        <f t="shared" si="247"/>
        <v>0.83333333333333337</v>
      </c>
      <c r="L144" s="621">
        <v>10</v>
      </c>
      <c r="M144" s="622">
        <v>12</v>
      </c>
      <c r="N144" s="623">
        <v>4</v>
      </c>
      <c r="O144" s="624">
        <v>6</v>
      </c>
      <c r="P144" s="623">
        <v>0</v>
      </c>
      <c r="Q144" s="625">
        <v>2</v>
      </c>
      <c r="R144" s="625">
        <v>0</v>
      </c>
      <c r="S144" s="625">
        <v>8</v>
      </c>
      <c r="T144" s="624">
        <v>0</v>
      </c>
      <c r="U144" s="623">
        <v>0</v>
      </c>
      <c r="V144" s="625">
        <v>2</v>
      </c>
      <c r="W144" s="625">
        <v>8</v>
      </c>
      <c r="X144" s="626">
        <v>0</v>
      </c>
      <c r="Y144" s="624">
        <v>0</v>
      </c>
      <c r="Z144" s="623">
        <v>2</v>
      </c>
      <c r="AA144" s="625">
        <v>5</v>
      </c>
      <c r="AB144" s="625">
        <v>1</v>
      </c>
      <c r="AC144" s="625">
        <v>2</v>
      </c>
      <c r="AD144" s="624">
        <v>0</v>
      </c>
      <c r="AE144" s="623">
        <v>9</v>
      </c>
      <c r="AF144" s="625">
        <v>1</v>
      </c>
      <c r="AG144" s="625">
        <v>0</v>
      </c>
      <c r="AH144" s="626">
        <v>0</v>
      </c>
      <c r="AI144" s="626">
        <v>0</v>
      </c>
      <c r="AJ144" s="626">
        <v>0</v>
      </c>
      <c r="AK144" s="624">
        <v>0</v>
      </c>
      <c r="AL144" s="636">
        <v>5</v>
      </c>
      <c r="AM144" s="637">
        <v>5</v>
      </c>
      <c r="AN144" s="637">
        <v>0</v>
      </c>
      <c r="AO144" s="637">
        <v>0</v>
      </c>
      <c r="AP144" s="638">
        <v>0</v>
      </c>
      <c r="AQ144" s="296">
        <v>4.3</v>
      </c>
      <c r="AR144" s="296">
        <v>4.2</v>
      </c>
      <c r="AS144" s="641">
        <f t="shared" si="252"/>
        <v>4.3</v>
      </c>
      <c r="AT144" s="300">
        <v>4.3</v>
      </c>
      <c r="AU144" s="311">
        <v>4.3</v>
      </c>
      <c r="AV144" s="307">
        <f t="shared" si="248"/>
        <v>4.2750000000000004</v>
      </c>
      <c r="AW144" s="300">
        <v>4.3</v>
      </c>
      <c r="AX144" s="127">
        <v>4.2</v>
      </c>
      <c r="AY144" s="127">
        <v>4.3</v>
      </c>
      <c r="AZ144" s="311">
        <v>4.3</v>
      </c>
      <c r="BA144" s="641">
        <f t="shared" si="249"/>
        <v>4.4000000000000004</v>
      </c>
      <c r="BB144" s="300">
        <v>4.4000000000000004</v>
      </c>
      <c r="BC144" s="311">
        <v>4.4000000000000004</v>
      </c>
      <c r="BD144" s="307">
        <f t="shared" si="250"/>
        <v>4.3499999999999996</v>
      </c>
      <c r="BE144" s="313">
        <v>4.3</v>
      </c>
      <c r="BF144" s="318">
        <v>4.4000000000000004</v>
      </c>
      <c r="BG144" s="317">
        <f>'입력(강사강의)'!$J$1297</f>
        <v>4.2870370370370372</v>
      </c>
      <c r="BH144" s="644">
        <f t="shared" si="246"/>
        <v>4.3066951566951568</v>
      </c>
      <c r="BI144" s="488"/>
    </row>
    <row r="145" spans="1:61" x14ac:dyDescent="0.3">
      <c r="A145" s="259" t="s">
        <v>3738</v>
      </c>
      <c r="B145" s="259" t="s">
        <v>3834</v>
      </c>
      <c r="C145" s="608" t="s">
        <v>3857</v>
      </c>
      <c r="D145" s="259" t="s">
        <v>3798</v>
      </c>
      <c r="E145" s="610">
        <v>3</v>
      </c>
      <c r="F145" s="463" t="s">
        <v>3858</v>
      </c>
      <c r="G145" s="455" t="s">
        <v>3809</v>
      </c>
      <c r="H145" s="462" t="s">
        <v>3799</v>
      </c>
      <c r="I145" s="615" t="s">
        <v>3860</v>
      </c>
      <c r="J145" s="615" t="s">
        <v>3860</v>
      </c>
      <c r="K145" s="397">
        <f t="shared" si="247"/>
        <v>0.88</v>
      </c>
      <c r="L145" s="621">
        <v>22</v>
      </c>
      <c r="M145" s="622">
        <v>25</v>
      </c>
      <c r="N145" s="623">
        <v>8</v>
      </c>
      <c r="O145" s="624">
        <v>14</v>
      </c>
      <c r="P145" s="623">
        <v>6</v>
      </c>
      <c r="Q145" s="625">
        <v>9</v>
      </c>
      <c r="R145" s="625">
        <v>5</v>
      </c>
      <c r="S145" s="625">
        <v>2</v>
      </c>
      <c r="T145" s="624">
        <v>0</v>
      </c>
      <c r="U145" s="623">
        <v>1</v>
      </c>
      <c r="V145" s="625">
        <v>3</v>
      </c>
      <c r="W145" s="625">
        <v>18</v>
      </c>
      <c r="X145" s="626">
        <v>0</v>
      </c>
      <c r="Y145" s="624">
        <v>0</v>
      </c>
      <c r="Z145" s="623">
        <v>0</v>
      </c>
      <c r="AA145" s="625">
        <v>5</v>
      </c>
      <c r="AB145" s="625">
        <v>9</v>
      </c>
      <c r="AC145" s="625">
        <v>7</v>
      </c>
      <c r="AD145" s="624">
        <v>1</v>
      </c>
      <c r="AE145" s="623">
        <v>14</v>
      </c>
      <c r="AF145" s="625">
        <v>5</v>
      </c>
      <c r="AG145" s="625">
        <v>1</v>
      </c>
      <c r="AH145" s="626">
        <v>0</v>
      </c>
      <c r="AI145" s="626">
        <v>0</v>
      </c>
      <c r="AJ145" s="626">
        <v>0</v>
      </c>
      <c r="AK145" s="624">
        <v>2</v>
      </c>
      <c r="AL145" s="636">
        <v>3</v>
      </c>
      <c r="AM145" s="637">
        <v>12</v>
      </c>
      <c r="AN145" s="637">
        <v>5</v>
      </c>
      <c r="AO145" s="637">
        <v>2</v>
      </c>
      <c r="AP145" s="638">
        <v>0</v>
      </c>
      <c r="AQ145" s="296">
        <v>4.7727272727272725</v>
      </c>
      <c r="AR145" s="296">
        <v>4.5909090909090908</v>
      </c>
      <c r="AS145" s="641">
        <f t="shared" si="252"/>
        <v>4.5909090909090908</v>
      </c>
      <c r="AT145" s="300">
        <v>4.5909090909090908</v>
      </c>
      <c r="AU145" s="311">
        <v>4.5909090909090908</v>
      </c>
      <c r="AV145" s="307">
        <f t="shared" si="248"/>
        <v>4.625</v>
      </c>
      <c r="AW145" s="300">
        <v>4.5909090909090908</v>
      </c>
      <c r="AX145" s="127">
        <v>4.6818181818181817</v>
      </c>
      <c r="AY145" s="127">
        <v>4.6363636363636367</v>
      </c>
      <c r="AZ145" s="311">
        <v>4.5909090909090908</v>
      </c>
      <c r="BA145" s="641">
        <f t="shared" si="249"/>
        <v>4.3863636363636367</v>
      </c>
      <c r="BB145" s="300">
        <v>4.4090909090909092</v>
      </c>
      <c r="BC145" s="311">
        <v>4.3636363636363633</v>
      </c>
      <c r="BD145" s="307">
        <f t="shared" si="250"/>
        <v>4.4772727272727266</v>
      </c>
      <c r="BE145" s="313">
        <v>4.4545454545454541</v>
      </c>
      <c r="BF145" s="318">
        <v>4.5</v>
      </c>
      <c r="BG145" s="317">
        <f>'입력(강사강의)'!$J$1304</f>
        <v>4.7418546365914791</v>
      </c>
      <c r="BH145" s="644">
        <f t="shared" si="246"/>
        <v>4.5780447622552876</v>
      </c>
      <c r="BI145" s="488"/>
    </row>
    <row r="146" spans="1:61" x14ac:dyDescent="0.3">
      <c r="A146" s="259" t="s">
        <v>3737</v>
      </c>
      <c r="B146" s="259" t="s">
        <v>3861</v>
      </c>
      <c r="C146" s="608" t="s">
        <v>3885</v>
      </c>
      <c r="D146" s="259" t="s">
        <v>3797</v>
      </c>
      <c r="E146" s="610">
        <v>3</v>
      </c>
      <c r="F146" s="463" t="s">
        <v>3884</v>
      </c>
      <c r="G146" s="455" t="s">
        <v>3809</v>
      </c>
      <c r="H146" s="462" t="s">
        <v>3843</v>
      </c>
      <c r="I146" s="615" t="s">
        <v>3814</v>
      </c>
      <c r="J146" s="615" t="s">
        <v>3815</v>
      </c>
      <c r="K146" s="397">
        <f t="shared" si="247"/>
        <v>0.84337349397590367</v>
      </c>
      <c r="L146" s="621">
        <v>70</v>
      </c>
      <c r="M146" s="622">
        <v>83</v>
      </c>
      <c r="N146" s="623">
        <v>46</v>
      </c>
      <c r="O146" s="624">
        <v>24</v>
      </c>
      <c r="P146" s="623">
        <v>22</v>
      </c>
      <c r="Q146" s="625">
        <v>28</v>
      </c>
      <c r="R146" s="625">
        <v>14</v>
      </c>
      <c r="S146" s="625">
        <v>6</v>
      </c>
      <c r="T146" s="624">
        <v>0</v>
      </c>
      <c r="U146" s="623">
        <v>5</v>
      </c>
      <c r="V146" s="625">
        <v>4</v>
      </c>
      <c r="W146" s="625">
        <v>60</v>
      </c>
      <c r="X146" s="626">
        <v>0</v>
      </c>
      <c r="Y146" s="624">
        <v>1</v>
      </c>
      <c r="Z146" s="623">
        <v>0</v>
      </c>
      <c r="AA146" s="625">
        <v>0</v>
      </c>
      <c r="AB146" s="625">
        <v>4</v>
      </c>
      <c r="AC146" s="625">
        <v>58</v>
      </c>
      <c r="AD146" s="624">
        <v>8</v>
      </c>
      <c r="AE146" s="623">
        <v>15</v>
      </c>
      <c r="AF146" s="625">
        <v>43</v>
      </c>
      <c r="AG146" s="625">
        <v>2</v>
      </c>
      <c r="AH146" s="626">
        <v>2</v>
      </c>
      <c r="AI146" s="626">
        <v>0</v>
      </c>
      <c r="AJ146" s="626">
        <v>0</v>
      </c>
      <c r="AK146" s="624">
        <v>8</v>
      </c>
      <c r="AL146" s="636">
        <v>19</v>
      </c>
      <c r="AM146" s="637">
        <v>39</v>
      </c>
      <c r="AN146" s="637">
        <v>0</v>
      </c>
      <c r="AO146" s="637">
        <v>2</v>
      </c>
      <c r="AP146" s="638">
        <v>10</v>
      </c>
      <c r="AQ146" s="296">
        <v>4.1857142857142859</v>
      </c>
      <c r="AR146" s="296">
        <v>4.2571428571428571</v>
      </c>
      <c r="AS146" s="641">
        <f>(AT146+AU146)/2</f>
        <v>4.1142857142857139</v>
      </c>
      <c r="AT146" s="300">
        <v>4.1571428571428575</v>
      </c>
      <c r="AU146" s="311">
        <v>4.0714285714285712</v>
      </c>
      <c r="AV146" s="307">
        <f>(AW146+AX146+AY146+AZ146)/4</f>
        <v>4.0999999999999996</v>
      </c>
      <c r="AW146" s="300">
        <v>4.0714285714285712</v>
      </c>
      <c r="AX146" s="127">
        <v>4.1857142857142859</v>
      </c>
      <c r="AY146" s="127">
        <v>4.0285714285714285</v>
      </c>
      <c r="AZ146" s="311">
        <v>4.1142857142857139</v>
      </c>
      <c r="BA146" s="641">
        <f>(BB146+BC146)/2</f>
        <v>4.1857142857142859</v>
      </c>
      <c r="BB146" s="300">
        <v>4.1857142857142859</v>
      </c>
      <c r="BC146" s="311">
        <v>4.1857142857142859</v>
      </c>
      <c r="BD146" s="307">
        <f>(BE146+BF146)/2</f>
        <v>4.2642857142857142</v>
      </c>
      <c r="BE146" s="313">
        <v>4.1714285714285717</v>
      </c>
      <c r="BF146" s="318">
        <v>4.3571428571428568</v>
      </c>
      <c r="BG146" s="317">
        <f>'입력(강사강의)'!$J$1307</f>
        <v>4.2682677100100852</v>
      </c>
      <c r="BH146" s="644">
        <f t="shared" si="246"/>
        <v>4.1722843293414345</v>
      </c>
      <c r="BI146" s="488" t="s">
        <v>1922</v>
      </c>
    </row>
    <row r="147" spans="1:61" x14ac:dyDescent="0.3">
      <c r="A147" s="259" t="s">
        <v>3738</v>
      </c>
      <c r="B147" s="259" t="s">
        <v>3861</v>
      </c>
      <c r="C147" s="608" t="s">
        <v>3865</v>
      </c>
      <c r="D147" s="259" t="s">
        <v>369</v>
      </c>
      <c r="E147" s="610">
        <v>4</v>
      </c>
      <c r="F147" s="463" t="s">
        <v>368</v>
      </c>
      <c r="G147" s="455" t="s">
        <v>3809</v>
      </c>
      <c r="H147" s="462" t="s">
        <v>3820</v>
      </c>
      <c r="I147" s="615" t="s">
        <v>3849</v>
      </c>
      <c r="J147" s="615" t="s">
        <v>3849</v>
      </c>
      <c r="K147" s="397">
        <f t="shared" si="247"/>
        <v>1</v>
      </c>
      <c r="L147" s="621">
        <v>24</v>
      </c>
      <c r="M147" s="622">
        <v>24</v>
      </c>
      <c r="N147" s="623">
        <v>13</v>
      </c>
      <c r="O147" s="624">
        <v>11</v>
      </c>
      <c r="P147" s="623">
        <v>1</v>
      </c>
      <c r="Q147" s="625">
        <v>19</v>
      </c>
      <c r="R147" s="625">
        <v>4</v>
      </c>
      <c r="S147" s="625">
        <v>0</v>
      </c>
      <c r="T147" s="624">
        <v>0</v>
      </c>
      <c r="U147" s="623">
        <v>17</v>
      </c>
      <c r="V147" s="625">
        <v>7</v>
      </c>
      <c r="W147" s="625">
        <v>0</v>
      </c>
      <c r="X147" s="626">
        <v>0</v>
      </c>
      <c r="Y147" s="624">
        <v>0</v>
      </c>
      <c r="Z147" s="623">
        <v>0</v>
      </c>
      <c r="AA147" s="625">
        <v>0</v>
      </c>
      <c r="AB147" s="625">
        <v>18</v>
      </c>
      <c r="AC147" s="625">
        <v>6</v>
      </c>
      <c r="AD147" s="624">
        <v>0</v>
      </c>
      <c r="AE147" s="623">
        <v>13</v>
      </c>
      <c r="AF147" s="625">
        <v>10</v>
      </c>
      <c r="AG147" s="625">
        <v>0</v>
      </c>
      <c r="AH147" s="626">
        <v>0</v>
      </c>
      <c r="AI147" s="626">
        <v>0</v>
      </c>
      <c r="AJ147" s="626">
        <v>0</v>
      </c>
      <c r="AK147" s="624">
        <v>1</v>
      </c>
      <c r="AL147" s="636">
        <v>11</v>
      </c>
      <c r="AM147" s="637">
        <v>7</v>
      </c>
      <c r="AN147" s="637">
        <v>1</v>
      </c>
      <c r="AO147" s="637">
        <v>3</v>
      </c>
      <c r="AP147" s="638">
        <v>2</v>
      </c>
      <c r="AQ147" s="296">
        <v>4.791666666666667</v>
      </c>
      <c r="AR147" s="296">
        <v>4.583333333333333</v>
      </c>
      <c r="AS147" s="641">
        <f>(AT147+AU147)/2</f>
        <v>4.6041666666666661</v>
      </c>
      <c r="AT147" s="300">
        <v>4.625</v>
      </c>
      <c r="AU147" s="311">
        <v>4.583333333333333</v>
      </c>
      <c r="AV147" s="307">
        <f>(AW147+AX147+AY147+AZ147)/4</f>
        <v>4.666666666666667</v>
      </c>
      <c r="AW147" s="300">
        <v>4.625</v>
      </c>
      <c r="AX147" s="127">
        <v>4.666666666666667</v>
      </c>
      <c r="AY147" s="127">
        <v>4.708333333333333</v>
      </c>
      <c r="AZ147" s="311">
        <v>4.666666666666667</v>
      </c>
      <c r="BA147" s="641">
        <f>(BB147+BC147)/2</f>
        <v>4.75</v>
      </c>
      <c r="BB147" s="300">
        <v>4.791666666666667</v>
      </c>
      <c r="BC147" s="311">
        <v>4.708333333333333</v>
      </c>
      <c r="BD147" s="307">
        <f>(BE147+BF147)/2</f>
        <v>4.604166666666667</v>
      </c>
      <c r="BE147" s="313">
        <v>4.666666666666667</v>
      </c>
      <c r="BF147" s="318">
        <v>4.541666666666667</v>
      </c>
      <c r="BG147" s="317">
        <f>'입력(강사강의)'!$J$1319</f>
        <v>4.6761775362318847</v>
      </c>
      <c r="BH147" s="644">
        <f t="shared" si="246"/>
        <v>4.6641931438127084</v>
      </c>
      <c r="BI147" s="488"/>
    </row>
    <row r="148" spans="1:61" x14ac:dyDescent="0.3">
      <c r="A148" s="259" t="s">
        <v>3737</v>
      </c>
      <c r="B148" s="259" t="s">
        <v>3861</v>
      </c>
      <c r="C148" s="608" t="s">
        <v>3866</v>
      </c>
      <c r="D148" s="259" t="s">
        <v>3874</v>
      </c>
      <c r="E148" s="610">
        <v>1</v>
      </c>
      <c r="F148" s="463" t="s">
        <v>3868</v>
      </c>
      <c r="G148" s="455" t="s">
        <v>3809</v>
      </c>
      <c r="H148" s="462" t="s">
        <v>3870</v>
      </c>
      <c r="I148" s="615" t="s">
        <v>3826</v>
      </c>
      <c r="J148" s="615" t="s">
        <v>3826</v>
      </c>
      <c r="K148" s="397">
        <f t="shared" ref="K148:K151" si="253">IFERROR(L148/M148, "-")</f>
        <v>1</v>
      </c>
      <c r="L148" s="621">
        <v>13</v>
      </c>
      <c r="M148" s="622">
        <v>13</v>
      </c>
      <c r="N148" s="623">
        <v>5</v>
      </c>
      <c r="O148" s="624">
        <v>8</v>
      </c>
      <c r="P148" s="623">
        <v>0</v>
      </c>
      <c r="Q148" s="625">
        <v>2</v>
      </c>
      <c r="R148" s="625">
        <v>7</v>
      </c>
      <c r="S148" s="625">
        <v>4</v>
      </c>
      <c r="T148" s="624">
        <v>0</v>
      </c>
      <c r="U148" s="623">
        <v>2</v>
      </c>
      <c r="V148" s="625">
        <v>0</v>
      </c>
      <c r="W148" s="625">
        <v>9</v>
      </c>
      <c r="X148" s="626">
        <v>2</v>
      </c>
      <c r="Y148" s="624">
        <v>0</v>
      </c>
      <c r="Z148" s="623">
        <v>1</v>
      </c>
      <c r="AA148" s="625">
        <v>7</v>
      </c>
      <c r="AB148" s="625">
        <v>3</v>
      </c>
      <c r="AC148" s="625">
        <v>2</v>
      </c>
      <c r="AD148" s="624">
        <v>0</v>
      </c>
      <c r="AE148" s="623">
        <v>8</v>
      </c>
      <c r="AF148" s="625">
        <v>5</v>
      </c>
      <c r="AG148" s="625">
        <v>0</v>
      </c>
      <c r="AH148" s="626">
        <v>0</v>
      </c>
      <c r="AI148" s="626">
        <v>0</v>
      </c>
      <c r="AJ148" s="626">
        <v>0</v>
      </c>
      <c r="AK148" s="624">
        <v>0</v>
      </c>
      <c r="AL148" s="636">
        <v>7</v>
      </c>
      <c r="AM148" s="637">
        <v>3</v>
      </c>
      <c r="AN148" s="637">
        <v>2</v>
      </c>
      <c r="AO148" s="637">
        <v>1</v>
      </c>
      <c r="AP148" s="638">
        <v>0</v>
      </c>
      <c r="AQ148" s="296">
        <v>4.615384615384615</v>
      </c>
      <c r="AR148" s="296">
        <v>4.384615384615385</v>
      </c>
      <c r="AS148" s="641">
        <f>(AT148+AU148)/2</f>
        <v>4.5769230769230766</v>
      </c>
      <c r="AT148" s="300">
        <v>4.5384615384615383</v>
      </c>
      <c r="AU148" s="311">
        <v>4.615384615384615</v>
      </c>
      <c r="AV148" s="307">
        <f>(AW148+AX148+AY148+AZ148)/4</f>
        <v>4.615384615384615</v>
      </c>
      <c r="AW148" s="300">
        <v>4.5384615384615383</v>
      </c>
      <c r="AX148" s="127">
        <v>4.7692307692307692</v>
      </c>
      <c r="AY148" s="127">
        <v>4.5384615384615383</v>
      </c>
      <c r="AZ148" s="311">
        <v>4.615384615384615</v>
      </c>
      <c r="BA148" s="641">
        <f>(BB148+BC148)/2</f>
        <v>4.6538461538461533</v>
      </c>
      <c r="BB148" s="300">
        <v>4.615384615384615</v>
      </c>
      <c r="BC148" s="311">
        <v>4.6923076923076925</v>
      </c>
      <c r="BD148" s="307">
        <f>(BE148+BF148)/2</f>
        <v>4.4615384615384617</v>
      </c>
      <c r="BE148" s="313">
        <v>4.4615384615384617</v>
      </c>
      <c r="BF148" s="318">
        <v>4.4615384615384617</v>
      </c>
      <c r="BG148" s="317">
        <f>'입력(강사강의)'!$J$1328</f>
        <v>4.7636217948717947</v>
      </c>
      <c r="BH148" s="644">
        <f t="shared" si="246"/>
        <v>4.5853673570019717</v>
      </c>
      <c r="BI148" s="488"/>
    </row>
    <row r="149" spans="1:61" x14ac:dyDescent="0.3">
      <c r="A149" s="259" t="s">
        <v>3737</v>
      </c>
      <c r="B149" s="259" t="s">
        <v>3861</v>
      </c>
      <c r="C149" s="608" t="s">
        <v>3866</v>
      </c>
      <c r="D149" s="259" t="s">
        <v>3798</v>
      </c>
      <c r="E149" s="610">
        <v>2</v>
      </c>
      <c r="F149" s="463" t="s">
        <v>704</v>
      </c>
      <c r="G149" s="455" t="s">
        <v>3809</v>
      </c>
      <c r="H149" s="462" t="s">
        <v>3799</v>
      </c>
      <c r="I149" s="615" t="s">
        <v>3800</v>
      </c>
      <c r="J149" s="615" t="s">
        <v>3800</v>
      </c>
      <c r="K149" s="397">
        <f t="shared" si="253"/>
        <v>0.9285714285714286</v>
      </c>
      <c r="L149" s="621">
        <v>26</v>
      </c>
      <c r="M149" s="622">
        <v>28</v>
      </c>
      <c r="N149" s="623">
        <v>7</v>
      </c>
      <c r="O149" s="624">
        <v>19</v>
      </c>
      <c r="P149" s="623">
        <v>0</v>
      </c>
      <c r="Q149" s="625">
        <v>3</v>
      </c>
      <c r="R149" s="625">
        <v>13</v>
      </c>
      <c r="S149" s="625">
        <v>10</v>
      </c>
      <c r="T149" s="624">
        <v>0</v>
      </c>
      <c r="U149" s="623">
        <v>1</v>
      </c>
      <c r="V149" s="625">
        <v>5</v>
      </c>
      <c r="W149" s="625">
        <v>20</v>
      </c>
      <c r="X149" s="626">
        <v>0</v>
      </c>
      <c r="Y149" s="624">
        <v>0</v>
      </c>
      <c r="Z149" s="623">
        <v>3</v>
      </c>
      <c r="AA149" s="625">
        <v>15</v>
      </c>
      <c r="AB149" s="625">
        <v>6</v>
      </c>
      <c r="AC149" s="625">
        <v>2</v>
      </c>
      <c r="AD149" s="624">
        <v>0</v>
      </c>
      <c r="AE149" s="623">
        <v>12</v>
      </c>
      <c r="AF149" s="625">
        <v>8</v>
      </c>
      <c r="AG149" s="625">
        <v>3</v>
      </c>
      <c r="AH149" s="626">
        <v>0</v>
      </c>
      <c r="AI149" s="626">
        <v>1</v>
      </c>
      <c r="AJ149" s="626">
        <v>0</v>
      </c>
      <c r="AK149" s="624">
        <v>2</v>
      </c>
      <c r="AL149" s="636">
        <v>3</v>
      </c>
      <c r="AM149" s="637">
        <v>7</v>
      </c>
      <c r="AN149" s="637">
        <v>14</v>
      </c>
      <c r="AO149" s="637">
        <v>2</v>
      </c>
      <c r="AP149" s="638">
        <v>0</v>
      </c>
      <c r="AQ149" s="296">
        <v>4.9615384615384617</v>
      </c>
      <c r="AR149" s="296">
        <v>4.9230769230769234</v>
      </c>
      <c r="AS149" s="641">
        <f>(AT149+AU149)/2</f>
        <v>4.9230769230769234</v>
      </c>
      <c r="AT149" s="300">
        <v>4.9230769230769234</v>
      </c>
      <c r="AU149" s="311">
        <v>4.9230769230769234</v>
      </c>
      <c r="AV149" s="307">
        <f>(AW149+AX149+AY149+AZ149)/4</f>
        <v>4.865384615384615</v>
      </c>
      <c r="AW149" s="300">
        <v>4.9230769230769234</v>
      </c>
      <c r="AX149" s="127">
        <v>5</v>
      </c>
      <c r="AY149" s="127">
        <v>4.5769230769230766</v>
      </c>
      <c r="AZ149" s="311">
        <v>4.9615384615384617</v>
      </c>
      <c r="BA149" s="641">
        <f>(BB149+BC149)/2</f>
        <v>4.9615384615384617</v>
      </c>
      <c r="BB149" s="300">
        <v>4.9615384615384617</v>
      </c>
      <c r="BC149" s="311">
        <v>4.9615384615384617</v>
      </c>
      <c r="BD149" s="307">
        <f>(BE149+BF149)/2</f>
        <v>4.615384615384615</v>
      </c>
      <c r="BE149" s="313">
        <v>4.615384615384615</v>
      </c>
      <c r="BF149" s="318">
        <v>4.615384615384615</v>
      </c>
      <c r="BG149" s="317">
        <f>'입력(강사강의)'!$J$1337</f>
        <v>4.9559615384615388</v>
      </c>
      <c r="BH149" s="644">
        <f t="shared" si="246"/>
        <v>4.86939349112426</v>
      </c>
      <c r="BI149" s="488"/>
    </row>
    <row r="150" spans="1:61" x14ac:dyDescent="0.3">
      <c r="A150" s="259" t="s">
        <v>3737</v>
      </c>
      <c r="B150" s="259" t="s">
        <v>3861</v>
      </c>
      <c r="C150" s="608" t="s">
        <v>3867</v>
      </c>
      <c r="D150" s="259" t="s">
        <v>564</v>
      </c>
      <c r="E150" s="610">
        <v>3</v>
      </c>
      <c r="F150" s="463" t="s">
        <v>3869</v>
      </c>
      <c r="G150" s="455" t="s">
        <v>3809</v>
      </c>
      <c r="H150" s="462" t="s">
        <v>3871</v>
      </c>
      <c r="I150" s="615" t="s">
        <v>3832</v>
      </c>
      <c r="J150" s="615" t="s">
        <v>3832</v>
      </c>
      <c r="K150" s="397">
        <f t="shared" si="253"/>
        <v>1</v>
      </c>
      <c r="L150" s="621">
        <v>10</v>
      </c>
      <c r="M150" s="622">
        <v>10</v>
      </c>
      <c r="N150" s="623">
        <v>0</v>
      </c>
      <c r="O150" s="624">
        <v>10</v>
      </c>
      <c r="P150" s="623">
        <v>1</v>
      </c>
      <c r="Q150" s="625">
        <v>3</v>
      </c>
      <c r="R150" s="625">
        <v>3</v>
      </c>
      <c r="S150" s="625">
        <v>3</v>
      </c>
      <c r="T150" s="624">
        <v>0</v>
      </c>
      <c r="U150" s="623">
        <v>1</v>
      </c>
      <c r="V150" s="625">
        <v>0</v>
      </c>
      <c r="W150" s="625">
        <v>5</v>
      </c>
      <c r="X150" s="626">
        <v>4</v>
      </c>
      <c r="Y150" s="624">
        <v>0</v>
      </c>
      <c r="Z150" s="623">
        <v>0</v>
      </c>
      <c r="AA150" s="625">
        <v>2</v>
      </c>
      <c r="AB150" s="625">
        <v>3</v>
      </c>
      <c r="AC150" s="625">
        <v>4</v>
      </c>
      <c r="AD150" s="624">
        <v>1</v>
      </c>
      <c r="AE150" s="623">
        <v>8</v>
      </c>
      <c r="AF150" s="625">
        <v>1</v>
      </c>
      <c r="AG150" s="625">
        <v>0</v>
      </c>
      <c r="AH150" s="626">
        <v>0</v>
      </c>
      <c r="AI150" s="626">
        <v>0</v>
      </c>
      <c r="AJ150" s="626">
        <v>0</v>
      </c>
      <c r="AK150" s="624">
        <v>1</v>
      </c>
      <c r="AL150" s="636">
        <v>2</v>
      </c>
      <c r="AM150" s="637">
        <v>7</v>
      </c>
      <c r="AN150" s="637">
        <v>1</v>
      </c>
      <c r="AO150" s="637">
        <v>0</v>
      </c>
      <c r="AP150" s="638">
        <v>0</v>
      </c>
      <c r="AQ150" s="296">
        <v>4.7</v>
      </c>
      <c r="AR150" s="296">
        <v>4.7</v>
      </c>
      <c r="AS150" s="641">
        <f>(AT150+AU150)/2</f>
        <v>4.5999999999999996</v>
      </c>
      <c r="AT150" s="300">
        <v>4.5999999999999996</v>
      </c>
      <c r="AU150" s="311">
        <v>4.5999999999999996</v>
      </c>
      <c r="AV150" s="307">
        <f>(AW150+AX150+AY150+AZ150)/4</f>
        <v>4.5750000000000002</v>
      </c>
      <c r="AW150" s="300">
        <v>4.5</v>
      </c>
      <c r="AX150" s="127">
        <v>4.8</v>
      </c>
      <c r="AY150" s="127">
        <v>4.3</v>
      </c>
      <c r="AZ150" s="311">
        <v>4.7</v>
      </c>
      <c r="BA150" s="641">
        <f>(BB150+BC150)/2</f>
        <v>4.5999999999999996</v>
      </c>
      <c r="BB150" s="300">
        <v>4.5</v>
      </c>
      <c r="BC150" s="311">
        <v>4.7</v>
      </c>
      <c r="BD150" s="307">
        <f>(BE150+BF150)/2</f>
        <v>4.5</v>
      </c>
      <c r="BE150" s="313">
        <v>4.4000000000000004</v>
      </c>
      <c r="BF150" s="318">
        <v>4.5999999999999996</v>
      </c>
      <c r="BG150" s="317">
        <f>'입력(강사강의)'!$J$1340</f>
        <v>4.7583333333333346</v>
      </c>
      <c r="BH150" s="644">
        <f t="shared" si="246"/>
        <v>4.6044871794871804</v>
      </c>
      <c r="BI150" s="488"/>
    </row>
    <row r="151" spans="1:61" ht="16.5" customHeight="1" x14ac:dyDescent="0.3">
      <c r="A151" s="557" t="s">
        <v>3862</v>
      </c>
      <c r="B151" s="557"/>
      <c r="C151" s="609"/>
      <c r="D151" s="557"/>
      <c r="E151" s="612" t="str">
        <f>COUNTIFS(E152:E173, "&lt;&gt;", E152:E173, "&gt;0", BI152:BI173, "&lt;&gt;과정진행중", BI152:BI173, "&lt;&gt;타기관위탁")+1&amp;"개 기수"</f>
        <v>5개 기수</v>
      </c>
      <c r="F151" s="188" t="str">
        <f>IFERROR(SUMPRODUCT(1/COUNTIF(F152:F173, F152:F173))-COUNTIF(BI152:BI173,"=과정진행중")-COUNTIF(BI152:BI173,"=타기관위탁")+1&amp;"개 과정", "-")</f>
        <v>-</v>
      </c>
      <c r="G151" s="613" t="s">
        <v>104</v>
      </c>
      <c r="H151" s="582" t="s">
        <v>104</v>
      </c>
      <c r="I151" s="614" t="s">
        <v>104</v>
      </c>
      <c r="J151" s="614" t="s">
        <v>104</v>
      </c>
      <c r="K151" s="563" t="str">
        <f t="shared" si="253"/>
        <v>-</v>
      </c>
      <c r="L151" s="732" t="str">
        <f>IFERROR(SUMIFS(L152:L173, $E$152:$E$173, "&lt;&gt;", $E$152:$E$173, "&gt;=0", $BI$152:$BI$173, "&lt;&gt;과정진행중", $BI$152:$BI$173, "&lt;&gt;타기관위탁")+ROUNDDOWN(AVERAGEIF($D$152:$D$173, "기본(기본장기)", L152:L173),0), "-")</f>
        <v>-</v>
      </c>
      <c r="M151" s="617" t="str">
        <f>IFERROR(SUMIFS(M152:M173, $E$152:$E$173, "&lt;&gt;", $E$152:$E$173, "&gt;=0", $BI$152:$BI$173, "&lt;&gt;과정진행중", $BI$152:$BI$173, "&lt;&gt;타기관위탁")+ROUNDDOWN(AVERAGEIF($D$152:$D$173, "기본(기본장기)", M152:M173),0), "-")</f>
        <v>-</v>
      </c>
      <c r="N151" s="564" t="str">
        <f>IFERROR(SUMIFS(N152:N173, $BI$152:$BI$173, "&lt;&gt;타기관위탁", $BI$152:$BI$173, "&lt;&gt;과정진행중")+ROUNDDOWN(AVERAGEIF($D$152:$D$173, "기본(기본장기)", N152:N173), 0) / $L$151, "-")</f>
        <v>-</v>
      </c>
      <c r="O151" s="565" t="str">
        <f t="shared" ref="O151:AP151" si="254">IFERROR(SUMIFS(O152:O173, $BI$152:$BI$173, "&lt;&gt;타기관위탁", $BI$152:$BI$173, "&lt;&gt;과정진행중")+ROUNDDOWN(AVERAGEIF($D$152:$D$173, "기본(기본장기)", O152:O173), 0) / $L$151, "-")</f>
        <v>-</v>
      </c>
      <c r="P151" s="564" t="str">
        <f t="shared" si="254"/>
        <v>-</v>
      </c>
      <c r="Q151" s="563" t="str">
        <f t="shared" si="254"/>
        <v>-</v>
      </c>
      <c r="R151" s="563" t="str">
        <f t="shared" si="254"/>
        <v>-</v>
      </c>
      <c r="S151" s="563" t="str">
        <f t="shared" si="254"/>
        <v>-</v>
      </c>
      <c r="T151" s="565" t="str">
        <f t="shared" si="254"/>
        <v>-</v>
      </c>
      <c r="U151" s="564" t="str">
        <f t="shared" si="254"/>
        <v>-</v>
      </c>
      <c r="V151" s="563" t="str">
        <f t="shared" si="254"/>
        <v>-</v>
      </c>
      <c r="W151" s="563" t="str">
        <f t="shared" si="254"/>
        <v>-</v>
      </c>
      <c r="X151" s="566" t="str">
        <f t="shared" si="254"/>
        <v>-</v>
      </c>
      <c r="Y151" s="565" t="str">
        <f t="shared" si="254"/>
        <v>-</v>
      </c>
      <c r="Z151" s="564" t="str">
        <f t="shared" si="254"/>
        <v>-</v>
      </c>
      <c r="AA151" s="563" t="str">
        <f t="shared" si="254"/>
        <v>-</v>
      </c>
      <c r="AB151" s="563" t="str">
        <f t="shared" si="254"/>
        <v>-</v>
      </c>
      <c r="AC151" s="563" t="str">
        <f t="shared" si="254"/>
        <v>-</v>
      </c>
      <c r="AD151" s="565" t="str">
        <f t="shared" si="254"/>
        <v>-</v>
      </c>
      <c r="AE151" s="564" t="str">
        <f t="shared" si="254"/>
        <v>-</v>
      </c>
      <c r="AF151" s="563" t="str">
        <f t="shared" si="254"/>
        <v>-</v>
      </c>
      <c r="AG151" s="563" t="str">
        <f t="shared" si="254"/>
        <v>-</v>
      </c>
      <c r="AH151" s="563" t="str">
        <f t="shared" si="254"/>
        <v>-</v>
      </c>
      <c r="AI151" s="563" t="str">
        <f t="shared" si="254"/>
        <v>-</v>
      </c>
      <c r="AJ151" s="563" t="str">
        <f t="shared" si="254"/>
        <v>-</v>
      </c>
      <c r="AK151" s="565" t="str">
        <f t="shared" si="254"/>
        <v>-</v>
      </c>
      <c r="AL151" s="564" t="str">
        <f t="shared" si="254"/>
        <v>-</v>
      </c>
      <c r="AM151" s="563" t="str">
        <f t="shared" si="254"/>
        <v>-</v>
      </c>
      <c r="AN151" s="563" t="str">
        <f t="shared" si="254"/>
        <v>-</v>
      </c>
      <c r="AO151" s="563" t="str">
        <f t="shared" si="254"/>
        <v>-</v>
      </c>
      <c r="AP151" s="566" t="str">
        <f t="shared" si="254"/>
        <v>-</v>
      </c>
      <c r="AQ151" s="570" t="str">
        <f>IFERROR(AVERAGE(AQ152:AQ173), "-")</f>
        <v>-</v>
      </c>
      <c r="AR151" s="570" t="str">
        <f t="shared" ref="AR151:BH151" si="255">IFERROR(AVERAGE(AR152:AR173), "-")</f>
        <v>-</v>
      </c>
      <c r="AS151" s="571" t="str">
        <f t="shared" si="255"/>
        <v>-</v>
      </c>
      <c r="AT151" s="562" t="str">
        <f t="shared" si="255"/>
        <v>-</v>
      </c>
      <c r="AU151" s="572" t="str">
        <f t="shared" si="255"/>
        <v>-</v>
      </c>
      <c r="AV151" s="573" t="str">
        <f t="shared" si="255"/>
        <v>-</v>
      </c>
      <c r="AW151" s="562" t="str">
        <f t="shared" si="255"/>
        <v>-</v>
      </c>
      <c r="AX151" s="562" t="str">
        <f t="shared" si="255"/>
        <v>-</v>
      </c>
      <c r="AY151" s="562" t="str">
        <f t="shared" si="255"/>
        <v>-</v>
      </c>
      <c r="AZ151" s="572" t="str">
        <f t="shared" si="255"/>
        <v>-</v>
      </c>
      <c r="BA151" s="571" t="str">
        <f t="shared" si="255"/>
        <v>-</v>
      </c>
      <c r="BB151" s="562" t="str">
        <f t="shared" si="255"/>
        <v>-</v>
      </c>
      <c r="BC151" s="572" t="str">
        <f t="shared" si="255"/>
        <v>-</v>
      </c>
      <c r="BD151" s="573" t="str">
        <f t="shared" si="255"/>
        <v>-</v>
      </c>
      <c r="BE151" s="562" t="str">
        <f t="shared" si="255"/>
        <v>-</v>
      </c>
      <c r="BF151" s="572" t="str">
        <f t="shared" si="255"/>
        <v>-</v>
      </c>
      <c r="BG151" s="574" t="str">
        <f t="shared" si="255"/>
        <v>-</v>
      </c>
      <c r="BH151" s="575" t="str">
        <f t="shared" si="255"/>
        <v>-</v>
      </c>
      <c r="BI151" s="576" t="s">
        <v>104</v>
      </c>
    </row>
    <row r="152" spans="1:61" x14ac:dyDescent="0.3">
      <c r="A152" s="259" t="s">
        <v>3863</v>
      </c>
      <c r="B152" s="259" t="s">
        <v>3864</v>
      </c>
      <c r="C152" s="608" t="s">
        <v>3875</v>
      </c>
      <c r="D152" s="259" t="s">
        <v>361</v>
      </c>
      <c r="E152" s="610">
        <v>4</v>
      </c>
      <c r="F152" s="463" t="s">
        <v>1569</v>
      </c>
      <c r="G152" s="455" t="s">
        <v>3876</v>
      </c>
      <c r="H152" s="462" t="s">
        <v>3877</v>
      </c>
      <c r="I152" s="615" t="s">
        <v>3849</v>
      </c>
      <c r="J152" s="615" t="s">
        <v>3849</v>
      </c>
      <c r="K152" s="397" t="str">
        <f t="shared" ref="K152:K153" si="256">IFERROR(L152/M152, "-")</f>
        <v>-</v>
      </c>
      <c r="L152" s="621"/>
      <c r="M152" s="622"/>
      <c r="N152" s="623"/>
      <c r="O152" s="624"/>
      <c r="P152" s="623"/>
      <c r="Q152" s="625"/>
      <c r="R152" s="625"/>
      <c r="S152" s="625"/>
      <c r="T152" s="624"/>
      <c r="U152" s="623"/>
      <c r="V152" s="625"/>
      <c r="W152" s="625"/>
      <c r="X152" s="626"/>
      <c r="Y152" s="624"/>
      <c r="Z152" s="623"/>
      <c r="AA152" s="625"/>
      <c r="AB152" s="625"/>
      <c r="AC152" s="625"/>
      <c r="AD152" s="624"/>
      <c r="AE152" s="623"/>
      <c r="AF152" s="625"/>
      <c r="AG152" s="625"/>
      <c r="AH152" s="626"/>
      <c r="AI152" s="626"/>
      <c r="AJ152" s="626"/>
      <c r="AK152" s="624"/>
      <c r="AL152" s="636"/>
      <c r="AM152" s="637"/>
      <c r="AN152" s="637"/>
      <c r="AO152" s="637"/>
      <c r="AP152" s="638"/>
      <c r="AQ152" s="296"/>
      <c r="AR152" s="296"/>
      <c r="AS152" s="641" t="str">
        <f t="shared" ref="AS152:AS153" si="257">IFERROR(AVERAGE(AT152:AU152), "-")</f>
        <v>-</v>
      </c>
      <c r="AT152" s="300"/>
      <c r="AU152" s="311"/>
      <c r="AV152" s="307"/>
      <c r="AW152" s="300"/>
      <c r="AX152" s="127"/>
      <c r="AY152" s="127"/>
      <c r="AZ152" s="311"/>
      <c r="BA152" s="641"/>
      <c r="BB152" s="300"/>
      <c r="BC152" s="311"/>
      <c r="BD152" s="307"/>
      <c r="BE152" s="313"/>
      <c r="BF152" s="318"/>
      <c r="BG152" s="317"/>
      <c r="BH152" s="644"/>
      <c r="BI152" s="480"/>
    </row>
    <row r="153" spans="1:61" x14ac:dyDescent="0.3">
      <c r="A153" s="259" t="s">
        <v>3863</v>
      </c>
      <c r="B153" s="259" t="s">
        <v>3864</v>
      </c>
      <c r="C153" s="608" t="s">
        <v>3875</v>
      </c>
      <c r="D153" s="259" t="s">
        <v>3872</v>
      </c>
      <c r="E153" s="610">
        <v>1</v>
      </c>
      <c r="F153" s="463" t="s">
        <v>3878</v>
      </c>
      <c r="G153" s="455" t="s">
        <v>3809</v>
      </c>
      <c r="H153" s="462" t="s">
        <v>3870</v>
      </c>
      <c r="I153" s="615" t="s">
        <v>3796</v>
      </c>
      <c r="J153" s="615" t="s">
        <v>3796</v>
      </c>
      <c r="K153" s="397" t="str">
        <f t="shared" si="256"/>
        <v>-</v>
      </c>
      <c r="L153" s="621"/>
      <c r="M153" s="622"/>
      <c r="N153" s="623"/>
      <c r="O153" s="624"/>
      <c r="P153" s="623"/>
      <c r="Q153" s="625"/>
      <c r="R153" s="625"/>
      <c r="S153" s="625"/>
      <c r="T153" s="624"/>
      <c r="U153" s="623"/>
      <c r="V153" s="625"/>
      <c r="W153" s="625"/>
      <c r="X153" s="626"/>
      <c r="Y153" s="624"/>
      <c r="Z153" s="623"/>
      <c r="AA153" s="625"/>
      <c r="AB153" s="625"/>
      <c r="AC153" s="625"/>
      <c r="AD153" s="624"/>
      <c r="AE153" s="623"/>
      <c r="AF153" s="625"/>
      <c r="AG153" s="625"/>
      <c r="AH153" s="626"/>
      <c r="AI153" s="626"/>
      <c r="AJ153" s="626"/>
      <c r="AK153" s="624"/>
      <c r="AL153" s="636"/>
      <c r="AM153" s="637"/>
      <c r="AN153" s="637"/>
      <c r="AO153" s="637"/>
      <c r="AP153" s="638"/>
      <c r="AQ153" s="296"/>
      <c r="AR153" s="296"/>
      <c r="AS153" s="641" t="str">
        <f t="shared" si="257"/>
        <v>-</v>
      </c>
      <c r="AT153" s="300"/>
      <c r="AU153" s="311"/>
      <c r="AV153" s="307"/>
      <c r="AW153" s="300"/>
      <c r="AX153" s="127"/>
      <c r="AY153" s="127"/>
      <c r="AZ153" s="311"/>
      <c r="BA153" s="641"/>
      <c r="BB153" s="300"/>
      <c r="BC153" s="311"/>
      <c r="BD153" s="307"/>
      <c r="BE153" s="313"/>
      <c r="BF153" s="318"/>
      <c r="BG153" s="317"/>
      <c r="BH153" s="644"/>
      <c r="BI153" s="480"/>
    </row>
    <row r="154" spans="1:61" x14ac:dyDescent="0.3">
      <c r="A154" s="259" t="s">
        <v>3863</v>
      </c>
      <c r="B154" s="259" t="s">
        <v>3864</v>
      </c>
      <c r="C154" s="608" t="s">
        <v>3875</v>
      </c>
      <c r="D154" s="259" t="s">
        <v>564</v>
      </c>
      <c r="E154" s="610">
        <v>4</v>
      </c>
      <c r="F154" s="463" t="s">
        <v>3869</v>
      </c>
      <c r="G154" s="455" t="s">
        <v>3809</v>
      </c>
      <c r="H154" s="462" t="s">
        <v>3830</v>
      </c>
      <c r="I154" s="615" t="s">
        <v>3832</v>
      </c>
      <c r="J154" s="615" t="s">
        <v>3832</v>
      </c>
      <c r="K154" s="397" t="str">
        <f t="shared" ref="K154:K156" si="258">IFERROR(L154/M154, "-")</f>
        <v>-</v>
      </c>
      <c r="L154" s="621"/>
      <c r="M154" s="622"/>
      <c r="N154" s="623"/>
      <c r="O154" s="624"/>
      <c r="P154" s="623"/>
      <c r="Q154" s="625"/>
      <c r="R154" s="625"/>
      <c r="S154" s="625"/>
      <c r="T154" s="624"/>
      <c r="U154" s="623"/>
      <c r="V154" s="625"/>
      <c r="W154" s="625"/>
      <c r="X154" s="626"/>
      <c r="Y154" s="624"/>
      <c r="Z154" s="623"/>
      <c r="AA154" s="625"/>
      <c r="AB154" s="625"/>
      <c r="AC154" s="625"/>
      <c r="AD154" s="624"/>
      <c r="AE154" s="623"/>
      <c r="AF154" s="625"/>
      <c r="AG154" s="625"/>
      <c r="AH154" s="626"/>
      <c r="AI154" s="626"/>
      <c r="AJ154" s="626"/>
      <c r="AK154" s="624"/>
      <c r="AL154" s="636"/>
      <c r="AM154" s="637"/>
      <c r="AN154" s="637"/>
      <c r="AO154" s="637"/>
      <c r="AP154" s="638"/>
      <c r="AQ154" s="296"/>
      <c r="AR154" s="296"/>
      <c r="AS154" s="641" t="str">
        <f t="shared" ref="AS154:AS156" si="259">IFERROR(AVERAGE(AT154:AU154), "-")</f>
        <v>-</v>
      </c>
      <c r="AT154" s="300"/>
      <c r="AU154" s="311"/>
      <c r="AV154" s="307"/>
      <c r="AW154" s="300"/>
      <c r="AX154" s="127"/>
      <c r="AY154" s="127"/>
      <c r="AZ154" s="311"/>
      <c r="BA154" s="641"/>
      <c r="BB154" s="300"/>
      <c r="BC154" s="311"/>
      <c r="BD154" s="307"/>
      <c r="BE154" s="313"/>
      <c r="BF154" s="318"/>
      <c r="BG154" s="317"/>
      <c r="BH154" s="644"/>
      <c r="BI154" s="480"/>
    </row>
    <row r="155" spans="1:61" x14ac:dyDescent="0.3">
      <c r="A155" s="259" t="s">
        <v>3863</v>
      </c>
      <c r="B155" s="259" t="s">
        <v>3864</v>
      </c>
      <c r="C155" s="608" t="s">
        <v>3879</v>
      </c>
      <c r="D155" s="259" t="s">
        <v>765</v>
      </c>
      <c r="E155" s="610">
        <v>3</v>
      </c>
      <c r="F155" s="463" t="s">
        <v>3880</v>
      </c>
      <c r="G155" s="455" t="s">
        <v>3809</v>
      </c>
      <c r="H155" s="462" t="s">
        <v>3799</v>
      </c>
      <c r="I155" s="615" t="s">
        <v>3800</v>
      </c>
      <c r="J155" s="615" t="s">
        <v>3800</v>
      </c>
      <c r="K155" s="397" t="str">
        <f t="shared" si="258"/>
        <v>-</v>
      </c>
      <c r="L155" s="621"/>
      <c r="M155" s="622"/>
      <c r="N155" s="623"/>
      <c r="O155" s="624"/>
      <c r="P155" s="623"/>
      <c r="Q155" s="625"/>
      <c r="R155" s="625"/>
      <c r="S155" s="625"/>
      <c r="T155" s="624"/>
      <c r="U155" s="623"/>
      <c r="V155" s="625"/>
      <c r="W155" s="625"/>
      <c r="X155" s="626"/>
      <c r="Y155" s="624"/>
      <c r="Z155" s="623"/>
      <c r="AA155" s="625"/>
      <c r="AB155" s="625"/>
      <c r="AC155" s="625"/>
      <c r="AD155" s="624"/>
      <c r="AE155" s="623"/>
      <c r="AF155" s="625"/>
      <c r="AG155" s="625"/>
      <c r="AH155" s="626"/>
      <c r="AI155" s="626"/>
      <c r="AJ155" s="626"/>
      <c r="AK155" s="624"/>
      <c r="AL155" s="636"/>
      <c r="AM155" s="637"/>
      <c r="AN155" s="637"/>
      <c r="AO155" s="637"/>
      <c r="AP155" s="638"/>
      <c r="AQ155" s="296"/>
      <c r="AR155" s="296"/>
      <c r="AS155" s="641" t="str">
        <f t="shared" si="259"/>
        <v>-</v>
      </c>
      <c r="AT155" s="300"/>
      <c r="AU155" s="311"/>
      <c r="AV155" s="307"/>
      <c r="AW155" s="300"/>
      <c r="AX155" s="127"/>
      <c r="AY155" s="127"/>
      <c r="AZ155" s="311"/>
      <c r="BA155" s="641"/>
      <c r="BB155" s="300"/>
      <c r="BC155" s="311"/>
      <c r="BD155" s="307"/>
      <c r="BE155" s="313"/>
      <c r="BF155" s="318"/>
      <c r="BG155" s="317"/>
      <c r="BH155" s="644"/>
      <c r="BI155" s="480"/>
    </row>
    <row r="156" spans="1:61" x14ac:dyDescent="0.3">
      <c r="A156" s="259"/>
      <c r="B156" s="259"/>
      <c r="C156" s="608"/>
      <c r="D156" s="259"/>
      <c r="E156" s="610"/>
      <c r="F156" s="463"/>
      <c r="G156" s="455"/>
      <c r="H156" s="462"/>
      <c r="I156" s="615"/>
      <c r="J156" s="615"/>
      <c r="K156" s="397" t="str">
        <f t="shared" si="258"/>
        <v>-</v>
      </c>
      <c r="L156" s="621"/>
      <c r="M156" s="622"/>
      <c r="N156" s="623"/>
      <c r="O156" s="624"/>
      <c r="P156" s="623"/>
      <c r="Q156" s="625"/>
      <c r="R156" s="625"/>
      <c r="S156" s="625"/>
      <c r="T156" s="624"/>
      <c r="U156" s="623"/>
      <c r="V156" s="625"/>
      <c r="W156" s="625"/>
      <c r="X156" s="626"/>
      <c r="Y156" s="624"/>
      <c r="Z156" s="623"/>
      <c r="AA156" s="625"/>
      <c r="AB156" s="625"/>
      <c r="AC156" s="625"/>
      <c r="AD156" s="624"/>
      <c r="AE156" s="623"/>
      <c r="AF156" s="625"/>
      <c r="AG156" s="625"/>
      <c r="AH156" s="626"/>
      <c r="AI156" s="626"/>
      <c r="AJ156" s="626"/>
      <c r="AK156" s="624"/>
      <c r="AL156" s="636"/>
      <c r="AM156" s="637"/>
      <c r="AN156" s="637"/>
      <c r="AO156" s="637"/>
      <c r="AP156" s="638"/>
      <c r="AQ156" s="296"/>
      <c r="AR156" s="296"/>
      <c r="AS156" s="641" t="str">
        <f t="shared" si="259"/>
        <v>-</v>
      </c>
      <c r="AT156" s="300"/>
      <c r="AU156" s="311"/>
      <c r="AV156" s="307"/>
      <c r="AW156" s="300"/>
      <c r="AX156" s="127"/>
      <c r="AY156" s="127"/>
      <c r="AZ156" s="311"/>
      <c r="BA156" s="641"/>
      <c r="BB156" s="300"/>
      <c r="BC156" s="311"/>
      <c r="BD156" s="307"/>
      <c r="BE156" s="313"/>
      <c r="BF156" s="318"/>
      <c r="BG156" s="317"/>
      <c r="BH156" s="644"/>
      <c r="BI156" s="480"/>
    </row>
  </sheetData>
  <sheetProtection formatCells="0" formatColumns="0" formatRows="0" insertColumns="0" insertRows="0" insertHyperlinks="0" sort="0" autoFilter="0" pivotTables="0"/>
  <autoFilter ref="A4:BI156" xr:uid="{B1913A2A-B0F5-4525-AD5B-98FB46E9BB10}"/>
  <phoneticPr fontId="28" type="noConversion"/>
  <conditionalFormatting sqref="AQ126:BH126 I126:J126 AQ157:BH1048576 I157:J1048576">
    <cfRule type="cellIs" dxfId="413" priority="83" operator="lessThan">
      <formula>4</formula>
    </cfRule>
  </conditionalFormatting>
  <dataValidations count="2">
    <dataValidation type="list" allowBlank="1" showInputMessage="1" showErrorMessage="1" sqref="D6:D156" xr:uid="{00000000-0002-0000-0100-000000000000}">
      <formula1>"기본(기본), 기본(기본장기), 기본(리더십), 직무(공통), 직무(전문), 직무(인문·소양), 핵심(핵심과제), 핵심(디지털), 핵심(도민역량)"</formula1>
    </dataValidation>
    <dataValidation type="list" allowBlank="1" showInputMessage="1" showErrorMessage="1" sqref="G5:G156" xr:uid="{00000000-0002-0000-0100-000001000000}">
      <formula1>"인재개발원, 온라인, 현장캠퍼스, -"</formula1>
    </dataValidation>
  </dataValidations>
  <printOptions horizontalCentered="1"/>
  <pageMargins left="0.25" right="0.25" top="0.75" bottom="0.75" header="0.3" footer="0.3"/>
  <pageSetup paperSize="8" scale="30" fitToHeight="0" orientation="landscape" r:id="rId1"/>
  <headerFooter>
    <oddFooter>&amp;N페이지 중 &amp;P페이지</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filterMode="1">
    <tabColor rgb="FF008000"/>
    <pageSetUpPr fitToPage="1"/>
  </sheetPr>
  <dimension ref="A1:U1345"/>
  <sheetViews>
    <sheetView showGridLines="0" view="pageBreakPreview" zoomScale="85" zoomScaleNormal="70" zoomScaleSheetLayoutView="85" workbookViewId="0">
      <pane ySplit="4" topLeftCell="A5" activePane="bottomLeft" state="frozen"/>
      <selection activeCell="N106" sqref="N106"/>
      <selection pane="bottomLeft" activeCell="G41" sqref="G41"/>
    </sheetView>
  </sheetViews>
  <sheetFormatPr defaultColWidth="8.75" defaultRowHeight="16.5" x14ac:dyDescent="0.3"/>
  <cols>
    <col min="1" max="1" width="4.75" style="179" customWidth="1"/>
    <col min="2" max="2" width="10.25" style="179" customWidth="1"/>
    <col min="3" max="3" width="4.875" style="179" customWidth="1"/>
    <col min="4" max="4" width="47.25" style="84" customWidth="1"/>
    <col min="5" max="5" width="13" style="104" bestFit="1" customWidth="1"/>
    <col min="6" max="6" width="36.25" style="105" customWidth="1"/>
    <col min="7" max="8" width="13.125" style="104" customWidth="1"/>
    <col min="9" max="9" width="4.875" style="179" customWidth="1"/>
    <col min="10" max="10" width="15.375" style="106" customWidth="1"/>
    <col min="11" max="14" width="10.625" style="100" customWidth="1"/>
    <col min="15" max="15" width="8.75" style="431"/>
  </cols>
  <sheetData>
    <row r="1" spans="1:21" ht="45" customHeight="1" x14ac:dyDescent="0.3">
      <c r="A1" s="177" t="s">
        <v>1826</v>
      </c>
      <c r="B1" s="177"/>
      <c r="C1" s="177"/>
      <c r="D1" s="118"/>
      <c r="E1" s="118"/>
      <c r="F1" s="118"/>
      <c r="G1" s="118"/>
      <c r="H1" s="118"/>
      <c r="I1" s="177"/>
      <c r="J1" s="118"/>
      <c r="K1" s="118"/>
      <c r="L1" s="118"/>
      <c r="M1" s="118"/>
      <c r="N1" s="118"/>
      <c r="O1" s="435"/>
    </row>
    <row r="2" spans="1:21" ht="21" customHeight="1" thickBot="1" x14ac:dyDescent="0.35">
      <c r="A2" s="451" t="s">
        <v>4100</v>
      </c>
      <c r="B2" s="178"/>
      <c r="C2" s="178"/>
      <c r="D2" s="85"/>
      <c r="E2" s="85"/>
      <c r="F2" s="180"/>
      <c r="G2" s="219"/>
      <c r="H2" s="219"/>
      <c r="I2" s="178"/>
      <c r="J2" s="85"/>
      <c r="K2" s="85"/>
      <c r="L2" s="85"/>
      <c r="M2" s="85"/>
      <c r="N2" s="235"/>
      <c r="O2" s="235" t="s">
        <v>484</v>
      </c>
    </row>
    <row r="3" spans="1:21" s="2" customFormat="1" ht="48.75" customHeight="1" thickTop="1" x14ac:dyDescent="0.3">
      <c r="A3" s="645" t="s">
        <v>1540</v>
      </c>
      <c r="B3" s="645" t="s">
        <v>7</v>
      </c>
      <c r="C3" s="645" t="s">
        <v>645</v>
      </c>
      <c r="D3" s="646" t="s">
        <v>154</v>
      </c>
      <c r="E3" s="647" t="s">
        <v>155</v>
      </c>
      <c r="F3" s="648" t="s">
        <v>180</v>
      </c>
      <c r="G3" s="648" t="s">
        <v>249</v>
      </c>
      <c r="H3" s="648" t="s">
        <v>185</v>
      </c>
      <c r="I3" s="649" t="s">
        <v>1032</v>
      </c>
      <c r="J3" s="650" t="s">
        <v>1054</v>
      </c>
      <c r="K3" s="651" t="s">
        <v>151</v>
      </c>
      <c r="L3" s="652" t="s">
        <v>152</v>
      </c>
      <c r="M3" s="652" t="s">
        <v>148</v>
      </c>
      <c r="N3" s="652" t="s">
        <v>153</v>
      </c>
      <c r="O3" s="653" t="s">
        <v>1533</v>
      </c>
    </row>
    <row r="4" spans="1:21" s="4" customFormat="1" ht="27.75" hidden="1" customHeight="1" thickBot="1" x14ac:dyDescent="0.35">
      <c r="A4" s="183" t="s">
        <v>191</v>
      </c>
      <c r="B4" s="183"/>
      <c r="C4" s="220"/>
      <c r="D4" s="182"/>
      <c r="E4" s="182"/>
      <c r="F4" s="363"/>
      <c r="G4" s="182"/>
      <c r="H4" s="182"/>
      <c r="I4" s="220"/>
      <c r="J4" s="663">
        <f>AVERAGEIF($E6:$E5013,"**",J6:J5013)</f>
        <v>4.6116511404092</v>
      </c>
      <c r="K4" s="664">
        <f>AVERAGEIF($E6:$E5013,"**",K6:K5013)</f>
        <v>4.610855428373231</v>
      </c>
      <c r="L4" s="665">
        <f>AVERAGEIF($E6:$E5013,"**",L6:L5013)</f>
        <v>4.6237745916386572</v>
      </c>
      <c r="M4" s="665">
        <f>AVERAGEIF($E6:$E5013,"**",M6:M5013)</f>
        <v>4.5943886104640903</v>
      </c>
      <c r="N4" s="665">
        <f>AVERAGEIF($E6:$E5013,"**",N6:N5013)</f>
        <v>4.61758593116088</v>
      </c>
      <c r="O4" s="432" t="s">
        <v>1534</v>
      </c>
      <c r="U4" s="78"/>
    </row>
    <row r="5" spans="1:21" ht="18" hidden="1" customHeight="1" thickTop="1" x14ac:dyDescent="0.3">
      <c r="A5" s="389" t="s">
        <v>1031</v>
      </c>
      <c r="B5" s="389"/>
      <c r="C5" s="390"/>
      <c r="D5" s="391"/>
      <c r="E5" s="392"/>
      <c r="F5" s="392"/>
      <c r="G5" s="392"/>
      <c r="H5" s="392"/>
      <c r="I5" s="390"/>
      <c r="J5" s="666">
        <f>AVERAGEIF($E$7:$E$95, "*", J7:J95)</f>
        <v>4.6064298620220878</v>
      </c>
      <c r="K5" s="667">
        <f>AVERAGEIF($E$7:$E$95, "*", K7:K95)</f>
        <v>4.6063401516466902</v>
      </c>
      <c r="L5" s="668">
        <f>AVERAGEIF($E$7:$E$95, "*", L7:L95)</f>
        <v>4.6223945042514769</v>
      </c>
      <c r="M5" s="668">
        <f>AVERAGEIF($E$7:$E$95, "*", M7:M95)</f>
        <v>4.5770105113577584</v>
      </c>
      <c r="N5" s="668">
        <f>AVERAGEIF($E$7:$E$95, "*", N7:N95)</f>
        <v>4.6199742808324382</v>
      </c>
      <c r="O5" s="511" t="s">
        <v>2007</v>
      </c>
    </row>
    <row r="6" spans="1:21" ht="18" hidden="1" customHeight="1" x14ac:dyDescent="0.3">
      <c r="A6" s="369" t="s">
        <v>111</v>
      </c>
      <c r="B6" s="369" t="s">
        <v>206</v>
      </c>
      <c r="C6" s="654">
        <v>1</v>
      </c>
      <c r="D6" s="370" t="s">
        <v>646</v>
      </c>
      <c r="E6" s="371"/>
      <c r="F6" s="372"/>
      <c r="G6" s="373" t="s">
        <v>252</v>
      </c>
      <c r="H6" s="374" t="s">
        <v>207</v>
      </c>
      <c r="I6" s="654">
        <v>9</v>
      </c>
      <c r="J6" s="669">
        <f>AVERAGE(J7:J12)</f>
        <v>4.5856481481481479</v>
      </c>
      <c r="K6" s="670">
        <f>AVERAGE(K7:K12)</f>
        <v>4.6180555555555562</v>
      </c>
      <c r="L6" s="671">
        <f>AVERAGE(L7:L12)</f>
        <v>4.6180555555555562</v>
      </c>
      <c r="M6" s="671">
        <f>AVERAGE(M7:M12)</f>
        <v>4.5254629629629628</v>
      </c>
      <c r="N6" s="671">
        <f>AVERAGE(N7:N12)</f>
        <v>4.581018518518519</v>
      </c>
      <c r="O6" s="434"/>
    </row>
    <row r="7" spans="1:21" ht="18" hidden="1" customHeight="1" x14ac:dyDescent="0.3">
      <c r="A7" s="369" t="s">
        <v>111</v>
      </c>
      <c r="B7" s="215" t="s">
        <v>206</v>
      </c>
      <c r="C7" s="655">
        <v>1</v>
      </c>
      <c r="D7" s="357" t="s">
        <v>647</v>
      </c>
      <c r="E7" s="103" t="s">
        <v>192</v>
      </c>
      <c r="F7" s="181" t="s">
        <v>193</v>
      </c>
      <c r="G7" s="214" t="s">
        <v>208</v>
      </c>
      <c r="H7" s="229" t="s">
        <v>208</v>
      </c>
      <c r="I7" s="655">
        <v>9</v>
      </c>
      <c r="J7" s="672">
        <f t="shared" ref="J7:J12" si="0">AVERAGE(K7:N7)</f>
        <v>4.5555555555555554</v>
      </c>
      <c r="K7" s="673">
        <v>4.5555555555555554</v>
      </c>
      <c r="L7" s="674">
        <v>4.666666666666667</v>
      </c>
      <c r="M7" s="674">
        <v>4.4444444444444446</v>
      </c>
      <c r="N7" s="674">
        <v>4.5555555555555554</v>
      </c>
      <c r="O7" s="430" t="s">
        <v>2081</v>
      </c>
    </row>
    <row r="8" spans="1:21" ht="18" hidden="1" customHeight="1" x14ac:dyDescent="0.3">
      <c r="A8" s="369" t="s">
        <v>111</v>
      </c>
      <c r="B8" s="215" t="s">
        <v>206</v>
      </c>
      <c r="C8" s="655">
        <v>1</v>
      </c>
      <c r="D8" s="357" t="s">
        <v>647</v>
      </c>
      <c r="E8" s="214" t="s">
        <v>195</v>
      </c>
      <c r="F8" s="221" t="s">
        <v>196</v>
      </c>
      <c r="G8" s="214" t="s">
        <v>208</v>
      </c>
      <c r="H8" s="229" t="s">
        <v>208</v>
      </c>
      <c r="I8" s="655">
        <v>9</v>
      </c>
      <c r="J8" s="675">
        <f t="shared" si="0"/>
        <v>4.25</v>
      </c>
      <c r="K8" s="676">
        <v>4.2222222222222223</v>
      </c>
      <c r="L8" s="677">
        <v>4.2222222222222223</v>
      </c>
      <c r="M8" s="677">
        <v>4.1111111111111107</v>
      </c>
      <c r="N8" s="677">
        <v>4.4444444444444446</v>
      </c>
      <c r="O8" s="430" t="s">
        <v>2081</v>
      </c>
      <c r="P8" s="1"/>
    </row>
    <row r="9" spans="1:21" ht="18" hidden="1" customHeight="1" x14ac:dyDescent="0.3">
      <c r="A9" s="369" t="s">
        <v>111</v>
      </c>
      <c r="B9" s="215" t="s">
        <v>206</v>
      </c>
      <c r="C9" s="655">
        <v>1</v>
      </c>
      <c r="D9" s="357" t="s">
        <v>647</v>
      </c>
      <c r="E9" s="214" t="s">
        <v>197</v>
      </c>
      <c r="F9" s="221" t="s">
        <v>198</v>
      </c>
      <c r="G9" s="214" t="s">
        <v>208</v>
      </c>
      <c r="H9" s="229" t="s">
        <v>208</v>
      </c>
      <c r="I9" s="655">
        <v>9</v>
      </c>
      <c r="J9" s="675">
        <f t="shared" si="0"/>
        <v>4.6388888888888893</v>
      </c>
      <c r="K9" s="676">
        <v>4.666666666666667</v>
      </c>
      <c r="L9" s="677">
        <v>4.666666666666667</v>
      </c>
      <c r="M9" s="677">
        <v>4.5555555555555554</v>
      </c>
      <c r="N9" s="677">
        <v>4.666666666666667</v>
      </c>
      <c r="O9" s="430" t="s">
        <v>2059</v>
      </c>
    </row>
    <row r="10" spans="1:21" ht="18" hidden="1" customHeight="1" x14ac:dyDescent="0.3">
      <c r="A10" s="369" t="s">
        <v>111</v>
      </c>
      <c r="B10" s="215" t="s">
        <v>206</v>
      </c>
      <c r="C10" s="655">
        <v>1</v>
      </c>
      <c r="D10" s="357" t="s">
        <v>647</v>
      </c>
      <c r="E10" s="214" t="s">
        <v>199</v>
      </c>
      <c r="F10" s="221" t="s">
        <v>200</v>
      </c>
      <c r="G10" s="214" t="s">
        <v>208</v>
      </c>
      <c r="H10" s="229" t="s">
        <v>208</v>
      </c>
      <c r="I10" s="655">
        <v>9</v>
      </c>
      <c r="J10" s="675">
        <f t="shared" si="0"/>
        <v>4.916666666666667</v>
      </c>
      <c r="K10" s="676">
        <v>5</v>
      </c>
      <c r="L10" s="677">
        <v>5</v>
      </c>
      <c r="M10" s="677">
        <v>4.8888888888888893</v>
      </c>
      <c r="N10" s="677">
        <v>4.7777777777777777</v>
      </c>
      <c r="O10" s="430" t="s">
        <v>2081</v>
      </c>
    </row>
    <row r="11" spans="1:21" ht="18" hidden="1" customHeight="1" x14ac:dyDescent="0.3">
      <c r="A11" s="369" t="s">
        <v>111</v>
      </c>
      <c r="B11" s="215" t="s">
        <v>206</v>
      </c>
      <c r="C11" s="655">
        <v>1</v>
      </c>
      <c r="D11" s="357" t="s">
        <v>647</v>
      </c>
      <c r="E11" s="214" t="s">
        <v>201</v>
      </c>
      <c r="F11" s="221" t="s">
        <v>202</v>
      </c>
      <c r="G11" s="214" t="s">
        <v>208</v>
      </c>
      <c r="H11" s="229" t="s">
        <v>208</v>
      </c>
      <c r="I11" s="655">
        <v>9</v>
      </c>
      <c r="J11" s="675">
        <f t="shared" si="0"/>
        <v>4.7777777777777786</v>
      </c>
      <c r="K11" s="676">
        <v>4.8888888888888893</v>
      </c>
      <c r="L11" s="677">
        <v>4.7777777777777777</v>
      </c>
      <c r="M11" s="677">
        <v>4.7777777777777777</v>
      </c>
      <c r="N11" s="677">
        <v>4.666666666666667</v>
      </c>
      <c r="O11" s="430" t="s">
        <v>2081</v>
      </c>
    </row>
    <row r="12" spans="1:21" ht="18" hidden="1" customHeight="1" x14ac:dyDescent="0.3">
      <c r="A12" s="369" t="s">
        <v>111</v>
      </c>
      <c r="B12" s="215" t="s">
        <v>206</v>
      </c>
      <c r="C12" s="655">
        <v>1</v>
      </c>
      <c r="D12" s="357" t="s">
        <v>647</v>
      </c>
      <c r="E12" s="214" t="s">
        <v>204</v>
      </c>
      <c r="F12" s="221" t="s">
        <v>205</v>
      </c>
      <c r="G12" s="214" t="s">
        <v>208</v>
      </c>
      <c r="H12" s="229" t="s">
        <v>208</v>
      </c>
      <c r="I12" s="655">
        <v>9</v>
      </c>
      <c r="J12" s="675">
        <f t="shared" si="0"/>
        <v>4.375</v>
      </c>
      <c r="K12" s="676">
        <v>4.375</v>
      </c>
      <c r="L12" s="677">
        <v>4.375</v>
      </c>
      <c r="M12" s="677">
        <v>4.375</v>
      </c>
      <c r="N12" s="677">
        <v>4.375</v>
      </c>
      <c r="O12" s="430" t="s">
        <v>2081</v>
      </c>
    </row>
    <row r="13" spans="1:21" ht="18" customHeight="1" x14ac:dyDescent="0.3">
      <c r="A13" s="369" t="s">
        <v>111</v>
      </c>
      <c r="B13" s="215" t="s">
        <v>210</v>
      </c>
      <c r="C13" s="656">
        <v>22</v>
      </c>
      <c r="D13" s="358" t="s">
        <v>1042</v>
      </c>
      <c r="E13" s="192"/>
      <c r="F13" s="364"/>
      <c r="G13" s="222" t="s">
        <v>250</v>
      </c>
      <c r="H13" s="230" t="s">
        <v>251</v>
      </c>
      <c r="I13" s="656">
        <v>88</v>
      </c>
      <c r="J13" s="675">
        <f>AVERAGE(J14:J17)</f>
        <v>4.6714290433403809</v>
      </c>
      <c r="K13" s="678">
        <f>AVERAGE(K14:K17)</f>
        <v>4.6761363636363633</v>
      </c>
      <c r="L13" s="679">
        <f>AVERAGE(L14:L17)</f>
        <v>4.6647727272727266</v>
      </c>
      <c r="M13" s="679">
        <f>AVERAGE(M14:M17)</f>
        <v>4.6647727272727266</v>
      </c>
      <c r="N13" s="679">
        <f>AVERAGE(N14:N17)</f>
        <v>4.6800343551797035</v>
      </c>
      <c r="O13" s="433"/>
      <c r="P13" s="77"/>
      <c r="Q13" s="77"/>
      <c r="R13" s="77"/>
      <c r="S13" s="77"/>
      <c r="T13" s="77"/>
    </row>
    <row r="14" spans="1:21" ht="18" customHeight="1" x14ac:dyDescent="0.3">
      <c r="A14" s="369" t="s">
        <v>111</v>
      </c>
      <c r="B14" s="215" t="s">
        <v>210</v>
      </c>
      <c r="C14" s="656">
        <v>22</v>
      </c>
      <c r="D14" s="359" t="s">
        <v>1033</v>
      </c>
      <c r="E14" s="214" t="s">
        <v>224</v>
      </c>
      <c r="F14" s="221" t="s">
        <v>225</v>
      </c>
      <c r="G14" s="214" t="s">
        <v>250</v>
      </c>
      <c r="H14" s="229" t="s">
        <v>248</v>
      </c>
      <c r="I14" s="656">
        <v>88</v>
      </c>
      <c r="J14" s="675">
        <f t="shared" ref="J14:J15" si="1">AVERAGE(K14:N14)</f>
        <v>4.6761363636363633</v>
      </c>
      <c r="K14" s="680">
        <v>4.6818181818181817</v>
      </c>
      <c r="L14" s="681">
        <v>4.6818181818181817</v>
      </c>
      <c r="M14" s="681">
        <v>4.6590909090909092</v>
      </c>
      <c r="N14" s="681">
        <v>4.6818181818181817</v>
      </c>
      <c r="O14" s="430" t="s">
        <v>2024</v>
      </c>
      <c r="P14" s="77"/>
      <c r="Q14" s="77"/>
      <c r="R14" s="77"/>
      <c r="S14" s="77"/>
      <c r="T14" s="77"/>
    </row>
    <row r="15" spans="1:21" ht="18" customHeight="1" x14ac:dyDescent="0.3">
      <c r="A15" s="369" t="s">
        <v>111</v>
      </c>
      <c r="B15" s="215" t="s">
        <v>210</v>
      </c>
      <c r="C15" s="656">
        <v>22</v>
      </c>
      <c r="D15" s="359" t="s">
        <v>1033</v>
      </c>
      <c r="E15" s="214" t="s">
        <v>224</v>
      </c>
      <c r="F15" s="221" t="s">
        <v>226</v>
      </c>
      <c r="G15" s="214" t="s">
        <v>250</v>
      </c>
      <c r="H15" s="229" t="s">
        <v>248</v>
      </c>
      <c r="I15" s="656">
        <v>88</v>
      </c>
      <c r="J15" s="675">
        <f t="shared" si="1"/>
        <v>4.674352536997886</v>
      </c>
      <c r="K15" s="680">
        <v>4.6818181818181817</v>
      </c>
      <c r="L15" s="681">
        <v>4.6704545454545459</v>
      </c>
      <c r="M15" s="681">
        <v>4.6590909090909092</v>
      </c>
      <c r="N15" s="681">
        <v>4.6860465116279073</v>
      </c>
      <c r="O15" s="430" t="s">
        <v>2024</v>
      </c>
      <c r="P15" s="77"/>
      <c r="Q15" s="77"/>
      <c r="R15" s="77"/>
      <c r="S15" s="77"/>
      <c r="T15" s="77"/>
    </row>
    <row r="16" spans="1:21" ht="18" customHeight="1" x14ac:dyDescent="0.3">
      <c r="A16" s="369" t="s">
        <v>111</v>
      </c>
      <c r="B16" s="215" t="s">
        <v>210</v>
      </c>
      <c r="C16" s="656">
        <v>22</v>
      </c>
      <c r="D16" s="359" t="s">
        <v>1033</v>
      </c>
      <c r="E16" s="214" t="s">
        <v>227</v>
      </c>
      <c r="F16" s="221" t="s">
        <v>228</v>
      </c>
      <c r="G16" s="214" t="s">
        <v>250</v>
      </c>
      <c r="H16" s="229" t="s">
        <v>248</v>
      </c>
      <c r="I16" s="656">
        <v>88</v>
      </c>
      <c r="J16" s="675">
        <f t="shared" ref="J16:J17" si="2">AVERAGE(K16:N16)</f>
        <v>4.6477272727272734</v>
      </c>
      <c r="K16" s="680">
        <v>4.6590909090909092</v>
      </c>
      <c r="L16" s="681">
        <v>4.6136363636363633</v>
      </c>
      <c r="M16" s="681">
        <v>4.6590909090909092</v>
      </c>
      <c r="N16" s="681">
        <v>4.6590909090909092</v>
      </c>
      <c r="O16" s="430" t="s">
        <v>2024</v>
      </c>
      <c r="P16" s="77"/>
      <c r="Q16" s="77"/>
      <c r="R16" s="77"/>
      <c r="S16" s="77"/>
      <c r="T16" s="77"/>
    </row>
    <row r="17" spans="1:20" ht="18" customHeight="1" x14ac:dyDescent="0.3">
      <c r="A17" s="369" t="s">
        <v>111</v>
      </c>
      <c r="B17" s="215" t="s">
        <v>210</v>
      </c>
      <c r="C17" s="656">
        <v>22</v>
      </c>
      <c r="D17" s="359" t="s">
        <v>1033</v>
      </c>
      <c r="E17" s="214" t="s">
        <v>229</v>
      </c>
      <c r="F17" s="221" t="s">
        <v>230</v>
      </c>
      <c r="G17" s="214" t="s">
        <v>250</v>
      </c>
      <c r="H17" s="229" t="s">
        <v>248</v>
      </c>
      <c r="I17" s="656">
        <v>88</v>
      </c>
      <c r="J17" s="675">
        <f t="shared" si="2"/>
        <v>4.6875</v>
      </c>
      <c r="K17" s="680">
        <v>4.6818181818181817</v>
      </c>
      <c r="L17" s="681">
        <v>4.6931818181818183</v>
      </c>
      <c r="M17" s="681">
        <v>4.6818181818181817</v>
      </c>
      <c r="N17" s="681">
        <v>4.6931818181818183</v>
      </c>
      <c r="O17" s="430" t="s">
        <v>2024</v>
      </c>
      <c r="P17" s="77"/>
      <c r="Q17" s="77"/>
      <c r="R17" s="77"/>
      <c r="S17" s="77"/>
      <c r="T17" s="77"/>
    </row>
    <row r="18" spans="1:20" ht="18" hidden="1" customHeight="1" x14ac:dyDescent="0.3">
      <c r="A18" s="369" t="s">
        <v>111</v>
      </c>
      <c r="B18" s="215" t="s">
        <v>210</v>
      </c>
      <c r="C18" s="656">
        <v>1</v>
      </c>
      <c r="D18" s="358" t="s">
        <v>649</v>
      </c>
      <c r="E18" s="192"/>
      <c r="F18" s="364"/>
      <c r="G18" s="222" t="s">
        <v>278</v>
      </c>
      <c r="H18" s="230" t="s">
        <v>278</v>
      </c>
      <c r="I18" s="656">
        <v>23</v>
      </c>
      <c r="J18" s="675">
        <f>AVERAGE(J19:J21)</f>
        <v>4.454545454545455</v>
      </c>
      <c r="K18" s="682">
        <f t="shared" ref="K18:N18" si="3">AVERAGE(K19:K21)</f>
        <v>4.4848484848484844</v>
      </c>
      <c r="L18" s="683">
        <f t="shared" si="3"/>
        <v>4.5</v>
      </c>
      <c r="M18" s="683">
        <f t="shared" si="3"/>
        <v>4.3636363636363642</v>
      </c>
      <c r="N18" s="683">
        <f t="shared" si="3"/>
        <v>4.4696969696969697</v>
      </c>
      <c r="O18" s="433"/>
      <c r="P18" s="77"/>
      <c r="Q18" s="77"/>
      <c r="R18" s="77"/>
      <c r="S18" s="77"/>
      <c r="T18" s="77"/>
    </row>
    <row r="19" spans="1:20" ht="18" hidden="1" customHeight="1" x14ac:dyDescent="0.3">
      <c r="A19" s="369" t="s">
        <v>111</v>
      </c>
      <c r="B19" s="215" t="s">
        <v>210</v>
      </c>
      <c r="C19" s="657">
        <v>1</v>
      </c>
      <c r="D19" s="359" t="s">
        <v>216</v>
      </c>
      <c r="E19" s="214" t="s">
        <v>287</v>
      </c>
      <c r="F19" s="221" t="s">
        <v>290</v>
      </c>
      <c r="G19" s="214" t="s">
        <v>293</v>
      </c>
      <c r="H19" s="229" t="s">
        <v>293</v>
      </c>
      <c r="I19" s="656">
        <v>23</v>
      </c>
      <c r="J19" s="675">
        <f>AVERAGE(K19:N19)</f>
        <v>4.579545454545455</v>
      </c>
      <c r="K19" s="680">
        <v>4.6363636363636367</v>
      </c>
      <c r="L19" s="681">
        <v>4.6363636363636367</v>
      </c>
      <c r="M19" s="681">
        <v>4.4090909090909092</v>
      </c>
      <c r="N19" s="681">
        <v>4.6363636363636367</v>
      </c>
      <c r="O19" s="430" t="s">
        <v>2081</v>
      </c>
      <c r="P19" s="77"/>
      <c r="Q19" s="77"/>
      <c r="R19" s="77"/>
      <c r="S19" s="77"/>
      <c r="T19" s="77"/>
    </row>
    <row r="20" spans="1:20" ht="18" hidden="1" customHeight="1" x14ac:dyDescent="0.3">
      <c r="A20" s="369" t="s">
        <v>111</v>
      </c>
      <c r="B20" s="215" t="s">
        <v>210</v>
      </c>
      <c r="C20" s="657">
        <v>1</v>
      </c>
      <c r="D20" s="359" t="s">
        <v>216</v>
      </c>
      <c r="E20" s="214" t="s">
        <v>288</v>
      </c>
      <c r="F20" s="221" t="s">
        <v>291</v>
      </c>
      <c r="G20" s="214" t="s">
        <v>293</v>
      </c>
      <c r="H20" s="229" t="s">
        <v>293</v>
      </c>
      <c r="I20" s="656">
        <v>23</v>
      </c>
      <c r="J20" s="675">
        <f t="shared" ref="J20:J21" si="4">AVERAGE(K20:N20)</f>
        <v>4.5909090909090908</v>
      </c>
      <c r="K20" s="680">
        <v>4.5909090909090908</v>
      </c>
      <c r="L20" s="681">
        <v>4.6363636363636367</v>
      </c>
      <c r="M20" s="681">
        <v>4.5454545454545459</v>
      </c>
      <c r="N20" s="681">
        <v>4.5909090909090908</v>
      </c>
      <c r="O20" s="430" t="s">
        <v>2081</v>
      </c>
      <c r="P20" s="77"/>
      <c r="Q20" s="77"/>
      <c r="R20" s="77"/>
      <c r="S20" s="77"/>
      <c r="T20" s="77"/>
    </row>
    <row r="21" spans="1:20" ht="18" hidden="1" customHeight="1" x14ac:dyDescent="0.3">
      <c r="A21" s="369" t="s">
        <v>111</v>
      </c>
      <c r="B21" s="215" t="s">
        <v>210</v>
      </c>
      <c r="C21" s="658">
        <v>1</v>
      </c>
      <c r="D21" s="359" t="s">
        <v>216</v>
      </c>
      <c r="E21" s="103" t="s">
        <v>289</v>
      </c>
      <c r="F21" s="181" t="s">
        <v>292</v>
      </c>
      <c r="G21" s="103" t="s">
        <v>293</v>
      </c>
      <c r="H21" s="231" t="s">
        <v>293</v>
      </c>
      <c r="I21" s="656">
        <v>23</v>
      </c>
      <c r="J21" s="672">
        <f t="shared" si="4"/>
        <v>4.1931818181818183</v>
      </c>
      <c r="K21" s="684">
        <v>4.2272727272727275</v>
      </c>
      <c r="L21" s="685">
        <v>4.2272727272727275</v>
      </c>
      <c r="M21" s="685">
        <v>4.1363636363636367</v>
      </c>
      <c r="N21" s="685">
        <v>4.1818181818181817</v>
      </c>
      <c r="O21" s="430" t="s">
        <v>2081</v>
      </c>
      <c r="P21" s="77"/>
      <c r="Q21" s="77"/>
      <c r="R21" s="77"/>
      <c r="S21" s="77"/>
      <c r="T21" s="77"/>
    </row>
    <row r="22" spans="1:20" ht="18" hidden="1" customHeight="1" x14ac:dyDescent="0.3">
      <c r="A22" s="369" t="s">
        <v>111</v>
      </c>
      <c r="B22" s="215" t="s">
        <v>210</v>
      </c>
      <c r="C22" s="656">
        <v>1</v>
      </c>
      <c r="D22" s="358" t="s">
        <v>648</v>
      </c>
      <c r="E22" s="192"/>
      <c r="F22" s="364"/>
      <c r="G22" s="222" t="s">
        <v>253</v>
      </c>
      <c r="H22" s="230" t="s">
        <v>254</v>
      </c>
      <c r="I22" s="656">
        <v>14</v>
      </c>
      <c r="J22" s="675">
        <f>AVERAGE(J23:J29)</f>
        <v>4.5663265306122449</v>
      </c>
      <c r="K22" s="678">
        <f>AVERAGE(K23:K29)</f>
        <v>4.4999999999999991</v>
      </c>
      <c r="L22" s="679">
        <f t="shared" ref="L22:N22" si="5">AVERAGE(L23:L29)</f>
        <v>4.5816326530612255</v>
      </c>
      <c r="M22" s="679">
        <f t="shared" si="5"/>
        <v>4.5612244897959178</v>
      </c>
      <c r="N22" s="679">
        <f t="shared" si="5"/>
        <v>4.6224489795918373</v>
      </c>
      <c r="O22" s="433"/>
      <c r="P22" s="77"/>
      <c r="Q22" s="77"/>
      <c r="R22" s="77"/>
      <c r="S22" s="77"/>
      <c r="T22" s="77"/>
    </row>
    <row r="23" spans="1:20" ht="18" hidden="1" customHeight="1" x14ac:dyDescent="0.3">
      <c r="A23" s="369" t="s">
        <v>111</v>
      </c>
      <c r="B23" s="215" t="s">
        <v>210</v>
      </c>
      <c r="C23" s="657">
        <v>1</v>
      </c>
      <c r="D23" s="359" t="s">
        <v>213</v>
      </c>
      <c r="E23" s="214" t="s">
        <v>256</v>
      </c>
      <c r="F23" s="221" t="s">
        <v>255</v>
      </c>
      <c r="G23" s="214" t="s">
        <v>253</v>
      </c>
      <c r="H23" s="229" t="s">
        <v>254</v>
      </c>
      <c r="I23" s="656">
        <v>14</v>
      </c>
      <c r="J23" s="675">
        <f>AVERAGE(K23:N23)</f>
        <v>4.5535714285714288</v>
      </c>
      <c r="K23" s="680">
        <v>4.5</v>
      </c>
      <c r="L23" s="681">
        <v>4.5714285714285712</v>
      </c>
      <c r="M23" s="681">
        <v>4.5</v>
      </c>
      <c r="N23" s="681">
        <v>4.6428571428571432</v>
      </c>
      <c r="O23" s="430" t="s">
        <v>2081</v>
      </c>
      <c r="P23" s="77"/>
      <c r="Q23" s="77"/>
      <c r="R23" s="77"/>
      <c r="S23" s="77"/>
      <c r="T23" s="77"/>
    </row>
    <row r="24" spans="1:20" ht="18" hidden="1" customHeight="1" x14ac:dyDescent="0.3">
      <c r="A24" s="369" t="s">
        <v>111</v>
      </c>
      <c r="B24" s="215" t="s">
        <v>210</v>
      </c>
      <c r="C24" s="657">
        <v>1</v>
      </c>
      <c r="D24" s="359" t="s">
        <v>213</v>
      </c>
      <c r="E24" s="214" t="s">
        <v>257</v>
      </c>
      <c r="F24" s="221" t="s">
        <v>258</v>
      </c>
      <c r="G24" s="214" t="s">
        <v>253</v>
      </c>
      <c r="H24" s="229" t="s">
        <v>254</v>
      </c>
      <c r="I24" s="656">
        <v>14</v>
      </c>
      <c r="J24" s="675">
        <f t="shared" ref="J24:J29" si="6">AVERAGE(K24:N24)</f>
        <v>4.5714285714285712</v>
      </c>
      <c r="K24" s="680">
        <v>4.5</v>
      </c>
      <c r="L24" s="681">
        <v>4.5714285714285712</v>
      </c>
      <c r="M24" s="681">
        <v>4.5714285714285712</v>
      </c>
      <c r="N24" s="681">
        <v>4.6428571428571432</v>
      </c>
      <c r="O24" s="430" t="s">
        <v>2081</v>
      </c>
      <c r="P24" s="77"/>
      <c r="Q24" s="77"/>
      <c r="R24" s="77"/>
      <c r="S24" s="77"/>
      <c r="T24" s="77"/>
    </row>
    <row r="25" spans="1:20" ht="18" hidden="1" customHeight="1" x14ac:dyDescent="0.3">
      <c r="A25" s="369" t="s">
        <v>111</v>
      </c>
      <c r="B25" s="215" t="s">
        <v>210</v>
      </c>
      <c r="C25" s="657">
        <v>1</v>
      </c>
      <c r="D25" s="359" t="s">
        <v>213</v>
      </c>
      <c r="E25" s="214" t="s">
        <v>257</v>
      </c>
      <c r="F25" s="221" t="s">
        <v>259</v>
      </c>
      <c r="G25" s="214" t="s">
        <v>253</v>
      </c>
      <c r="H25" s="229" t="s">
        <v>254</v>
      </c>
      <c r="I25" s="656">
        <v>14</v>
      </c>
      <c r="J25" s="675">
        <f t="shared" si="6"/>
        <v>4.4821428571428568</v>
      </c>
      <c r="K25" s="680">
        <v>4.2142857142857144</v>
      </c>
      <c r="L25" s="681">
        <v>4.5714285714285712</v>
      </c>
      <c r="M25" s="681">
        <v>4.5</v>
      </c>
      <c r="N25" s="681">
        <v>4.6428571428571432</v>
      </c>
      <c r="O25" s="430" t="s">
        <v>2081</v>
      </c>
      <c r="P25" s="77"/>
      <c r="Q25" s="77"/>
      <c r="R25" s="77"/>
      <c r="S25" s="77"/>
      <c r="T25" s="77"/>
    </row>
    <row r="26" spans="1:20" ht="18" hidden="1" customHeight="1" x14ac:dyDescent="0.3">
      <c r="A26" s="369" t="s">
        <v>111</v>
      </c>
      <c r="B26" s="215" t="s">
        <v>210</v>
      </c>
      <c r="C26" s="657">
        <v>1</v>
      </c>
      <c r="D26" s="359" t="s">
        <v>213</v>
      </c>
      <c r="E26" s="214" t="s">
        <v>260</v>
      </c>
      <c r="F26" s="221" t="s">
        <v>697</v>
      </c>
      <c r="G26" s="214" t="s">
        <v>253</v>
      </c>
      <c r="H26" s="229" t="s">
        <v>254</v>
      </c>
      <c r="I26" s="656">
        <v>14</v>
      </c>
      <c r="J26" s="675">
        <f t="shared" si="6"/>
        <v>4.625</v>
      </c>
      <c r="K26" s="680">
        <v>4.5714285714285712</v>
      </c>
      <c r="L26" s="681">
        <v>4.6428571428571432</v>
      </c>
      <c r="M26" s="681">
        <v>4.6428571428571432</v>
      </c>
      <c r="N26" s="681">
        <v>4.6428571428571432</v>
      </c>
      <c r="O26" s="430" t="s">
        <v>2081</v>
      </c>
      <c r="P26" s="77"/>
      <c r="Q26" s="77"/>
      <c r="R26" s="77"/>
      <c r="S26" s="77"/>
      <c r="T26" s="77"/>
    </row>
    <row r="27" spans="1:20" ht="18" hidden="1" customHeight="1" x14ac:dyDescent="0.3">
      <c r="A27" s="369" t="s">
        <v>111</v>
      </c>
      <c r="B27" s="215" t="s">
        <v>210</v>
      </c>
      <c r="C27" s="657">
        <v>1</v>
      </c>
      <c r="D27" s="359" t="s">
        <v>213</v>
      </c>
      <c r="E27" s="214" t="s">
        <v>260</v>
      </c>
      <c r="F27" s="221" t="s">
        <v>261</v>
      </c>
      <c r="G27" s="214" t="s">
        <v>253</v>
      </c>
      <c r="H27" s="229" t="s">
        <v>254</v>
      </c>
      <c r="I27" s="656">
        <v>14</v>
      </c>
      <c r="J27" s="675">
        <f t="shared" si="6"/>
        <v>4.5892857142857144</v>
      </c>
      <c r="K27" s="680">
        <v>4.5714285714285712</v>
      </c>
      <c r="L27" s="681">
        <v>4.5714285714285712</v>
      </c>
      <c r="M27" s="681">
        <v>4.5714285714285712</v>
      </c>
      <c r="N27" s="681">
        <v>4.6428571428571432</v>
      </c>
      <c r="O27" s="430" t="s">
        <v>2081</v>
      </c>
      <c r="P27" s="77"/>
      <c r="Q27" s="77"/>
      <c r="R27" s="77"/>
      <c r="S27" s="77"/>
      <c r="T27" s="77"/>
    </row>
    <row r="28" spans="1:20" ht="18" hidden="1" customHeight="1" x14ac:dyDescent="0.3">
      <c r="A28" s="369" t="s">
        <v>111</v>
      </c>
      <c r="B28" s="215" t="s">
        <v>210</v>
      </c>
      <c r="C28" s="657">
        <v>1</v>
      </c>
      <c r="D28" s="359" t="s">
        <v>213</v>
      </c>
      <c r="E28" s="214" t="s">
        <v>698</v>
      </c>
      <c r="F28" s="221" t="s">
        <v>699</v>
      </c>
      <c r="G28" s="214" t="s">
        <v>700</v>
      </c>
      <c r="H28" s="229" t="s">
        <v>700</v>
      </c>
      <c r="I28" s="656">
        <v>14</v>
      </c>
      <c r="J28" s="675">
        <f t="shared" si="6"/>
        <v>4.5357142857142856</v>
      </c>
      <c r="K28" s="680">
        <v>4.5714285714285712</v>
      </c>
      <c r="L28" s="681">
        <v>4.5</v>
      </c>
      <c r="M28" s="681">
        <v>4.5714285714285712</v>
      </c>
      <c r="N28" s="681">
        <v>4.5</v>
      </c>
      <c r="O28" s="430" t="s">
        <v>2059</v>
      </c>
      <c r="P28" s="77"/>
      <c r="Q28" s="77"/>
      <c r="R28" s="77"/>
      <c r="S28" s="77"/>
      <c r="T28" s="77"/>
    </row>
    <row r="29" spans="1:20" ht="18" hidden="1" customHeight="1" x14ac:dyDescent="0.3">
      <c r="A29" s="369" t="s">
        <v>111</v>
      </c>
      <c r="B29" s="215" t="s">
        <v>210</v>
      </c>
      <c r="C29" s="657">
        <v>1</v>
      </c>
      <c r="D29" s="359" t="s">
        <v>213</v>
      </c>
      <c r="E29" s="214" t="s">
        <v>262</v>
      </c>
      <c r="F29" s="221" t="s">
        <v>263</v>
      </c>
      <c r="G29" s="214" t="s">
        <v>253</v>
      </c>
      <c r="H29" s="229" t="s">
        <v>254</v>
      </c>
      <c r="I29" s="656">
        <v>14</v>
      </c>
      <c r="J29" s="675">
        <f t="shared" si="6"/>
        <v>4.6071428571428577</v>
      </c>
      <c r="K29" s="680">
        <v>4.5714285714285712</v>
      </c>
      <c r="L29" s="681">
        <v>4.6428571428571432</v>
      </c>
      <c r="M29" s="681">
        <v>4.5714285714285712</v>
      </c>
      <c r="N29" s="681">
        <v>4.6428571428571432</v>
      </c>
      <c r="O29" s="430" t="s">
        <v>2081</v>
      </c>
      <c r="P29" s="77"/>
      <c r="Q29" s="77"/>
      <c r="R29" s="77"/>
      <c r="S29" s="77"/>
      <c r="T29" s="77"/>
    </row>
    <row r="30" spans="1:20" ht="18" customHeight="1" x14ac:dyDescent="0.3">
      <c r="A30" s="369" t="s">
        <v>111</v>
      </c>
      <c r="B30" s="215" t="s">
        <v>708</v>
      </c>
      <c r="C30" s="656">
        <v>22</v>
      </c>
      <c r="D30" s="360" t="s">
        <v>1043</v>
      </c>
      <c r="E30" s="192"/>
      <c r="F30" s="365"/>
      <c r="G30" s="222" t="s">
        <v>250</v>
      </c>
      <c r="H30" s="230" t="s">
        <v>248</v>
      </c>
      <c r="I30" s="656">
        <v>88</v>
      </c>
      <c r="J30" s="675">
        <f>AVERAGE(J31:J50)</f>
        <v>4.4810052554015156</v>
      </c>
      <c r="K30" s="682">
        <f t="shared" ref="K30:N30" si="7">AVERAGE(K31:K50)</f>
        <v>4.4833562386233945</v>
      </c>
      <c r="L30" s="683">
        <f t="shared" si="7"/>
        <v>4.5133175790256077</v>
      </c>
      <c r="M30" s="683">
        <f t="shared" si="7"/>
        <v>4.4382402524162501</v>
      </c>
      <c r="N30" s="683">
        <f t="shared" si="7"/>
        <v>4.4891069515408111</v>
      </c>
      <c r="O30" s="434"/>
    </row>
    <row r="31" spans="1:20" ht="18" customHeight="1" x14ac:dyDescent="0.3">
      <c r="A31" s="369" t="s">
        <v>111</v>
      </c>
      <c r="B31" s="215" t="s">
        <v>708</v>
      </c>
      <c r="C31" s="655">
        <v>22</v>
      </c>
      <c r="D31" s="357" t="s">
        <v>1034</v>
      </c>
      <c r="E31" s="103" t="s">
        <v>294</v>
      </c>
      <c r="F31" s="181" t="s">
        <v>295</v>
      </c>
      <c r="G31" s="214" t="s">
        <v>250</v>
      </c>
      <c r="H31" s="229" t="s">
        <v>248</v>
      </c>
      <c r="I31" s="656">
        <v>88</v>
      </c>
      <c r="J31" s="672">
        <f t="shared" ref="J31:J50" si="8">AVERAGE(K31:N31)</f>
        <v>4.6719570241217809</v>
      </c>
      <c r="K31" s="673">
        <v>4.6790123456790127</v>
      </c>
      <c r="L31" s="674">
        <v>4.7317073170731705</v>
      </c>
      <c r="M31" s="674">
        <v>4.6265060240963853</v>
      </c>
      <c r="N31" s="674">
        <v>4.6506024096385543</v>
      </c>
      <c r="O31" s="430" t="s">
        <v>1539</v>
      </c>
    </row>
    <row r="32" spans="1:20" ht="18" customHeight="1" x14ac:dyDescent="0.3">
      <c r="A32" s="369" t="s">
        <v>111</v>
      </c>
      <c r="B32" s="215" t="s">
        <v>708</v>
      </c>
      <c r="C32" s="655">
        <v>22</v>
      </c>
      <c r="D32" s="357" t="s">
        <v>1034</v>
      </c>
      <c r="E32" s="214" t="s">
        <v>296</v>
      </c>
      <c r="F32" s="221" t="s">
        <v>297</v>
      </c>
      <c r="G32" s="214" t="s">
        <v>250</v>
      </c>
      <c r="H32" s="229" t="s">
        <v>248</v>
      </c>
      <c r="I32" s="656">
        <v>88</v>
      </c>
      <c r="J32" s="675">
        <f t="shared" si="8"/>
        <v>4.4851878100637848</v>
      </c>
      <c r="K32" s="676">
        <v>4.4819277108433733</v>
      </c>
      <c r="L32" s="677">
        <v>4.4823529411764707</v>
      </c>
      <c r="M32" s="677">
        <v>4.4588235294117649</v>
      </c>
      <c r="N32" s="677">
        <v>4.5176470588235293</v>
      </c>
      <c r="O32" s="452" t="s">
        <v>2022</v>
      </c>
      <c r="P32" s="1"/>
    </row>
    <row r="33" spans="1:16" ht="18" customHeight="1" x14ac:dyDescent="0.3">
      <c r="A33" s="369" t="s">
        <v>111</v>
      </c>
      <c r="B33" s="215" t="s">
        <v>708</v>
      </c>
      <c r="C33" s="656">
        <v>22</v>
      </c>
      <c r="D33" s="357" t="s">
        <v>1034</v>
      </c>
      <c r="E33" s="214" t="s">
        <v>298</v>
      </c>
      <c r="F33" s="221" t="s">
        <v>299</v>
      </c>
      <c r="G33" s="214" t="s">
        <v>250</v>
      </c>
      <c r="H33" s="229" t="s">
        <v>248</v>
      </c>
      <c r="I33" s="656">
        <v>88</v>
      </c>
      <c r="J33" s="675">
        <f t="shared" si="8"/>
        <v>4.5267857142857135</v>
      </c>
      <c r="K33" s="676">
        <v>4.5119047619047619</v>
      </c>
      <c r="L33" s="677">
        <v>4.5595238095238093</v>
      </c>
      <c r="M33" s="677">
        <v>4.5119047619047619</v>
      </c>
      <c r="N33" s="677">
        <v>4.5238095238095237</v>
      </c>
      <c r="O33" s="430" t="s">
        <v>2022</v>
      </c>
    </row>
    <row r="34" spans="1:16" ht="18" customHeight="1" x14ac:dyDescent="0.3">
      <c r="A34" s="369" t="s">
        <v>111</v>
      </c>
      <c r="B34" s="215" t="s">
        <v>708</v>
      </c>
      <c r="C34" s="656">
        <v>22</v>
      </c>
      <c r="D34" s="357" t="s">
        <v>1034</v>
      </c>
      <c r="E34" s="214" t="s">
        <v>300</v>
      </c>
      <c r="F34" s="221" t="s">
        <v>301</v>
      </c>
      <c r="G34" s="214" t="s">
        <v>250</v>
      </c>
      <c r="H34" s="229" t="s">
        <v>248</v>
      </c>
      <c r="I34" s="656">
        <v>88</v>
      </c>
      <c r="J34" s="675">
        <f t="shared" si="8"/>
        <v>4.6382352941176475</v>
      </c>
      <c r="K34" s="676">
        <v>4.6470588235294121</v>
      </c>
      <c r="L34" s="677">
        <v>4.6470588235294121</v>
      </c>
      <c r="M34" s="677">
        <v>4.658823529411765</v>
      </c>
      <c r="N34" s="677">
        <v>4.5999999999999996</v>
      </c>
      <c r="O34" s="430" t="s">
        <v>1539</v>
      </c>
    </row>
    <row r="35" spans="1:16" ht="18" customHeight="1" x14ac:dyDescent="0.3">
      <c r="A35" s="369" t="s">
        <v>111</v>
      </c>
      <c r="B35" s="215" t="s">
        <v>708</v>
      </c>
      <c r="C35" s="656">
        <v>22</v>
      </c>
      <c r="D35" s="357" t="s">
        <v>1034</v>
      </c>
      <c r="E35" s="214" t="s">
        <v>302</v>
      </c>
      <c r="F35" s="221" t="s">
        <v>303</v>
      </c>
      <c r="G35" s="214" t="s">
        <v>250</v>
      </c>
      <c r="H35" s="229" t="s">
        <v>248</v>
      </c>
      <c r="I35" s="656">
        <v>88</v>
      </c>
      <c r="J35" s="675">
        <f t="shared" si="8"/>
        <v>3.7431022408963588</v>
      </c>
      <c r="K35" s="676">
        <v>3.7529411764705882</v>
      </c>
      <c r="L35" s="677">
        <v>3.7411764705882353</v>
      </c>
      <c r="M35" s="677">
        <v>3.6547619047619047</v>
      </c>
      <c r="N35" s="677">
        <v>3.8235294117647061</v>
      </c>
      <c r="O35" s="452" t="s">
        <v>2022</v>
      </c>
      <c r="P35" s="1"/>
    </row>
    <row r="36" spans="1:16" ht="18" customHeight="1" x14ac:dyDescent="0.3">
      <c r="A36" s="369" t="s">
        <v>111</v>
      </c>
      <c r="B36" s="215" t="s">
        <v>708</v>
      </c>
      <c r="C36" s="656">
        <v>22</v>
      </c>
      <c r="D36" s="357" t="s">
        <v>1034</v>
      </c>
      <c r="E36" s="214" t="s">
        <v>304</v>
      </c>
      <c r="F36" s="221" t="s">
        <v>305</v>
      </c>
      <c r="G36" s="214" t="s">
        <v>250</v>
      </c>
      <c r="H36" s="229" t="s">
        <v>248</v>
      </c>
      <c r="I36" s="656">
        <v>88</v>
      </c>
      <c r="J36" s="675">
        <f t="shared" si="8"/>
        <v>3.9500708717221831</v>
      </c>
      <c r="K36" s="676">
        <v>3.9882352941176471</v>
      </c>
      <c r="L36" s="677">
        <v>4</v>
      </c>
      <c r="M36" s="677">
        <v>3.8</v>
      </c>
      <c r="N36" s="677">
        <v>4.0120481927710845</v>
      </c>
      <c r="O36" s="430" t="s">
        <v>2020</v>
      </c>
    </row>
    <row r="37" spans="1:16" ht="18" customHeight="1" x14ac:dyDescent="0.3">
      <c r="A37" s="369" t="s">
        <v>111</v>
      </c>
      <c r="B37" s="215" t="s">
        <v>708</v>
      </c>
      <c r="C37" s="656">
        <v>22</v>
      </c>
      <c r="D37" s="357" t="s">
        <v>1034</v>
      </c>
      <c r="E37" s="214" t="s">
        <v>306</v>
      </c>
      <c r="F37" s="221" t="s">
        <v>307</v>
      </c>
      <c r="G37" s="214" t="s">
        <v>250</v>
      </c>
      <c r="H37" s="229" t="s">
        <v>248</v>
      </c>
      <c r="I37" s="656">
        <v>88</v>
      </c>
      <c r="J37" s="675">
        <f t="shared" si="8"/>
        <v>4.619572829131652</v>
      </c>
      <c r="K37" s="676">
        <v>4.5999999999999996</v>
      </c>
      <c r="L37" s="677">
        <v>4.6470588235294121</v>
      </c>
      <c r="M37" s="677">
        <v>4.5764705882352938</v>
      </c>
      <c r="N37" s="677">
        <v>4.6547619047619051</v>
      </c>
      <c r="O37" s="430" t="s">
        <v>2022</v>
      </c>
    </row>
    <row r="38" spans="1:16" ht="18" customHeight="1" x14ac:dyDescent="0.3">
      <c r="A38" s="369" t="s">
        <v>111</v>
      </c>
      <c r="B38" s="215" t="s">
        <v>708</v>
      </c>
      <c r="C38" s="656">
        <v>22</v>
      </c>
      <c r="D38" s="357" t="s">
        <v>1034</v>
      </c>
      <c r="E38" s="214" t="s">
        <v>308</v>
      </c>
      <c r="F38" s="221" t="s">
        <v>309</v>
      </c>
      <c r="G38" s="214" t="s">
        <v>250</v>
      </c>
      <c r="H38" s="229" t="s">
        <v>248</v>
      </c>
      <c r="I38" s="656">
        <v>88</v>
      </c>
      <c r="J38" s="675">
        <f t="shared" si="8"/>
        <v>4.6882352941176473</v>
      </c>
      <c r="K38" s="676">
        <v>4.7176470588235295</v>
      </c>
      <c r="L38" s="677">
        <v>4.6941176470588237</v>
      </c>
      <c r="M38" s="677">
        <v>4.6235294117647054</v>
      </c>
      <c r="N38" s="677">
        <v>4.7176470588235295</v>
      </c>
      <c r="O38" s="430" t="s">
        <v>2020</v>
      </c>
    </row>
    <row r="39" spans="1:16" ht="18" customHeight="1" x14ac:dyDescent="0.3">
      <c r="A39" s="369" t="s">
        <v>111</v>
      </c>
      <c r="B39" s="215" t="s">
        <v>708</v>
      </c>
      <c r="C39" s="656">
        <v>22</v>
      </c>
      <c r="D39" s="357" t="s">
        <v>1034</v>
      </c>
      <c r="E39" s="214" t="s">
        <v>310</v>
      </c>
      <c r="F39" s="221" t="s">
        <v>311</v>
      </c>
      <c r="G39" s="214" t="s">
        <v>250</v>
      </c>
      <c r="H39" s="229" t="s">
        <v>248</v>
      </c>
      <c r="I39" s="656">
        <v>88</v>
      </c>
      <c r="J39" s="675">
        <f t="shared" si="8"/>
        <v>4.3132530120481931</v>
      </c>
      <c r="K39" s="676">
        <v>4.3253012048192767</v>
      </c>
      <c r="L39" s="677">
        <v>4.3855421686746991</v>
      </c>
      <c r="M39" s="677">
        <v>4.2409638554216871</v>
      </c>
      <c r="N39" s="677">
        <v>4.3012048192771086</v>
      </c>
      <c r="O39" s="452" t="s">
        <v>2021</v>
      </c>
      <c r="P39" s="1"/>
    </row>
    <row r="40" spans="1:16" ht="18" customHeight="1" x14ac:dyDescent="0.3">
      <c r="A40" s="369" t="s">
        <v>111</v>
      </c>
      <c r="B40" s="215" t="s">
        <v>708</v>
      </c>
      <c r="C40" s="656">
        <v>22</v>
      </c>
      <c r="D40" s="357" t="s">
        <v>1034</v>
      </c>
      <c r="E40" s="214" t="s">
        <v>312</v>
      </c>
      <c r="F40" s="221" t="s">
        <v>313</v>
      </c>
      <c r="G40" s="214" t="s">
        <v>250</v>
      </c>
      <c r="H40" s="229" t="s">
        <v>248</v>
      </c>
      <c r="I40" s="656">
        <v>88</v>
      </c>
      <c r="J40" s="675">
        <f t="shared" si="8"/>
        <v>4.5436012342051129</v>
      </c>
      <c r="K40" s="676">
        <v>4.5301204819277112</v>
      </c>
      <c r="L40" s="677">
        <v>4.5783132530120483</v>
      </c>
      <c r="M40" s="677">
        <v>4.475609756097561</v>
      </c>
      <c r="N40" s="677">
        <v>4.5903614457831328</v>
      </c>
      <c r="O40" s="430" t="s">
        <v>2023</v>
      </c>
    </row>
    <row r="41" spans="1:16" ht="18" customHeight="1" x14ac:dyDescent="0.3">
      <c r="A41" s="369" t="s">
        <v>111</v>
      </c>
      <c r="B41" s="215" t="s">
        <v>708</v>
      </c>
      <c r="C41" s="656">
        <v>22</v>
      </c>
      <c r="D41" s="357" t="s">
        <v>1034</v>
      </c>
      <c r="E41" s="214" t="s">
        <v>314</v>
      </c>
      <c r="F41" s="221" t="s">
        <v>315</v>
      </c>
      <c r="G41" s="214" t="s">
        <v>250</v>
      </c>
      <c r="H41" s="229" t="s">
        <v>248</v>
      </c>
      <c r="I41" s="656">
        <v>88</v>
      </c>
      <c r="J41" s="675">
        <f t="shared" si="8"/>
        <v>4.3012048192771086</v>
      </c>
      <c r="K41" s="676">
        <v>4.3855421686746991</v>
      </c>
      <c r="L41" s="677">
        <v>4.3734939759036147</v>
      </c>
      <c r="M41" s="677">
        <v>4.1807228915662646</v>
      </c>
      <c r="N41" s="677">
        <v>4.2650602409638552</v>
      </c>
      <c r="O41" s="430" t="s">
        <v>2021</v>
      </c>
    </row>
    <row r="42" spans="1:16" ht="18" customHeight="1" x14ac:dyDescent="0.3">
      <c r="A42" s="369" t="s">
        <v>111</v>
      </c>
      <c r="B42" s="215" t="s">
        <v>708</v>
      </c>
      <c r="C42" s="656">
        <v>22</v>
      </c>
      <c r="D42" s="357" t="s">
        <v>1034</v>
      </c>
      <c r="E42" s="214" t="s">
        <v>316</v>
      </c>
      <c r="F42" s="221" t="s">
        <v>317</v>
      </c>
      <c r="G42" s="214" t="s">
        <v>250</v>
      </c>
      <c r="H42" s="229" t="s">
        <v>248</v>
      </c>
      <c r="I42" s="656">
        <v>88</v>
      </c>
      <c r="J42" s="675">
        <f t="shared" si="8"/>
        <v>4.6422727948832367</v>
      </c>
      <c r="K42" s="676">
        <v>4.6385542168674698</v>
      </c>
      <c r="L42" s="677">
        <v>4.6867469879518069</v>
      </c>
      <c r="M42" s="677">
        <v>4.6265060240963853</v>
      </c>
      <c r="N42" s="677">
        <v>4.617283950617284</v>
      </c>
      <c r="O42" s="452" t="s">
        <v>2022</v>
      </c>
      <c r="P42" s="1"/>
    </row>
    <row r="43" spans="1:16" ht="18" customHeight="1" x14ac:dyDescent="0.3">
      <c r="A43" s="369" t="s">
        <v>111</v>
      </c>
      <c r="B43" s="215" t="s">
        <v>708</v>
      </c>
      <c r="C43" s="656">
        <v>22</v>
      </c>
      <c r="D43" s="357" t="s">
        <v>1034</v>
      </c>
      <c r="E43" s="214" t="s">
        <v>318</v>
      </c>
      <c r="F43" s="221" t="s">
        <v>319</v>
      </c>
      <c r="G43" s="214" t="s">
        <v>250</v>
      </c>
      <c r="H43" s="229" t="s">
        <v>248</v>
      </c>
      <c r="I43" s="656">
        <v>88</v>
      </c>
      <c r="J43" s="675">
        <f t="shared" si="8"/>
        <v>4.6088010578900969</v>
      </c>
      <c r="K43" s="676">
        <v>4.6385542168674698</v>
      </c>
      <c r="L43" s="677">
        <v>4.6746987951807233</v>
      </c>
      <c r="M43" s="677">
        <v>4.5121951219512191</v>
      </c>
      <c r="N43" s="677">
        <v>4.6097560975609753</v>
      </c>
      <c r="O43" s="430" t="s">
        <v>2022</v>
      </c>
    </row>
    <row r="44" spans="1:16" ht="18" customHeight="1" x14ac:dyDescent="0.3">
      <c r="A44" s="369" t="s">
        <v>111</v>
      </c>
      <c r="B44" s="215" t="s">
        <v>708</v>
      </c>
      <c r="C44" s="656">
        <v>22</v>
      </c>
      <c r="D44" s="357" t="s">
        <v>1034</v>
      </c>
      <c r="E44" s="214" t="s">
        <v>320</v>
      </c>
      <c r="F44" s="221" t="s">
        <v>321</v>
      </c>
      <c r="G44" s="214" t="s">
        <v>250</v>
      </c>
      <c r="H44" s="229" t="s">
        <v>248</v>
      </c>
      <c r="I44" s="656">
        <v>22</v>
      </c>
      <c r="J44" s="675">
        <f t="shared" si="8"/>
        <v>4.7270374552983245</v>
      </c>
      <c r="K44" s="676">
        <v>4.6818181818181817</v>
      </c>
      <c r="L44" s="677">
        <v>4.7826086956521738</v>
      </c>
      <c r="M44" s="677">
        <v>4.7619047619047619</v>
      </c>
      <c r="N44" s="677">
        <v>4.6818181818181817</v>
      </c>
      <c r="O44" s="430" t="s">
        <v>1535</v>
      </c>
    </row>
    <row r="45" spans="1:16" ht="18" customHeight="1" x14ac:dyDescent="0.3">
      <c r="A45" s="369" t="s">
        <v>111</v>
      </c>
      <c r="B45" s="215" t="s">
        <v>708</v>
      </c>
      <c r="C45" s="656">
        <v>22</v>
      </c>
      <c r="D45" s="357" t="s">
        <v>1034</v>
      </c>
      <c r="E45" s="214" t="s">
        <v>322</v>
      </c>
      <c r="F45" s="221" t="s">
        <v>326</v>
      </c>
      <c r="G45" s="214" t="s">
        <v>250</v>
      </c>
      <c r="H45" s="229" t="s">
        <v>248</v>
      </c>
      <c r="I45" s="656">
        <v>22</v>
      </c>
      <c r="J45" s="675">
        <f t="shared" si="8"/>
        <v>4.6363636363636367</v>
      </c>
      <c r="K45" s="676">
        <v>4.5909090909090908</v>
      </c>
      <c r="L45" s="677">
        <v>4.6363636363636367</v>
      </c>
      <c r="M45" s="677">
        <v>4.6818181818181817</v>
      </c>
      <c r="N45" s="677">
        <v>4.6363636363636367</v>
      </c>
      <c r="O45" s="430" t="s">
        <v>1535</v>
      </c>
    </row>
    <row r="46" spans="1:16" ht="18" customHeight="1" x14ac:dyDescent="0.3">
      <c r="A46" s="369" t="s">
        <v>111</v>
      </c>
      <c r="B46" s="215" t="s">
        <v>708</v>
      </c>
      <c r="C46" s="656">
        <v>22</v>
      </c>
      <c r="D46" s="357" t="s">
        <v>1034</v>
      </c>
      <c r="E46" s="214" t="s">
        <v>323</v>
      </c>
      <c r="F46" s="221" t="s">
        <v>324</v>
      </c>
      <c r="G46" s="214" t="s">
        <v>250</v>
      </c>
      <c r="H46" s="229" t="s">
        <v>248</v>
      </c>
      <c r="I46" s="656">
        <v>25</v>
      </c>
      <c r="J46" s="675">
        <f t="shared" si="8"/>
        <v>4.7979166666666666</v>
      </c>
      <c r="K46" s="676">
        <v>4.8</v>
      </c>
      <c r="L46" s="677">
        <v>4.8</v>
      </c>
      <c r="M46" s="677">
        <v>4.791666666666667</v>
      </c>
      <c r="N46" s="677">
        <v>4.8</v>
      </c>
      <c r="O46" s="430" t="s">
        <v>1535</v>
      </c>
      <c r="P46" s="1"/>
    </row>
    <row r="47" spans="1:16" ht="18" customHeight="1" x14ac:dyDescent="0.3">
      <c r="A47" s="369" t="s">
        <v>111</v>
      </c>
      <c r="B47" s="215" t="s">
        <v>708</v>
      </c>
      <c r="C47" s="656">
        <v>22</v>
      </c>
      <c r="D47" s="357" t="s">
        <v>1034</v>
      </c>
      <c r="E47" s="214" t="s">
        <v>325</v>
      </c>
      <c r="F47" s="221" t="s">
        <v>326</v>
      </c>
      <c r="G47" s="214" t="s">
        <v>250</v>
      </c>
      <c r="H47" s="229" t="s">
        <v>248</v>
      </c>
      <c r="I47" s="656">
        <v>17</v>
      </c>
      <c r="J47" s="675">
        <f t="shared" si="8"/>
        <v>4.7352941176470589</v>
      </c>
      <c r="K47" s="676">
        <v>4.7647058823529411</v>
      </c>
      <c r="L47" s="677">
        <v>4.7058823529411766</v>
      </c>
      <c r="M47" s="677">
        <v>4.7058823529411766</v>
      </c>
      <c r="N47" s="677">
        <v>4.7647058823529411</v>
      </c>
      <c r="O47" s="430" t="s">
        <v>1535</v>
      </c>
    </row>
    <row r="48" spans="1:16" ht="18" customHeight="1" x14ac:dyDescent="0.3">
      <c r="A48" s="369" t="s">
        <v>111</v>
      </c>
      <c r="B48" s="215" t="s">
        <v>708</v>
      </c>
      <c r="C48" s="656">
        <v>22</v>
      </c>
      <c r="D48" s="357" t="s">
        <v>1034</v>
      </c>
      <c r="E48" s="214" t="s">
        <v>327</v>
      </c>
      <c r="F48" s="221" t="s">
        <v>331</v>
      </c>
      <c r="G48" s="214" t="s">
        <v>250</v>
      </c>
      <c r="H48" s="229" t="s">
        <v>248</v>
      </c>
      <c r="I48" s="656">
        <v>17</v>
      </c>
      <c r="J48" s="675">
        <f t="shared" si="8"/>
        <v>4.7205882352941178</v>
      </c>
      <c r="K48" s="676">
        <v>4.6470588235294121</v>
      </c>
      <c r="L48" s="677">
        <v>4.7647058823529411</v>
      </c>
      <c r="M48" s="677">
        <v>4.7058823529411766</v>
      </c>
      <c r="N48" s="677">
        <v>4.7647058823529411</v>
      </c>
      <c r="O48" s="430" t="s">
        <v>1535</v>
      </c>
    </row>
    <row r="49" spans="1:20" ht="18" customHeight="1" x14ac:dyDescent="0.3">
      <c r="A49" s="369" t="s">
        <v>111</v>
      </c>
      <c r="B49" s="215" t="s">
        <v>708</v>
      </c>
      <c r="C49" s="656">
        <v>22</v>
      </c>
      <c r="D49" s="357" t="s">
        <v>1034</v>
      </c>
      <c r="E49" s="214" t="s">
        <v>328</v>
      </c>
      <c r="F49" s="221" t="s">
        <v>332</v>
      </c>
      <c r="G49" s="214" t="s">
        <v>250</v>
      </c>
      <c r="H49" s="229" t="s">
        <v>248</v>
      </c>
      <c r="I49" s="656">
        <v>16</v>
      </c>
      <c r="J49" s="675">
        <f t="shared" si="8"/>
        <v>4.390625</v>
      </c>
      <c r="K49" s="676">
        <v>4.3125</v>
      </c>
      <c r="L49" s="677">
        <v>4.375</v>
      </c>
      <c r="M49" s="677">
        <v>4.4375</v>
      </c>
      <c r="N49" s="677">
        <v>4.4375</v>
      </c>
      <c r="O49" s="430" t="s">
        <v>1535</v>
      </c>
    </row>
    <row r="50" spans="1:20" ht="18" customHeight="1" x14ac:dyDescent="0.3">
      <c r="A50" s="369" t="s">
        <v>111</v>
      </c>
      <c r="B50" s="215" t="s">
        <v>708</v>
      </c>
      <c r="C50" s="656">
        <v>22</v>
      </c>
      <c r="D50" s="357" t="s">
        <v>1034</v>
      </c>
      <c r="E50" s="214" t="s">
        <v>329</v>
      </c>
      <c r="F50" s="221" t="s">
        <v>330</v>
      </c>
      <c r="G50" s="214" t="s">
        <v>250</v>
      </c>
      <c r="H50" s="229" t="s">
        <v>248</v>
      </c>
      <c r="I50" s="656">
        <v>88</v>
      </c>
      <c r="J50" s="675">
        <f t="shared" si="8"/>
        <v>3.88</v>
      </c>
      <c r="K50" s="676">
        <v>3.9733333333333332</v>
      </c>
      <c r="L50" s="677">
        <v>4</v>
      </c>
      <c r="M50" s="677">
        <v>3.7333333333333334</v>
      </c>
      <c r="N50" s="677">
        <v>3.8133333333333335</v>
      </c>
      <c r="O50" s="430" t="s">
        <v>2020</v>
      </c>
    </row>
    <row r="51" spans="1:20" ht="18" hidden="1" customHeight="1" x14ac:dyDescent="0.3">
      <c r="A51" s="369" t="s">
        <v>111</v>
      </c>
      <c r="B51" s="215" t="s">
        <v>708</v>
      </c>
      <c r="C51" s="656">
        <v>1</v>
      </c>
      <c r="D51" s="358" t="s">
        <v>650</v>
      </c>
      <c r="E51" s="192"/>
      <c r="F51" s="364"/>
      <c r="G51" s="222" t="s">
        <v>208</v>
      </c>
      <c r="H51" s="230" t="s">
        <v>207</v>
      </c>
      <c r="I51" s="656">
        <v>31</v>
      </c>
      <c r="J51" s="675">
        <f>AVERAGE(J52:J54)</f>
        <v>4.9338709677419361</v>
      </c>
      <c r="K51" s="682">
        <f t="shared" ref="K51:N51" si="9">AVERAGE(K52:K54)</f>
        <v>4.9340501792114697</v>
      </c>
      <c r="L51" s="683">
        <f t="shared" si="9"/>
        <v>4.9340501792114697</v>
      </c>
      <c r="M51" s="683">
        <f t="shared" si="9"/>
        <v>4.9340501792114697</v>
      </c>
      <c r="N51" s="683">
        <f t="shared" si="9"/>
        <v>4.9333333333333336</v>
      </c>
      <c r="O51" s="433"/>
      <c r="P51" s="77"/>
      <c r="Q51" s="77"/>
      <c r="R51" s="77"/>
      <c r="S51" s="77"/>
      <c r="T51" s="77"/>
    </row>
    <row r="52" spans="1:20" ht="18" hidden="1" customHeight="1" x14ac:dyDescent="0.3">
      <c r="A52" s="369" t="s">
        <v>111</v>
      </c>
      <c r="B52" s="215" t="s">
        <v>708</v>
      </c>
      <c r="C52" s="657">
        <v>1</v>
      </c>
      <c r="D52" s="359" t="s">
        <v>355</v>
      </c>
      <c r="E52" s="214" t="s">
        <v>352</v>
      </c>
      <c r="F52" s="221" t="s">
        <v>353</v>
      </c>
      <c r="G52" s="214" t="s">
        <v>203</v>
      </c>
      <c r="H52" s="229" t="s">
        <v>203</v>
      </c>
      <c r="I52" s="656">
        <v>31</v>
      </c>
      <c r="J52" s="675">
        <f>AVERAGE(K52:N52)</f>
        <v>4.9349462365591403</v>
      </c>
      <c r="K52" s="680">
        <v>4.935483870967742</v>
      </c>
      <c r="L52" s="681">
        <v>4.935483870967742</v>
      </c>
      <c r="M52" s="681">
        <v>4.935483870967742</v>
      </c>
      <c r="N52" s="681">
        <v>4.9333333333333336</v>
      </c>
      <c r="O52" s="430" t="s">
        <v>2081</v>
      </c>
      <c r="P52" s="77"/>
      <c r="Q52" s="77"/>
      <c r="R52" s="77"/>
      <c r="S52" s="77"/>
      <c r="T52" s="77"/>
    </row>
    <row r="53" spans="1:20" ht="18" hidden="1" customHeight="1" x14ac:dyDescent="0.3">
      <c r="A53" s="369" t="s">
        <v>111</v>
      </c>
      <c r="B53" s="215" t="s">
        <v>708</v>
      </c>
      <c r="C53" s="657">
        <v>1</v>
      </c>
      <c r="D53" s="359" t="s">
        <v>355</v>
      </c>
      <c r="E53" s="214" t="s">
        <v>349</v>
      </c>
      <c r="F53" s="221" t="s">
        <v>351</v>
      </c>
      <c r="G53" s="214" t="s">
        <v>203</v>
      </c>
      <c r="H53" s="229" t="s">
        <v>203</v>
      </c>
      <c r="I53" s="656">
        <v>31</v>
      </c>
      <c r="J53" s="675">
        <f t="shared" ref="J53:J54" si="10">AVERAGE(K53:N53)</f>
        <v>4.9333333333333336</v>
      </c>
      <c r="K53" s="680">
        <v>4.9333333333333336</v>
      </c>
      <c r="L53" s="681">
        <v>4.9333333333333336</v>
      </c>
      <c r="M53" s="681">
        <v>4.9333333333333336</v>
      </c>
      <c r="N53" s="681">
        <v>4.9333333333333336</v>
      </c>
      <c r="O53" s="430" t="s">
        <v>2081</v>
      </c>
      <c r="P53" s="77"/>
      <c r="Q53" s="77"/>
      <c r="R53" s="77"/>
      <c r="S53" s="77"/>
      <c r="T53" s="77"/>
    </row>
    <row r="54" spans="1:20" ht="18" hidden="1" customHeight="1" x14ac:dyDescent="0.3">
      <c r="A54" s="369" t="s">
        <v>111</v>
      </c>
      <c r="B54" s="215" t="s">
        <v>708</v>
      </c>
      <c r="C54" s="657">
        <v>1</v>
      </c>
      <c r="D54" s="359" t="s">
        <v>355</v>
      </c>
      <c r="E54" s="103" t="s">
        <v>349</v>
      </c>
      <c r="F54" s="181" t="s">
        <v>350</v>
      </c>
      <c r="G54" s="103" t="s">
        <v>203</v>
      </c>
      <c r="H54" s="231" t="s">
        <v>203</v>
      </c>
      <c r="I54" s="656">
        <v>31</v>
      </c>
      <c r="J54" s="672">
        <f t="shared" si="10"/>
        <v>4.9333333333333336</v>
      </c>
      <c r="K54" s="684">
        <v>4.9333333333333336</v>
      </c>
      <c r="L54" s="685">
        <v>4.9333333333333336</v>
      </c>
      <c r="M54" s="685">
        <v>4.9333333333333336</v>
      </c>
      <c r="N54" s="685">
        <v>4.9333333333333336</v>
      </c>
      <c r="O54" s="430" t="s">
        <v>2081</v>
      </c>
      <c r="P54" s="77"/>
      <c r="Q54" s="77"/>
      <c r="R54" s="77"/>
      <c r="S54" s="77"/>
      <c r="T54" s="77"/>
    </row>
    <row r="55" spans="1:20" ht="18" hidden="1" customHeight="1" x14ac:dyDescent="0.3">
      <c r="A55" s="369" t="s">
        <v>111</v>
      </c>
      <c r="B55" s="215" t="s">
        <v>708</v>
      </c>
      <c r="C55" s="656">
        <v>1</v>
      </c>
      <c r="D55" s="360" t="s">
        <v>651</v>
      </c>
      <c r="E55" s="192"/>
      <c r="F55" s="365"/>
      <c r="G55" s="222" t="s">
        <v>611</v>
      </c>
      <c r="H55" s="230" t="s">
        <v>612</v>
      </c>
      <c r="I55" s="656">
        <v>23</v>
      </c>
      <c r="J55" s="675">
        <f>AVERAGE(J56:J68)</f>
        <v>4.7553643724696366</v>
      </c>
      <c r="K55" s="682">
        <f t="shared" ref="K55:N55" si="11">AVERAGE(K56:K68)</f>
        <v>4.7653846153846153</v>
      </c>
      <c r="L55" s="683">
        <f t="shared" si="11"/>
        <v>4.7538461538461538</v>
      </c>
      <c r="M55" s="683">
        <f t="shared" si="11"/>
        <v>4.7360323886639675</v>
      </c>
      <c r="N55" s="683">
        <f t="shared" si="11"/>
        <v>4.7661943319838063</v>
      </c>
      <c r="O55" s="434"/>
    </row>
    <row r="56" spans="1:20" ht="18" hidden="1" customHeight="1" x14ac:dyDescent="0.3">
      <c r="A56" s="369" t="s">
        <v>111</v>
      </c>
      <c r="B56" s="215" t="s">
        <v>708</v>
      </c>
      <c r="C56" s="655">
        <v>1</v>
      </c>
      <c r="D56" s="357" t="s">
        <v>359</v>
      </c>
      <c r="E56" s="103" t="s">
        <v>422</v>
      </c>
      <c r="F56" s="181" t="s">
        <v>423</v>
      </c>
      <c r="G56" s="214" t="s">
        <v>362</v>
      </c>
      <c r="H56" s="229" t="s">
        <v>363</v>
      </c>
      <c r="I56" s="656">
        <v>23</v>
      </c>
      <c r="J56" s="672">
        <f t="shared" ref="J56:J68" si="12">AVERAGE(K56:N56)</f>
        <v>4.8875000000000002</v>
      </c>
      <c r="K56" s="673">
        <v>4.9000000000000004</v>
      </c>
      <c r="L56" s="674">
        <v>4.9000000000000004</v>
      </c>
      <c r="M56" s="674">
        <v>4.8499999999999996</v>
      </c>
      <c r="N56" s="674">
        <v>4.9000000000000004</v>
      </c>
      <c r="O56" s="430" t="s">
        <v>2081</v>
      </c>
    </row>
    <row r="57" spans="1:20" ht="18" hidden="1" customHeight="1" x14ac:dyDescent="0.3">
      <c r="A57" s="369" t="s">
        <v>111</v>
      </c>
      <c r="B57" s="215" t="s">
        <v>708</v>
      </c>
      <c r="C57" s="655">
        <v>1</v>
      </c>
      <c r="D57" s="357" t="s">
        <v>359</v>
      </c>
      <c r="E57" s="214" t="s">
        <v>422</v>
      </c>
      <c r="F57" s="221" t="s">
        <v>424</v>
      </c>
      <c r="G57" s="214" t="s">
        <v>362</v>
      </c>
      <c r="H57" s="229" t="s">
        <v>363</v>
      </c>
      <c r="I57" s="656">
        <v>23</v>
      </c>
      <c r="J57" s="675">
        <f t="shared" si="12"/>
        <v>4.9000000000000004</v>
      </c>
      <c r="K57" s="676">
        <v>4.9000000000000004</v>
      </c>
      <c r="L57" s="677">
        <v>4.9000000000000004</v>
      </c>
      <c r="M57" s="677">
        <v>4.9000000000000004</v>
      </c>
      <c r="N57" s="677">
        <v>4.9000000000000004</v>
      </c>
      <c r="O57" s="430" t="s">
        <v>2081</v>
      </c>
      <c r="P57" s="1"/>
    </row>
    <row r="58" spans="1:20" ht="18" hidden="1" customHeight="1" x14ac:dyDescent="0.3">
      <c r="A58" s="369" t="s">
        <v>111</v>
      </c>
      <c r="B58" s="215" t="s">
        <v>708</v>
      </c>
      <c r="C58" s="655">
        <v>1</v>
      </c>
      <c r="D58" s="357" t="s">
        <v>359</v>
      </c>
      <c r="E58" s="214" t="s">
        <v>422</v>
      </c>
      <c r="F58" s="221" t="s">
        <v>425</v>
      </c>
      <c r="G58" s="214" t="s">
        <v>362</v>
      </c>
      <c r="H58" s="229" t="s">
        <v>363</v>
      </c>
      <c r="I58" s="656">
        <v>23</v>
      </c>
      <c r="J58" s="675">
        <f t="shared" si="12"/>
        <v>4.875</v>
      </c>
      <c r="K58" s="676">
        <v>4.9000000000000004</v>
      </c>
      <c r="L58" s="677">
        <v>4.8499999999999996</v>
      </c>
      <c r="M58" s="677">
        <v>4.8499999999999996</v>
      </c>
      <c r="N58" s="677">
        <v>4.9000000000000004</v>
      </c>
      <c r="O58" s="430" t="s">
        <v>2081</v>
      </c>
    </row>
    <row r="59" spans="1:20" ht="18" hidden="1" customHeight="1" x14ac:dyDescent="0.3">
      <c r="A59" s="369" t="s">
        <v>111</v>
      </c>
      <c r="B59" s="215" t="s">
        <v>708</v>
      </c>
      <c r="C59" s="655">
        <v>1</v>
      </c>
      <c r="D59" s="357" t="s">
        <v>359</v>
      </c>
      <c r="E59" s="214" t="s">
        <v>426</v>
      </c>
      <c r="F59" s="221" t="s">
        <v>427</v>
      </c>
      <c r="G59" s="214" t="s">
        <v>362</v>
      </c>
      <c r="H59" s="229" t="s">
        <v>363</v>
      </c>
      <c r="I59" s="656">
        <v>23</v>
      </c>
      <c r="J59" s="675">
        <f t="shared" si="12"/>
        <v>4.7874999999999996</v>
      </c>
      <c r="K59" s="676">
        <v>4.8499999999999996</v>
      </c>
      <c r="L59" s="677">
        <v>4.75</v>
      </c>
      <c r="M59" s="677">
        <v>4.8</v>
      </c>
      <c r="N59" s="677">
        <v>4.75</v>
      </c>
      <c r="O59" s="430" t="s">
        <v>2081</v>
      </c>
    </row>
    <row r="60" spans="1:20" ht="18" hidden="1" customHeight="1" x14ac:dyDescent="0.3">
      <c r="A60" s="369" t="s">
        <v>111</v>
      </c>
      <c r="B60" s="215" t="s">
        <v>708</v>
      </c>
      <c r="C60" s="655">
        <v>1</v>
      </c>
      <c r="D60" s="357" t="s">
        <v>359</v>
      </c>
      <c r="E60" s="214" t="s">
        <v>428</v>
      </c>
      <c r="F60" s="221" t="s">
        <v>429</v>
      </c>
      <c r="G60" s="214" t="s">
        <v>362</v>
      </c>
      <c r="H60" s="229" t="s">
        <v>363</v>
      </c>
      <c r="I60" s="656">
        <v>23</v>
      </c>
      <c r="J60" s="675">
        <f t="shared" si="12"/>
        <v>4.6624999999999996</v>
      </c>
      <c r="K60" s="676">
        <v>4.6500000000000004</v>
      </c>
      <c r="L60" s="677">
        <v>4.5999999999999996</v>
      </c>
      <c r="M60" s="677">
        <v>4.6500000000000004</v>
      </c>
      <c r="N60" s="677">
        <v>4.75</v>
      </c>
      <c r="O60" s="430" t="s">
        <v>2059</v>
      </c>
      <c r="P60" s="1"/>
    </row>
    <row r="61" spans="1:20" ht="18" hidden="1" customHeight="1" x14ac:dyDescent="0.3">
      <c r="A61" s="369" t="s">
        <v>111</v>
      </c>
      <c r="B61" s="215" t="s">
        <v>708</v>
      </c>
      <c r="C61" s="655">
        <v>1</v>
      </c>
      <c r="D61" s="357" t="s">
        <v>359</v>
      </c>
      <c r="E61" s="214" t="s">
        <v>430</v>
      </c>
      <c r="F61" s="221" t="s">
        <v>431</v>
      </c>
      <c r="G61" s="214" t="s">
        <v>362</v>
      </c>
      <c r="H61" s="229" t="s">
        <v>363</v>
      </c>
      <c r="I61" s="656">
        <v>23</v>
      </c>
      <c r="J61" s="675">
        <f t="shared" si="12"/>
        <v>4.5749999999999993</v>
      </c>
      <c r="K61" s="676">
        <v>4.55</v>
      </c>
      <c r="L61" s="677">
        <v>4.5999999999999996</v>
      </c>
      <c r="M61" s="677">
        <v>4.55</v>
      </c>
      <c r="N61" s="677">
        <v>4.5999999999999996</v>
      </c>
      <c r="O61" s="430" t="s">
        <v>2081</v>
      </c>
    </row>
    <row r="62" spans="1:20" ht="18" hidden="1" customHeight="1" x14ac:dyDescent="0.3">
      <c r="A62" s="369" t="s">
        <v>111</v>
      </c>
      <c r="B62" s="215" t="s">
        <v>708</v>
      </c>
      <c r="C62" s="655">
        <v>1</v>
      </c>
      <c r="D62" s="357" t="s">
        <v>359</v>
      </c>
      <c r="E62" s="214" t="s">
        <v>432</v>
      </c>
      <c r="F62" s="221" t="s">
        <v>433</v>
      </c>
      <c r="G62" s="214" t="s">
        <v>362</v>
      </c>
      <c r="H62" s="229" t="s">
        <v>363</v>
      </c>
      <c r="I62" s="656">
        <v>23</v>
      </c>
      <c r="J62" s="675">
        <f t="shared" si="12"/>
        <v>4.1901315789473683</v>
      </c>
      <c r="K62" s="676">
        <v>4.2</v>
      </c>
      <c r="L62" s="677">
        <v>4.25</v>
      </c>
      <c r="M62" s="677">
        <v>4.0999999999999996</v>
      </c>
      <c r="N62" s="677">
        <v>4.2105263157894735</v>
      </c>
      <c r="O62" s="430" t="s">
        <v>2081</v>
      </c>
    </row>
    <row r="63" spans="1:20" ht="18" hidden="1" customHeight="1" x14ac:dyDescent="0.3">
      <c r="A63" s="369" t="s">
        <v>111</v>
      </c>
      <c r="B63" s="215" t="s">
        <v>708</v>
      </c>
      <c r="C63" s="655">
        <v>1</v>
      </c>
      <c r="D63" s="357" t="s">
        <v>359</v>
      </c>
      <c r="E63" s="214" t="s">
        <v>432</v>
      </c>
      <c r="F63" s="221" t="s">
        <v>434</v>
      </c>
      <c r="G63" s="214" t="s">
        <v>362</v>
      </c>
      <c r="H63" s="229" t="s">
        <v>363</v>
      </c>
      <c r="I63" s="656">
        <v>23</v>
      </c>
      <c r="J63" s="675">
        <f t="shared" si="12"/>
        <v>4.3046052631578942</v>
      </c>
      <c r="K63" s="676">
        <v>4.3</v>
      </c>
      <c r="L63" s="677">
        <v>4.3</v>
      </c>
      <c r="M63" s="677">
        <v>4.3684210526315788</v>
      </c>
      <c r="N63" s="677">
        <v>4.25</v>
      </c>
      <c r="O63" s="430" t="s">
        <v>2081</v>
      </c>
    </row>
    <row r="64" spans="1:20" ht="18" hidden="1" customHeight="1" x14ac:dyDescent="0.3">
      <c r="A64" s="369" t="s">
        <v>111</v>
      </c>
      <c r="B64" s="215" t="s">
        <v>708</v>
      </c>
      <c r="C64" s="655">
        <v>1</v>
      </c>
      <c r="D64" s="357" t="s">
        <v>359</v>
      </c>
      <c r="E64" s="214" t="s">
        <v>388</v>
      </c>
      <c r="F64" s="221" t="s">
        <v>435</v>
      </c>
      <c r="G64" s="214" t="s">
        <v>362</v>
      </c>
      <c r="H64" s="229" t="s">
        <v>363</v>
      </c>
      <c r="I64" s="656">
        <v>23</v>
      </c>
      <c r="J64" s="675">
        <f t="shared" si="12"/>
        <v>4.95</v>
      </c>
      <c r="K64" s="676">
        <v>4.95</v>
      </c>
      <c r="L64" s="677">
        <v>4.95</v>
      </c>
      <c r="M64" s="677">
        <v>4.95</v>
      </c>
      <c r="N64" s="677">
        <v>4.95</v>
      </c>
      <c r="O64" s="430" t="s">
        <v>2081</v>
      </c>
      <c r="P64" s="1"/>
    </row>
    <row r="65" spans="1:16" ht="18" hidden="1" customHeight="1" x14ac:dyDescent="0.3">
      <c r="A65" s="369" t="s">
        <v>111</v>
      </c>
      <c r="B65" s="215" t="s">
        <v>708</v>
      </c>
      <c r="C65" s="655">
        <v>1</v>
      </c>
      <c r="D65" s="357" t="s">
        <v>359</v>
      </c>
      <c r="E65" s="214" t="s">
        <v>386</v>
      </c>
      <c r="F65" s="221" t="s">
        <v>436</v>
      </c>
      <c r="G65" s="214" t="s">
        <v>362</v>
      </c>
      <c r="H65" s="229" t="s">
        <v>363</v>
      </c>
      <c r="I65" s="656">
        <v>23</v>
      </c>
      <c r="J65" s="675">
        <f t="shared" si="12"/>
        <v>4.875</v>
      </c>
      <c r="K65" s="676">
        <v>4.9000000000000004</v>
      </c>
      <c r="L65" s="677">
        <v>4.8499999999999996</v>
      </c>
      <c r="M65" s="677">
        <v>4.9000000000000004</v>
      </c>
      <c r="N65" s="677">
        <v>4.8499999999999996</v>
      </c>
      <c r="O65" s="430" t="s">
        <v>2059</v>
      </c>
    </row>
    <row r="66" spans="1:16" ht="18" hidden="1" customHeight="1" x14ac:dyDescent="0.3">
      <c r="A66" s="369" t="s">
        <v>111</v>
      </c>
      <c r="B66" s="215" t="s">
        <v>708</v>
      </c>
      <c r="C66" s="655">
        <v>1</v>
      </c>
      <c r="D66" s="357" t="s">
        <v>359</v>
      </c>
      <c r="E66" s="214" t="s">
        <v>437</v>
      </c>
      <c r="F66" s="221" t="s">
        <v>438</v>
      </c>
      <c r="G66" s="214" t="s">
        <v>362</v>
      </c>
      <c r="H66" s="229" t="s">
        <v>363</v>
      </c>
      <c r="I66" s="656">
        <v>23</v>
      </c>
      <c r="J66" s="675">
        <f t="shared" si="12"/>
        <v>4.8624999999999998</v>
      </c>
      <c r="K66" s="676">
        <v>4.8499999999999996</v>
      </c>
      <c r="L66" s="677">
        <v>4.8499999999999996</v>
      </c>
      <c r="M66" s="677">
        <v>4.8499999999999996</v>
      </c>
      <c r="N66" s="677">
        <v>4.9000000000000004</v>
      </c>
      <c r="O66" s="430" t="s">
        <v>2081</v>
      </c>
    </row>
    <row r="67" spans="1:16" ht="18" hidden="1" customHeight="1" x14ac:dyDescent="0.3">
      <c r="A67" s="369" t="s">
        <v>111</v>
      </c>
      <c r="B67" s="215" t="s">
        <v>708</v>
      </c>
      <c r="C67" s="655">
        <v>1</v>
      </c>
      <c r="D67" s="357" t="s">
        <v>359</v>
      </c>
      <c r="E67" s="214" t="s">
        <v>439</v>
      </c>
      <c r="F67" s="221" t="s">
        <v>440</v>
      </c>
      <c r="G67" s="214" t="s">
        <v>362</v>
      </c>
      <c r="H67" s="229" t="s">
        <v>363</v>
      </c>
      <c r="I67" s="656">
        <v>23</v>
      </c>
      <c r="J67" s="675">
        <f t="shared" si="12"/>
        <v>4.95</v>
      </c>
      <c r="K67" s="676">
        <v>5</v>
      </c>
      <c r="L67" s="677">
        <v>5</v>
      </c>
      <c r="M67" s="677">
        <v>4.8</v>
      </c>
      <c r="N67" s="677">
        <v>5</v>
      </c>
      <c r="O67" s="430" t="s">
        <v>2081</v>
      </c>
      <c r="P67" s="1"/>
    </row>
    <row r="68" spans="1:16" ht="18" hidden="1" customHeight="1" x14ac:dyDescent="0.3">
      <c r="A68" s="369" t="s">
        <v>111</v>
      </c>
      <c r="B68" s="215" t="s">
        <v>708</v>
      </c>
      <c r="C68" s="655">
        <v>1</v>
      </c>
      <c r="D68" s="357" t="s">
        <v>359</v>
      </c>
      <c r="E68" s="214" t="s">
        <v>441</v>
      </c>
      <c r="F68" s="221" t="s">
        <v>442</v>
      </c>
      <c r="G68" s="214" t="s">
        <v>362</v>
      </c>
      <c r="H68" s="229" t="s">
        <v>363</v>
      </c>
      <c r="I68" s="656">
        <v>23</v>
      </c>
      <c r="J68" s="675">
        <f t="shared" si="12"/>
        <v>5</v>
      </c>
      <c r="K68" s="676">
        <v>5</v>
      </c>
      <c r="L68" s="677">
        <v>5</v>
      </c>
      <c r="M68" s="677">
        <v>5</v>
      </c>
      <c r="N68" s="677">
        <v>5</v>
      </c>
      <c r="O68" s="430" t="s">
        <v>2081</v>
      </c>
    </row>
    <row r="69" spans="1:16" ht="18" hidden="1" customHeight="1" x14ac:dyDescent="0.3">
      <c r="A69" s="369" t="s">
        <v>111</v>
      </c>
      <c r="B69" s="215" t="s">
        <v>708</v>
      </c>
      <c r="C69" s="656">
        <v>1</v>
      </c>
      <c r="D69" s="360" t="s">
        <v>652</v>
      </c>
      <c r="E69" s="192"/>
      <c r="F69" s="365"/>
      <c r="G69" s="222" t="s">
        <v>602</v>
      </c>
      <c r="H69" s="230" t="s">
        <v>602</v>
      </c>
      <c r="I69" s="656">
        <v>20</v>
      </c>
      <c r="J69" s="675">
        <f>AVERAGE(J70:J77)</f>
        <v>4.6030138339920947</v>
      </c>
      <c r="K69" s="682">
        <f t="shared" ref="K69:N69" si="13">AVERAGE(K70:K77)</f>
        <v>4.6163537549407119</v>
      </c>
      <c r="L69" s="683">
        <f t="shared" si="13"/>
        <v>4.6225296442687744</v>
      </c>
      <c r="M69" s="683">
        <f t="shared" si="13"/>
        <v>4.5728754940711465</v>
      </c>
      <c r="N69" s="683">
        <f t="shared" si="13"/>
        <v>4.6002964426877471</v>
      </c>
      <c r="O69" s="434"/>
    </row>
    <row r="70" spans="1:16" ht="18" hidden="1" customHeight="1" x14ac:dyDescent="0.3">
      <c r="A70" s="369" t="s">
        <v>111</v>
      </c>
      <c r="B70" s="215" t="s">
        <v>708</v>
      </c>
      <c r="C70" s="655">
        <v>1</v>
      </c>
      <c r="D70" s="357" t="s">
        <v>368</v>
      </c>
      <c r="E70" s="103" t="s">
        <v>378</v>
      </c>
      <c r="F70" s="181" t="s">
        <v>379</v>
      </c>
      <c r="G70" s="214" t="s">
        <v>376</v>
      </c>
      <c r="H70" s="229" t="s">
        <v>377</v>
      </c>
      <c r="I70" s="656">
        <v>20</v>
      </c>
      <c r="J70" s="672">
        <f t="shared" ref="J70:J77" si="14">AVERAGE(K70:N70)</f>
        <v>4.6413043478260878</v>
      </c>
      <c r="K70" s="673">
        <v>4.6956521739130439</v>
      </c>
      <c r="L70" s="674">
        <v>4.6521739130434785</v>
      </c>
      <c r="M70" s="674">
        <v>4.6521739130434785</v>
      </c>
      <c r="N70" s="674">
        <v>4.5652173913043477</v>
      </c>
      <c r="O70" s="430" t="s">
        <v>2059</v>
      </c>
    </row>
    <row r="71" spans="1:16" ht="18" hidden="1" customHeight="1" x14ac:dyDescent="0.3">
      <c r="A71" s="369" t="s">
        <v>111</v>
      </c>
      <c r="B71" s="215" t="s">
        <v>708</v>
      </c>
      <c r="C71" s="655">
        <v>1</v>
      </c>
      <c r="D71" s="357" t="s">
        <v>368</v>
      </c>
      <c r="E71" s="214" t="s">
        <v>380</v>
      </c>
      <c r="F71" s="221" t="s">
        <v>381</v>
      </c>
      <c r="G71" s="214" t="s">
        <v>376</v>
      </c>
      <c r="H71" s="229" t="s">
        <v>377</v>
      </c>
      <c r="I71" s="656">
        <v>20</v>
      </c>
      <c r="J71" s="675">
        <f t="shared" si="14"/>
        <v>4.5217391304347823</v>
      </c>
      <c r="K71" s="676">
        <v>4.5217391304347823</v>
      </c>
      <c r="L71" s="677">
        <v>4.5217391304347823</v>
      </c>
      <c r="M71" s="677">
        <v>4.5217391304347823</v>
      </c>
      <c r="N71" s="677">
        <v>4.5217391304347823</v>
      </c>
      <c r="O71" s="452" t="s">
        <v>2081</v>
      </c>
      <c r="P71" s="1"/>
    </row>
    <row r="72" spans="1:16" ht="18" hidden="1" customHeight="1" x14ac:dyDescent="0.3">
      <c r="A72" s="369" t="s">
        <v>111</v>
      </c>
      <c r="B72" s="215" t="s">
        <v>708</v>
      </c>
      <c r="C72" s="655">
        <v>1</v>
      </c>
      <c r="D72" s="357" t="s">
        <v>368</v>
      </c>
      <c r="E72" s="214" t="s">
        <v>382</v>
      </c>
      <c r="F72" s="221" t="s">
        <v>383</v>
      </c>
      <c r="G72" s="214" t="s">
        <v>376</v>
      </c>
      <c r="H72" s="229" t="s">
        <v>377</v>
      </c>
      <c r="I72" s="656">
        <v>20</v>
      </c>
      <c r="J72" s="675">
        <f t="shared" si="14"/>
        <v>4.4347826086956523</v>
      </c>
      <c r="K72" s="676">
        <v>4.4782608695652177</v>
      </c>
      <c r="L72" s="677">
        <v>4.4782608695652177</v>
      </c>
      <c r="M72" s="677">
        <v>4.3913043478260869</v>
      </c>
      <c r="N72" s="677">
        <v>4.3913043478260869</v>
      </c>
      <c r="O72" s="452" t="s">
        <v>2081</v>
      </c>
    </row>
    <row r="73" spans="1:16" ht="18" hidden="1" customHeight="1" x14ac:dyDescent="0.3">
      <c r="A73" s="369" t="s">
        <v>111</v>
      </c>
      <c r="B73" s="215" t="s">
        <v>708</v>
      </c>
      <c r="C73" s="655">
        <v>1</v>
      </c>
      <c r="D73" s="357" t="s">
        <v>368</v>
      </c>
      <c r="E73" s="214" t="s">
        <v>384</v>
      </c>
      <c r="F73" s="221" t="s">
        <v>385</v>
      </c>
      <c r="G73" s="214" t="s">
        <v>376</v>
      </c>
      <c r="H73" s="229" t="s">
        <v>377</v>
      </c>
      <c r="I73" s="656">
        <v>20</v>
      </c>
      <c r="J73" s="675">
        <f t="shared" si="14"/>
        <v>4.6304347826086953</v>
      </c>
      <c r="K73" s="676">
        <v>4.6521739130434785</v>
      </c>
      <c r="L73" s="677">
        <v>4.6086956521739131</v>
      </c>
      <c r="M73" s="677">
        <v>4.6086956521739131</v>
      </c>
      <c r="N73" s="677">
        <v>4.6521739130434785</v>
      </c>
      <c r="O73" s="452" t="s">
        <v>2081</v>
      </c>
    </row>
    <row r="74" spans="1:16" ht="18" hidden="1" customHeight="1" x14ac:dyDescent="0.3">
      <c r="A74" s="369" t="s">
        <v>111</v>
      </c>
      <c r="B74" s="215" t="s">
        <v>708</v>
      </c>
      <c r="C74" s="655">
        <v>1</v>
      </c>
      <c r="D74" s="357" t="s">
        <v>368</v>
      </c>
      <c r="E74" s="214" t="s">
        <v>386</v>
      </c>
      <c r="F74" s="221" t="s">
        <v>387</v>
      </c>
      <c r="G74" s="214" t="s">
        <v>376</v>
      </c>
      <c r="H74" s="229" t="s">
        <v>377</v>
      </c>
      <c r="I74" s="656">
        <v>20</v>
      </c>
      <c r="J74" s="675">
        <f t="shared" si="14"/>
        <v>4.7065217391304346</v>
      </c>
      <c r="K74" s="676">
        <v>4.6956521739130439</v>
      </c>
      <c r="L74" s="677">
        <v>4.6956521739130439</v>
      </c>
      <c r="M74" s="677">
        <v>4.7391304347826084</v>
      </c>
      <c r="N74" s="677">
        <v>4.6956521739130439</v>
      </c>
      <c r="O74" s="430" t="s">
        <v>2059</v>
      </c>
      <c r="P74" s="1"/>
    </row>
    <row r="75" spans="1:16" ht="18" hidden="1" customHeight="1" x14ac:dyDescent="0.3">
      <c r="A75" s="369" t="s">
        <v>111</v>
      </c>
      <c r="B75" s="215" t="s">
        <v>708</v>
      </c>
      <c r="C75" s="655">
        <v>1</v>
      </c>
      <c r="D75" s="357" t="s">
        <v>368</v>
      </c>
      <c r="E75" s="214" t="s">
        <v>388</v>
      </c>
      <c r="F75" s="221" t="s">
        <v>389</v>
      </c>
      <c r="G75" s="214" t="s">
        <v>376</v>
      </c>
      <c r="H75" s="229" t="s">
        <v>377</v>
      </c>
      <c r="I75" s="656">
        <v>20</v>
      </c>
      <c r="J75" s="675">
        <f t="shared" si="14"/>
        <v>4.8478260869565215</v>
      </c>
      <c r="K75" s="676">
        <v>4.8695652173913047</v>
      </c>
      <c r="L75" s="677">
        <v>4.8260869565217392</v>
      </c>
      <c r="M75" s="677">
        <v>4.8260869565217392</v>
      </c>
      <c r="N75" s="677">
        <v>4.8695652173913047</v>
      </c>
      <c r="O75" s="452" t="s">
        <v>2081</v>
      </c>
    </row>
    <row r="76" spans="1:16" ht="18" hidden="1" customHeight="1" x14ac:dyDescent="0.3">
      <c r="A76" s="369" t="s">
        <v>111</v>
      </c>
      <c r="B76" s="215" t="s">
        <v>708</v>
      </c>
      <c r="C76" s="655">
        <v>1</v>
      </c>
      <c r="D76" s="357" t="s">
        <v>368</v>
      </c>
      <c r="E76" s="214" t="s">
        <v>390</v>
      </c>
      <c r="F76" s="221" t="s">
        <v>391</v>
      </c>
      <c r="G76" s="214" t="s">
        <v>376</v>
      </c>
      <c r="H76" s="229" t="s">
        <v>377</v>
      </c>
      <c r="I76" s="656">
        <v>20</v>
      </c>
      <c r="J76" s="675">
        <f t="shared" si="14"/>
        <v>4.4545454545454541</v>
      </c>
      <c r="K76" s="676">
        <v>4.4090909090909092</v>
      </c>
      <c r="L76" s="677">
        <v>4.5454545454545459</v>
      </c>
      <c r="M76" s="677">
        <v>4.4090909090909092</v>
      </c>
      <c r="N76" s="677">
        <v>4.4545454545454541</v>
      </c>
      <c r="O76" s="452" t="s">
        <v>2081</v>
      </c>
    </row>
    <row r="77" spans="1:16" ht="18" hidden="1" customHeight="1" x14ac:dyDescent="0.3">
      <c r="A77" s="369" t="s">
        <v>111</v>
      </c>
      <c r="B77" s="215" t="s">
        <v>708</v>
      </c>
      <c r="C77" s="655">
        <v>1</v>
      </c>
      <c r="D77" s="357" t="s">
        <v>368</v>
      </c>
      <c r="E77" s="214" t="s">
        <v>392</v>
      </c>
      <c r="F77" s="221" t="s">
        <v>393</v>
      </c>
      <c r="G77" s="214" t="s">
        <v>376</v>
      </c>
      <c r="H77" s="229" t="s">
        <v>377</v>
      </c>
      <c r="I77" s="656">
        <v>20</v>
      </c>
      <c r="J77" s="675">
        <f t="shared" si="14"/>
        <v>4.5869565217391308</v>
      </c>
      <c r="K77" s="676">
        <v>4.6086956521739131</v>
      </c>
      <c r="L77" s="677">
        <v>4.6521739130434785</v>
      </c>
      <c r="M77" s="677">
        <v>4.4347826086956523</v>
      </c>
      <c r="N77" s="677">
        <v>4.6521739130434785</v>
      </c>
      <c r="O77" s="430" t="s">
        <v>2059</v>
      </c>
    </row>
    <row r="78" spans="1:16" ht="18" hidden="1" customHeight="1" x14ac:dyDescent="0.3">
      <c r="A78" s="369" t="s">
        <v>111</v>
      </c>
      <c r="B78" s="215" t="s">
        <v>708</v>
      </c>
      <c r="C78" s="656">
        <v>1</v>
      </c>
      <c r="D78" s="360" t="s">
        <v>728</v>
      </c>
      <c r="E78" s="192"/>
      <c r="F78" s="365"/>
      <c r="G78" s="222" t="s">
        <v>610</v>
      </c>
      <c r="H78" s="230" t="s">
        <v>610</v>
      </c>
      <c r="I78" s="656">
        <v>28</v>
      </c>
      <c r="J78" s="675">
        <f>AVERAGE(J79:J86)</f>
        <v>4.3512731481481488</v>
      </c>
      <c r="K78" s="682">
        <f t="shared" ref="K78" si="15">AVERAGE(K79:K86)</f>
        <v>4.3348214285714288</v>
      </c>
      <c r="L78" s="683">
        <f t="shared" ref="L78" si="16">AVERAGE(L79:L86)</f>
        <v>4.3616071428571432</v>
      </c>
      <c r="M78" s="683">
        <f t="shared" ref="M78" si="17">AVERAGE(M79:M86)</f>
        <v>4.3125</v>
      </c>
      <c r="N78" s="683">
        <f t="shared" ref="N78" si="18">AVERAGE(N79:N86)</f>
        <v>4.3961640211640214</v>
      </c>
      <c r="O78" s="434"/>
    </row>
    <row r="79" spans="1:16" ht="18" hidden="1" customHeight="1" x14ac:dyDescent="0.3">
      <c r="A79" s="369" t="s">
        <v>111</v>
      </c>
      <c r="B79" s="215" t="s">
        <v>708</v>
      </c>
      <c r="C79" s="655">
        <v>1</v>
      </c>
      <c r="D79" s="357" t="s">
        <v>725</v>
      </c>
      <c r="E79" s="103" t="s">
        <v>460</v>
      </c>
      <c r="F79" s="181" t="s">
        <v>461</v>
      </c>
      <c r="G79" s="214" t="s">
        <v>444</v>
      </c>
      <c r="H79" s="229" t="s">
        <v>444</v>
      </c>
      <c r="I79" s="656">
        <v>28</v>
      </c>
      <c r="J79" s="672">
        <f t="shared" ref="J79:J86" si="19">AVERAGE(K79:N79)</f>
        <v>4.2678571428571423</v>
      </c>
      <c r="K79" s="673">
        <v>4.25</v>
      </c>
      <c r="L79" s="674">
        <v>4.3214285714285712</v>
      </c>
      <c r="M79" s="674">
        <v>4.25</v>
      </c>
      <c r="N79" s="674">
        <v>4.25</v>
      </c>
      <c r="O79" s="430" t="s">
        <v>2081</v>
      </c>
    </row>
    <row r="80" spans="1:16" ht="18" hidden="1" customHeight="1" x14ac:dyDescent="0.3">
      <c r="A80" s="369" t="s">
        <v>111</v>
      </c>
      <c r="B80" s="215" t="s">
        <v>708</v>
      </c>
      <c r="C80" s="655">
        <v>1</v>
      </c>
      <c r="D80" s="357" t="s">
        <v>725</v>
      </c>
      <c r="E80" s="214" t="s">
        <v>462</v>
      </c>
      <c r="F80" s="221" t="s">
        <v>463</v>
      </c>
      <c r="G80" s="214" t="s">
        <v>444</v>
      </c>
      <c r="H80" s="229" t="s">
        <v>444</v>
      </c>
      <c r="I80" s="656">
        <v>28</v>
      </c>
      <c r="J80" s="675">
        <f t="shared" si="19"/>
        <v>4.6339285714285721</v>
      </c>
      <c r="K80" s="676">
        <v>4.6428571428571432</v>
      </c>
      <c r="L80" s="677">
        <v>4.6785714285714288</v>
      </c>
      <c r="M80" s="677">
        <v>4.5</v>
      </c>
      <c r="N80" s="677">
        <v>4.7142857142857144</v>
      </c>
      <c r="O80" s="430" t="s">
        <v>2081</v>
      </c>
      <c r="P80" s="1"/>
    </row>
    <row r="81" spans="1:16" ht="18" hidden="1" customHeight="1" x14ac:dyDescent="0.3">
      <c r="A81" s="369" t="s">
        <v>111</v>
      </c>
      <c r="B81" s="215" t="s">
        <v>708</v>
      </c>
      <c r="C81" s="655">
        <v>1</v>
      </c>
      <c r="D81" s="357" t="s">
        <v>725</v>
      </c>
      <c r="E81" s="214" t="s">
        <v>464</v>
      </c>
      <c r="F81" s="221" t="s">
        <v>465</v>
      </c>
      <c r="G81" s="214" t="s">
        <v>444</v>
      </c>
      <c r="H81" s="229" t="s">
        <v>444</v>
      </c>
      <c r="I81" s="656">
        <v>28</v>
      </c>
      <c r="J81" s="675">
        <f t="shared" si="19"/>
        <v>4.7030423280423284</v>
      </c>
      <c r="K81" s="676">
        <v>4.6785714285714288</v>
      </c>
      <c r="L81" s="677">
        <v>4.6785714285714288</v>
      </c>
      <c r="M81" s="677">
        <v>4.7142857142857144</v>
      </c>
      <c r="N81" s="677">
        <v>4.7407407407407405</v>
      </c>
      <c r="O81" s="430" t="s">
        <v>2081</v>
      </c>
    </row>
    <row r="82" spans="1:16" ht="18" hidden="1" customHeight="1" x14ac:dyDescent="0.3">
      <c r="A82" s="369" t="s">
        <v>111</v>
      </c>
      <c r="B82" s="215" t="s">
        <v>708</v>
      </c>
      <c r="C82" s="655">
        <v>1</v>
      </c>
      <c r="D82" s="357" t="s">
        <v>725</v>
      </c>
      <c r="E82" s="214" t="s">
        <v>466</v>
      </c>
      <c r="F82" s="221" t="s">
        <v>467</v>
      </c>
      <c r="G82" s="214" t="s">
        <v>444</v>
      </c>
      <c r="H82" s="229" t="s">
        <v>444</v>
      </c>
      <c r="I82" s="656">
        <v>28</v>
      </c>
      <c r="J82" s="675">
        <f t="shared" si="19"/>
        <v>4.375</v>
      </c>
      <c r="K82" s="676">
        <v>4.3928571428571432</v>
      </c>
      <c r="L82" s="677">
        <v>4.3928571428571432</v>
      </c>
      <c r="M82" s="677">
        <v>4.3214285714285712</v>
      </c>
      <c r="N82" s="677">
        <v>4.3928571428571432</v>
      </c>
      <c r="O82" s="430" t="s">
        <v>2081</v>
      </c>
    </row>
    <row r="83" spans="1:16" ht="18" hidden="1" customHeight="1" x14ac:dyDescent="0.3">
      <c r="A83" s="369" t="s">
        <v>111</v>
      </c>
      <c r="B83" s="215" t="s">
        <v>708</v>
      </c>
      <c r="C83" s="655">
        <v>1</v>
      </c>
      <c r="D83" s="357" t="s">
        <v>725</v>
      </c>
      <c r="E83" s="214" t="s">
        <v>468</v>
      </c>
      <c r="F83" s="221" t="s">
        <v>469</v>
      </c>
      <c r="G83" s="214" t="s">
        <v>444</v>
      </c>
      <c r="H83" s="229" t="s">
        <v>444</v>
      </c>
      <c r="I83" s="656">
        <v>28</v>
      </c>
      <c r="J83" s="675">
        <f t="shared" si="19"/>
        <v>4.0535714285714288</v>
      </c>
      <c r="K83" s="676">
        <v>4.0357142857142856</v>
      </c>
      <c r="L83" s="677">
        <v>3.9642857142857144</v>
      </c>
      <c r="M83" s="677">
        <v>4.0714285714285712</v>
      </c>
      <c r="N83" s="677">
        <v>4.1428571428571432</v>
      </c>
      <c r="O83" s="430" t="s">
        <v>2059</v>
      </c>
      <c r="P83" s="1"/>
    </row>
    <row r="84" spans="1:16" ht="18" hidden="1" customHeight="1" x14ac:dyDescent="0.3">
      <c r="A84" s="369" t="s">
        <v>111</v>
      </c>
      <c r="B84" s="215" t="s">
        <v>708</v>
      </c>
      <c r="C84" s="655">
        <v>1</v>
      </c>
      <c r="D84" s="357" t="s">
        <v>725</v>
      </c>
      <c r="E84" s="214" t="s">
        <v>470</v>
      </c>
      <c r="F84" s="221" t="s">
        <v>471</v>
      </c>
      <c r="G84" s="214" t="s">
        <v>444</v>
      </c>
      <c r="H84" s="229" t="s">
        <v>444</v>
      </c>
      <c r="I84" s="656">
        <v>28</v>
      </c>
      <c r="J84" s="675">
        <f t="shared" si="19"/>
        <v>4.1696428571428577</v>
      </c>
      <c r="K84" s="676">
        <v>4.1785714285714288</v>
      </c>
      <c r="L84" s="677">
        <v>4.2142857142857144</v>
      </c>
      <c r="M84" s="677">
        <v>4.1071428571428568</v>
      </c>
      <c r="N84" s="677">
        <v>4.1785714285714288</v>
      </c>
      <c r="O84" s="430" t="s">
        <v>2081</v>
      </c>
    </row>
    <row r="85" spans="1:16" ht="18" hidden="1" customHeight="1" x14ac:dyDescent="0.3">
      <c r="A85" s="369" t="s">
        <v>111</v>
      </c>
      <c r="B85" s="215" t="s">
        <v>708</v>
      </c>
      <c r="C85" s="655">
        <v>1</v>
      </c>
      <c r="D85" s="357" t="s">
        <v>725</v>
      </c>
      <c r="E85" s="214" t="s">
        <v>472</v>
      </c>
      <c r="F85" s="221" t="s">
        <v>473</v>
      </c>
      <c r="G85" s="214" t="s">
        <v>444</v>
      </c>
      <c r="H85" s="229" t="s">
        <v>444</v>
      </c>
      <c r="I85" s="656">
        <v>28</v>
      </c>
      <c r="J85" s="675">
        <f t="shared" si="19"/>
        <v>4.3214285714285712</v>
      </c>
      <c r="K85" s="676">
        <v>4.25</v>
      </c>
      <c r="L85" s="677">
        <v>4.3571428571428568</v>
      </c>
      <c r="M85" s="677">
        <v>4.2857142857142856</v>
      </c>
      <c r="N85" s="677">
        <v>4.3928571428571432</v>
      </c>
      <c r="O85" s="430" t="s">
        <v>2081</v>
      </c>
    </row>
    <row r="86" spans="1:16" ht="18" hidden="1" customHeight="1" x14ac:dyDescent="0.3">
      <c r="A86" s="369" t="s">
        <v>111</v>
      </c>
      <c r="B86" s="215" t="s">
        <v>708</v>
      </c>
      <c r="C86" s="655">
        <v>1</v>
      </c>
      <c r="D86" s="357" t="s">
        <v>725</v>
      </c>
      <c r="E86" s="214" t="s">
        <v>474</v>
      </c>
      <c r="F86" s="221" t="s">
        <v>475</v>
      </c>
      <c r="G86" s="214" t="s">
        <v>444</v>
      </c>
      <c r="H86" s="229" t="s">
        <v>444</v>
      </c>
      <c r="I86" s="656">
        <v>28</v>
      </c>
      <c r="J86" s="675">
        <f t="shared" si="19"/>
        <v>4.2857142857142856</v>
      </c>
      <c r="K86" s="676">
        <v>4.25</v>
      </c>
      <c r="L86" s="677">
        <v>4.2857142857142856</v>
      </c>
      <c r="M86" s="677">
        <v>4.25</v>
      </c>
      <c r="N86" s="677">
        <v>4.3571428571428568</v>
      </c>
      <c r="O86" s="430" t="s">
        <v>2081</v>
      </c>
    </row>
    <row r="87" spans="1:16" ht="18" hidden="1" customHeight="1" x14ac:dyDescent="0.3">
      <c r="A87" s="369" t="s">
        <v>111</v>
      </c>
      <c r="B87" s="215" t="s">
        <v>708</v>
      </c>
      <c r="C87" s="656">
        <v>1</v>
      </c>
      <c r="D87" s="360" t="s">
        <v>727</v>
      </c>
      <c r="E87" s="192"/>
      <c r="F87" s="365"/>
      <c r="G87" s="222" t="s">
        <v>610</v>
      </c>
      <c r="H87" s="230" t="s">
        <v>610</v>
      </c>
      <c r="I87" s="656">
        <v>9</v>
      </c>
      <c r="J87" s="675">
        <f>AVERAGE(J88:J95)</f>
        <v>4.8888888888888893</v>
      </c>
      <c r="K87" s="682">
        <f t="shared" ref="K87" si="20">AVERAGE(K88:K95)</f>
        <v>4.8888888888888893</v>
      </c>
      <c r="L87" s="683">
        <f t="shared" ref="L87" si="21">AVERAGE(L88:L95)</f>
        <v>4.8888888888888893</v>
      </c>
      <c r="M87" s="683">
        <f t="shared" ref="M87" si="22">AVERAGE(M88:M95)</f>
        <v>4.8888888888888893</v>
      </c>
      <c r="N87" s="683">
        <f t="shared" ref="N87" si="23">AVERAGE(N88:N95)</f>
        <v>4.8888888888888893</v>
      </c>
      <c r="O87" s="434"/>
    </row>
    <row r="88" spans="1:16" ht="18" hidden="1" customHeight="1" x14ac:dyDescent="0.3">
      <c r="A88" s="369" t="s">
        <v>111</v>
      </c>
      <c r="B88" s="215" t="s">
        <v>708</v>
      </c>
      <c r="C88" s="655">
        <v>1</v>
      </c>
      <c r="D88" s="357" t="s">
        <v>454</v>
      </c>
      <c r="E88" s="103" t="s">
        <v>445</v>
      </c>
      <c r="F88" s="181" t="s">
        <v>446</v>
      </c>
      <c r="G88" s="214" t="s">
        <v>444</v>
      </c>
      <c r="H88" s="229" t="s">
        <v>444</v>
      </c>
      <c r="I88" s="656">
        <v>9</v>
      </c>
      <c r="J88" s="672">
        <f t="shared" ref="J88:J95" si="24">AVERAGE(K88:N88)</f>
        <v>4.8888888888888893</v>
      </c>
      <c r="K88" s="673">
        <v>4.8888888888888893</v>
      </c>
      <c r="L88" s="674">
        <v>4.8888888888888893</v>
      </c>
      <c r="M88" s="674">
        <v>4.8888888888888893</v>
      </c>
      <c r="N88" s="674">
        <v>4.8888888888888893</v>
      </c>
      <c r="O88" s="430" t="s">
        <v>2081</v>
      </c>
    </row>
    <row r="89" spans="1:16" ht="18" hidden="1" customHeight="1" x14ac:dyDescent="0.3">
      <c r="A89" s="369" t="s">
        <v>111</v>
      </c>
      <c r="B89" s="215" t="s">
        <v>708</v>
      </c>
      <c r="C89" s="655">
        <v>1</v>
      </c>
      <c r="D89" s="357" t="s">
        <v>454</v>
      </c>
      <c r="E89" s="214" t="s">
        <v>445</v>
      </c>
      <c r="F89" s="221" t="s">
        <v>447</v>
      </c>
      <c r="G89" s="214" t="s">
        <v>444</v>
      </c>
      <c r="H89" s="229" t="s">
        <v>444</v>
      </c>
      <c r="I89" s="656">
        <v>9</v>
      </c>
      <c r="J89" s="675">
        <f t="shared" si="24"/>
        <v>4.8888888888888893</v>
      </c>
      <c r="K89" s="676">
        <v>4.8888888888888893</v>
      </c>
      <c r="L89" s="677">
        <v>4.8888888888888893</v>
      </c>
      <c r="M89" s="677">
        <v>4.8888888888888893</v>
      </c>
      <c r="N89" s="677">
        <v>4.8888888888888893</v>
      </c>
      <c r="O89" s="430" t="s">
        <v>2081</v>
      </c>
      <c r="P89" s="1"/>
    </row>
    <row r="90" spans="1:16" ht="18" hidden="1" customHeight="1" x14ac:dyDescent="0.3">
      <c r="A90" s="369" t="s">
        <v>111</v>
      </c>
      <c r="B90" s="215" t="s">
        <v>708</v>
      </c>
      <c r="C90" s="655">
        <v>1</v>
      </c>
      <c r="D90" s="357" t="s">
        <v>454</v>
      </c>
      <c r="E90" s="214" t="s">
        <v>445</v>
      </c>
      <c r="F90" s="221" t="s">
        <v>448</v>
      </c>
      <c r="G90" s="214" t="s">
        <v>444</v>
      </c>
      <c r="H90" s="229" t="s">
        <v>444</v>
      </c>
      <c r="I90" s="656">
        <v>9</v>
      </c>
      <c r="J90" s="675">
        <f t="shared" si="24"/>
        <v>4.8888888888888893</v>
      </c>
      <c r="K90" s="676">
        <v>4.8888888888888893</v>
      </c>
      <c r="L90" s="677">
        <v>4.8888888888888893</v>
      </c>
      <c r="M90" s="677">
        <v>4.8888888888888893</v>
      </c>
      <c r="N90" s="677">
        <v>4.8888888888888893</v>
      </c>
      <c r="O90" s="430" t="s">
        <v>2081</v>
      </c>
    </row>
    <row r="91" spans="1:16" ht="18" hidden="1" customHeight="1" x14ac:dyDescent="0.3">
      <c r="A91" s="369" t="s">
        <v>111</v>
      </c>
      <c r="B91" s="215" t="s">
        <v>708</v>
      </c>
      <c r="C91" s="655">
        <v>1</v>
      </c>
      <c r="D91" s="357" t="s">
        <v>454</v>
      </c>
      <c r="E91" s="214" t="s">
        <v>445</v>
      </c>
      <c r="F91" s="221" t="s">
        <v>449</v>
      </c>
      <c r="G91" s="214" t="s">
        <v>444</v>
      </c>
      <c r="H91" s="229" t="s">
        <v>444</v>
      </c>
      <c r="I91" s="656">
        <v>9</v>
      </c>
      <c r="J91" s="675">
        <f t="shared" si="24"/>
        <v>4.8888888888888893</v>
      </c>
      <c r="K91" s="676">
        <v>4.8888888888888893</v>
      </c>
      <c r="L91" s="677">
        <v>4.8888888888888893</v>
      </c>
      <c r="M91" s="677">
        <v>4.8888888888888893</v>
      </c>
      <c r="N91" s="677">
        <v>4.8888888888888893</v>
      </c>
      <c r="O91" s="430" t="s">
        <v>2081</v>
      </c>
    </row>
    <row r="92" spans="1:16" ht="18" hidden="1" customHeight="1" x14ac:dyDescent="0.3">
      <c r="A92" s="369" t="s">
        <v>111</v>
      </c>
      <c r="B92" s="215" t="s">
        <v>708</v>
      </c>
      <c r="C92" s="655">
        <v>1</v>
      </c>
      <c r="D92" s="357" t="s">
        <v>454</v>
      </c>
      <c r="E92" s="214" t="s">
        <v>445</v>
      </c>
      <c r="F92" s="221" t="s">
        <v>450</v>
      </c>
      <c r="G92" s="214" t="s">
        <v>444</v>
      </c>
      <c r="H92" s="229" t="s">
        <v>444</v>
      </c>
      <c r="I92" s="656">
        <v>9</v>
      </c>
      <c r="J92" s="675">
        <f t="shared" si="24"/>
        <v>4.8888888888888893</v>
      </c>
      <c r="K92" s="676">
        <v>4.8888888888888893</v>
      </c>
      <c r="L92" s="677">
        <v>4.8888888888888893</v>
      </c>
      <c r="M92" s="677">
        <v>4.8888888888888893</v>
      </c>
      <c r="N92" s="677">
        <v>4.8888888888888893</v>
      </c>
      <c r="O92" s="430" t="s">
        <v>2081</v>
      </c>
      <c r="P92" s="1"/>
    </row>
    <row r="93" spans="1:16" ht="18" hidden="1" customHeight="1" x14ac:dyDescent="0.3">
      <c r="A93" s="369" t="s">
        <v>111</v>
      </c>
      <c r="B93" s="215" t="s">
        <v>708</v>
      </c>
      <c r="C93" s="655">
        <v>1</v>
      </c>
      <c r="D93" s="357" t="s">
        <v>454</v>
      </c>
      <c r="E93" s="214" t="s">
        <v>445</v>
      </c>
      <c r="F93" s="221" t="s">
        <v>451</v>
      </c>
      <c r="G93" s="214" t="s">
        <v>444</v>
      </c>
      <c r="H93" s="229" t="s">
        <v>444</v>
      </c>
      <c r="I93" s="656">
        <v>9</v>
      </c>
      <c r="J93" s="675">
        <f t="shared" si="24"/>
        <v>4.8888888888888893</v>
      </c>
      <c r="K93" s="676">
        <v>4.8888888888888893</v>
      </c>
      <c r="L93" s="677">
        <v>4.8888888888888893</v>
      </c>
      <c r="M93" s="677">
        <v>4.8888888888888893</v>
      </c>
      <c r="N93" s="677">
        <v>4.8888888888888893</v>
      </c>
      <c r="O93" s="430" t="s">
        <v>2081</v>
      </c>
    </row>
    <row r="94" spans="1:16" ht="18" hidden="1" customHeight="1" x14ac:dyDescent="0.3">
      <c r="A94" s="369" t="s">
        <v>111</v>
      </c>
      <c r="B94" s="215" t="s">
        <v>708</v>
      </c>
      <c r="C94" s="655">
        <v>1</v>
      </c>
      <c r="D94" s="357" t="s">
        <v>454</v>
      </c>
      <c r="E94" s="214" t="s">
        <v>445</v>
      </c>
      <c r="F94" s="221" t="s">
        <v>452</v>
      </c>
      <c r="G94" s="214" t="s">
        <v>444</v>
      </c>
      <c r="H94" s="229" t="s">
        <v>444</v>
      </c>
      <c r="I94" s="656">
        <v>9</v>
      </c>
      <c r="J94" s="675">
        <f t="shared" si="24"/>
        <v>4.8888888888888893</v>
      </c>
      <c r="K94" s="676">
        <v>4.8888888888888893</v>
      </c>
      <c r="L94" s="677">
        <v>4.8888888888888893</v>
      </c>
      <c r="M94" s="677">
        <v>4.8888888888888893</v>
      </c>
      <c r="N94" s="677">
        <v>4.8888888888888893</v>
      </c>
      <c r="O94" s="430" t="s">
        <v>2081</v>
      </c>
    </row>
    <row r="95" spans="1:16" ht="18" hidden="1" customHeight="1" x14ac:dyDescent="0.3">
      <c r="A95" s="369" t="s">
        <v>111</v>
      </c>
      <c r="B95" s="215" t="s">
        <v>708</v>
      </c>
      <c r="C95" s="655">
        <v>1</v>
      </c>
      <c r="D95" s="357" t="s">
        <v>454</v>
      </c>
      <c r="E95" s="214" t="s">
        <v>445</v>
      </c>
      <c r="F95" s="221" t="s">
        <v>453</v>
      </c>
      <c r="G95" s="214" t="s">
        <v>444</v>
      </c>
      <c r="H95" s="229" t="s">
        <v>444</v>
      </c>
      <c r="I95" s="656">
        <v>9</v>
      </c>
      <c r="J95" s="675">
        <f t="shared" si="24"/>
        <v>4.8888888888888893</v>
      </c>
      <c r="K95" s="676">
        <v>4.8888888888888893</v>
      </c>
      <c r="L95" s="677">
        <v>4.8888888888888893</v>
      </c>
      <c r="M95" s="677">
        <v>4.8888888888888893</v>
      </c>
      <c r="N95" s="677">
        <v>4.8888888888888893</v>
      </c>
      <c r="O95" s="430" t="s">
        <v>2081</v>
      </c>
    </row>
    <row r="96" spans="1:16" ht="18" hidden="1" customHeight="1" x14ac:dyDescent="0.3">
      <c r="A96" s="263" t="s">
        <v>1179</v>
      </c>
      <c r="B96" s="263"/>
      <c r="C96" s="659"/>
      <c r="D96" s="361"/>
      <c r="E96" s="264"/>
      <c r="F96" s="264"/>
      <c r="G96" s="264"/>
      <c r="H96" s="264"/>
      <c r="I96" s="659"/>
      <c r="J96" s="686">
        <f>AVERAGEIF($E$98:$E$360, "*", J98:J360)</f>
        <v>4.5992790200629958</v>
      </c>
      <c r="K96" s="687">
        <f>AVERAGEIF($E$98:$E$360, "*", K98:K360)</f>
        <v>4.5877082034202861</v>
      </c>
      <c r="L96" s="688">
        <f>AVERAGEIF($E$98:$E$360, "*", L98:L360)</f>
        <v>4.6129208942044579</v>
      </c>
      <c r="M96" s="688">
        <f>AVERAGEIF($E$98:$E$360, "*", M98:M360)</f>
        <v>4.5839111491652647</v>
      </c>
      <c r="N96" s="688">
        <f>AVERAGEIF($E$98:$E$360, "*", N98:N360)</f>
        <v>4.6125758334619791</v>
      </c>
      <c r="O96" s="512" t="s">
        <v>2008</v>
      </c>
    </row>
    <row r="97" spans="1:16" ht="18" hidden="1" customHeight="1" x14ac:dyDescent="0.3">
      <c r="A97" s="215" t="s">
        <v>124</v>
      </c>
      <c r="B97" s="215" t="s">
        <v>701</v>
      </c>
      <c r="C97" s="660">
        <v>1</v>
      </c>
      <c r="D97" s="362" t="s">
        <v>1045</v>
      </c>
      <c r="E97" s="192"/>
      <c r="F97" s="365"/>
      <c r="G97" s="222" t="s">
        <v>537</v>
      </c>
      <c r="H97" s="230" t="s">
        <v>538</v>
      </c>
      <c r="I97" s="660">
        <v>90</v>
      </c>
      <c r="J97" s="675">
        <f>AVERAGE(J98:J106)</f>
        <v>4.5747432187038921</v>
      </c>
      <c r="K97" s="682">
        <f>AVERAGE(K98:K106)</f>
        <v>4.5760554988083069</v>
      </c>
      <c r="L97" s="683">
        <f>AVERAGE(L98:L106)</f>
        <v>4.5705793893996143</v>
      </c>
      <c r="M97" s="683">
        <f t="shared" ref="M97:N97" si="25">AVERAGE(M98:M106)</f>
        <v>4.5385881284757694</v>
      </c>
      <c r="N97" s="683">
        <f t="shared" si="25"/>
        <v>4.6137498581318805</v>
      </c>
      <c r="O97" s="434"/>
    </row>
    <row r="98" spans="1:16" ht="18" hidden="1" customHeight="1" x14ac:dyDescent="0.3">
      <c r="A98" s="215" t="s">
        <v>124</v>
      </c>
      <c r="B98" s="215" t="s">
        <v>701</v>
      </c>
      <c r="C98" s="661">
        <v>1</v>
      </c>
      <c r="D98" s="356" t="s">
        <v>1036</v>
      </c>
      <c r="E98" s="214" t="s">
        <v>539</v>
      </c>
      <c r="F98" s="221" t="s">
        <v>540</v>
      </c>
      <c r="G98" s="214" t="s">
        <v>535</v>
      </c>
      <c r="H98" s="229" t="s">
        <v>538</v>
      </c>
      <c r="I98" s="660">
        <v>90</v>
      </c>
      <c r="J98" s="672">
        <f t="shared" ref="J98:J106" si="26">AVERAGE(K98:N98)</f>
        <v>4.6553881511746678</v>
      </c>
      <c r="K98" s="673">
        <v>4.6292134831460672</v>
      </c>
      <c r="L98" s="674">
        <v>4.5909090909090908</v>
      </c>
      <c r="M98" s="674">
        <v>4.6741573033707864</v>
      </c>
      <c r="N98" s="674">
        <v>4.7272727272727275</v>
      </c>
      <c r="O98" s="430" t="s">
        <v>2020</v>
      </c>
    </row>
    <row r="99" spans="1:16" ht="18" hidden="1" customHeight="1" x14ac:dyDescent="0.3">
      <c r="A99" s="215" t="s">
        <v>124</v>
      </c>
      <c r="B99" s="215" t="s">
        <v>701</v>
      </c>
      <c r="C99" s="661">
        <v>1</v>
      </c>
      <c r="D99" s="356" t="s">
        <v>1036</v>
      </c>
      <c r="E99" s="214" t="s">
        <v>541</v>
      </c>
      <c r="F99" s="221" t="s">
        <v>542</v>
      </c>
      <c r="G99" s="214" t="s">
        <v>535</v>
      </c>
      <c r="H99" s="229" t="s">
        <v>538</v>
      </c>
      <c r="I99" s="660">
        <v>90</v>
      </c>
      <c r="J99" s="675">
        <f t="shared" si="26"/>
        <v>4.632022471910112</v>
      </c>
      <c r="K99" s="676">
        <v>4.6516853932584272</v>
      </c>
      <c r="L99" s="677">
        <v>4.5617977528089888</v>
      </c>
      <c r="M99" s="677">
        <v>4.6292134831460672</v>
      </c>
      <c r="N99" s="677">
        <v>4.6853932584269664</v>
      </c>
      <c r="O99" s="452" t="s">
        <v>1592</v>
      </c>
      <c r="P99" s="1"/>
    </row>
    <row r="100" spans="1:16" ht="18" hidden="1" customHeight="1" x14ac:dyDescent="0.3">
      <c r="A100" s="215" t="s">
        <v>124</v>
      </c>
      <c r="B100" s="215" t="s">
        <v>701</v>
      </c>
      <c r="C100" s="661">
        <v>1</v>
      </c>
      <c r="D100" s="356" t="s">
        <v>1036</v>
      </c>
      <c r="E100" s="214" t="s">
        <v>541</v>
      </c>
      <c r="F100" s="221" t="s">
        <v>543</v>
      </c>
      <c r="G100" s="214" t="s">
        <v>535</v>
      </c>
      <c r="H100" s="229" t="s">
        <v>538</v>
      </c>
      <c r="I100" s="660">
        <v>90</v>
      </c>
      <c r="J100" s="675">
        <f t="shared" si="26"/>
        <v>4.6853932584269664</v>
      </c>
      <c r="K100" s="676">
        <v>4.6966292134831464</v>
      </c>
      <c r="L100" s="677">
        <v>4.6741573033707864</v>
      </c>
      <c r="M100" s="677">
        <v>4.6629213483146064</v>
      </c>
      <c r="N100" s="677">
        <v>4.7078651685393256</v>
      </c>
      <c r="O100" s="430" t="s">
        <v>2020</v>
      </c>
    </row>
    <row r="101" spans="1:16" ht="18" hidden="1" customHeight="1" x14ac:dyDescent="0.3">
      <c r="A101" s="215" t="s">
        <v>124</v>
      </c>
      <c r="B101" s="215" t="s">
        <v>701</v>
      </c>
      <c r="C101" s="661">
        <v>1</v>
      </c>
      <c r="D101" s="356" t="s">
        <v>1036</v>
      </c>
      <c r="E101" s="214" t="s">
        <v>544</v>
      </c>
      <c r="F101" s="221" t="s">
        <v>545</v>
      </c>
      <c r="G101" s="214" t="s">
        <v>535</v>
      </c>
      <c r="H101" s="229" t="s">
        <v>538</v>
      </c>
      <c r="I101" s="660">
        <v>90</v>
      </c>
      <c r="J101" s="675">
        <f t="shared" si="26"/>
        <v>4.6123595505617985</v>
      </c>
      <c r="K101" s="676">
        <v>4.617977528089888</v>
      </c>
      <c r="L101" s="677">
        <v>4.606741573033708</v>
      </c>
      <c r="M101" s="677">
        <v>4.617977528089888</v>
      </c>
      <c r="N101" s="677">
        <v>4.606741573033708</v>
      </c>
      <c r="O101" s="430" t="s">
        <v>2020</v>
      </c>
    </row>
    <row r="102" spans="1:16" ht="18" hidden="1" customHeight="1" x14ac:dyDescent="0.3">
      <c r="A102" s="215" t="s">
        <v>124</v>
      </c>
      <c r="B102" s="215" t="s">
        <v>701</v>
      </c>
      <c r="C102" s="661">
        <v>1</v>
      </c>
      <c r="D102" s="356" t="s">
        <v>1036</v>
      </c>
      <c r="E102" s="214" t="s">
        <v>539</v>
      </c>
      <c r="F102" s="221" t="s">
        <v>546</v>
      </c>
      <c r="G102" s="214" t="s">
        <v>535</v>
      </c>
      <c r="H102" s="229" t="s">
        <v>538</v>
      </c>
      <c r="I102" s="660">
        <v>90</v>
      </c>
      <c r="J102" s="675">
        <f t="shared" si="26"/>
        <v>4.5533707865168545</v>
      </c>
      <c r="K102" s="676">
        <v>4.5280898876404496</v>
      </c>
      <c r="L102" s="677">
        <v>4.5617977528089888</v>
      </c>
      <c r="M102" s="677">
        <v>4.5617977528089888</v>
      </c>
      <c r="N102" s="677">
        <v>4.5617977528089888</v>
      </c>
      <c r="O102" s="452" t="s">
        <v>1593</v>
      </c>
      <c r="P102" s="1"/>
    </row>
    <row r="103" spans="1:16" ht="18" hidden="1" customHeight="1" x14ac:dyDescent="0.3">
      <c r="A103" s="215" t="s">
        <v>124</v>
      </c>
      <c r="B103" s="215" t="s">
        <v>701</v>
      </c>
      <c r="C103" s="661">
        <v>1</v>
      </c>
      <c r="D103" s="356" t="s">
        <v>1036</v>
      </c>
      <c r="E103" s="214" t="s">
        <v>547</v>
      </c>
      <c r="F103" s="221" t="s">
        <v>548</v>
      </c>
      <c r="G103" s="214" t="s">
        <v>535</v>
      </c>
      <c r="H103" s="229" t="s">
        <v>538</v>
      </c>
      <c r="I103" s="660">
        <v>90</v>
      </c>
      <c r="J103" s="675">
        <f t="shared" si="26"/>
        <v>4.4309882533197138</v>
      </c>
      <c r="K103" s="676">
        <v>4.4606741573033704</v>
      </c>
      <c r="L103" s="677">
        <v>4.4269662921348312</v>
      </c>
      <c r="M103" s="677">
        <v>4.404494382022472</v>
      </c>
      <c r="N103" s="677">
        <v>4.4318181818181817</v>
      </c>
      <c r="O103" s="452" t="s">
        <v>1593</v>
      </c>
    </row>
    <row r="104" spans="1:16" ht="18" hidden="1" customHeight="1" x14ac:dyDescent="0.3">
      <c r="A104" s="215" t="s">
        <v>124</v>
      </c>
      <c r="B104" s="215" t="s">
        <v>701</v>
      </c>
      <c r="C104" s="661">
        <v>1</v>
      </c>
      <c r="D104" s="356" t="s">
        <v>1036</v>
      </c>
      <c r="E104" s="214" t="s">
        <v>549</v>
      </c>
      <c r="F104" s="221" t="s">
        <v>550</v>
      </c>
      <c r="G104" s="214" t="s">
        <v>535</v>
      </c>
      <c r="H104" s="229" t="s">
        <v>538</v>
      </c>
      <c r="I104" s="660">
        <v>90</v>
      </c>
      <c r="J104" s="675">
        <f t="shared" si="26"/>
        <v>4.4318181818181817</v>
      </c>
      <c r="K104" s="676">
        <v>4.4204545454545459</v>
      </c>
      <c r="L104" s="677">
        <v>4.4431818181818183</v>
      </c>
      <c r="M104" s="677">
        <v>4.4090909090909092</v>
      </c>
      <c r="N104" s="677">
        <v>4.4545454545454541</v>
      </c>
      <c r="O104" s="452" t="s">
        <v>1593</v>
      </c>
    </row>
    <row r="105" spans="1:16" ht="18" hidden="1" customHeight="1" x14ac:dyDescent="0.3">
      <c r="A105" s="215" t="s">
        <v>124</v>
      </c>
      <c r="B105" s="215" t="s">
        <v>701</v>
      </c>
      <c r="C105" s="661">
        <v>1</v>
      </c>
      <c r="D105" s="356" t="s">
        <v>1036</v>
      </c>
      <c r="E105" s="214" t="s">
        <v>551</v>
      </c>
      <c r="F105" s="221" t="s">
        <v>552</v>
      </c>
      <c r="G105" s="214" t="s">
        <v>535</v>
      </c>
      <c r="H105" s="229" t="s">
        <v>538</v>
      </c>
      <c r="I105" s="660">
        <v>90</v>
      </c>
      <c r="J105" s="675">
        <f t="shared" si="26"/>
        <v>4.5393258426966288</v>
      </c>
      <c r="K105" s="676">
        <v>4.5505617977528088</v>
      </c>
      <c r="L105" s="677">
        <v>4.6516853932584272</v>
      </c>
      <c r="M105" s="677">
        <v>4.3483146067415728</v>
      </c>
      <c r="N105" s="677">
        <v>4.606741573033708</v>
      </c>
      <c r="O105" s="430" t="s">
        <v>1591</v>
      </c>
    </row>
    <row r="106" spans="1:16" ht="18" hidden="1" customHeight="1" x14ac:dyDescent="0.3">
      <c r="A106" s="215" t="s">
        <v>124</v>
      </c>
      <c r="B106" s="215" t="s">
        <v>701</v>
      </c>
      <c r="C106" s="661">
        <v>1</v>
      </c>
      <c r="D106" s="356" t="s">
        <v>1036</v>
      </c>
      <c r="E106" s="214" t="s">
        <v>553</v>
      </c>
      <c r="F106" s="221" t="s">
        <v>554</v>
      </c>
      <c r="G106" s="214" t="s">
        <v>535</v>
      </c>
      <c r="H106" s="229" t="s">
        <v>538</v>
      </c>
      <c r="I106" s="660">
        <v>90</v>
      </c>
      <c r="J106" s="675">
        <f t="shared" si="26"/>
        <v>4.6320224719101128</v>
      </c>
      <c r="K106" s="676">
        <v>4.6292134831460672</v>
      </c>
      <c r="L106" s="677">
        <v>4.617977528089888</v>
      </c>
      <c r="M106" s="677">
        <v>4.5393258426966296</v>
      </c>
      <c r="N106" s="677">
        <v>4.7415730337078648</v>
      </c>
      <c r="O106" s="452" t="s">
        <v>2084</v>
      </c>
      <c r="P106" s="1"/>
    </row>
    <row r="107" spans="1:16" ht="18" customHeight="1" x14ac:dyDescent="0.3">
      <c r="A107" s="215" t="s">
        <v>124</v>
      </c>
      <c r="B107" s="215" t="s">
        <v>701</v>
      </c>
      <c r="C107" s="660">
        <v>22</v>
      </c>
      <c r="D107" s="362" t="s">
        <v>1044</v>
      </c>
      <c r="E107" s="192"/>
      <c r="F107" s="365"/>
      <c r="G107" s="222" t="s">
        <v>247</v>
      </c>
      <c r="H107" s="230" t="s">
        <v>248</v>
      </c>
      <c r="I107" s="660">
        <v>81</v>
      </c>
      <c r="J107" s="675">
        <f>AVERAGE(J108:J127)</f>
        <v>4.4798852241135849</v>
      </c>
      <c r="K107" s="682">
        <f>AVERAGE(K108:K127)</f>
        <v>4.4709314203114676</v>
      </c>
      <c r="L107" s="683">
        <f>AVERAGE(L108:L127)</f>
        <v>4.5046739883584817</v>
      </c>
      <c r="M107" s="683">
        <f t="shared" ref="M107:N107" si="27">AVERAGE(M108:M127)</f>
        <v>4.4520548304394501</v>
      </c>
      <c r="N107" s="683">
        <f t="shared" si="27"/>
        <v>4.4918806573449377</v>
      </c>
      <c r="O107" s="434"/>
    </row>
    <row r="108" spans="1:16" ht="18" customHeight="1" x14ac:dyDescent="0.3">
      <c r="A108" s="215" t="s">
        <v>124</v>
      </c>
      <c r="B108" s="215" t="s">
        <v>701</v>
      </c>
      <c r="C108" s="660">
        <v>22</v>
      </c>
      <c r="D108" s="356" t="s">
        <v>1035</v>
      </c>
      <c r="E108" s="214" t="s">
        <v>328</v>
      </c>
      <c r="F108" s="221" t="s">
        <v>326</v>
      </c>
      <c r="G108" s="214" t="s">
        <v>247</v>
      </c>
      <c r="H108" s="229" t="s">
        <v>248</v>
      </c>
      <c r="I108" s="660">
        <v>16</v>
      </c>
      <c r="J108" s="672">
        <f t="shared" ref="J108:J117" si="28">AVERAGE(K108:N108)</f>
        <v>4.546875</v>
      </c>
      <c r="K108" s="673">
        <v>4.5</v>
      </c>
      <c r="L108" s="674">
        <v>4.625</v>
      </c>
      <c r="M108" s="674">
        <v>4.5625</v>
      </c>
      <c r="N108" s="674">
        <v>4.5</v>
      </c>
      <c r="O108" s="430" t="s">
        <v>1535</v>
      </c>
    </row>
    <row r="109" spans="1:16" ht="18" customHeight="1" x14ac:dyDescent="0.3">
      <c r="A109" s="215" t="s">
        <v>124</v>
      </c>
      <c r="B109" s="215" t="s">
        <v>701</v>
      </c>
      <c r="C109" s="660">
        <v>22</v>
      </c>
      <c r="D109" s="356" t="s">
        <v>1035</v>
      </c>
      <c r="E109" s="214" t="s">
        <v>322</v>
      </c>
      <c r="F109" s="221" t="s">
        <v>326</v>
      </c>
      <c r="G109" s="214" t="s">
        <v>247</v>
      </c>
      <c r="H109" s="229" t="s">
        <v>248</v>
      </c>
      <c r="I109" s="660">
        <v>19</v>
      </c>
      <c r="J109" s="675">
        <f t="shared" si="28"/>
        <v>4.8421052631578947</v>
      </c>
      <c r="K109" s="676">
        <v>4.8421052631578947</v>
      </c>
      <c r="L109" s="677">
        <v>4.8421052631578947</v>
      </c>
      <c r="M109" s="677">
        <v>4.8421052631578947</v>
      </c>
      <c r="N109" s="677">
        <v>4.8421052631578947</v>
      </c>
      <c r="O109" s="430" t="s">
        <v>1535</v>
      </c>
      <c r="P109" s="1"/>
    </row>
    <row r="110" spans="1:16" ht="18" customHeight="1" x14ac:dyDescent="0.3">
      <c r="A110" s="215" t="s">
        <v>124</v>
      </c>
      <c r="B110" s="215" t="s">
        <v>701</v>
      </c>
      <c r="C110" s="660">
        <v>22</v>
      </c>
      <c r="D110" s="356" t="s">
        <v>1035</v>
      </c>
      <c r="E110" s="214" t="s">
        <v>325</v>
      </c>
      <c r="F110" s="221" t="s">
        <v>326</v>
      </c>
      <c r="G110" s="214" t="s">
        <v>247</v>
      </c>
      <c r="H110" s="229" t="s">
        <v>248</v>
      </c>
      <c r="I110" s="660">
        <v>20</v>
      </c>
      <c r="J110" s="675">
        <f t="shared" si="28"/>
        <v>4.7752923976608193</v>
      </c>
      <c r="K110" s="676">
        <v>4.8</v>
      </c>
      <c r="L110" s="677">
        <v>4.7894736842105265</v>
      </c>
      <c r="M110" s="677">
        <v>4.7222222222222223</v>
      </c>
      <c r="N110" s="677">
        <v>4.7894736842105265</v>
      </c>
      <c r="O110" s="430" t="s">
        <v>1535</v>
      </c>
    </row>
    <row r="111" spans="1:16" ht="18" customHeight="1" x14ac:dyDescent="0.3">
      <c r="A111" s="215" t="s">
        <v>124</v>
      </c>
      <c r="B111" s="215" t="s">
        <v>701</v>
      </c>
      <c r="C111" s="660">
        <v>22</v>
      </c>
      <c r="D111" s="356" t="s">
        <v>1035</v>
      </c>
      <c r="E111" s="214" t="s">
        <v>327</v>
      </c>
      <c r="F111" s="221" t="s">
        <v>331</v>
      </c>
      <c r="G111" s="214" t="s">
        <v>247</v>
      </c>
      <c r="H111" s="229" t="s">
        <v>248</v>
      </c>
      <c r="I111" s="660">
        <v>18</v>
      </c>
      <c r="J111" s="675">
        <f t="shared" si="28"/>
        <v>4.625</v>
      </c>
      <c r="K111" s="676">
        <v>4.666666666666667</v>
      </c>
      <c r="L111" s="677">
        <v>4.666666666666667</v>
      </c>
      <c r="M111" s="677">
        <v>4.4444444444444446</v>
      </c>
      <c r="N111" s="677">
        <v>4.7222222222222223</v>
      </c>
      <c r="O111" s="430" t="s">
        <v>1535</v>
      </c>
    </row>
    <row r="112" spans="1:16" ht="18" customHeight="1" x14ac:dyDescent="0.3">
      <c r="A112" s="215" t="s">
        <v>124</v>
      </c>
      <c r="B112" s="215" t="s">
        <v>701</v>
      </c>
      <c r="C112" s="660">
        <v>22</v>
      </c>
      <c r="D112" s="356" t="s">
        <v>1035</v>
      </c>
      <c r="E112" s="214" t="s">
        <v>320</v>
      </c>
      <c r="F112" s="221" t="s">
        <v>321</v>
      </c>
      <c r="G112" s="214" t="s">
        <v>247</v>
      </c>
      <c r="H112" s="229" t="s">
        <v>248</v>
      </c>
      <c r="I112" s="660">
        <v>18</v>
      </c>
      <c r="J112" s="675">
        <f t="shared" si="28"/>
        <v>4.7246732026143796</v>
      </c>
      <c r="K112" s="676">
        <v>4.7222222222222223</v>
      </c>
      <c r="L112" s="677">
        <v>4.7058823529411766</v>
      </c>
      <c r="M112" s="677">
        <v>4.7058823529411766</v>
      </c>
      <c r="N112" s="677">
        <v>4.7647058823529411</v>
      </c>
      <c r="O112" s="430" t="s">
        <v>1535</v>
      </c>
      <c r="P112" s="1"/>
    </row>
    <row r="113" spans="1:16" ht="18" customHeight="1" x14ac:dyDescent="0.3">
      <c r="A113" s="215" t="s">
        <v>124</v>
      </c>
      <c r="B113" s="215" t="s">
        <v>701</v>
      </c>
      <c r="C113" s="660">
        <v>22</v>
      </c>
      <c r="D113" s="356" t="s">
        <v>1035</v>
      </c>
      <c r="E113" s="214" t="s">
        <v>323</v>
      </c>
      <c r="F113" s="221" t="s">
        <v>324</v>
      </c>
      <c r="G113" s="214" t="s">
        <v>247</v>
      </c>
      <c r="H113" s="229" t="s">
        <v>248</v>
      </c>
      <c r="I113" s="660">
        <v>24</v>
      </c>
      <c r="J113" s="675">
        <f t="shared" si="28"/>
        <v>4.8614130434782608</v>
      </c>
      <c r="K113" s="676">
        <v>4.8260869565217392</v>
      </c>
      <c r="L113" s="677">
        <v>4.833333333333333</v>
      </c>
      <c r="M113" s="677">
        <v>4.916666666666667</v>
      </c>
      <c r="N113" s="677">
        <v>4.8695652173913047</v>
      </c>
      <c r="O113" s="430" t="s">
        <v>1535</v>
      </c>
    </row>
    <row r="114" spans="1:16" ht="18" customHeight="1" x14ac:dyDescent="0.3">
      <c r="A114" s="215" t="s">
        <v>124</v>
      </c>
      <c r="B114" s="215" t="s">
        <v>701</v>
      </c>
      <c r="C114" s="660">
        <v>22</v>
      </c>
      <c r="D114" s="356" t="s">
        <v>1035</v>
      </c>
      <c r="E114" s="214" t="s">
        <v>501</v>
      </c>
      <c r="F114" s="221" t="s">
        <v>502</v>
      </c>
      <c r="G114" s="214" t="s">
        <v>247</v>
      </c>
      <c r="H114" s="229" t="s">
        <v>248</v>
      </c>
      <c r="I114" s="660">
        <v>37</v>
      </c>
      <c r="J114" s="675">
        <f t="shared" si="28"/>
        <v>4.7115931721194881</v>
      </c>
      <c r="K114" s="676">
        <v>4.7297297297297298</v>
      </c>
      <c r="L114" s="677">
        <v>4.756756756756757</v>
      </c>
      <c r="M114" s="677">
        <v>4.6756756756756754</v>
      </c>
      <c r="N114" s="677">
        <v>4.6842105263157894</v>
      </c>
      <c r="O114" s="430" t="s">
        <v>1536</v>
      </c>
    </row>
    <row r="115" spans="1:16" ht="18" customHeight="1" x14ac:dyDescent="0.3">
      <c r="A115" s="215" t="s">
        <v>124</v>
      </c>
      <c r="B115" s="215" t="s">
        <v>701</v>
      </c>
      <c r="C115" s="660">
        <v>22</v>
      </c>
      <c r="D115" s="356" t="s">
        <v>1035</v>
      </c>
      <c r="E115" s="214" t="s">
        <v>505</v>
      </c>
      <c r="F115" s="221" t="s">
        <v>506</v>
      </c>
      <c r="G115" s="214" t="s">
        <v>247</v>
      </c>
      <c r="H115" s="229" t="s">
        <v>248</v>
      </c>
      <c r="I115" s="660">
        <v>21</v>
      </c>
      <c r="J115" s="675">
        <f t="shared" si="28"/>
        <v>4.5547619047619046</v>
      </c>
      <c r="K115" s="676">
        <v>4.5714285714285712</v>
      </c>
      <c r="L115" s="677">
        <v>4.6190476190476186</v>
      </c>
      <c r="M115" s="677">
        <v>4.5999999999999996</v>
      </c>
      <c r="N115" s="677">
        <v>4.4285714285714288</v>
      </c>
      <c r="O115" s="430" t="s">
        <v>1536</v>
      </c>
    </row>
    <row r="116" spans="1:16" ht="18" customHeight="1" x14ac:dyDescent="0.3">
      <c r="A116" s="215" t="s">
        <v>124</v>
      </c>
      <c r="B116" s="215" t="s">
        <v>701</v>
      </c>
      <c r="C116" s="660">
        <v>22</v>
      </c>
      <c r="D116" s="356" t="s">
        <v>1035</v>
      </c>
      <c r="E116" s="214" t="s">
        <v>503</v>
      </c>
      <c r="F116" s="221" t="s">
        <v>504</v>
      </c>
      <c r="G116" s="214" t="s">
        <v>247</v>
      </c>
      <c r="H116" s="229" t="s">
        <v>248</v>
      </c>
      <c r="I116" s="660">
        <v>38</v>
      </c>
      <c r="J116" s="675">
        <f t="shared" si="28"/>
        <v>4.5064056971951709</v>
      </c>
      <c r="K116" s="676">
        <v>4.5</v>
      </c>
      <c r="L116" s="677">
        <v>4.5263157894736841</v>
      </c>
      <c r="M116" s="677">
        <v>4.5128205128205128</v>
      </c>
      <c r="N116" s="677">
        <v>4.4864864864864868</v>
      </c>
      <c r="O116" s="430" t="s">
        <v>1536</v>
      </c>
      <c r="P116" s="1"/>
    </row>
    <row r="117" spans="1:16" ht="18" customHeight="1" x14ac:dyDescent="0.3">
      <c r="A117" s="215" t="s">
        <v>124</v>
      </c>
      <c r="B117" s="215" t="s">
        <v>701</v>
      </c>
      <c r="C117" s="660">
        <v>22</v>
      </c>
      <c r="D117" s="356" t="s">
        <v>1035</v>
      </c>
      <c r="E117" s="103" t="s">
        <v>294</v>
      </c>
      <c r="F117" s="181" t="s">
        <v>295</v>
      </c>
      <c r="G117" s="214" t="s">
        <v>247</v>
      </c>
      <c r="H117" s="229" t="s">
        <v>248</v>
      </c>
      <c r="I117" s="660">
        <v>81</v>
      </c>
      <c r="J117" s="675">
        <f t="shared" si="28"/>
        <v>4.6837877312560865</v>
      </c>
      <c r="K117" s="676">
        <v>4.6582278481012658</v>
      </c>
      <c r="L117" s="677">
        <v>4.6923076923076925</v>
      </c>
      <c r="M117" s="677">
        <v>4.6923076923076925</v>
      </c>
      <c r="N117" s="677">
        <v>4.6923076923076925</v>
      </c>
      <c r="O117" s="430" t="s">
        <v>1539</v>
      </c>
    </row>
    <row r="118" spans="1:16" ht="18" customHeight="1" x14ac:dyDescent="0.3">
      <c r="A118" s="215" t="s">
        <v>124</v>
      </c>
      <c r="B118" s="215" t="s">
        <v>701</v>
      </c>
      <c r="C118" s="660">
        <v>22</v>
      </c>
      <c r="D118" s="356" t="s">
        <v>1035</v>
      </c>
      <c r="E118" s="214" t="s">
        <v>497</v>
      </c>
      <c r="F118" s="221" t="s">
        <v>498</v>
      </c>
      <c r="G118" s="214" t="s">
        <v>247</v>
      </c>
      <c r="H118" s="229" t="s">
        <v>248</v>
      </c>
      <c r="I118" s="660">
        <v>81</v>
      </c>
      <c r="J118" s="675">
        <f>AVERAGE(K118:N118)</f>
        <v>3.9413194444444439</v>
      </c>
      <c r="K118" s="676">
        <v>3.925925925925926</v>
      </c>
      <c r="L118" s="677">
        <v>4</v>
      </c>
      <c r="M118" s="677">
        <v>3.8518518518518516</v>
      </c>
      <c r="N118" s="677">
        <v>3.9874999999999998</v>
      </c>
      <c r="O118" s="430" t="s">
        <v>2022</v>
      </c>
    </row>
    <row r="119" spans="1:16" ht="18" customHeight="1" x14ac:dyDescent="0.3">
      <c r="A119" s="215" t="s">
        <v>124</v>
      </c>
      <c r="B119" s="215" t="s">
        <v>701</v>
      </c>
      <c r="C119" s="660">
        <v>22</v>
      </c>
      <c r="D119" s="356" t="s">
        <v>1035</v>
      </c>
      <c r="E119" s="214" t="s">
        <v>499</v>
      </c>
      <c r="F119" s="221" t="s">
        <v>500</v>
      </c>
      <c r="G119" s="214" t="s">
        <v>247</v>
      </c>
      <c r="H119" s="229" t="s">
        <v>248</v>
      </c>
      <c r="I119" s="660">
        <v>81</v>
      </c>
      <c r="J119" s="675">
        <f t="shared" ref="J119:J127" si="29">AVERAGE(K119:N119)</f>
        <v>3.9753472222222221</v>
      </c>
      <c r="K119" s="676">
        <v>3.9506172839506171</v>
      </c>
      <c r="L119" s="677">
        <v>4.0125000000000002</v>
      </c>
      <c r="M119" s="677">
        <v>3.9135802469135803</v>
      </c>
      <c r="N119" s="677">
        <v>4.0246913580246915</v>
      </c>
      <c r="O119" s="430" t="s">
        <v>2022</v>
      </c>
    </row>
    <row r="120" spans="1:16" ht="18" customHeight="1" x14ac:dyDescent="0.3">
      <c r="A120" s="215" t="s">
        <v>124</v>
      </c>
      <c r="B120" s="215" t="s">
        <v>701</v>
      </c>
      <c r="C120" s="660">
        <v>22</v>
      </c>
      <c r="D120" s="356" t="s">
        <v>1035</v>
      </c>
      <c r="E120" s="214" t="s">
        <v>515</v>
      </c>
      <c r="F120" s="221" t="s">
        <v>516</v>
      </c>
      <c r="G120" s="214" t="s">
        <v>247</v>
      </c>
      <c r="H120" s="229" t="s">
        <v>248</v>
      </c>
      <c r="I120" s="660">
        <v>81</v>
      </c>
      <c r="J120" s="675">
        <f t="shared" si="29"/>
        <v>4.3006329113924053</v>
      </c>
      <c r="K120" s="676">
        <v>4.2784810126582276</v>
      </c>
      <c r="L120" s="677">
        <v>4.3417721518987342</v>
      </c>
      <c r="M120" s="677">
        <v>4.2658227848101262</v>
      </c>
      <c r="N120" s="677">
        <v>4.3164556962025316</v>
      </c>
      <c r="O120" s="452" t="s">
        <v>2021</v>
      </c>
      <c r="P120" s="1"/>
    </row>
    <row r="121" spans="1:16" ht="18" customHeight="1" x14ac:dyDescent="0.3">
      <c r="A121" s="215" t="s">
        <v>124</v>
      </c>
      <c r="B121" s="215" t="s">
        <v>701</v>
      </c>
      <c r="C121" s="660">
        <v>22</v>
      </c>
      <c r="D121" s="356" t="s">
        <v>1035</v>
      </c>
      <c r="E121" s="214" t="s">
        <v>517</v>
      </c>
      <c r="F121" s="221" t="s">
        <v>518</v>
      </c>
      <c r="G121" s="214" t="s">
        <v>247</v>
      </c>
      <c r="H121" s="229" t="s">
        <v>248</v>
      </c>
      <c r="I121" s="660">
        <v>81</v>
      </c>
      <c r="J121" s="675">
        <f t="shared" si="29"/>
        <v>4.29621064589419</v>
      </c>
      <c r="K121" s="676">
        <v>4.2784810126582276</v>
      </c>
      <c r="L121" s="677">
        <v>4.333333333333333</v>
      </c>
      <c r="M121" s="677">
        <v>4.2692307692307692</v>
      </c>
      <c r="N121" s="677">
        <v>4.3037974683544302</v>
      </c>
      <c r="O121" s="452" t="s">
        <v>2021</v>
      </c>
    </row>
    <row r="122" spans="1:16" ht="18" customHeight="1" x14ac:dyDescent="0.3">
      <c r="A122" s="215" t="s">
        <v>124</v>
      </c>
      <c r="B122" s="215" t="s">
        <v>701</v>
      </c>
      <c r="C122" s="660">
        <v>22</v>
      </c>
      <c r="D122" s="356" t="s">
        <v>1035</v>
      </c>
      <c r="E122" s="103" t="s">
        <v>519</v>
      </c>
      <c r="F122" s="181" t="s">
        <v>520</v>
      </c>
      <c r="G122" s="214" t="s">
        <v>247</v>
      </c>
      <c r="H122" s="229" t="s">
        <v>248</v>
      </c>
      <c r="I122" s="660">
        <v>81</v>
      </c>
      <c r="J122" s="675">
        <f t="shared" si="29"/>
        <v>4.5696202531645573</v>
      </c>
      <c r="K122" s="676">
        <v>4.5443037974683547</v>
      </c>
      <c r="L122" s="677">
        <v>4.556962025316456</v>
      </c>
      <c r="M122" s="677">
        <v>4.5696202531645573</v>
      </c>
      <c r="N122" s="677">
        <v>4.6075949367088604</v>
      </c>
      <c r="O122" s="452" t="s">
        <v>2021</v>
      </c>
    </row>
    <row r="123" spans="1:16" ht="18" customHeight="1" x14ac:dyDescent="0.3">
      <c r="A123" s="215" t="s">
        <v>124</v>
      </c>
      <c r="B123" s="215" t="s">
        <v>701</v>
      </c>
      <c r="C123" s="660">
        <v>22</v>
      </c>
      <c r="D123" s="356" t="s">
        <v>1035</v>
      </c>
      <c r="E123" s="103" t="s">
        <v>521</v>
      </c>
      <c r="F123" s="181" t="s">
        <v>522</v>
      </c>
      <c r="G123" s="214" t="s">
        <v>247</v>
      </c>
      <c r="H123" s="229" t="s">
        <v>248</v>
      </c>
      <c r="I123" s="660">
        <v>81</v>
      </c>
      <c r="J123" s="675">
        <f t="shared" si="29"/>
        <v>4.5788378288378286</v>
      </c>
      <c r="K123" s="676">
        <v>4.5512820512820511</v>
      </c>
      <c r="L123" s="677">
        <v>4.6025641025641022</v>
      </c>
      <c r="M123" s="677">
        <v>4.5641025641025639</v>
      </c>
      <c r="N123" s="677">
        <v>4.5974025974025974</v>
      </c>
      <c r="O123" s="452" t="s">
        <v>2021</v>
      </c>
    </row>
    <row r="124" spans="1:16" ht="18" customHeight="1" x14ac:dyDescent="0.3">
      <c r="A124" s="215" t="s">
        <v>124</v>
      </c>
      <c r="B124" s="215" t="s">
        <v>701</v>
      </c>
      <c r="C124" s="660">
        <v>22</v>
      </c>
      <c r="D124" s="356" t="s">
        <v>1035</v>
      </c>
      <c r="E124" s="214" t="s">
        <v>507</v>
      </c>
      <c r="F124" s="221" t="s">
        <v>508</v>
      </c>
      <c r="G124" s="214" t="s">
        <v>247</v>
      </c>
      <c r="H124" s="229" t="s">
        <v>248</v>
      </c>
      <c r="I124" s="660">
        <v>81</v>
      </c>
      <c r="J124" s="675">
        <f t="shared" si="29"/>
        <v>4.1855974124809734</v>
      </c>
      <c r="K124" s="676">
        <v>4.1369863013698627</v>
      </c>
      <c r="L124" s="677">
        <v>4.2465753424657535</v>
      </c>
      <c r="M124" s="677">
        <v>4.1643835616438354</v>
      </c>
      <c r="N124" s="677">
        <v>4.1944444444444446</v>
      </c>
      <c r="O124" s="452" t="s">
        <v>2021</v>
      </c>
      <c r="P124" s="1"/>
    </row>
    <row r="125" spans="1:16" ht="18" customHeight="1" x14ac:dyDescent="0.3">
      <c r="A125" s="215" t="s">
        <v>124</v>
      </c>
      <c r="B125" s="215" t="s">
        <v>701</v>
      </c>
      <c r="C125" s="660">
        <v>22</v>
      </c>
      <c r="D125" s="356" t="s">
        <v>1035</v>
      </c>
      <c r="E125" s="214" t="s">
        <v>509</v>
      </c>
      <c r="F125" s="221" t="s">
        <v>510</v>
      </c>
      <c r="G125" s="214" t="s">
        <v>247</v>
      </c>
      <c r="H125" s="229" t="s">
        <v>248</v>
      </c>
      <c r="I125" s="660">
        <v>81</v>
      </c>
      <c r="J125" s="675">
        <f t="shared" si="29"/>
        <v>4.4171872431366097</v>
      </c>
      <c r="K125" s="676">
        <v>4.3797468354430382</v>
      </c>
      <c r="L125" s="677">
        <v>4.443037974683544</v>
      </c>
      <c r="M125" s="677">
        <v>4.4303797468354427</v>
      </c>
      <c r="N125" s="677">
        <v>4.4155844155844157</v>
      </c>
      <c r="O125" s="430" t="s">
        <v>2022</v>
      </c>
    </row>
    <row r="126" spans="1:16" ht="18" customHeight="1" x14ac:dyDescent="0.3">
      <c r="A126" s="215" t="s">
        <v>124</v>
      </c>
      <c r="B126" s="215" t="s">
        <v>701</v>
      </c>
      <c r="C126" s="660">
        <v>22</v>
      </c>
      <c r="D126" s="356" t="s">
        <v>1035</v>
      </c>
      <c r="E126" s="214" t="s">
        <v>511</v>
      </c>
      <c r="F126" s="221" t="s">
        <v>512</v>
      </c>
      <c r="G126" s="214" t="s">
        <v>247</v>
      </c>
      <c r="H126" s="229" t="s">
        <v>248</v>
      </c>
      <c r="I126" s="660">
        <v>81</v>
      </c>
      <c r="J126" s="675">
        <f t="shared" si="29"/>
        <v>4.4547863924050635</v>
      </c>
      <c r="K126" s="676">
        <v>4.5316455696202533</v>
      </c>
      <c r="L126" s="677">
        <v>4.4874999999999998</v>
      </c>
      <c r="M126" s="677">
        <v>4.3499999999999996</v>
      </c>
      <c r="N126" s="677">
        <v>4.45</v>
      </c>
      <c r="O126" s="430" t="s">
        <v>2020</v>
      </c>
    </row>
    <row r="127" spans="1:16" ht="18" customHeight="1" x14ac:dyDescent="0.3">
      <c r="A127" s="215" t="s">
        <v>124</v>
      </c>
      <c r="B127" s="215" t="s">
        <v>701</v>
      </c>
      <c r="C127" s="660">
        <v>22</v>
      </c>
      <c r="D127" s="356" t="s">
        <v>1035</v>
      </c>
      <c r="E127" s="214" t="s">
        <v>513</v>
      </c>
      <c r="F127" s="221" t="s">
        <v>514</v>
      </c>
      <c r="G127" s="214" t="s">
        <v>247</v>
      </c>
      <c r="H127" s="229" t="s">
        <v>248</v>
      </c>
      <c r="I127" s="660">
        <v>81</v>
      </c>
      <c r="J127" s="675">
        <f t="shared" si="29"/>
        <v>4.0462577160493831</v>
      </c>
      <c r="K127" s="676">
        <v>4.0246913580246915</v>
      </c>
      <c r="L127" s="677">
        <v>4.0123456790123457</v>
      </c>
      <c r="M127" s="677">
        <v>3.9874999999999998</v>
      </c>
      <c r="N127" s="677">
        <v>4.1604938271604937</v>
      </c>
      <c r="O127" s="430" t="s">
        <v>2022</v>
      </c>
    </row>
    <row r="128" spans="1:16" ht="18" hidden="1" customHeight="1" x14ac:dyDescent="0.3">
      <c r="A128" s="215" t="s">
        <v>124</v>
      </c>
      <c r="B128" s="215" t="s">
        <v>701</v>
      </c>
      <c r="C128" s="660">
        <v>2</v>
      </c>
      <c r="D128" s="362" t="s">
        <v>649</v>
      </c>
      <c r="E128" s="192"/>
      <c r="F128" s="365"/>
      <c r="G128" s="222" t="s">
        <v>278</v>
      </c>
      <c r="H128" s="230" t="s">
        <v>278</v>
      </c>
      <c r="I128" s="660">
        <v>24</v>
      </c>
      <c r="J128" s="675">
        <f>AVERAGE(J129:J131)</f>
        <v>4.2881944444444438</v>
      </c>
      <c r="K128" s="682">
        <f>AVERAGE(K129:K131)</f>
        <v>4.2222222222222223</v>
      </c>
      <c r="L128" s="683">
        <f>AVERAGE(L129:L131)</f>
        <v>4.375</v>
      </c>
      <c r="M128" s="683">
        <f t="shared" ref="M128:N128" si="30">AVERAGE(M129:M131)</f>
        <v>4.2222222222222214</v>
      </c>
      <c r="N128" s="683">
        <f t="shared" si="30"/>
        <v>4.333333333333333</v>
      </c>
      <c r="O128" s="434"/>
    </row>
    <row r="129" spans="1:16" ht="18" hidden="1" customHeight="1" x14ac:dyDescent="0.3">
      <c r="A129" s="215" t="s">
        <v>124</v>
      </c>
      <c r="B129" s="215" t="s">
        <v>701</v>
      </c>
      <c r="C129" s="661">
        <v>2</v>
      </c>
      <c r="D129" s="356" t="s">
        <v>216</v>
      </c>
      <c r="E129" s="214" t="s">
        <v>600</v>
      </c>
      <c r="F129" s="221" t="s">
        <v>601</v>
      </c>
      <c r="G129" s="214" t="s">
        <v>602</v>
      </c>
      <c r="H129" s="229" t="s">
        <v>602</v>
      </c>
      <c r="I129" s="660">
        <v>24</v>
      </c>
      <c r="J129" s="672">
        <f t="shared" ref="J129:J131" si="31">AVERAGE(K129:N129)</f>
        <v>4.1041666666666661</v>
      </c>
      <c r="K129" s="673">
        <v>4</v>
      </c>
      <c r="L129" s="674">
        <v>4.208333333333333</v>
      </c>
      <c r="M129" s="674">
        <v>4.083333333333333</v>
      </c>
      <c r="N129" s="674">
        <v>4.125</v>
      </c>
      <c r="O129" s="430" t="s">
        <v>2085</v>
      </c>
    </row>
    <row r="130" spans="1:16" ht="18" hidden="1" customHeight="1" x14ac:dyDescent="0.3">
      <c r="A130" s="215" t="s">
        <v>124</v>
      </c>
      <c r="B130" s="215" t="s">
        <v>701</v>
      </c>
      <c r="C130" s="661">
        <v>2</v>
      </c>
      <c r="D130" s="356" t="s">
        <v>216</v>
      </c>
      <c r="E130" s="214" t="s">
        <v>603</v>
      </c>
      <c r="F130" s="221" t="s">
        <v>103</v>
      </c>
      <c r="G130" s="214" t="s">
        <v>602</v>
      </c>
      <c r="H130" s="229" t="s">
        <v>602</v>
      </c>
      <c r="I130" s="660">
        <v>24</v>
      </c>
      <c r="J130" s="675">
        <f t="shared" si="31"/>
        <v>4.375</v>
      </c>
      <c r="K130" s="676">
        <v>4.375</v>
      </c>
      <c r="L130" s="677">
        <v>4.458333333333333</v>
      </c>
      <c r="M130" s="677">
        <v>4.25</v>
      </c>
      <c r="N130" s="677">
        <v>4.416666666666667</v>
      </c>
      <c r="O130" s="452" t="s">
        <v>2085</v>
      </c>
      <c r="P130" s="1"/>
    </row>
    <row r="131" spans="1:16" ht="18" hidden="1" customHeight="1" x14ac:dyDescent="0.3">
      <c r="A131" s="215" t="s">
        <v>124</v>
      </c>
      <c r="B131" s="215" t="s">
        <v>701</v>
      </c>
      <c r="C131" s="661">
        <v>2</v>
      </c>
      <c r="D131" s="356" t="s">
        <v>216</v>
      </c>
      <c r="E131" s="214" t="s">
        <v>603</v>
      </c>
      <c r="F131" s="221" t="s">
        <v>604</v>
      </c>
      <c r="G131" s="214" t="s">
        <v>602</v>
      </c>
      <c r="H131" s="229" t="s">
        <v>602</v>
      </c>
      <c r="I131" s="660">
        <v>24</v>
      </c>
      <c r="J131" s="675">
        <f t="shared" si="31"/>
        <v>4.3854166666666661</v>
      </c>
      <c r="K131" s="676">
        <v>4.291666666666667</v>
      </c>
      <c r="L131" s="677">
        <v>4.458333333333333</v>
      </c>
      <c r="M131" s="677">
        <v>4.333333333333333</v>
      </c>
      <c r="N131" s="677">
        <v>4.458333333333333</v>
      </c>
      <c r="O131" s="430" t="s">
        <v>2085</v>
      </c>
    </row>
    <row r="132" spans="1:16" ht="18" hidden="1" customHeight="1" x14ac:dyDescent="0.3">
      <c r="A132" s="215" t="s">
        <v>124</v>
      </c>
      <c r="B132" s="215" t="s">
        <v>701</v>
      </c>
      <c r="C132" s="660">
        <v>1</v>
      </c>
      <c r="D132" s="362" t="s">
        <v>1832</v>
      </c>
      <c r="E132" s="192"/>
      <c r="F132" s="365"/>
      <c r="G132" s="222" t="s">
        <v>363</v>
      </c>
      <c r="H132" s="230" t="s">
        <v>278</v>
      </c>
      <c r="I132" s="660">
        <v>30</v>
      </c>
      <c r="J132" s="675">
        <f>AVERAGE(J133:J138)</f>
        <v>4.6728995621237006</v>
      </c>
      <c r="K132" s="682">
        <f>AVERAGE(K133:K138)</f>
        <v>4.6691570881226054</v>
      </c>
      <c r="L132" s="683">
        <f>AVERAGE(L133:L138)</f>
        <v>4.6687739463601527</v>
      </c>
      <c r="M132" s="683">
        <f t="shared" ref="M132:N132" si="32">AVERAGE(M133:M138)</f>
        <v>4.6639846743295017</v>
      </c>
      <c r="N132" s="683">
        <f t="shared" si="32"/>
        <v>4.6896825396825399</v>
      </c>
      <c r="O132" s="434"/>
    </row>
    <row r="133" spans="1:16" ht="18" hidden="1" customHeight="1" x14ac:dyDescent="0.3">
      <c r="A133" s="215" t="s">
        <v>124</v>
      </c>
      <c r="B133" s="215" t="s">
        <v>701</v>
      </c>
      <c r="C133" s="661">
        <v>1</v>
      </c>
      <c r="D133" s="356" t="s">
        <v>561</v>
      </c>
      <c r="E133" s="214" t="s">
        <v>613</v>
      </c>
      <c r="F133" s="221" t="s">
        <v>614</v>
      </c>
      <c r="G133" s="214" t="s">
        <v>363</v>
      </c>
      <c r="H133" s="229" t="s">
        <v>278</v>
      </c>
      <c r="I133" s="660">
        <v>30</v>
      </c>
      <c r="J133" s="672">
        <f t="shared" ref="J133:J138" si="33">AVERAGE(K133:N133)</f>
        <v>4.708333333333333</v>
      </c>
      <c r="K133" s="673">
        <v>4.7333333333333334</v>
      </c>
      <c r="L133" s="674">
        <v>4.7</v>
      </c>
      <c r="M133" s="674">
        <v>4.7</v>
      </c>
      <c r="N133" s="674">
        <v>4.7</v>
      </c>
      <c r="O133" s="430" t="s">
        <v>2085</v>
      </c>
    </row>
    <row r="134" spans="1:16" ht="18" hidden="1" customHeight="1" x14ac:dyDescent="0.3">
      <c r="A134" s="215" t="s">
        <v>124</v>
      </c>
      <c r="B134" s="215" t="s">
        <v>701</v>
      </c>
      <c r="C134" s="661">
        <v>1</v>
      </c>
      <c r="D134" s="356" t="s">
        <v>561</v>
      </c>
      <c r="E134" s="214" t="s">
        <v>615</v>
      </c>
      <c r="F134" s="221" t="s">
        <v>616</v>
      </c>
      <c r="G134" s="214" t="s">
        <v>363</v>
      </c>
      <c r="H134" s="229" t="s">
        <v>278</v>
      </c>
      <c r="I134" s="660">
        <v>30</v>
      </c>
      <c r="J134" s="675">
        <f t="shared" si="33"/>
        <v>4.6750000000000007</v>
      </c>
      <c r="K134" s="676">
        <v>4.666666666666667</v>
      </c>
      <c r="L134" s="677">
        <v>4.7</v>
      </c>
      <c r="M134" s="677">
        <v>4.666666666666667</v>
      </c>
      <c r="N134" s="677">
        <v>4.666666666666667</v>
      </c>
      <c r="O134" s="430" t="s">
        <v>2085</v>
      </c>
      <c r="P134" s="1"/>
    </row>
    <row r="135" spans="1:16" ht="18" hidden="1" customHeight="1" x14ac:dyDescent="0.3">
      <c r="A135" s="215" t="s">
        <v>124</v>
      </c>
      <c r="B135" s="215" t="s">
        <v>701</v>
      </c>
      <c r="C135" s="661">
        <v>1</v>
      </c>
      <c r="D135" s="356" t="s">
        <v>561</v>
      </c>
      <c r="E135" s="214" t="s">
        <v>617</v>
      </c>
      <c r="F135" s="221" t="s">
        <v>618</v>
      </c>
      <c r="G135" s="214" t="s">
        <v>363</v>
      </c>
      <c r="H135" s="229" t="s">
        <v>278</v>
      </c>
      <c r="I135" s="660">
        <v>30</v>
      </c>
      <c r="J135" s="675">
        <f t="shared" si="33"/>
        <v>4.4790640394088665</v>
      </c>
      <c r="K135" s="676">
        <v>4.4482758620689653</v>
      </c>
      <c r="L135" s="677">
        <v>4.3793103448275863</v>
      </c>
      <c r="M135" s="677">
        <v>4.5172413793103452</v>
      </c>
      <c r="N135" s="677">
        <v>4.5714285714285712</v>
      </c>
      <c r="O135" s="430" t="s">
        <v>2059</v>
      </c>
    </row>
    <row r="136" spans="1:16" ht="18" hidden="1" customHeight="1" x14ac:dyDescent="0.3">
      <c r="A136" s="215" t="s">
        <v>124</v>
      </c>
      <c r="B136" s="215" t="s">
        <v>701</v>
      </c>
      <c r="C136" s="661">
        <v>1</v>
      </c>
      <c r="D136" s="356" t="s">
        <v>561</v>
      </c>
      <c r="E136" s="214" t="s">
        <v>619</v>
      </c>
      <c r="F136" s="221" t="s">
        <v>620</v>
      </c>
      <c r="G136" s="214" t="s">
        <v>363</v>
      </c>
      <c r="H136" s="229" t="s">
        <v>278</v>
      </c>
      <c r="I136" s="660">
        <v>30</v>
      </c>
      <c r="J136" s="675">
        <f t="shared" si="33"/>
        <v>4.7416666666666671</v>
      </c>
      <c r="K136" s="676">
        <v>4.7666666666666666</v>
      </c>
      <c r="L136" s="677">
        <v>4.7666666666666666</v>
      </c>
      <c r="M136" s="677">
        <v>4.7</v>
      </c>
      <c r="N136" s="677">
        <v>4.7333333333333334</v>
      </c>
      <c r="O136" s="430" t="s">
        <v>2085</v>
      </c>
    </row>
    <row r="137" spans="1:16" ht="18" hidden="1" customHeight="1" x14ac:dyDescent="0.3">
      <c r="A137" s="215" t="s">
        <v>124</v>
      </c>
      <c r="B137" s="215" t="s">
        <v>701</v>
      </c>
      <c r="C137" s="661">
        <v>1</v>
      </c>
      <c r="D137" s="356" t="s">
        <v>561</v>
      </c>
      <c r="E137" s="214" t="s">
        <v>621</v>
      </c>
      <c r="F137" s="221" t="s">
        <v>622</v>
      </c>
      <c r="G137" s="214" t="s">
        <v>363</v>
      </c>
      <c r="H137" s="229" t="s">
        <v>278</v>
      </c>
      <c r="I137" s="660">
        <v>30</v>
      </c>
      <c r="J137" s="675">
        <f t="shared" si="33"/>
        <v>4.6833333333333336</v>
      </c>
      <c r="K137" s="676">
        <v>4.666666666666667</v>
      </c>
      <c r="L137" s="677">
        <v>4.7</v>
      </c>
      <c r="M137" s="677">
        <v>4.7</v>
      </c>
      <c r="N137" s="677">
        <v>4.666666666666667</v>
      </c>
      <c r="O137" s="430" t="s">
        <v>2059</v>
      </c>
      <c r="P137" s="1"/>
    </row>
    <row r="138" spans="1:16" ht="18" hidden="1" customHeight="1" x14ac:dyDescent="0.3">
      <c r="A138" s="215" t="s">
        <v>124</v>
      </c>
      <c r="B138" s="215" t="s">
        <v>701</v>
      </c>
      <c r="C138" s="661">
        <v>1</v>
      </c>
      <c r="D138" s="356" t="s">
        <v>561</v>
      </c>
      <c r="E138" s="214" t="s">
        <v>623</v>
      </c>
      <c r="F138" s="221" t="s">
        <v>624</v>
      </c>
      <c r="G138" s="214" t="s">
        <v>363</v>
      </c>
      <c r="H138" s="229" t="s">
        <v>278</v>
      </c>
      <c r="I138" s="660">
        <v>30</v>
      </c>
      <c r="J138" s="675">
        <f t="shared" si="33"/>
        <v>4.75</v>
      </c>
      <c r="K138" s="676">
        <v>4.7333333333333334</v>
      </c>
      <c r="L138" s="677">
        <v>4.7666666666666666</v>
      </c>
      <c r="M138" s="677">
        <v>4.7</v>
      </c>
      <c r="N138" s="677">
        <v>4.8</v>
      </c>
      <c r="O138" s="430" t="s">
        <v>2085</v>
      </c>
    </row>
    <row r="139" spans="1:16" ht="18" hidden="1" customHeight="1" x14ac:dyDescent="0.3">
      <c r="A139" s="215" t="s">
        <v>124</v>
      </c>
      <c r="B139" s="215" t="s">
        <v>701</v>
      </c>
      <c r="C139" s="661">
        <v>1</v>
      </c>
      <c r="D139" s="362" t="s">
        <v>653</v>
      </c>
      <c r="E139" s="192"/>
      <c r="F139" s="365"/>
      <c r="G139" s="222" t="s">
        <v>204</v>
      </c>
      <c r="H139" s="230" t="s">
        <v>204</v>
      </c>
      <c r="I139" s="661">
        <v>17</v>
      </c>
      <c r="J139" s="675">
        <f>AVERAGE(J140:J144)</f>
        <v>4.7213235294117641</v>
      </c>
      <c r="K139" s="682">
        <f>AVERAGE(K140:K144)</f>
        <v>4.7580882352941174</v>
      </c>
      <c r="L139" s="683">
        <f>AVERAGE(L140:L144)</f>
        <v>4.721323529411765</v>
      </c>
      <c r="M139" s="683">
        <f t="shared" ref="M139:N139" si="34">AVERAGE(M140:M144)</f>
        <v>4.697058823529412</v>
      </c>
      <c r="N139" s="683">
        <f t="shared" si="34"/>
        <v>4.7088235294117649</v>
      </c>
      <c r="O139" s="434"/>
    </row>
    <row r="140" spans="1:16" ht="18" hidden="1" customHeight="1" x14ac:dyDescent="0.3">
      <c r="A140" s="215" t="s">
        <v>124</v>
      </c>
      <c r="B140" s="215" t="s">
        <v>701</v>
      </c>
      <c r="C140" s="661">
        <v>1</v>
      </c>
      <c r="D140" s="356" t="s">
        <v>565</v>
      </c>
      <c r="E140" s="214" t="s">
        <v>632</v>
      </c>
      <c r="F140" s="221" t="s">
        <v>633</v>
      </c>
      <c r="G140" s="214" t="s">
        <v>204</v>
      </c>
      <c r="H140" s="229" t="s">
        <v>204</v>
      </c>
      <c r="I140" s="661">
        <v>17</v>
      </c>
      <c r="J140" s="672">
        <f t="shared" ref="J140:J144" si="35">AVERAGE(K140:N140)</f>
        <v>4.828125</v>
      </c>
      <c r="K140" s="673">
        <v>4.875</v>
      </c>
      <c r="L140" s="674">
        <v>4.8125</v>
      </c>
      <c r="M140" s="674">
        <v>4.8125</v>
      </c>
      <c r="N140" s="674">
        <v>4.8125</v>
      </c>
      <c r="O140" s="430" t="s">
        <v>2085</v>
      </c>
    </row>
    <row r="141" spans="1:16" ht="18" hidden="1" customHeight="1" x14ac:dyDescent="0.3">
      <c r="A141" s="215" t="s">
        <v>124</v>
      </c>
      <c r="B141" s="215" t="s">
        <v>701</v>
      </c>
      <c r="C141" s="661">
        <v>1</v>
      </c>
      <c r="D141" s="356" t="s">
        <v>565</v>
      </c>
      <c r="E141" s="214" t="s">
        <v>632</v>
      </c>
      <c r="F141" s="221" t="s">
        <v>634</v>
      </c>
      <c r="G141" s="214" t="s">
        <v>204</v>
      </c>
      <c r="H141" s="229" t="s">
        <v>204</v>
      </c>
      <c r="I141" s="661">
        <v>17</v>
      </c>
      <c r="J141" s="675">
        <f t="shared" si="35"/>
        <v>4.84375</v>
      </c>
      <c r="K141" s="676">
        <v>4.875</v>
      </c>
      <c r="L141" s="677">
        <v>4.875</v>
      </c>
      <c r="M141" s="677">
        <v>4.8125</v>
      </c>
      <c r="N141" s="677">
        <v>4.8125</v>
      </c>
      <c r="O141" s="430" t="s">
        <v>2085</v>
      </c>
      <c r="P141" s="1"/>
    </row>
    <row r="142" spans="1:16" ht="18" hidden="1" customHeight="1" x14ac:dyDescent="0.3">
      <c r="A142" s="215" t="s">
        <v>124</v>
      </c>
      <c r="B142" s="215" t="s">
        <v>701</v>
      </c>
      <c r="C142" s="661">
        <v>1</v>
      </c>
      <c r="D142" s="356" t="s">
        <v>565</v>
      </c>
      <c r="E142" s="214" t="s">
        <v>632</v>
      </c>
      <c r="F142" s="221" t="s">
        <v>635</v>
      </c>
      <c r="G142" s="214" t="s">
        <v>204</v>
      </c>
      <c r="H142" s="229" t="s">
        <v>204</v>
      </c>
      <c r="I142" s="661">
        <v>17</v>
      </c>
      <c r="J142" s="675">
        <f t="shared" si="35"/>
        <v>4.75</v>
      </c>
      <c r="K142" s="676">
        <v>4.7647058823529411</v>
      </c>
      <c r="L142" s="677">
        <v>4.7647058823529411</v>
      </c>
      <c r="M142" s="677">
        <v>4.7058823529411766</v>
      </c>
      <c r="N142" s="677">
        <v>4.7647058823529411</v>
      </c>
      <c r="O142" s="430" t="s">
        <v>2085</v>
      </c>
    </row>
    <row r="143" spans="1:16" ht="18" hidden="1" customHeight="1" x14ac:dyDescent="0.3">
      <c r="A143" s="215" t="s">
        <v>124</v>
      </c>
      <c r="B143" s="215" t="s">
        <v>701</v>
      </c>
      <c r="C143" s="661">
        <v>1</v>
      </c>
      <c r="D143" s="356" t="s">
        <v>565</v>
      </c>
      <c r="E143" s="214" t="s">
        <v>638</v>
      </c>
      <c r="F143" s="221" t="s">
        <v>636</v>
      </c>
      <c r="G143" s="214" t="s">
        <v>204</v>
      </c>
      <c r="H143" s="229" t="s">
        <v>204</v>
      </c>
      <c r="I143" s="661">
        <v>17</v>
      </c>
      <c r="J143" s="675">
        <f t="shared" si="35"/>
        <v>4.5441176470588234</v>
      </c>
      <c r="K143" s="676">
        <v>4.5882352941176467</v>
      </c>
      <c r="L143" s="677">
        <v>4.5294117647058822</v>
      </c>
      <c r="M143" s="677">
        <v>4.5294117647058822</v>
      </c>
      <c r="N143" s="677">
        <v>4.5294117647058822</v>
      </c>
      <c r="O143" s="430" t="s">
        <v>2085</v>
      </c>
    </row>
    <row r="144" spans="1:16" ht="18" hidden="1" customHeight="1" x14ac:dyDescent="0.3">
      <c r="A144" s="215" t="s">
        <v>124</v>
      </c>
      <c r="B144" s="215" t="s">
        <v>701</v>
      </c>
      <c r="C144" s="661">
        <v>1</v>
      </c>
      <c r="D144" s="356" t="s">
        <v>565</v>
      </c>
      <c r="E144" s="214" t="s">
        <v>638</v>
      </c>
      <c r="F144" s="221" t="s">
        <v>637</v>
      </c>
      <c r="G144" s="214" t="s">
        <v>204</v>
      </c>
      <c r="H144" s="229" t="s">
        <v>204</v>
      </c>
      <c r="I144" s="661">
        <v>17</v>
      </c>
      <c r="J144" s="675">
        <f t="shared" si="35"/>
        <v>4.640625</v>
      </c>
      <c r="K144" s="676">
        <v>4.6875</v>
      </c>
      <c r="L144" s="677">
        <v>4.625</v>
      </c>
      <c r="M144" s="677">
        <v>4.625</v>
      </c>
      <c r="N144" s="677">
        <v>4.625</v>
      </c>
      <c r="O144" s="430" t="s">
        <v>2085</v>
      </c>
      <c r="P144" s="1"/>
    </row>
    <row r="145" spans="1:20" ht="18" hidden="1" customHeight="1" x14ac:dyDescent="0.3">
      <c r="A145" s="215" t="s">
        <v>124</v>
      </c>
      <c r="B145" s="215" t="s">
        <v>701</v>
      </c>
      <c r="C145" s="661">
        <v>1</v>
      </c>
      <c r="D145" s="362" t="s">
        <v>654</v>
      </c>
      <c r="E145" s="192"/>
      <c r="F145" s="365"/>
      <c r="G145" s="222" t="s">
        <v>594</v>
      </c>
      <c r="H145" s="230" t="s">
        <v>594</v>
      </c>
      <c r="I145" s="661">
        <v>28</v>
      </c>
      <c r="J145" s="675">
        <f>AVERAGE(J146:J147)</f>
        <v>4.696975478225478</v>
      </c>
      <c r="K145" s="682">
        <f>AVERAGE(K146:K147)</f>
        <v>4.6483516483516487</v>
      </c>
      <c r="L145" s="683">
        <f>AVERAGE(L146:L147)</f>
        <v>4.7632275132275126</v>
      </c>
      <c r="M145" s="683">
        <f t="shared" ref="M145:N145" si="36">AVERAGE(M146:M147)</f>
        <v>4.6851851851851851</v>
      </c>
      <c r="N145" s="683">
        <f t="shared" si="36"/>
        <v>4.6911375661375665</v>
      </c>
      <c r="O145" s="434"/>
    </row>
    <row r="146" spans="1:20" ht="18" hidden="1" customHeight="1" x14ac:dyDescent="0.3">
      <c r="A146" s="215" t="s">
        <v>124</v>
      </c>
      <c r="B146" s="215" t="s">
        <v>701</v>
      </c>
      <c r="C146" s="661">
        <v>1</v>
      </c>
      <c r="D146" s="356" t="s">
        <v>571</v>
      </c>
      <c r="E146" s="214" t="s">
        <v>641</v>
      </c>
      <c r="F146" s="221" t="s">
        <v>642</v>
      </c>
      <c r="G146" s="214" t="s">
        <v>594</v>
      </c>
      <c r="H146" s="229" t="s">
        <v>594</v>
      </c>
      <c r="I146" s="661">
        <v>28</v>
      </c>
      <c r="J146" s="672">
        <f t="shared" ref="J146:J147" si="37">AVERAGE(K146:N146)</f>
        <v>4.6934523809523814</v>
      </c>
      <c r="K146" s="673">
        <v>4.6428571428571432</v>
      </c>
      <c r="L146" s="674">
        <v>4.7857142857142856</v>
      </c>
      <c r="M146" s="674">
        <v>4.666666666666667</v>
      </c>
      <c r="N146" s="674">
        <v>4.6785714285714288</v>
      </c>
      <c r="O146" s="430" t="s">
        <v>2085</v>
      </c>
    </row>
    <row r="147" spans="1:20" ht="18" hidden="1" customHeight="1" x14ac:dyDescent="0.3">
      <c r="A147" s="215" t="s">
        <v>124</v>
      </c>
      <c r="B147" s="190" t="s">
        <v>701</v>
      </c>
      <c r="C147" s="661">
        <v>1</v>
      </c>
      <c r="D147" s="356" t="s">
        <v>571</v>
      </c>
      <c r="E147" s="103" t="s">
        <v>641</v>
      </c>
      <c r="F147" s="181" t="s">
        <v>643</v>
      </c>
      <c r="G147" s="103" t="s">
        <v>594</v>
      </c>
      <c r="H147" s="231" t="s">
        <v>594</v>
      </c>
      <c r="I147" s="661">
        <v>28</v>
      </c>
      <c r="J147" s="672">
        <f t="shared" si="37"/>
        <v>4.7004985754985746</v>
      </c>
      <c r="K147" s="689">
        <v>4.6538461538461542</v>
      </c>
      <c r="L147" s="690">
        <v>4.7407407407407405</v>
      </c>
      <c r="M147" s="690">
        <v>4.7037037037037033</v>
      </c>
      <c r="N147" s="690">
        <v>4.7037037037037033</v>
      </c>
      <c r="O147" s="430" t="s">
        <v>2085</v>
      </c>
      <c r="P147" s="1"/>
    </row>
    <row r="148" spans="1:20" ht="18" hidden="1" customHeight="1" x14ac:dyDescent="0.3">
      <c r="A148" s="215" t="s">
        <v>124</v>
      </c>
      <c r="B148" s="215" t="s">
        <v>702</v>
      </c>
      <c r="C148" s="660">
        <v>1</v>
      </c>
      <c r="D148" s="362" t="s">
        <v>1047</v>
      </c>
      <c r="E148" s="192"/>
      <c r="F148" s="365"/>
      <c r="G148" s="222" t="s">
        <v>788</v>
      </c>
      <c r="H148" s="230" t="s">
        <v>761</v>
      </c>
      <c r="I148" s="660">
        <v>86</v>
      </c>
      <c r="J148" s="675">
        <f>AVERAGE(J149:J159)</f>
        <v>4.613882490895949</v>
      </c>
      <c r="K148" s="682">
        <f>AVERAGE(K149:K159)</f>
        <v>4.6050035735530104</v>
      </c>
      <c r="L148" s="683">
        <f>AVERAGE(L149:L159)</f>
        <v>4.6198146718378128</v>
      </c>
      <c r="M148" s="683">
        <f>AVERAGE(M149:M159)</f>
        <v>4.5921680004435101</v>
      </c>
      <c r="N148" s="683">
        <f>AVERAGE(N149:N159)</f>
        <v>4.6385437177494602</v>
      </c>
      <c r="O148" s="434"/>
    </row>
    <row r="149" spans="1:20" ht="18" hidden="1" customHeight="1" x14ac:dyDescent="0.3">
      <c r="A149" s="215" t="s">
        <v>124</v>
      </c>
      <c r="B149" s="215" t="s">
        <v>702</v>
      </c>
      <c r="C149" s="660">
        <v>1</v>
      </c>
      <c r="D149" s="356" t="s">
        <v>1038</v>
      </c>
      <c r="E149" s="214" t="s">
        <v>789</v>
      </c>
      <c r="F149" s="221" t="s">
        <v>790</v>
      </c>
      <c r="G149" s="214" t="s">
        <v>788</v>
      </c>
      <c r="H149" s="229" t="s">
        <v>761</v>
      </c>
      <c r="I149" s="660">
        <v>86</v>
      </c>
      <c r="J149" s="672">
        <f t="shared" ref="J149:J158" si="38">AVERAGE(K149:N149)</f>
        <v>4.6109623367419257</v>
      </c>
      <c r="K149" s="673">
        <v>4.5421686746987948</v>
      </c>
      <c r="L149" s="674">
        <v>4.6428571428571432</v>
      </c>
      <c r="M149" s="674">
        <v>4.5999999999999996</v>
      </c>
      <c r="N149" s="674">
        <v>4.658823529411765</v>
      </c>
      <c r="O149" s="430" t="s">
        <v>2085</v>
      </c>
    </row>
    <row r="150" spans="1:20" ht="18" hidden="1" customHeight="1" x14ac:dyDescent="0.3">
      <c r="A150" s="215" t="s">
        <v>124</v>
      </c>
      <c r="B150" s="215" t="s">
        <v>702</v>
      </c>
      <c r="C150" s="660">
        <v>1</v>
      </c>
      <c r="D150" s="356" t="s">
        <v>1038</v>
      </c>
      <c r="E150" s="214" t="s">
        <v>791</v>
      </c>
      <c r="F150" s="221" t="s">
        <v>792</v>
      </c>
      <c r="G150" s="214" t="s">
        <v>788</v>
      </c>
      <c r="H150" s="229" t="s">
        <v>761</v>
      </c>
      <c r="I150" s="660">
        <v>86</v>
      </c>
      <c r="J150" s="675">
        <f t="shared" si="38"/>
        <v>4.7180232558139537</v>
      </c>
      <c r="K150" s="676">
        <v>4.7209302325581399</v>
      </c>
      <c r="L150" s="677">
        <v>4.7209302325581399</v>
      </c>
      <c r="M150" s="677">
        <v>4.6860465116279073</v>
      </c>
      <c r="N150" s="677">
        <v>4.7441860465116283</v>
      </c>
      <c r="O150" s="452" t="s">
        <v>1591</v>
      </c>
      <c r="P150" s="1"/>
    </row>
    <row r="151" spans="1:20" ht="18" hidden="1" customHeight="1" x14ac:dyDescent="0.3">
      <c r="A151" s="215" t="s">
        <v>124</v>
      </c>
      <c r="B151" s="215" t="s">
        <v>702</v>
      </c>
      <c r="C151" s="660">
        <v>1</v>
      </c>
      <c r="D151" s="356" t="s">
        <v>1038</v>
      </c>
      <c r="E151" s="214" t="s">
        <v>793</v>
      </c>
      <c r="F151" s="221" t="s">
        <v>794</v>
      </c>
      <c r="G151" s="214" t="s">
        <v>788</v>
      </c>
      <c r="H151" s="229" t="s">
        <v>761</v>
      </c>
      <c r="I151" s="660">
        <v>86</v>
      </c>
      <c r="J151" s="675">
        <f t="shared" si="38"/>
        <v>4.5713406292749657</v>
      </c>
      <c r="K151" s="676">
        <v>4.558139534883721</v>
      </c>
      <c r="L151" s="677">
        <v>4.5930232558139537</v>
      </c>
      <c r="M151" s="677">
        <v>4.5411764705882351</v>
      </c>
      <c r="N151" s="677">
        <v>4.5930232558139537</v>
      </c>
      <c r="O151" s="430" t="s">
        <v>1590</v>
      </c>
    </row>
    <row r="152" spans="1:20" ht="18" hidden="1" customHeight="1" x14ac:dyDescent="0.3">
      <c r="A152" s="215" t="s">
        <v>124</v>
      </c>
      <c r="B152" s="215" t="s">
        <v>702</v>
      </c>
      <c r="C152" s="660">
        <v>1</v>
      </c>
      <c r="D152" s="356" t="s">
        <v>1038</v>
      </c>
      <c r="E152" s="214" t="s">
        <v>795</v>
      </c>
      <c r="F152" s="221" t="s">
        <v>796</v>
      </c>
      <c r="G152" s="214" t="s">
        <v>788</v>
      </c>
      <c r="H152" s="229" t="s">
        <v>761</v>
      </c>
      <c r="I152" s="660">
        <v>86</v>
      </c>
      <c r="J152" s="675">
        <f t="shared" si="38"/>
        <v>4.6656976744186052</v>
      </c>
      <c r="K152" s="676">
        <v>4.6744186046511631</v>
      </c>
      <c r="L152" s="677">
        <v>4.6279069767441863</v>
      </c>
      <c r="M152" s="677">
        <v>4.6860465116279073</v>
      </c>
      <c r="N152" s="677">
        <v>4.6744186046511631</v>
      </c>
      <c r="O152" s="430" t="s">
        <v>2059</v>
      </c>
      <c r="T152" s="41"/>
    </row>
    <row r="153" spans="1:20" ht="18" hidden="1" customHeight="1" x14ac:dyDescent="0.3">
      <c r="A153" s="215" t="s">
        <v>124</v>
      </c>
      <c r="B153" s="215" t="s">
        <v>702</v>
      </c>
      <c r="C153" s="660">
        <v>1</v>
      </c>
      <c r="D153" s="356" t="s">
        <v>1038</v>
      </c>
      <c r="E153" s="214" t="s">
        <v>797</v>
      </c>
      <c r="F153" s="221" t="s">
        <v>798</v>
      </c>
      <c r="G153" s="214" t="s">
        <v>788</v>
      </c>
      <c r="H153" s="229" t="s">
        <v>761</v>
      </c>
      <c r="I153" s="660">
        <v>86</v>
      </c>
      <c r="J153" s="675">
        <f t="shared" si="38"/>
        <v>4.5903614457831328</v>
      </c>
      <c r="K153" s="676">
        <v>4.5903614457831328</v>
      </c>
      <c r="L153" s="677">
        <v>4.5903614457831328</v>
      </c>
      <c r="M153" s="677">
        <v>4.6024096385542173</v>
      </c>
      <c r="N153" s="677">
        <v>4.5783132530120483</v>
      </c>
      <c r="O153" s="452" t="s">
        <v>1592</v>
      </c>
      <c r="P153" s="1"/>
    </row>
    <row r="154" spans="1:20" ht="18" hidden="1" customHeight="1" x14ac:dyDescent="0.3">
      <c r="A154" s="215" t="s">
        <v>124</v>
      </c>
      <c r="B154" s="215" t="s">
        <v>702</v>
      </c>
      <c r="C154" s="660">
        <v>1</v>
      </c>
      <c r="D154" s="356" t="s">
        <v>1038</v>
      </c>
      <c r="E154" s="214" t="s">
        <v>800</v>
      </c>
      <c r="F154" s="221" t="s">
        <v>801</v>
      </c>
      <c r="G154" s="214" t="s">
        <v>788</v>
      </c>
      <c r="H154" s="229" t="s">
        <v>761</v>
      </c>
      <c r="I154" s="660">
        <v>86</v>
      </c>
      <c r="J154" s="675">
        <f t="shared" si="38"/>
        <v>4.5993975903614457</v>
      </c>
      <c r="K154" s="676">
        <v>4.5903614457831328</v>
      </c>
      <c r="L154" s="677">
        <v>4.5783132530120483</v>
      </c>
      <c r="M154" s="677">
        <v>4.6024096385542173</v>
      </c>
      <c r="N154" s="677">
        <v>4.6265060240963853</v>
      </c>
      <c r="O154" s="430" t="s">
        <v>1591</v>
      </c>
    </row>
    <row r="155" spans="1:20" ht="18" hidden="1" customHeight="1" x14ac:dyDescent="0.3">
      <c r="A155" s="215" t="s">
        <v>124</v>
      </c>
      <c r="B155" s="215" t="s">
        <v>702</v>
      </c>
      <c r="C155" s="660">
        <v>1</v>
      </c>
      <c r="D155" s="356" t="s">
        <v>1038</v>
      </c>
      <c r="E155" s="214" t="s">
        <v>799</v>
      </c>
      <c r="F155" s="221" t="s">
        <v>798</v>
      </c>
      <c r="G155" s="214" t="s">
        <v>788</v>
      </c>
      <c r="H155" s="229" t="s">
        <v>761</v>
      </c>
      <c r="I155" s="660">
        <v>86</v>
      </c>
      <c r="J155" s="675">
        <f t="shared" si="38"/>
        <v>4.5103991596638657</v>
      </c>
      <c r="K155" s="676">
        <v>4.5176470588235293</v>
      </c>
      <c r="L155" s="677">
        <v>4.552941176470588</v>
      </c>
      <c r="M155" s="677">
        <v>4.4352941176470591</v>
      </c>
      <c r="N155" s="677">
        <v>4.5357142857142856</v>
      </c>
      <c r="O155" s="430" t="s">
        <v>1592</v>
      </c>
    </row>
    <row r="156" spans="1:20" ht="18" hidden="1" customHeight="1" x14ac:dyDescent="0.3">
      <c r="A156" s="215" t="s">
        <v>124</v>
      </c>
      <c r="B156" s="215" t="s">
        <v>702</v>
      </c>
      <c r="C156" s="660">
        <v>1</v>
      </c>
      <c r="D156" s="356" t="s">
        <v>1038</v>
      </c>
      <c r="E156" s="214" t="s">
        <v>802</v>
      </c>
      <c r="F156" s="221" t="s">
        <v>92</v>
      </c>
      <c r="G156" s="214" t="s">
        <v>788</v>
      </c>
      <c r="H156" s="229" t="s">
        <v>761</v>
      </c>
      <c r="I156" s="660">
        <v>86</v>
      </c>
      <c r="J156" s="675">
        <f t="shared" si="38"/>
        <v>4.4593023255813957</v>
      </c>
      <c r="K156" s="676">
        <v>4.4534883720930232</v>
      </c>
      <c r="L156" s="677">
        <v>4.4883720930232558</v>
      </c>
      <c r="M156" s="677">
        <v>4.3255813953488369</v>
      </c>
      <c r="N156" s="677">
        <v>4.5697674418604652</v>
      </c>
      <c r="O156" s="430" t="s">
        <v>2084</v>
      </c>
    </row>
    <row r="157" spans="1:20" ht="18" hidden="1" customHeight="1" x14ac:dyDescent="0.3">
      <c r="A157" s="215" t="s">
        <v>124</v>
      </c>
      <c r="B157" s="215" t="s">
        <v>702</v>
      </c>
      <c r="C157" s="660">
        <v>1</v>
      </c>
      <c r="D157" s="356" t="s">
        <v>1038</v>
      </c>
      <c r="E157" s="214" t="s">
        <v>803</v>
      </c>
      <c r="F157" s="221" t="s">
        <v>804</v>
      </c>
      <c r="G157" s="214" t="s">
        <v>788</v>
      </c>
      <c r="H157" s="229" t="s">
        <v>761</v>
      </c>
      <c r="I157" s="660">
        <v>86</v>
      </c>
      <c r="J157" s="675">
        <f t="shared" si="38"/>
        <v>4.6414158686730511</v>
      </c>
      <c r="K157" s="676">
        <v>4.6470588235294121</v>
      </c>
      <c r="L157" s="677">
        <v>4.6395348837209305</v>
      </c>
      <c r="M157" s="677">
        <v>4.6511627906976747</v>
      </c>
      <c r="N157" s="677">
        <v>4.6279069767441863</v>
      </c>
      <c r="O157" s="452" t="s">
        <v>2084</v>
      </c>
      <c r="P157" s="1"/>
    </row>
    <row r="158" spans="1:20" ht="18" hidden="1" customHeight="1" x14ac:dyDescent="0.3">
      <c r="A158" s="215" t="s">
        <v>124</v>
      </c>
      <c r="B158" s="215" t="s">
        <v>702</v>
      </c>
      <c r="C158" s="660">
        <v>1</v>
      </c>
      <c r="D158" s="356" t="s">
        <v>1038</v>
      </c>
      <c r="E158" s="103" t="s">
        <v>805</v>
      </c>
      <c r="F158" s="181" t="s">
        <v>806</v>
      </c>
      <c r="G158" s="214" t="s">
        <v>788</v>
      </c>
      <c r="H158" s="229" t="s">
        <v>761</v>
      </c>
      <c r="I158" s="660">
        <v>86</v>
      </c>
      <c r="J158" s="675">
        <f t="shared" si="38"/>
        <v>4.6939466484268131</v>
      </c>
      <c r="K158" s="676">
        <v>4.6744186046511631</v>
      </c>
      <c r="L158" s="677">
        <v>4.6976744186046515</v>
      </c>
      <c r="M158" s="677">
        <v>4.6860465116279073</v>
      </c>
      <c r="N158" s="677">
        <v>4.7176470588235295</v>
      </c>
      <c r="O158" s="430" t="s">
        <v>2084</v>
      </c>
    </row>
    <row r="159" spans="1:20" ht="18" hidden="1" customHeight="1" x14ac:dyDescent="0.3">
      <c r="A159" s="215" t="s">
        <v>124</v>
      </c>
      <c r="B159" s="215" t="s">
        <v>702</v>
      </c>
      <c r="C159" s="660">
        <v>1</v>
      </c>
      <c r="D159" s="356" t="s">
        <v>1038</v>
      </c>
      <c r="E159" s="214" t="s">
        <v>807</v>
      </c>
      <c r="F159" s="221" t="s">
        <v>808</v>
      </c>
      <c r="G159" s="214" t="s">
        <v>788</v>
      </c>
      <c r="H159" s="229" t="s">
        <v>761</v>
      </c>
      <c r="I159" s="660">
        <v>86</v>
      </c>
      <c r="J159" s="675">
        <f>AVERAGE(K159:N159)</f>
        <v>4.6918604651162799</v>
      </c>
      <c r="K159" s="676">
        <v>4.6860465116279073</v>
      </c>
      <c r="L159" s="677">
        <v>4.6860465116279073</v>
      </c>
      <c r="M159" s="677">
        <v>4.6976744186046515</v>
      </c>
      <c r="N159" s="677">
        <v>4.6976744186046515</v>
      </c>
      <c r="O159" s="430" t="s">
        <v>2059</v>
      </c>
    </row>
    <row r="160" spans="1:20" ht="18" customHeight="1" x14ac:dyDescent="0.3">
      <c r="A160" s="215" t="s">
        <v>124</v>
      </c>
      <c r="B160" s="215" t="s">
        <v>702</v>
      </c>
      <c r="C160" s="660">
        <v>22</v>
      </c>
      <c r="D160" s="362" t="s">
        <v>1046</v>
      </c>
      <c r="E160" s="192"/>
      <c r="F160" s="365"/>
      <c r="G160" s="222" t="s">
        <v>247</v>
      </c>
      <c r="H160" s="230" t="s">
        <v>248</v>
      </c>
      <c r="I160" s="660">
        <v>81</v>
      </c>
      <c r="J160" s="675">
        <f>AVERAGE(J161:J179)</f>
        <v>4.4577436958365002</v>
      </c>
      <c r="K160" s="682">
        <f>AVERAGE(K161:K179)</f>
        <v>4.4401185778255874</v>
      </c>
      <c r="L160" s="683">
        <f>AVERAGE(L161:L179)</f>
        <v>4.491051493060243</v>
      </c>
      <c r="M160" s="683">
        <f>AVERAGE(M161:M179)</f>
        <v>4.4430948054161234</v>
      </c>
      <c r="N160" s="683">
        <f>AVERAGE(N161:N179)</f>
        <v>4.4567099070440479</v>
      </c>
      <c r="O160" s="434"/>
    </row>
    <row r="161" spans="1:16" ht="18" customHeight="1" x14ac:dyDescent="0.3">
      <c r="A161" s="215" t="s">
        <v>124</v>
      </c>
      <c r="B161" s="215" t="s">
        <v>702</v>
      </c>
      <c r="C161" s="660">
        <v>22</v>
      </c>
      <c r="D161" s="356" t="s">
        <v>1037</v>
      </c>
      <c r="E161" s="214" t="s">
        <v>112</v>
      </c>
      <c r="F161" s="221" t="s">
        <v>326</v>
      </c>
      <c r="G161" s="214" t="s">
        <v>247</v>
      </c>
      <c r="H161" s="229" t="s">
        <v>248</v>
      </c>
      <c r="I161" s="660">
        <v>16</v>
      </c>
      <c r="J161" s="672">
        <f t="shared" ref="J161:J170" si="39">AVERAGE(K161:N161)</f>
        <v>4.4260416666666664</v>
      </c>
      <c r="K161" s="673">
        <v>4.4375</v>
      </c>
      <c r="L161" s="674">
        <v>4.4666666666666668</v>
      </c>
      <c r="M161" s="674">
        <v>4.4000000000000004</v>
      </c>
      <c r="N161" s="674">
        <v>4.4000000000000004</v>
      </c>
      <c r="O161" s="430" t="s">
        <v>1535</v>
      </c>
    </row>
    <row r="162" spans="1:16" ht="18" customHeight="1" x14ac:dyDescent="0.3">
      <c r="A162" s="215" t="s">
        <v>124</v>
      </c>
      <c r="B162" s="215" t="s">
        <v>702</v>
      </c>
      <c r="C162" s="660">
        <v>22</v>
      </c>
      <c r="D162" s="356" t="s">
        <v>1037</v>
      </c>
      <c r="E162" s="214" t="s">
        <v>94</v>
      </c>
      <c r="F162" s="221" t="s">
        <v>326</v>
      </c>
      <c r="G162" s="214" t="s">
        <v>247</v>
      </c>
      <c r="H162" s="229" t="s">
        <v>248</v>
      </c>
      <c r="I162" s="660">
        <v>18</v>
      </c>
      <c r="J162" s="675">
        <f t="shared" si="39"/>
        <v>4.7892156862745097</v>
      </c>
      <c r="K162" s="676">
        <v>4.8235294117647056</v>
      </c>
      <c r="L162" s="677">
        <v>4.7777777777777777</v>
      </c>
      <c r="M162" s="677">
        <v>4.7777777777777777</v>
      </c>
      <c r="N162" s="677">
        <v>4.7777777777777777</v>
      </c>
      <c r="O162" s="430" t="s">
        <v>1535</v>
      </c>
      <c r="P162" s="1"/>
    </row>
    <row r="163" spans="1:16" ht="18" customHeight="1" x14ac:dyDescent="0.3">
      <c r="A163" s="215" t="s">
        <v>124</v>
      </c>
      <c r="B163" s="215" t="s">
        <v>702</v>
      </c>
      <c r="C163" s="660">
        <v>22</v>
      </c>
      <c r="D163" s="356" t="s">
        <v>1037</v>
      </c>
      <c r="E163" s="214" t="s">
        <v>93</v>
      </c>
      <c r="F163" s="221" t="s">
        <v>326</v>
      </c>
      <c r="G163" s="214" t="s">
        <v>247</v>
      </c>
      <c r="H163" s="229" t="s">
        <v>248</v>
      </c>
      <c r="I163" s="660">
        <v>14</v>
      </c>
      <c r="J163" s="675">
        <f t="shared" si="39"/>
        <v>5</v>
      </c>
      <c r="K163" s="676">
        <v>5</v>
      </c>
      <c r="L163" s="677">
        <v>5</v>
      </c>
      <c r="M163" s="677">
        <v>5</v>
      </c>
      <c r="N163" s="677">
        <v>5</v>
      </c>
      <c r="O163" s="430" t="s">
        <v>1535</v>
      </c>
    </row>
    <row r="164" spans="1:16" ht="18" customHeight="1" x14ac:dyDescent="0.3">
      <c r="A164" s="215" t="s">
        <v>124</v>
      </c>
      <c r="B164" s="215" t="s">
        <v>702</v>
      </c>
      <c r="C164" s="660">
        <v>22</v>
      </c>
      <c r="D164" s="356" t="s">
        <v>1037</v>
      </c>
      <c r="E164" s="214" t="s">
        <v>95</v>
      </c>
      <c r="F164" s="221" t="s">
        <v>321</v>
      </c>
      <c r="G164" s="214" t="s">
        <v>247</v>
      </c>
      <c r="H164" s="229" t="s">
        <v>248</v>
      </c>
      <c r="I164" s="660">
        <v>18</v>
      </c>
      <c r="J164" s="675">
        <f t="shared" si="39"/>
        <v>4.8472222222222223</v>
      </c>
      <c r="K164" s="676">
        <v>4.833333333333333</v>
      </c>
      <c r="L164" s="677">
        <v>4.833333333333333</v>
      </c>
      <c r="M164" s="677">
        <v>4.8888888888888893</v>
      </c>
      <c r="N164" s="677">
        <v>4.833333333333333</v>
      </c>
      <c r="O164" s="430" t="s">
        <v>1535</v>
      </c>
    </row>
    <row r="165" spans="1:16" ht="18" customHeight="1" x14ac:dyDescent="0.3">
      <c r="A165" s="215" t="s">
        <v>124</v>
      </c>
      <c r="B165" s="215" t="s">
        <v>702</v>
      </c>
      <c r="C165" s="660">
        <v>22</v>
      </c>
      <c r="D165" s="356" t="s">
        <v>1037</v>
      </c>
      <c r="E165" s="214" t="s">
        <v>97</v>
      </c>
      <c r="F165" s="221" t="s">
        <v>321</v>
      </c>
      <c r="G165" s="214" t="s">
        <v>247</v>
      </c>
      <c r="H165" s="229" t="s">
        <v>248</v>
      </c>
      <c r="I165" s="660">
        <v>16</v>
      </c>
      <c r="J165" s="675">
        <f t="shared" si="39"/>
        <v>4.671875</v>
      </c>
      <c r="K165" s="676">
        <v>4.625</v>
      </c>
      <c r="L165" s="677">
        <v>4.75</v>
      </c>
      <c r="M165" s="677">
        <v>4.6875</v>
      </c>
      <c r="N165" s="677">
        <v>4.625</v>
      </c>
      <c r="O165" s="430" t="s">
        <v>1535</v>
      </c>
      <c r="P165" s="1"/>
    </row>
    <row r="166" spans="1:16" ht="18" customHeight="1" x14ac:dyDescent="0.3">
      <c r="A166" s="215" t="s">
        <v>124</v>
      </c>
      <c r="B166" s="215" t="s">
        <v>702</v>
      </c>
      <c r="C166" s="660">
        <v>22</v>
      </c>
      <c r="D166" s="356" t="s">
        <v>1037</v>
      </c>
      <c r="E166" s="214" t="s">
        <v>108</v>
      </c>
      <c r="F166" s="221" t="s">
        <v>96</v>
      </c>
      <c r="G166" s="214" t="s">
        <v>247</v>
      </c>
      <c r="H166" s="229" t="s">
        <v>248</v>
      </c>
      <c r="I166" s="660">
        <v>23</v>
      </c>
      <c r="J166" s="675">
        <f t="shared" si="39"/>
        <v>4.8369565217391308</v>
      </c>
      <c r="K166" s="676">
        <v>4.8260869565217392</v>
      </c>
      <c r="L166" s="677">
        <v>4.8260869565217392</v>
      </c>
      <c r="M166" s="677">
        <v>4.8260869565217392</v>
      </c>
      <c r="N166" s="677">
        <v>4.8695652173913047</v>
      </c>
      <c r="O166" s="430" t="s">
        <v>1535</v>
      </c>
    </row>
    <row r="167" spans="1:16" ht="18" customHeight="1" x14ac:dyDescent="0.3">
      <c r="A167" s="215" t="s">
        <v>124</v>
      </c>
      <c r="B167" s="215" t="s">
        <v>702</v>
      </c>
      <c r="C167" s="660">
        <v>22</v>
      </c>
      <c r="D167" s="356" t="s">
        <v>1037</v>
      </c>
      <c r="E167" s="214" t="s">
        <v>501</v>
      </c>
      <c r="F167" s="221" t="s">
        <v>502</v>
      </c>
      <c r="G167" s="214" t="s">
        <v>247</v>
      </c>
      <c r="H167" s="229" t="s">
        <v>248</v>
      </c>
      <c r="I167" s="660">
        <v>42</v>
      </c>
      <c r="J167" s="675">
        <f t="shared" si="39"/>
        <v>4.8035714285714288</v>
      </c>
      <c r="K167" s="676">
        <v>4.7619047619047619</v>
      </c>
      <c r="L167" s="677">
        <v>4.8095238095238093</v>
      </c>
      <c r="M167" s="677">
        <v>4.833333333333333</v>
      </c>
      <c r="N167" s="677">
        <v>4.8095238095238093</v>
      </c>
      <c r="O167" s="430" t="s">
        <v>1536</v>
      </c>
    </row>
    <row r="168" spans="1:16" ht="18" customHeight="1" x14ac:dyDescent="0.3">
      <c r="A168" s="215" t="s">
        <v>124</v>
      </c>
      <c r="B168" s="215" t="s">
        <v>702</v>
      </c>
      <c r="C168" s="660">
        <v>22</v>
      </c>
      <c r="D168" s="356" t="s">
        <v>1037</v>
      </c>
      <c r="E168" s="214" t="s">
        <v>505</v>
      </c>
      <c r="F168" s="221" t="s">
        <v>506</v>
      </c>
      <c r="G168" s="214" t="s">
        <v>247</v>
      </c>
      <c r="H168" s="229" t="s">
        <v>248</v>
      </c>
      <c r="I168" s="660">
        <v>17</v>
      </c>
      <c r="J168" s="675">
        <f t="shared" si="39"/>
        <v>4.7647058823529411</v>
      </c>
      <c r="K168" s="676">
        <v>4.7647058823529411</v>
      </c>
      <c r="L168" s="677">
        <v>4.7647058823529411</v>
      </c>
      <c r="M168" s="677">
        <v>4.7647058823529411</v>
      </c>
      <c r="N168" s="677">
        <v>4.7647058823529411</v>
      </c>
      <c r="O168" s="430" t="s">
        <v>1536</v>
      </c>
    </row>
    <row r="169" spans="1:16" ht="18" customHeight="1" x14ac:dyDescent="0.3">
      <c r="A169" s="215" t="s">
        <v>124</v>
      </c>
      <c r="B169" s="215" t="s">
        <v>702</v>
      </c>
      <c r="C169" s="660">
        <v>22</v>
      </c>
      <c r="D169" s="356" t="s">
        <v>1037</v>
      </c>
      <c r="E169" s="214" t="s">
        <v>503</v>
      </c>
      <c r="F169" s="221" t="s">
        <v>504</v>
      </c>
      <c r="G169" s="214" t="s">
        <v>247</v>
      </c>
      <c r="H169" s="229" t="s">
        <v>248</v>
      </c>
      <c r="I169" s="660">
        <v>33</v>
      </c>
      <c r="J169" s="675">
        <f t="shared" si="39"/>
        <v>4.462121212121211</v>
      </c>
      <c r="K169" s="676">
        <v>4.4242424242424239</v>
      </c>
      <c r="L169" s="677">
        <v>4.5454545454545459</v>
      </c>
      <c r="M169" s="677">
        <v>4.4545454545454541</v>
      </c>
      <c r="N169" s="677">
        <v>4.4242424242424239</v>
      </c>
      <c r="O169" s="430" t="s">
        <v>1536</v>
      </c>
      <c r="P169" s="1"/>
    </row>
    <row r="170" spans="1:16" ht="18" customHeight="1" x14ac:dyDescent="0.3">
      <c r="A170" s="215" t="s">
        <v>124</v>
      </c>
      <c r="B170" s="215" t="s">
        <v>702</v>
      </c>
      <c r="C170" s="660">
        <v>22</v>
      </c>
      <c r="D170" s="356" t="s">
        <v>1037</v>
      </c>
      <c r="E170" s="103" t="s">
        <v>98</v>
      </c>
      <c r="F170" s="181" t="s">
        <v>99</v>
      </c>
      <c r="G170" s="214" t="s">
        <v>247</v>
      </c>
      <c r="H170" s="229" t="s">
        <v>248</v>
      </c>
      <c r="I170" s="660">
        <v>81</v>
      </c>
      <c r="J170" s="675">
        <f t="shared" si="39"/>
        <v>4.6772151898734178</v>
      </c>
      <c r="K170" s="676">
        <v>4.6329113924050631</v>
      </c>
      <c r="L170" s="677">
        <v>4.7215189873417724</v>
      </c>
      <c r="M170" s="677">
        <v>4.6455696202531644</v>
      </c>
      <c r="N170" s="677">
        <v>4.7088607594936711</v>
      </c>
      <c r="O170" s="430" t="s">
        <v>1539</v>
      </c>
    </row>
    <row r="171" spans="1:16" ht="18" customHeight="1" x14ac:dyDescent="0.3">
      <c r="A171" s="215" t="s">
        <v>124</v>
      </c>
      <c r="B171" s="215" t="s">
        <v>702</v>
      </c>
      <c r="C171" s="660">
        <v>22</v>
      </c>
      <c r="D171" s="356" t="s">
        <v>1037</v>
      </c>
      <c r="E171" s="214" t="s">
        <v>771</v>
      </c>
      <c r="F171" s="221" t="s">
        <v>772</v>
      </c>
      <c r="G171" s="214" t="s">
        <v>247</v>
      </c>
      <c r="H171" s="229" t="s">
        <v>248</v>
      </c>
      <c r="I171" s="660">
        <v>81</v>
      </c>
      <c r="J171" s="675">
        <f>AVERAGE(K171:N171)</f>
        <v>4.0970332278481019</v>
      </c>
      <c r="K171" s="676">
        <v>4.0506329113924053</v>
      </c>
      <c r="L171" s="677">
        <v>4.1749999999999998</v>
      </c>
      <c r="M171" s="677">
        <v>4.0250000000000004</v>
      </c>
      <c r="N171" s="677">
        <v>4.1375000000000002</v>
      </c>
      <c r="O171" s="430" t="s">
        <v>2020</v>
      </c>
    </row>
    <row r="172" spans="1:16" ht="18" customHeight="1" x14ac:dyDescent="0.3">
      <c r="A172" s="215" t="s">
        <v>124</v>
      </c>
      <c r="B172" s="215" t="s">
        <v>702</v>
      </c>
      <c r="C172" s="660">
        <v>22</v>
      </c>
      <c r="D172" s="356" t="s">
        <v>1037</v>
      </c>
      <c r="E172" s="214" t="s">
        <v>773</v>
      </c>
      <c r="F172" s="221" t="s">
        <v>774</v>
      </c>
      <c r="G172" s="214" t="s">
        <v>247</v>
      </c>
      <c r="H172" s="229" t="s">
        <v>248</v>
      </c>
      <c r="I172" s="660">
        <v>81</v>
      </c>
      <c r="J172" s="675">
        <f t="shared" ref="J172:J179" si="40">AVERAGE(K172:N172)</f>
        <v>4.6038194444444445</v>
      </c>
      <c r="K172" s="676">
        <v>4.5925925925925926</v>
      </c>
      <c r="L172" s="677">
        <v>4.6375000000000002</v>
      </c>
      <c r="M172" s="677">
        <v>4.5925925925925926</v>
      </c>
      <c r="N172" s="677">
        <v>4.5925925925925926</v>
      </c>
      <c r="O172" s="430" t="s">
        <v>2021</v>
      </c>
    </row>
    <row r="173" spans="1:16" ht="18" customHeight="1" x14ac:dyDescent="0.3">
      <c r="A173" s="215" t="s">
        <v>124</v>
      </c>
      <c r="B173" s="215" t="s">
        <v>702</v>
      </c>
      <c r="C173" s="660">
        <v>22</v>
      </c>
      <c r="D173" s="356" t="s">
        <v>1037</v>
      </c>
      <c r="E173" s="214" t="s">
        <v>773</v>
      </c>
      <c r="F173" s="221" t="s">
        <v>775</v>
      </c>
      <c r="G173" s="214" t="s">
        <v>247</v>
      </c>
      <c r="H173" s="229" t="s">
        <v>248</v>
      </c>
      <c r="I173" s="660">
        <v>81</v>
      </c>
      <c r="J173" s="675">
        <f t="shared" si="40"/>
        <v>4.6211805555555561</v>
      </c>
      <c r="K173" s="676">
        <v>4.6049382716049383</v>
      </c>
      <c r="L173" s="677">
        <v>4.6375000000000002</v>
      </c>
      <c r="M173" s="677">
        <v>4.617283950617284</v>
      </c>
      <c r="N173" s="677">
        <v>4.625</v>
      </c>
      <c r="O173" s="430" t="s">
        <v>2021</v>
      </c>
      <c r="P173" s="1"/>
    </row>
    <row r="174" spans="1:16" ht="18" customHeight="1" x14ac:dyDescent="0.3">
      <c r="A174" s="215" t="s">
        <v>124</v>
      </c>
      <c r="B174" s="215" t="s">
        <v>702</v>
      </c>
      <c r="C174" s="660">
        <v>22</v>
      </c>
      <c r="D174" s="356" t="s">
        <v>1037</v>
      </c>
      <c r="E174" s="214" t="s">
        <v>776</v>
      </c>
      <c r="F174" s="221" t="s">
        <v>777</v>
      </c>
      <c r="G174" s="214" t="s">
        <v>247</v>
      </c>
      <c r="H174" s="229" t="s">
        <v>248</v>
      </c>
      <c r="I174" s="660">
        <v>81</v>
      </c>
      <c r="J174" s="675">
        <f t="shared" si="40"/>
        <v>4.203125</v>
      </c>
      <c r="K174" s="676">
        <v>4.2125000000000004</v>
      </c>
      <c r="L174" s="677">
        <v>4.25</v>
      </c>
      <c r="M174" s="677">
        <v>4.125</v>
      </c>
      <c r="N174" s="677">
        <v>4.2249999999999996</v>
      </c>
      <c r="O174" s="430" t="s">
        <v>2020</v>
      </c>
    </row>
    <row r="175" spans="1:16" ht="18" customHeight="1" x14ac:dyDescent="0.3">
      <c r="A175" s="215" t="s">
        <v>124</v>
      </c>
      <c r="B175" s="215" t="s">
        <v>702</v>
      </c>
      <c r="C175" s="660">
        <v>22</v>
      </c>
      <c r="D175" s="356" t="s">
        <v>1037</v>
      </c>
      <c r="E175" s="103" t="s">
        <v>776</v>
      </c>
      <c r="F175" s="181" t="s">
        <v>778</v>
      </c>
      <c r="G175" s="214" t="s">
        <v>247</v>
      </c>
      <c r="H175" s="229" t="s">
        <v>248</v>
      </c>
      <c r="I175" s="660">
        <v>81</v>
      </c>
      <c r="J175" s="675">
        <f t="shared" si="40"/>
        <v>4.2171682098765437</v>
      </c>
      <c r="K175" s="676">
        <v>4.1875</v>
      </c>
      <c r="L175" s="677">
        <v>4.2716049382716053</v>
      </c>
      <c r="M175" s="677">
        <v>4.1749999999999998</v>
      </c>
      <c r="N175" s="677">
        <v>4.2345679012345681</v>
      </c>
      <c r="O175" s="430" t="s">
        <v>2020</v>
      </c>
    </row>
    <row r="176" spans="1:16" ht="18" customHeight="1" x14ac:dyDescent="0.3">
      <c r="A176" s="215" t="s">
        <v>124</v>
      </c>
      <c r="B176" s="215" t="s">
        <v>702</v>
      </c>
      <c r="C176" s="660">
        <v>22</v>
      </c>
      <c r="D176" s="356" t="s">
        <v>1037</v>
      </c>
      <c r="E176" s="103" t="s">
        <v>779</v>
      </c>
      <c r="F176" s="181" t="s">
        <v>102</v>
      </c>
      <c r="G176" s="214" t="s">
        <v>247</v>
      </c>
      <c r="H176" s="229" t="s">
        <v>248</v>
      </c>
      <c r="I176" s="660">
        <v>81</v>
      </c>
      <c r="J176" s="675">
        <f t="shared" si="40"/>
        <v>3.5080336330336328</v>
      </c>
      <c r="K176" s="676">
        <v>3.5</v>
      </c>
      <c r="L176" s="677">
        <v>3.5128205128205128</v>
      </c>
      <c r="M176" s="677">
        <v>3.5128205128205128</v>
      </c>
      <c r="N176" s="677">
        <v>3.5064935064935066</v>
      </c>
      <c r="O176" s="430" t="s">
        <v>2021</v>
      </c>
    </row>
    <row r="177" spans="1:16" ht="18" customHeight="1" x14ac:dyDescent="0.3">
      <c r="A177" s="215" t="s">
        <v>124</v>
      </c>
      <c r="B177" s="215" t="s">
        <v>702</v>
      </c>
      <c r="C177" s="660">
        <v>22</v>
      </c>
      <c r="D177" s="356" t="s">
        <v>1037</v>
      </c>
      <c r="E177" s="214" t="s">
        <v>780</v>
      </c>
      <c r="F177" s="221" t="s">
        <v>781</v>
      </c>
      <c r="G177" s="214" t="s">
        <v>247</v>
      </c>
      <c r="H177" s="229" t="s">
        <v>248</v>
      </c>
      <c r="I177" s="660">
        <v>81</v>
      </c>
      <c r="J177" s="675">
        <f t="shared" si="40"/>
        <v>4.5891192141192141</v>
      </c>
      <c r="K177" s="676">
        <v>4.5512820512820511</v>
      </c>
      <c r="L177" s="677">
        <v>4.6233766233766236</v>
      </c>
      <c r="M177" s="677">
        <v>4.5974025974025974</v>
      </c>
      <c r="N177" s="677">
        <v>4.5844155844155843</v>
      </c>
      <c r="O177" s="452" t="s">
        <v>2022</v>
      </c>
      <c r="P177" s="1"/>
    </row>
    <row r="178" spans="1:16" ht="18" customHeight="1" x14ac:dyDescent="0.3">
      <c r="A178" s="215" t="s">
        <v>124</v>
      </c>
      <c r="B178" s="215" t="s">
        <v>702</v>
      </c>
      <c r="C178" s="660">
        <v>22</v>
      </c>
      <c r="D178" s="356" t="s">
        <v>1037</v>
      </c>
      <c r="E178" s="214" t="s">
        <v>782</v>
      </c>
      <c r="F178" s="221" t="s">
        <v>783</v>
      </c>
      <c r="G178" s="214" t="s">
        <v>247</v>
      </c>
      <c r="H178" s="229" t="s">
        <v>248</v>
      </c>
      <c r="I178" s="660">
        <v>81</v>
      </c>
      <c r="J178" s="675">
        <f t="shared" si="40"/>
        <v>3.4145569620253164</v>
      </c>
      <c r="K178" s="676">
        <v>3.3797468354430378</v>
      </c>
      <c r="L178" s="677">
        <v>3.5063291139240507</v>
      </c>
      <c r="M178" s="677">
        <v>3.3670886075949369</v>
      </c>
      <c r="N178" s="677">
        <v>3.4050632911392404</v>
      </c>
      <c r="O178" s="430" t="s">
        <v>2022</v>
      </c>
    </row>
    <row r="179" spans="1:16" ht="18" customHeight="1" x14ac:dyDescent="0.3">
      <c r="A179" s="215" t="s">
        <v>124</v>
      </c>
      <c r="B179" s="215" t="s">
        <v>702</v>
      </c>
      <c r="C179" s="660">
        <v>22</v>
      </c>
      <c r="D179" s="356" t="s">
        <v>1037</v>
      </c>
      <c r="E179" s="214" t="s">
        <v>784</v>
      </c>
      <c r="F179" s="221" t="s">
        <v>785</v>
      </c>
      <c r="G179" s="214" t="s">
        <v>247</v>
      </c>
      <c r="H179" s="229" t="s">
        <v>248</v>
      </c>
      <c r="I179" s="660">
        <v>81</v>
      </c>
      <c r="J179" s="675">
        <f t="shared" si="40"/>
        <v>4.1641691641691638</v>
      </c>
      <c r="K179" s="676">
        <v>4.1538461538461542</v>
      </c>
      <c r="L179" s="677">
        <v>4.220779220779221</v>
      </c>
      <c r="M179" s="677">
        <v>4.1282051282051286</v>
      </c>
      <c r="N179" s="677">
        <v>4.1538461538461542</v>
      </c>
      <c r="O179" s="430" t="s">
        <v>2022</v>
      </c>
    </row>
    <row r="180" spans="1:16" ht="18" hidden="1" customHeight="1" x14ac:dyDescent="0.3">
      <c r="A180" s="215" t="s">
        <v>124</v>
      </c>
      <c r="B180" s="215" t="s">
        <v>702</v>
      </c>
      <c r="C180" s="660">
        <v>2</v>
      </c>
      <c r="D180" s="362" t="s">
        <v>653</v>
      </c>
      <c r="E180" s="192"/>
      <c r="F180" s="365"/>
      <c r="G180" s="222" t="s">
        <v>745</v>
      </c>
      <c r="H180" s="230" t="s">
        <v>745</v>
      </c>
      <c r="I180" s="660">
        <v>20</v>
      </c>
      <c r="J180" s="675">
        <f>AVERAGE(J181:J185)</f>
        <v>4.6949999999999994</v>
      </c>
      <c r="K180" s="682">
        <f>AVERAGE(K181:K185)</f>
        <v>4.6899999999999995</v>
      </c>
      <c r="L180" s="683">
        <f>AVERAGE(L181:L185)</f>
        <v>4.71</v>
      </c>
      <c r="M180" s="683">
        <f>AVERAGE(M181:M185)</f>
        <v>4.7073684210526316</v>
      </c>
      <c r="N180" s="683">
        <f>AVERAGE(N181:N185)</f>
        <v>4.6726315789473682</v>
      </c>
      <c r="O180" s="434"/>
    </row>
    <row r="181" spans="1:16" ht="18" hidden="1" customHeight="1" x14ac:dyDescent="0.3">
      <c r="A181" s="215" t="s">
        <v>124</v>
      </c>
      <c r="B181" s="215" t="s">
        <v>702</v>
      </c>
      <c r="C181" s="660">
        <v>2</v>
      </c>
      <c r="D181" s="356" t="s">
        <v>565</v>
      </c>
      <c r="E181" s="214" t="s">
        <v>1543</v>
      </c>
      <c r="F181" s="221" t="s">
        <v>633</v>
      </c>
      <c r="G181" s="214" t="s">
        <v>745</v>
      </c>
      <c r="H181" s="229" t="s">
        <v>745</v>
      </c>
      <c r="I181" s="660">
        <v>20</v>
      </c>
      <c r="J181" s="672">
        <f t="shared" ref="J181:J185" si="41">AVERAGE(K181:N181)</f>
        <v>4.6453947368421051</v>
      </c>
      <c r="K181" s="673">
        <v>4.6500000000000004</v>
      </c>
      <c r="L181" s="674">
        <v>4.7</v>
      </c>
      <c r="M181" s="674">
        <v>4.5999999999999996</v>
      </c>
      <c r="N181" s="674">
        <v>4.6315789473684212</v>
      </c>
      <c r="O181" s="430" t="s">
        <v>2085</v>
      </c>
    </row>
    <row r="182" spans="1:16" ht="18" hidden="1" customHeight="1" x14ac:dyDescent="0.3">
      <c r="A182" s="215" t="s">
        <v>124</v>
      </c>
      <c r="B182" s="215" t="s">
        <v>702</v>
      </c>
      <c r="C182" s="660">
        <v>2</v>
      </c>
      <c r="D182" s="356" t="s">
        <v>565</v>
      </c>
      <c r="E182" s="214" t="s">
        <v>1543</v>
      </c>
      <c r="F182" s="221" t="s">
        <v>1544</v>
      </c>
      <c r="G182" s="214" t="s">
        <v>745</v>
      </c>
      <c r="H182" s="229" t="s">
        <v>745</v>
      </c>
      <c r="I182" s="660">
        <v>20</v>
      </c>
      <c r="J182" s="675">
        <f t="shared" si="41"/>
        <v>4.7078947368421051</v>
      </c>
      <c r="K182" s="676">
        <v>4.7</v>
      </c>
      <c r="L182" s="677">
        <v>4.75</v>
      </c>
      <c r="M182" s="677">
        <v>4.75</v>
      </c>
      <c r="N182" s="677">
        <v>4.6315789473684212</v>
      </c>
      <c r="O182" s="430" t="s">
        <v>2085</v>
      </c>
      <c r="P182" s="1"/>
    </row>
    <row r="183" spans="1:16" ht="18" hidden="1" customHeight="1" x14ac:dyDescent="0.3">
      <c r="A183" s="215" t="s">
        <v>124</v>
      </c>
      <c r="B183" s="215" t="s">
        <v>702</v>
      </c>
      <c r="C183" s="660">
        <v>2</v>
      </c>
      <c r="D183" s="356" t="s">
        <v>565</v>
      </c>
      <c r="E183" s="214" t="s">
        <v>1543</v>
      </c>
      <c r="F183" s="221" t="s">
        <v>1545</v>
      </c>
      <c r="G183" s="214" t="s">
        <v>745</v>
      </c>
      <c r="H183" s="229" t="s">
        <v>745</v>
      </c>
      <c r="I183" s="660">
        <v>20</v>
      </c>
      <c r="J183" s="675">
        <f t="shared" si="41"/>
        <v>4.6717105263157901</v>
      </c>
      <c r="K183" s="676">
        <v>4.6500000000000004</v>
      </c>
      <c r="L183" s="677">
        <v>4.6500000000000004</v>
      </c>
      <c r="M183" s="677">
        <v>4.7368421052631575</v>
      </c>
      <c r="N183" s="677">
        <v>4.6500000000000004</v>
      </c>
      <c r="O183" s="430" t="s">
        <v>2085</v>
      </c>
    </row>
    <row r="184" spans="1:16" ht="18" hidden="1" customHeight="1" x14ac:dyDescent="0.3">
      <c r="A184" s="215" t="s">
        <v>124</v>
      </c>
      <c r="B184" s="215" t="s">
        <v>702</v>
      </c>
      <c r="C184" s="660">
        <v>2</v>
      </c>
      <c r="D184" s="356" t="s">
        <v>565</v>
      </c>
      <c r="E184" s="214" t="s">
        <v>1546</v>
      </c>
      <c r="F184" s="221" t="s">
        <v>1547</v>
      </c>
      <c r="G184" s="214" t="s">
        <v>745</v>
      </c>
      <c r="H184" s="229" t="s">
        <v>745</v>
      </c>
      <c r="I184" s="660">
        <v>20</v>
      </c>
      <c r="J184" s="675">
        <f t="shared" si="41"/>
        <v>4.75</v>
      </c>
      <c r="K184" s="676">
        <v>4.75</v>
      </c>
      <c r="L184" s="677">
        <v>4.75</v>
      </c>
      <c r="M184" s="677">
        <v>4.75</v>
      </c>
      <c r="N184" s="677">
        <v>4.75</v>
      </c>
      <c r="O184" s="430" t="s">
        <v>2085</v>
      </c>
    </row>
    <row r="185" spans="1:16" ht="18" hidden="1" customHeight="1" x14ac:dyDescent="0.3">
      <c r="A185" s="215" t="s">
        <v>124</v>
      </c>
      <c r="B185" s="215" t="s">
        <v>702</v>
      </c>
      <c r="C185" s="660">
        <v>2</v>
      </c>
      <c r="D185" s="356" t="s">
        <v>565</v>
      </c>
      <c r="E185" s="214" t="s">
        <v>1546</v>
      </c>
      <c r="F185" s="221" t="s">
        <v>637</v>
      </c>
      <c r="G185" s="214" t="s">
        <v>745</v>
      </c>
      <c r="H185" s="229" t="s">
        <v>745</v>
      </c>
      <c r="I185" s="660">
        <v>20</v>
      </c>
      <c r="J185" s="675">
        <f t="shared" si="41"/>
        <v>4.7</v>
      </c>
      <c r="K185" s="676">
        <v>4.7</v>
      </c>
      <c r="L185" s="677">
        <v>4.7</v>
      </c>
      <c r="M185" s="677">
        <v>4.7</v>
      </c>
      <c r="N185" s="677">
        <v>4.7</v>
      </c>
      <c r="O185" s="430" t="s">
        <v>2085</v>
      </c>
      <c r="P185" s="1"/>
    </row>
    <row r="186" spans="1:16" ht="18" hidden="1" customHeight="1" x14ac:dyDescent="0.3">
      <c r="A186" s="215" t="s">
        <v>124</v>
      </c>
      <c r="B186" s="215" t="s">
        <v>702</v>
      </c>
      <c r="C186" s="660">
        <v>1</v>
      </c>
      <c r="D186" s="362" t="s">
        <v>817</v>
      </c>
      <c r="E186" s="192"/>
      <c r="F186" s="365"/>
      <c r="G186" s="222" t="s">
        <v>743</v>
      </c>
      <c r="H186" s="230" t="s">
        <v>743</v>
      </c>
      <c r="I186" s="660">
        <v>27</v>
      </c>
      <c r="J186" s="675">
        <f>AVERAGE(J187:J198)</f>
        <v>4.5687124617197075</v>
      </c>
      <c r="K186" s="682">
        <f>AVERAGE(K187:K198)</f>
        <v>4.5699552547559792</v>
      </c>
      <c r="L186" s="683">
        <f>AVERAGE(L187:L198)</f>
        <v>4.5814132009965345</v>
      </c>
      <c r="M186" s="683">
        <f t="shared" ref="M186:N186" si="42">AVERAGE(M187:M198)</f>
        <v>4.5486065202913029</v>
      </c>
      <c r="N186" s="683">
        <f t="shared" si="42"/>
        <v>4.5748748708350151</v>
      </c>
      <c r="O186" s="434"/>
    </row>
    <row r="187" spans="1:16" ht="18" hidden="1" customHeight="1" x14ac:dyDescent="0.3">
      <c r="A187" s="215" t="s">
        <v>124</v>
      </c>
      <c r="B187" s="215" t="s">
        <v>702</v>
      </c>
      <c r="C187" s="660">
        <v>1</v>
      </c>
      <c r="D187" s="356" t="s">
        <v>703</v>
      </c>
      <c r="E187" s="214" t="s">
        <v>818</v>
      </c>
      <c r="F187" s="221" t="s">
        <v>819</v>
      </c>
      <c r="G187" s="214" t="s">
        <v>743</v>
      </c>
      <c r="H187" s="229" t="s">
        <v>743</v>
      </c>
      <c r="I187" s="660">
        <v>27</v>
      </c>
      <c r="J187" s="672">
        <f t="shared" ref="J187:J196" si="43">AVERAGE(K187:N187)</f>
        <v>4.4579772079772084</v>
      </c>
      <c r="K187" s="673">
        <v>4.4615384615384617</v>
      </c>
      <c r="L187" s="674">
        <v>4.4814814814814818</v>
      </c>
      <c r="M187" s="674">
        <v>4.3703703703703702</v>
      </c>
      <c r="N187" s="674">
        <v>4.5185185185185182</v>
      </c>
      <c r="O187" s="430" t="s">
        <v>2085</v>
      </c>
    </row>
    <row r="188" spans="1:16" ht="18" hidden="1" customHeight="1" x14ac:dyDescent="0.3">
      <c r="A188" s="215" t="s">
        <v>124</v>
      </c>
      <c r="B188" s="215" t="s">
        <v>702</v>
      </c>
      <c r="C188" s="660">
        <v>1</v>
      </c>
      <c r="D188" s="356" t="s">
        <v>703</v>
      </c>
      <c r="E188" s="214" t="s">
        <v>820</v>
      </c>
      <c r="F188" s="221" t="s">
        <v>1353</v>
      </c>
      <c r="G188" s="214" t="s">
        <v>743</v>
      </c>
      <c r="H188" s="229" t="s">
        <v>743</v>
      </c>
      <c r="I188" s="660">
        <v>27</v>
      </c>
      <c r="J188" s="675">
        <f t="shared" si="43"/>
        <v>4.5480769230769234</v>
      </c>
      <c r="K188" s="676">
        <v>4.5384615384615383</v>
      </c>
      <c r="L188" s="677">
        <v>4.5384615384615383</v>
      </c>
      <c r="M188" s="677">
        <v>4.5769230769230766</v>
      </c>
      <c r="N188" s="677">
        <v>4.5384615384615383</v>
      </c>
      <c r="O188" s="430" t="s">
        <v>2085</v>
      </c>
      <c r="P188" s="1"/>
    </row>
    <row r="189" spans="1:16" ht="18" hidden="1" customHeight="1" x14ac:dyDescent="0.3">
      <c r="A189" s="215" t="s">
        <v>124</v>
      </c>
      <c r="B189" s="215" t="s">
        <v>702</v>
      </c>
      <c r="C189" s="660">
        <v>1</v>
      </c>
      <c r="D189" s="356" t="s">
        <v>703</v>
      </c>
      <c r="E189" s="214" t="s">
        <v>821</v>
      </c>
      <c r="F189" s="221" t="s">
        <v>822</v>
      </c>
      <c r="G189" s="214" t="s">
        <v>743</v>
      </c>
      <c r="H189" s="229" t="s">
        <v>743</v>
      </c>
      <c r="I189" s="660">
        <v>23</v>
      </c>
      <c r="J189" s="675">
        <f t="shared" si="43"/>
        <v>4.3478260869565215</v>
      </c>
      <c r="K189" s="676">
        <v>4.3478260869565215</v>
      </c>
      <c r="L189" s="677">
        <v>4.3478260869565215</v>
      </c>
      <c r="M189" s="677">
        <v>4.3043478260869561</v>
      </c>
      <c r="N189" s="677">
        <v>4.3913043478260869</v>
      </c>
      <c r="O189" s="430" t="s">
        <v>2085</v>
      </c>
    </row>
    <row r="190" spans="1:16" ht="18" hidden="1" customHeight="1" x14ac:dyDescent="0.3">
      <c r="A190" s="215" t="s">
        <v>124</v>
      </c>
      <c r="B190" s="215" t="s">
        <v>702</v>
      </c>
      <c r="C190" s="660">
        <v>1</v>
      </c>
      <c r="D190" s="356" t="s">
        <v>703</v>
      </c>
      <c r="E190" s="214" t="s">
        <v>823</v>
      </c>
      <c r="F190" s="221" t="s">
        <v>824</v>
      </c>
      <c r="G190" s="214" t="s">
        <v>743</v>
      </c>
      <c r="H190" s="229" t="s">
        <v>743</v>
      </c>
      <c r="I190" s="660">
        <v>24</v>
      </c>
      <c r="J190" s="675">
        <f t="shared" si="43"/>
        <v>4.625</v>
      </c>
      <c r="K190" s="676">
        <v>4.625</v>
      </c>
      <c r="L190" s="677">
        <v>4.625</v>
      </c>
      <c r="M190" s="677">
        <v>4.625</v>
      </c>
      <c r="N190" s="677">
        <v>4.625</v>
      </c>
      <c r="O190" s="430" t="s">
        <v>2085</v>
      </c>
    </row>
    <row r="191" spans="1:16" ht="18" hidden="1" customHeight="1" x14ac:dyDescent="0.3">
      <c r="A191" s="215" t="s">
        <v>124</v>
      </c>
      <c r="B191" s="215" t="s">
        <v>702</v>
      </c>
      <c r="C191" s="660">
        <v>1</v>
      </c>
      <c r="D191" s="356" t="s">
        <v>703</v>
      </c>
      <c r="E191" s="214" t="s">
        <v>825</v>
      </c>
      <c r="F191" s="221" t="s">
        <v>826</v>
      </c>
      <c r="G191" s="214" t="s">
        <v>743</v>
      </c>
      <c r="H191" s="229" t="s">
        <v>743</v>
      </c>
      <c r="I191" s="660">
        <v>27</v>
      </c>
      <c r="J191" s="675">
        <f t="shared" si="43"/>
        <v>4.3600000000000003</v>
      </c>
      <c r="K191" s="676">
        <v>4.4400000000000004</v>
      </c>
      <c r="L191" s="677">
        <v>4.4400000000000004</v>
      </c>
      <c r="M191" s="677">
        <v>4.28</v>
      </c>
      <c r="N191" s="677">
        <v>4.28</v>
      </c>
      <c r="O191" s="430" t="s">
        <v>2085</v>
      </c>
      <c r="P191" s="1"/>
    </row>
    <row r="192" spans="1:16" ht="18" hidden="1" customHeight="1" x14ac:dyDescent="0.3">
      <c r="A192" s="215" t="s">
        <v>124</v>
      </c>
      <c r="B192" s="215" t="s">
        <v>702</v>
      </c>
      <c r="C192" s="660">
        <v>1</v>
      </c>
      <c r="D192" s="356" t="s">
        <v>703</v>
      </c>
      <c r="E192" s="214" t="s">
        <v>779</v>
      </c>
      <c r="F192" s="221" t="s">
        <v>827</v>
      </c>
      <c r="G192" s="214" t="s">
        <v>743</v>
      </c>
      <c r="H192" s="229" t="s">
        <v>743</v>
      </c>
      <c r="I192" s="660">
        <v>12</v>
      </c>
      <c r="J192" s="675">
        <f t="shared" si="43"/>
        <v>4.75</v>
      </c>
      <c r="K192" s="676">
        <v>4.75</v>
      </c>
      <c r="L192" s="677">
        <v>4.75</v>
      </c>
      <c r="M192" s="677">
        <v>4.75</v>
      </c>
      <c r="N192" s="677">
        <v>4.75</v>
      </c>
      <c r="O192" s="430" t="s">
        <v>2085</v>
      </c>
    </row>
    <row r="193" spans="1:16" ht="18" hidden="1" customHeight="1" x14ac:dyDescent="0.3">
      <c r="A193" s="215" t="s">
        <v>124</v>
      </c>
      <c r="B193" s="215" t="s">
        <v>702</v>
      </c>
      <c r="C193" s="660">
        <v>1</v>
      </c>
      <c r="D193" s="356" t="s">
        <v>703</v>
      </c>
      <c r="E193" s="214" t="s">
        <v>828</v>
      </c>
      <c r="F193" s="221" t="s">
        <v>829</v>
      </c>
      <c r="G193" s="214" t="s">
        <v>743</v>
      </c>
      <c r="H193" s="229" t="s">
        <v>743</v>
      </c>
      <c r="I193" s="660">
        <v>11</v>
      </c>
      <c r="J193" s="675">
        <f t="shared" si="43"/>
        <v>4.5681818181818183</v>
      </c>
      <c r="K193" s="676">
        <v>4.5454545454545459</v>
      </c>
      <c r="L193" s="677">
        <v>4.5454545454545459</v>
      </c>
      <c r="M193" s="677">
        <v>4.5454545454545459</v>
      </c>
      <c r="N193" s="677">
        <v>4.6363636363636367</v>
      </c>
      <c r="O193" s="430" t="s">
        <v>2085</v>
      </c>
    </row>
    <row r="194" spans="1:16" ht="18" hidden="1" customHeight="1" x14ac:dyDescent="0.3">
      <c r="A194" s="215" t="s">
        <v>124</v>
      </c>
      <c r="B194" s="215" t="s">
        <v>702</v>
      </c>
      <c r="C194" s="660">
        <v>1</v>
      </c>
      <c r="D194" s="356" t="s">
        <v>703</v>
      </c>
      <c r="E194" s="214" t="s">
        <v>830</v>
      </c>
      <c r="F194" s="221" t="s">
        <v>831</v>
      </c>
      <c r="G194" s="214" t="s">
        <v>743</v>
      </c>
      <c r="H194" s="229" t="s">
        <v>743</v>
      </c>
      <c r="I194" s="660">
        <v>27</v>
      </c>
      <c r="J194" s="675">
        <f t="shared" si="43"/>
        <v>4.6481481481481479</v>
      </c>
      <c r="K194" s="676">
        <v>4.6296296296296298</v>
      </c>
      <c r="L194" s="677">
        <v>4.7037037037037033</v>
      </c>
      <c r="M194" s="677">
        <v>4.6296296296296298</v>
      </c>
      <c r="N194" s="677">
        <v>4.6296296296296298</v>
      </c>
      <c r="O194" s="430" t="s">
        <v>2085</v>
      </c>
    </row>
    <row r="195" spans="1:16" ht="18" hidden="1" customHeight="1" x14ac:dyDescent="0.3">
      <c r="A195" s="215" t="s">
        <v>124</v>
      </c>
      <c r="B195" s="215" t="s">
        <v>702</v>
      </c>
      <c r="C195" s="660">
        <v>1</v>
      </c>
      <c r="D195" s="356" t="s">
        <v>703</v>
      </c>
      <c r="E195" s="214" t="s">
        <v>832</v>
      </c>
      <c r="F195" s="221" t="s">
        <v>833</v>
      </c>
      <c r="G195" s="214" t="s">
        <v>743</v>
      </c>
      <c r="H195" s="229" t="s">
        <v>743</v>
      </c>
      <c r="I195" s="660">
        <v>12</v>
      </c>
      <c r="J195" s="675">
        <f t="shared" si="43"/>
        <v>4.75</v>
      </c>
      <c r="K195" s="676">
        <v>4.75</v>
      </c>
      <c r="L195" s="677">
        <v>4.75</v>
      </c>
      <c r="M195" s="677">
        <v>4.75</v>
      </c>
      <c r="N195" s="677">
        <v>4.75</v>
      </c>
      <c r="O195" s="430" t="s">
        <v>2085</v>
      </c>
      <c r="P195" s="1"/>
    </row>
    <row r="196" spans="1:16" ht="18" hidden="1" customHeight="1" x14ac:dyDescent="0.3">
      <c r="A196" s="215" t="s">
        <v>124</v>
      </c>
      <c r="B196" s="215" t="s">
        <v>702</v>
      </c>
      <c r="C196" s="660">
        <v>1</v>
      </c>
      <c r="D196" s="356" t="s">
        <v>703</v>
      </c>
      <c r="E196" s="103" t="s">
        <v>834</v>
      </c>
      <c r="F196" s="181" t="s">
        <v>835</v>
      </c>
      <c r="G196" s="214" t="s">
        <v>743</v>
      </c>
      <c r="H196" s="229" t="s">
        <v>743</v>
      </c>
      <c r="I196" s="660">
        <v>12</v>
      </c>
      <c r="J196" s="675">
        <f t="shared" si="43"/>
        <v>4.666666666666667</v>
      </c>
      <c r="K196" s="676">
        <v>4.666666666666667</v>
      </c>
      <c r="L196" s="677">
        <v>4.666666666666667</v>
      </c>
      <c r="M196" s="677">
        <v>4.666666666666667</v>
      </c>
      <c r="N196" s="677">
        <v>4.666666666666667</v>
      </c>
      <c r="O196" s="430" t="s">
        <v>2085</v>
      </c>
    </row>
    <row r="197" spans="1:16" ht="18" hidden="1" customHeight="1" x14ac:dyDescent="0.3">
      <c r="A197" s="215" t="s">
        <v>124</v>
      </c>
      <c r="B197" s="215" t="s">
        <v>702</v>
      </c>
      <c r="C197" s="660">
        <v>1</v>
      </c>
      <c r="D197" s="356" t="s">
        <v>703</v>
      </c>
      <c r="E197" s="214" t="s">
        <v>836</v>
      </c>
      <c r="F197" s="221" t="s">
        <v>837</v>
      </c>
      <c r="G197" s="214" t="s">
        <v>743</v>
      </c>
      <c r="H197" s="229" t="s">
        <v>743</v>
      </c>
      <c r="I197" s="660">
        <v>21</v>
      </c>
      <c r="J197" s="675">
        <f>AVERAGE(K197:N197)</f>
        <v>4.4761904761904763</v>
      </c>
      <c r="K197" s="676">
        <v>4.4761904761904763</v>
      </c>
      <c r="L197" s="677">
        <v>4.4761904761904763</v>
      </c>
      <c r="M197" s="677">
        <v>4.4761904761904763</v>
      </c>
      <c r="N197" s="677">
        <v>4.4761904761904763</v>
      </c>
      <c r="O197" s="430" t="s">
        <v>2085</v>
      </c>
    </row>
    <row r="198" spans="1:16" ht="18" hidden="1" customHeight="1" x14ac:dyDescent="0.3">
      <c r="A198" s="215" t="s">
        <v>124</v>
      </c>
      <c r="B198" s="215" t="s">
        <v>702</v>
      </c>
      <c r="C198" s="660">
        <v>1</v>
      </c>
      <c r="D198" s="356" t="s">
        <v>703</v>
      </c>
      <c r="E198" s="214" t="s">
        <v>830</v>
      </c>
      <c r="F198" s="221" t="s">
        <v>838</v>
      </c>
      <c r="G198" s="214" t="s">
        <v>743</v>
      </c>
      <c r="H198" s="229" t="s">
        <v>743</v>
      </c>
      <c r="I198" s="660">
        <v>23</v>
      </c>
      <c r="J198" s="675">
        <f>AVERAGE(K198:N198)</f>
        <v>4.6264822134387353</v>
      </c>
      <c r="K198" s="676">
        <v>4.6086956521739131</v>
      </c>
      <c r="L198" s="677">
        <v>4.6521739130434785</v>
      </c>
      <c r="M198" s="677">
        <v>4.6086956521739131</v>
      </c>
      <c r="N198" s="677">
        <v>4.6363636363636367</v>
      </c>
      <c r="O198" s="430" t="s">
        <v>2085</v>
      </c>
    </row>
    <row r="199" spans="1:16" ht="18" hidden="1" customHeight="1" x14ac:dyDescent="0.3">
      <c r="A199" s="215" t="s">
        <v>124</v>
      </c>
      <c r="B199" s="215" t="s">
        <v>702</v>
      </c>
      <c r="C199" s="660">
        <v>1</v>
      </c>
      <c r="D199" s="362" t="s">
        <v>1542</v>
      </c>
      <c r="E199" s="192"/>
      <c r="F199" s="365"/>
      <c r="G199" s="222" t="s">
        <v>746</v>
      </c>
      <c r="H199" s="230" t="s">
        <v>746</v>
      </c>
      <c r="I199" s="660">
        <v>29</v>
      </c>
      <c r="J199" s="675">
        <f>AVERAGE(J200:J208)</f>
        <v>4.8895287254961586</v>
      </c>
      <c r="K199" s="682">
        <f>AVERAGE(K200:K208)</f>
        <v>4.8984674329501914</v>
      </c>
      <c r="L199" s="683">
        <f>AVERAGE(L200:L208)</f>
        <v>4.8828680897646421</v>
      </c>
      <c r="M199" s="683">
        <f>AVERAGE(M200:M208)</f>
        <v>4.8713738368910775</v>
      </c>
      <c r="N199" s="683">
        <f>AVERAGE(N200:N208)</f>
        <v>4.9054055423787215</v>
      </c>
      <c r="O199" s="434"/>
    </row>
    <row r="200" spans="1:16" ht="18" hidden="1" customHeight="1" x14ac:dyDescent="0.3">
      <c r="A200" s="215" t="s">
        <v>124</v>
      </c>
      <c r="B200" s="215" t="s">
        <v>702</v>
      </c>
      <c r="C200" s="660">
        <v>1</v>
      </c>
      <c r="D200" s="356" t="s">
        <v>704</v>
      </c>
      <c r="E200" s="214" t="s">
        <v>841</v>
      </c>
      <c r="F200" s="221" t="s">
        <v>842</v>
      </c>
      <c r="G200" s="214" t="s">
        <v>746</v>
      </c>
      <c r="H200" s="229" t="s">
        <v>746</v>
      </c>
      <c r="I200" s="660">
        <v>29</v>
      </c>
      <c r="J200" s="672">
        <f t="shared" ref="J200:J208" si="44">AVERAGE(K200:N200)</f>
        <v>4.8793103448275863</v>
      </c>
      <c r="K200" s="673">
        <v>4.931034482758621</v>
      </c>
      <c r="L200" s="674">
        <v>4.8275862068965516</v>
      </c>
      <c r="M200" s="674">
        <v>4.8275862068965516</v>
      </c>
      <c r="N200" s="674">
        <v>4.931034482758621</v>
      </c>
      <c r="O200" s="430" t="s">
        <v>2085</v>
      </c>
    </row>
    <row r="201" spans="1:16" ht="18" hidden="1" customHeight="1" x14ac:dyDescent="0.3">
      <c r="A201" s="215" t="s">
        <v>124</v>
      </c>
      <c r="B201" s="215" t="s">
        <v>702</v>
      </c>
      <c r="C201" s="660">
        <v>1</v>
      </c>
      <c r="D201" s="356" t="s">
        <v>704</v>
      </c>
      <c r="E201" s="214" t="s">
        <v>841</v>
      </c>
      <c r="F201" s="221" t="s">
        <v>843</v>
      </c>
      <c r="G201" s="214" t="s">
        <v>746</v>
      </c>
      <c r="H201" s="229" t="s">
        <v>746</v>
      </c>
      <c r="I201" s="660">
        <v>29</v>
      </c>
      <c r="J201" s="675">
        <f t="shared" si="44"/>
        <v>4.887931034482758</v>
      </c>
      <c r="K201" s="676">
        <v>4.931034482758621</v>
      </c>
      <c r="L201" s="677">
        <v>4.8965517241379306</v>
      </c>
      <c r="M201" s="677">
        <v>4.8275862068965516</v>
      </c>
      <c r="N201" s="677">
        <v>4.8965517241379306</v>
      </c>
      <c r="O201" s="430" t="s">
        <v>2085</v>
      </c>
      <c r="P201" s="1"/>
    </row>
    <row r="202" spans="1:16" ht="18" hidden="1" customHeight="1" x14ac:dyDescent="0.3">
      <c r="A202" s="215" t="s">
        <v>124</v>
      </c>
      <c r="B202" s="215" t="s">
        <v>702</v>
      </c>
      <c r="C202" s="660">
        <v>1</v>
      </c>
      <c r="D202" s="356" t="s">
        <v>704</v>
      </c>
      <c r="E202" s="214" t="s">
        <v>841</v>
      </c>
      <c r="F202" s="221" t="s">
        <v>844</v>
      </c>
      <c r="G202" s="214" t="s">
        <v>746</v>
      </c>
      <c r="H202" s="229" t="s">
        <v>746</v>
      </c>
      <c r="I202" s="660">
        <v>29</v>
      </c>
      <c r="J202" s="675">
        <f t="shared" si="44"/>
        <v>4.8660714285714288</v>
      </c>
      <c r="K202" s="676">
        <v>4.8928571428571432</v>
      </c>
      <c r="L202" s="677">
        <v>4.8928571428571432</v>
      </c>
      <c r="M202" s="677">
        <v>4.8214285714285712</v>
      </c>
      <c r="N202" s="677">
        <v>4.8571428571428568</v>
      </c>
      <c r="O202" s="430" t="s">
        <v>2085</v>
      </c>
    </row>
    <row r="203" spans="1:16" ht="18" hidden="1" customHeight="1" x14ac:dyDescent="0.3">
      <c r="A203" s="215" t="s">
        <v>124</v>
      </c>
      <c r="B203" s="215" t="s">
        <v>702</v>
      </c>
      <c r="C203" s="660">
        <v>1</v>
      </c>
      <c r="D203" s="356" t="s">
        <v>704</v>
      </c>
      <c r="E203" s="214" t="s">
        <v>841</v>
      </c>
      <c r="F203" s="221" t="s">
        <v>845</v>
      </c>
      <c r="G203" s="214" t="s">
        <v>746</v>
      </c>
      <c r="H203" s="229" t="s">
        <v>746</v>
      </c>
      <c r="I203" s="660">
        <v>29</v>
      </c>
      <c r="J203" s="675">
        <f t="shared" si="44"/>
        <v>4.8965517241379306</v>
      </c>
      <c r="K203" s="676">
        <v>4.931034482758621</v>
      </c>
      <c r="L203" s="677">
        <v>4.8965517241379306</v>
      </c>
      <c r="M203" s="677">
        <v>4.8275862068965516</v>
      </c>
      <c r="N203" s="677">
        <v>4.931034482758621</v>
      </c>
      <c r="O203" s="430" t="s">
        <v>2085</v>
      </c>
    </row>
    <row r="204" spans="1:16" ht="18" hidden="1" customHeight="1" x14ac:dyDescent="0.3">
      <c r="A204" s="215" t="s">
        <v>124</v>
      </c>
      <c r="B204" s="215" t="s">
        <v>702</v>
      </c>
      <c r="C204" s="660">
        <v>1</v>
      </c>
      <c r="D204" s="356" t="s">
        <v>704</v>
      </c>
      <c r="E204" s="214" t="s">
        <v>841</v>
      </c>
      <c r="F204" s="221" t="s">
        <v>846</v>
      </c>
      <c r="G204" s="214" t="s">
        <v>746</v>
      </c>
      <c r="H204" s="229" t="s">
        <v>746</v>
      </c>
      <c r="I204" s="660">
        <v>29</v>
      </c>
      <c r="J204" s="675">
        <f t="shared" si="44"/>
        <v>4.8879310344827589</v>
      </c>
      <c r="K204" s="676">
        <v>4.7931034482758621</v>
      </c>
      <c r="L204" s="677">
        <v>4.8965517241379306</v>
      </c>
      <c r="M204" s="677">
        <v>4.931034482758621</v>
      </c>
      <c r="N204" s="677">
        <v>4.931034482758621</v>
      </c>
      <c r="O204" s="430" t="s">
        <v>2085</v>
      </c>
      <c r="P204" s="1"/>
    </row>
    <row r="205" spans="1:16" ht="18" hidden="1" customHeight="1" x14ac:dyDescent="0.3">
      <c r="A205" s="215" t="s">
        <v>124</v>
      </c>
      <c r="B205" s="215" t="s">
        <v>702</v>
      </c>
      <c r="C205" s="660">
        <v>1</v>
      </c>
      <c r="D205" s="356" t="s">
        <v>704</v>
      </c>
      <c r="E205" s="214" t="s">
        <v>841</v>
      </c>
      <c r="F205" s="221" t="s">
        <v>847</v>
      </c>
      <c r="G205" s="214" t="s">
        <v>746</v>
      </c>
      <c r="H205" s="229" t="s">
        <v>746</v>
      </c>
      <c r="I205" s="660">
        <v>29</v>
      </c>
      <c r="J205" s="675">
        <f t="shared" si="44"/>
        <v>4.9107142857142856</v>
      </c>
      <c r="K205" s="676">
        <v>4.9285714285714288</v>
      </c>
      <c r="L205" s="677">
        <v>4.9285714285714288</v>
      </c>
      <c r="M205" s="677">
        <v>4.8928571428571432</v>
      </c>
      <c r="N205" s="677">
        <v>4.8928571428571432</v>
      </c>
      <c r="O205" s="430" t="s">
        <v>2085</v>
      </c>
    </row>
    <row r="206" spans="1:16" ht="18" hidden="1" customHeight="1" x14ac:dyDescent="0.3">
      <c r="A206" s="215" t="s">
        <v>124</v>
      </c>
      <c r="B206" s="215" t="s">
        <v>702</v>
      </c>
      <c r="C206" s="660">
        <v>1</v>
      </c>
      <c r="D206" s="356" t="s">
        <v>704</v>
      </c>
      <c r="E206" s="214" t="s">
        <v>841</v>
      </c>
      <c r="F206" s="221" t="s">
        <v>848</v>
      </c>
      <c r="G206" s="214" t="s">
        <v>746</v>
      </c>
      <c r="H206" s="229" t="s">
        <v>746</v>
      </c>
      <c r="I206" s="660">
        <v>29</v>
      </c>
      <c r="J206" s="675">
        <f t="shared" si="44"/>
        <v>4.8921957671957674</v>
      </c>
      <c r="K206" s="676">
        <v>4.8928571428571432</v>
      </c>
      <c r="L206" s="677">
        <v>4.8214285714285712</v>
      </c>
      <c r="M206" s="677">
        <v>4.9285714285714288</v>
      </c>
      <c r="N206" s="677">
        <v>4.9259259259259256</v>
      </c>
      <c r="O206" s="430" t="s">
        <v>2085</v>
      </c>
    </row>
    <row r="207" spans="1:16" ht="18" hidden="1" customHeight="1" x14ac:dyDescent="0.3">
      <c r="A207" s="215" t="s">
        <v>124</v>
      </c>
      <c r="B207" s="215" t="s">
        <v>702</v>
      </c>
      <c r="C207" s="660">
        <v>1</v>
      </c>
      <c r="D207" s="356" t="s">
        <v>704</v>
      </c>
      <c r="E207" s="214" t="s">
        <v>841</v>
      </c>
      <c r="F207" s="221" t="s">
        <v>849</v>
      </c>
      <c r="G207" s="214" t="s">
        <v>746</v>
      </c>
      <c r="H207" s="229" t="s">
        <v>746</v>
      </c>
      <c r="I207" s="660">
        <v>29</v>
      </c>
      <c r="J207" s="675">
        <f t="shared" si="44"/>
        <v>4.9011243386243386</v>
      </c>
      <c r="K207" s="676">
        <v>4.8571428571428568</v>
      </c>
      <c r="L207" s="677">
        <v>4.8928571428571432</v>
      </c>
      <c r="M207" s="677">
        <v>4.9285714285714288</v>
      </c>
      <c r="N207" s="677">
        <v>4.9259259259259256</v>
      </c>
      <c r="O207" s="430" t="s">
        <v>2085</v>
      </c>
    </row>
    <row r="208" spans="1:16" ht="18" hidden="1" customHeight="1" x14ac:dyDescent="0.3">
      <c r="A208" s="215" t="s">
        <v>124</v>
      </c>
      <c r="B208" s="215" t="s">
        <v>702</v>
      </c>
      <c r="C208" s="660">
        <v>1</v>
      </c>
      <c r="D208" s="356" t="s">
        <v>704</v>
      </c>
      <c r="E208" s="214" t="s">
        <v>841</v>
      </c>
      <c r="F208" s="221" t="s">
        <v>850</v>
      </c>
      <c r="G208" s="214" t="s">
        <v>746</v>
      </c>
      <c r="H208" s="229" t="s">
        <v>746</v>
      </c>
      <c r="I208" s="660">
        <v>29</v>
      </c>
      <c r="J208" s="675">
        <f t="shared" si="44"/>
        <v>4.8839285714285721</v>
      </c>
      <c r="K208" s="676">
        <v>4.9285714285714288</v>
      </c>
      <c r="L208" s="677">
        <v>4.8928571428571432</v>
      </c>
      <c r="M208" s="677">
        <v>4.8571428571428568</v>
      </c>
      <c r="N208" s="677">
        <v>4.8571428571428568</v>
      </c>
      <c r="O208" s="430" t="s">
        <v>2085</v>
      </c>
      <c r="P208" s="1"/>
    </row>
    <row r="209" spans="1:16" ht="18" hidden="1" customHeight="1" x14ac:dyDescent="0.3">
      <c r="A209" s="215" t="s">
        <v>124</v>
      </c>
      <c r="B209" s="215" t="s">
        <v>702</v>
      </c>
      <c r="C209" s="660">
        <v>1</v>
      </c>
      <c r="D209" s="362" t="s">
        <v>859</v>
      </c>
      <c r="E209" s="192"/>
      <c r="F209" s="365"/>
      <c r="G209" s="222" t="s">
        <v>748</v>
      </c>
      <c r="H209" s="230" t="s">
        <v>748</v>
      </c>
      <c r="I209" s="660">
        <v>18</v>
      </c>
      <c r="J209" s="675">
        <f>AVERAGE(J210:J216)</f>
        <v>4.8727824463118585</v>
      </c>
      <c r="K209" s="682">
        <f>AVERAGE(K210:K216)</f>
        <v>4.8800186741363216</v>
      </c>
      <c r="L209" s="683">
        <f>AVERAGE(L210:L216)</f>
        <v>4.8888888888888884</v>
      </c>
      <c r="M209" s="683">
        <f>AVERAGE(M210:M216)</f>
        <v>4.8730158730158735</v>
      </c>
      <c r="N209" s="683">
        <f>AVERAGE(N210:N216)</f>
        <v>4.8492063492063489</v>
      </c>
      <c r="O209" s="434"/>
    </row>
    <row r="210" spans="1:16" ht="18" hidden="1" customHeight="1" x14ac:dyDescent="0.3">
      <c r="A210" s="215" t="s">
        <v>124</v>
      </c>
      <c r="B210" s="215" t="s">
        <v>702</v>
      </c>
      <c r="C210" s="660">
        <v>1</v>
      </c>
      <c r="D210" s="356" t="s">
        <v>705</v>
      </c>
      <c r="E210" s="214" t="s">
        <v>860</v>
      </c>
      <c r="F210" s="221" t="s">
        <v>861</v>
      </c>
      <c r="G210" s="214" t="s">
        <v>748</v>
      </c>
      <c r="H210" s="229" t="s">
        <v>748</v>
      </c>
      <c r="I210" s="660">
        <v>18</v>
      </c>
      <c r="J210" s="672">
        <f t="shared" ref="J210:J216" si="45">AVERAGE(K210:N210)</f>
        <v>4.875</v>
      </c>
      <c r="K210" s="673">
        <v>4.8888888888888893</v>
      </c>
      <c r="L210" s="674">
        <v>4.9444444444444446</v>
      </c>
      <c r="M210" s="674">
        <v>4.7777777777777777</v>
      </c>
      <c r="N210" s="674">
        <v>4.8888888888888893</v>
      </c>
      <c r="O210" s="430" t="s">
        <v>2085</v>
      </c>
    </row>
    <row r="211" spans="1:16" ht="18" hidden="1" customHeight="1" x14ac:dyDescent="0.3">
      <c r="A211" s="215" t="s">
        <v>124</v>
      </c>
      <c r="B211" s="215" t="s">
        <v>702</v>
      </c>
      <c r="C211" s="660">
        <v>1</v>
      </c>
      <c r="D211" s="356" t="s">
        <v>705</v>
      </c>
      <c r="E211" s="214" t="s">
        <v>860</v>
      </c>
      <c r="F211" s="221" t="s">
        <v>862</v>
      </c>
      <c r="G211" s="214" t="s">
        <v>748</v>
      </c>
      <c r="H211" s="229" t="s">
        <v>748</v>
      </c>
      <c r="I211" s="660">
        <v>18</v>
      </c>
      <c r="J211" s="675">
        <f t="shared" si="45"/>
        <v>4.791666666666667</v>
      </c>
      <c r="K211" s="676">
        <v>4.833333333333333</v>
      </c>
      <c r="L211" s="677">
        <v>4.833333333333333</v>
      </c>
      <c r="M211" s="677">
        <v>4.833333333333333</v>
      </c>
      <c r="N211" s="677">
        <v>4.666666666666667</v>
      </c>
      <c r="O211" s="430" t="s">
        <v>2085</v>
      </c>
      <c r="P211" s="1"/>
    </row>
    <row r="212" spans="1:16" ht="18" hidden="1" customHeight="1" x14ac:dyDescent="0.3">
      <c r="A212" s="215" t="s">
        <v>124</v>
      </c>
      <c r="B212" s="215" t="s">
        <v>702</v>
      </c>
      <c r="C212" s="660">
        <v>1</v>
      </c>
      <c r="D212" s="356" t="s">
        <v>705</v>
      </c>
      <c r="E212" s="214" t="s">
        <v>860</v>
      </c>
      <c r="F212" s="221" t="s">
        <v>866</v>
      </c>
      <c r="G212" s="214" t="s">
        <v>748</v>
      </c>
      <c r="H212" s="229" t="s">
        <v>748</v>
      </c>
      <c r="I212" s="660">
        <v>18</v>
      </c>
      <c r="J212" s="675">
        <f t="shared" si="45"/>
        <v>4.8888888888888893</v>
      </c>
      <c r="K212" s="676">
        <v>4.9444444444444446</v>
      </c>
      <c r="L212" s="677">
        <v>4.8888888888888893</v>
      </c>
      <c r="M212" s="677">
        <v>4.833333333333333</v>
      </c>
      <c r="N212" s="677">
        <v>4.8888888888888893</v>
      </c>
      <c r="O212" s="430" t="s">
        <v>2085</v>
      </c>
    </row>
    <row r="213" spans="1:16" ht="18" hidden="1" customHeight="1" x14ac:dyDescent="0.3">
      <c r="A213" s="215" t="s">
        <v>124</v>
      </c>
      <c r="B213" s="215" t="s">
        <v>702</v>
      </c>
      <c r="C213" s="660">
        <v>1</v>
      </c>
      <c r="D213" s="356" t="s">
        <v>705</v>
      </c>
      <c r="E213" s="214" t="s">
        <v>860</v>
      </c>
      <c r="F213" s="221" t="s">
        <v>863</v>
      </c>
      <c r="G213" s="214" t="s">
        <v>748</v>
      </c>
      <c r="H213" s="229" t="s">
        <v>748</v>
      </c>
      <c r="I213" s="660">
        <v>18</v>
      </c>
      <c r="J213" s="675">
        <f t="shared" si="45"/>
        <v>4.875</v>
      </c>
      <c r="K213" s="676">
        <v>4.8888888888888893</v>
      </c>
      <c r="L213" s="677">
        <v>4.833333333333333</v>
      </c>
      <c r="M213" s="677">
        <v>4.8888888888888893</v>
      </c>
      <c r="N213" s="677">
        <v>4.8888888888888893</v>
      </c>
      <c r="O213" s="430" t="s">
        <v>2085</v>
      </c>
    </row>
    <row r="214" spans="1:16" ht="18" hidden="1" customHeight="1" x14ac:dyDescent="0.3">
      <c r="A214" s="215" t="s">
        <v>124</v>
      </c>
      <c r="B214" s="215" t="s">
        <v>702</v>
      </c>
      <c r="C214" s="660">
        <v>1</v>
      </c>
      <c r="D214" s="356" t="s">
        <v>705</v>
      </c>
      <c r="E214" s="214" t="s">
        <v>860</v>
      </c>
      <c r="F214" s="221" t="s">
        <v>864</v>
      </c>
      <c r="G214" s="214" t="s">
        <v>748</v>
      </c>
      <c r="H214" s="229" t="s">
        <v>748</v>
      </c>
      <c r="I214" s="660">
        <v>18</v>
      </c>
      <c r="J214" s="675">
        <f t="shared" si="45"/>
        <v>4.8472222222222223</v>
      </c>
      <c r="K214" s="676">
        <v>4.833333333333333</v>
      </c>
      <c r="L214" s="677">
        <v>4.8888888888888893</v>
      </c>
      <c r="M214" s="677">
        <v>4.9444444444444446</v>
      </c>
      <c r="N214" s="677">
        <v>4.7222222222222223</v>
      </c>
      <c r="O214" s="430" t="s">
        <v>2085</v>
      </c>
      <c r="P214" s="1"/>
    </row>
    <row r="215" spans="1:16" ht="18" hidden="1" customHeight="1" x14ac:dyDescent="0.3">
      <c r="A215" s="215" t="s">
        <v>124</v>
      </c>
      <c r="B215" s="215" t="s">
        <v>702</v>
      </c>
      <c r="C215" s="660">
        <v>1</v>
      </c>
      <c r="D215" s="356" t="s">
        <v>705</v>
      </c>
      <c r="E215" s="214" t="s">
        <v>860</v>
      </c>
      <c r="F215" s="221" t="s">
        <v>865</v>
      </c>
      <c r="G215" s="214" t="s">
        <v>748</v>
      </c>
      <c r="H215" s="229" t="s">
        <v>748</v>
      </c>
      <c r="I215" s="660">
        <v>18</v>
      </c>
      <c r="J215" s="675">
        <f t="shared" si="45"/>
        <v>4.916666666666667</v>
      </c>
      <c r="K215" s="676">
        <v>4.8888888888888893</v>
      </c>
      <c r="L215" s="677">
        <v>4.8888888888888893</v>
      </c>
      <c r="M215" s="677">
        <v>4.9444444444444446</v>
      </c>
      <c r="N215" s="677">
        <v>4.9444444444444446</v>
      </c>
      <c r="O215" s="430" t="s">
        <v>2085</v>
      </c>
    </row>
    <row r="216" spans="1:16" ht="18" hidden="1" customHeight="1" x14ac:dyDescent="0.3">
      <c r="A216" s="215" t="s">
        <v>124</v>
      </c>
      <c r="B216" s="215" t="s">
        <v>702</v>
      </c>
      <c r="C216" s="660">
        <v>1</v>
      </c>
      <c r="D216" s="356" t="s">
        <v>705</v>
      </c>
      <c r="E216" s="214" t="s">
        <v>860</v>
      </c>
      <c r="F216" s="221" t="s">
        <v>867</v>
      </c>
      <c r="G216" s="214" t="s">
        <v>748</v>
      </c>
      <c r="H216" s="229" t="s">
        <v>748</v>
      </c>
      <c r="I216" s="660">
        <v>18</v>
      </c>
      <c r="J216" s="675">
        <f t="shared" si="45"/>
        <v>4.9150326797385624</v>
      </c>
      <c r="K216" s="676">
        <v>4.882352941176471</v>
      </c>
      <c r="L216" s="677">
        <v>4.9444444444444446</v>
      </c>
      <c r="M216" s="677">
        <v>4.8888888888888893</v>
      </c>
      <c r="N216" s="677">
        <v>4.9444444444444446</v>
      </c>
      <c r="O216" s="430" t="s">
        <v>2085</v>
      </c>
    </row>
    <row r="217" spans="1:16" ht="18" hidden="1" customHeight="1" x14ac:dyDescent="0.3">
      <c r="A217" s="215" t="s">
        <v>124</v>
      </c>
      <c r="B217" s="215" t="s">
        <v>702</v>
      </c>
      <c r="C217" s="660">
        <v>1</v>
      </c>
      <c r="D217" s="362" t="s">
        <v>879</v>
      </c>
      <c r="E217" s="192"/>
      <c r="F217" s="365"/>
      <c r="G217" s="222" t="s">
        <v>204</v>
      </c>
      <c r="H217" s="230" t="s">
        <v>204</v>
      </c>
      <c r="I217" s="660">
        <v>15</v>
      </c>
      <c r="J217" s="675">
        <f>AVERAGE(J218:J225)</f>
        <v>4.631845238095238</v>
      </c>
      <c r="K217" s="682">
        <f>AVERAGE(K218:K225)</f>
        <v>4.6166666666666663</v>
      </c>
      <c r="L217" s="683">
        <f>AVERAGE(L218:L225)</f>
        <v>4.6779761904761905</v>
      </c>
      <c r="M217" s="683">
        <f t="shared" ref="M217:N217" si="46">AVERAGE(M218:M225)</f>
        <v>4.5970238095238098</v>
      </c>
      <c r="N217" s="683">
        <f t="shared" si="46"/>
        <v>4.6357142857142861</v>
      </c>
      <c r="O217" s="434"/>
    </row>
    <row r="218" spans="1:16" ht="18" hidden="1" customHeight="1" x14ac:dyDescent="0.3">
      <c r="A218" s="215" t="s">
        <v>124</v>
      </c>
      <c r="B218" s="215" t="s">
        <v>702</v>
      </c>
      <c r="C218" s="660">
        <v>1</v>
      </c>
      <c r="D218" s="356" t="s">
        <v>706</v>
      </c>
      <c r="E218" s="214" t="s">
        <v>881</v>
      </c>
      <c r="F218" s="221" t="s">
        <v>882</v>
      </c>
      <c r="G218" s="214" t="s">
        <v>204</v>
      </c>
      <c r="H218" s="229" t="s">
        <v>204</v>
      </c>
      <c r="I218" s="660">
        <v>15</v>
      </c>
      <c r="J218" s="672">
        <f t="shared" ref="J218:J224" si="47">AVERAGE(K218:N218)</f>
        <v>4.5761904761904759</v>
      </c>
      <c r="K218" s="673">
        <v>4.5333333333333332</v>
      </c>
      <c r="L218" s="674">
        <v>4.5333333333333332</v>
      </c>
      <c r="M218" s="674">
        <v>4.666666666666667</v>
      </c>
      <c r="N218" s="674">
        <v>4.5714285714285712</v>
      </c>
      <c r="O218" s="430" t="s">
        <v>2059</v>
      </c>
    </row>
    <row r="219" spans="1:16" ht="18" hidden="1" customHeight="1" x14ac:dyDescent="0.3">
      <c r="A219" s="215" t="s">
        <v>124</v>
      </c>
      <c r="B219" s="215" t="s">
        <v>702</v>
      </c>
      <c r="C219" s="660">
        <v>1</v>
      </c>
      <c r="D219" s="356" t="s">
        <v>706</v>
      </c>
      <c r="E219" s="214" t="s">
        <v>883</v>
      </c>
      <c r="F219" s="221" t="s">
        <v>884</v>
      </c>
      <c r="G219" s="214" t="s">
        <v>204</v>
      </c>
      <c r="H219" s="229" t="s">
        <v>204</v>
      </c>
      <c r="I219" s="660">
        <v>15</v>
      </c>
      <c r="J219" s="675">
        <f t="shared" si="47"/>
        <v>4.5607142857142859</v>
      </c>
      <c r="K219" s="676">
        <v>4.5333333333333332</v>
      </c>
      <c r="L219" s="677">
        <v>4.6428571428571432</v>
      </c>
      <c r="M219" s="677">
        <v>4.4666666666666668</v>
      </c>
      <c r="N219" s="677">
        <v>4.5999999999999996</v>
      </c>
      <c r="O219" s="452" t="s">
        <v>2085</v>
      </c>
      <c r="P219" s="1"/>
    </row>
    <row r="220" spans="1:16" ht="18" hidden="1" customHeight="1" x14ac:dyDescent="0.3">
      <c r="A220" s="215" t="s">
        <v>124</v>
      </c>
      <c r="B220" s="215" t="s">
        <v>702</v>
      </c>
      <c r="C220" s="660">
        <v>1</v>
      </c>
      <c r="D220" s="356" t="s">
        <v>706</v>
      </c>
      <c r="E220" s="214" t="s">
        <v>883</v>
      </c>
      <c r="F220" s="221" t="s">
        <v>885</v>
      </c>
      <c r="G220" s="214" t="s">
        <v>204</v>
      </c>
      <c r="H220" s="229" t="s">
        <v>204</v>
      </c>
      <c r="I220" s="660">
        <v>15</v>
      </c>
      <c r="J220" s="675">
        <f t="shared" si="47"/>
        <v>4.583333333333333</v>
      </c>
      <c r="K220" s="676">
        <v>4.5999999999999996</v>
      </c>
      <c r="L220" s="677">
        <v>4.666666666666667</v>
      </c>
      <c r="M220" s="677">
        <v>4.4666666666666668</v>
      </c>
      <c r="N220" s="677">
        <v>4.5999999999999996</v>
      </c>
      <c r="O220" s="452" t="s">
        <v>2085</v>
      </c>
    </row>
    <row r="221" spans="1:16" ht="18" hidden="1" customHeight="1" x14ac:dyDescent="0.3">
      <c r="A221" s="215" t="s">
        <v>124</v>
      </c>
      <c r="B221" s="215" t="s">
        <v>702</v>
      </c>
      <c r="C221" s="660">
        <v>1</v>
      </c>
      <c r="D221" s="356" t="s">
        <v>706</v>
      </c>
      <c r="E221" s="214" t="s">
        <v>886</v>
      </c>
      <c r="F221" s="221" t="s">
        <v>887</v>
      </c>
      <c r="G221" s="214" t="s">
        <v>204</v>
      </c>
      <c r="H221" s="229" t="s">
        <v>204</v>
      </c>
      <c r="I221" s="660">
        <v>15</v>
      </c>
      <c r="J221" s="675">
        <f t="shared" si="47"/>
        <v>4.6333333333333329</v>
      </c>
      <c r="K221" s="676">
        <v>4.5999999999999996</v>
      </c>
      <c r="L221" s="677">
        <v>4.7333333333333334</v>
      </c>
      <c r="M221" s="677">
        <v>4.5333333333333332</v>
      </c>
      <c r="N221" s="677">
        <v>4.666666666666667</v>
      </c>
      <c r="O221" s="452" t="s">
        <v>2085</v>
      </c>
    </row>
    <row r="222" spans="1:16" ht="18" hidden="1" customHeight="1" x14ac:dyDescent="0.3">
      <c r="A222" s="215" t="s">
        <v>124</v>
      </c>
      <c r="B222" s="215" t="s">
        <v>702</v>
      </c>
      <c r="C222" s="660">
        <v>1</v>
      </c>
      <c r="D222" s="356" t="s">
        <v>706</v>
      </c>
      <c r="E222" s="214" t="s">
        <v>886</v>
      </c>
      <c r="F222" s="221" t="s">
        <v>888</v>
      </c>
      <c r="G222" s="214" t="s">
        <v>204</v>
      </c>
      <c r="H222" s="229" t="s">
        <v>204</v>
      </c>
      <c r="I222" s="660">
        <v>15</v>
      </c>
      <c r="J222" s="675">
        <f t="shared" si="47"/>
        <v>4.6904761904761907</v>
      </c>
      <c r="K222" s="676">
        <v>4.5999999999999996</v>
      </c>
      <c r="L222" s="677">
        <v>4.7142857142857144</v>
      </c>
      <c r="M222" s="677">
        <v>4.7333333333333334</v>
      </c>
      <c r="N222" s="677">
        <v>4.7142857142857144</v>
      </c>
      <c r="O222" s="452" t="s">
        <v>2085</v>
      </c>
      <c r="P222" s="1"/>
    </row>
    <row r="223" spans="1:16" ht="18" hidden="1" customHeight="1" x14ac:dyDescent="0.3">
      <c r="A223" s="215" t="s">
        <v>124</v>
      </c>
      <c r="B223" s="215" t="s">
        <v>702</v>
      </c>
      <c r="C223" s="660">
        <v>1</v>
      </c>
      <c r="D223" s="356" t="s">
        <v>706</v>
      </c>
      <c r="E223" s="214" t="s">
        <v>886</v>
      </c>
      <c r="F223" s="221" t="s">
        <v>889</v>
      </c>
      <c r="G223" s="214" t="s">
        <v>204</v>
      </c>
      <c r="H223" s="229" t="s">
        <v>204</v>
      </c>
      <c r="I223" s="660">
        <v>15</v>
      </c>
      <c r="J223" s="675">
        <f t="shared" si="47"/>
        <v>4.75</v>
      </c>
      <c r="K223" s="676">
        <v>4.7333333333333334</v>
      </c>
      <c r="L223" s="677">
        <v>4.8666666666666663</v>
      </c>
      <c r="M223" s="677">
        <v>4.666666666666667</v>
      </c>
      <c r="N223" s="677">
        <v>4.7333333333333334</v>
      </c>
      <c r="O223" s="452" t="s">
        <v>2085</v>
      </c>
    </row>
    <row r="224" spans="1:16" ht="18" hidden="1" customHeight="1" x14ac:dyDescent="0.3">
      <c r="A224" s="215" t="s">
        <v>124</v>
      </c>
      <c r="B224" s="215" t="s">
        <v>702</v>
      </c>
      <c r="C224" s="660">
        <v>1</v>
      </c>
      <c r="D224" s="356" t="s">
        <v>706</v>
      </c>
      <c r="E224" s="214" t="s">
        <v>890</v>
      </c>
      <c r="F224" s="221" t="s">
        <v>891</v>
      </c>
      <c r="G224" s="214" t="s">
        <v>204</v>
      </c>
      <c r="H224" s="229" t="s">
        <v>204</v>
      </c>
      <c r="I224" s="660">
        <v>15</v>
      </c>
      <c r="J224" s="675">
        <f t="shared" si="47"/>
        <v>4.6273809523809515</v>
      </c>
      <c r="K224" s="676">
        <v>4.666666666666667</v>
      </c>
      <c r="L224" s="677">
        <v>4.5999999999999996</v>
      </c>
      <c r="M224" s="677">
        <v>4.6428571428571432</v>
      </c>
      <c r="N224" s="677">
        <v>4.5999999999999996</v>
      </c>
      <c r="O224" s="452" t="s">
        <v>2085</v>
      </c>
    </row>
    <row r="225" spans="1:16" ht="18" hidden="1" customHeight="1" x14ac:dyDescent="0.3">
      <c r="A225" s="215" t="s">
        <v>124</v>
      </c>
      <c r="B225" s="215" t="s">
        <v>702</v>
      </c>
      <c r="C225" s="660">
        <v>1</v>
      </c>
      <c r="D225" s="356" t="s">
        <v>706</v>
      </c>
      <c r="E225" s="214" t="s">
        <v>892</v>
      </c>
      <c r="F225" s="221" t="s">
        <v>893</v>
      </c>
      <c r="G225" s="214" t="s">
        <v>204</v>
      </c>
      <c r="H225" s="229" t="s">
        <v>204</v>
      </c>
      <c r="I225" s="660">
        <v>15</v>
      </c>
      <c r="J225" s="675">
        <f t="shared" ref="J225" si="48">AVERAGE(K225:N225)</f>
        <v>4.6333333333333329</v>
      </c>
      <c r="K225" s="676">
        <v>4.666666666666667</v>
      </c>
      <c r="L225" s="677">
        <v>4.666666666666667</v>
      </c>
      <c r="M225" s="677">
        <v>4.5999999999999996</v>
      </c>
      <c r="N225" s="677">
        <v>4.5999999999999996</v>
      </c>
      <c r="O225" s="452" t="s">
        <v>2085</v>
      </c>
    </row>
    <row r="226" spans="1:16" ht="18" hidden="1" customHeight="1" x14ac:dyDescent="0.3">
      <c r="A226" s="215" t="s">
        <v>124</v>
      </c>
      <c r="B226" s="215" t="s">
        <v>702</v>
      </c>
      <c r="C226" s="660">
        <v>1</v>
      </c>
      <c r="D226" s="362" t="s">
        <v>894</v>
      </c>
      <c r="E226" s="192"/>
      <c r="F226" s="365"/>
      <c r="G226" s="222" t="s">
        <v>278</v>
      </c>
      <c r="H226" s="230" t="s">
        <v>278</v>
      </c>
      <c r="I226" s="660">
        <v>18</v>
      </c>
      <c r="J226" s="675">
        <f>AVERAGE(J227:J230)</f>
        <v>4.9260110294117645</v>
      </c>
      <c r="K226" s="682">
        <f>AVERAGE(K227:K230)</f>
        <v>4.9411764705882355</v>
      </c>
      <c r="L226" s="683">
        <f>AVERAGE(L227:L230)</f>
        <v>4.8814338235294121</v>
      </c>
      <c r="M226" s="683">
        <f t="shared" ref="M226:N226" si="49">AVERAGE(M227:M230)</f>
        <v>4.9402573529411766</v>
      </c>
      <c r="N226" s="683">
        <f t="shared" si="49"/>
        <v>4.9411764705882355</v>
      </c>
      <c r="O226" s="434"/>
    </row>
    <row r="227" spans="1:16" ht="18" hidden="1" customHeight="1" x14ac:dyDescent="0.3">
      <c r="A227" s="215" t="s">
        <v>124</v>
      </c>
      <c r="B227" s="215" t="s">
        <v>702</v>
      </c>
      <c r="C227" s="660">
        <v>1</v>
      </c>
      <c r="D227" s="356" t="s">
        <v>895</v>
      </c>
      <c r="E227" s="214" t="s">
        <v>896</v>
      </c>
      <c r="F227" s="221" t="s">
        <v>897</v>
      </c>
      <c r="G227" s="214" t="s">
        <v>278</v>
      </c>
      <c r="H227" s="229" t="s">
        <v>278</v>
      </c>
      <c r="I227" s="660">
        <v>18</v>
      </c>
      <c r="J227" s="672">
        <f t="shared" ref="J227:J230" si="50">AVERAGE(K227:N227)</f>
        <v>4.9411764705882355</v>
      </c>
      <c r="K227" s="673">
        <v>4.9411764705882355</v>
      </c>
      <c r="L227" s="674">
        <v>4.9411764705882355</v>
      </c>
      <c r="M227" s="674">
        <v>4.9411764705882355</v>
      </c>
      <c r="N227" s="674">
        <v>4.9411764705882355</v>
      </c>
      <c r="O227" s="430" t="s">
        <v>2021</v>
      </c>
    </row>
    <row r="228" spans="1:16" ht="18" hidden="1" customHeight="1" x14ac:dyDescent="0.3">
      <c r="A228" s="215" t="s">
        <v>124</v>
      </c>
      <c r="B228" s="215" t="s">
        <v>702</v>
      </c>
      <c r="C228" s="660">
        <v>1</v>
      </c>
      <c r="D228" s="356" t="s">
        <v>895</v>
      </c>
      <c r="E228" s="214" t="s">
        <v>896</v>
      </c>
      <c r="F228" s="221" t="s">
        <v>898</v>
      </c>
      <c r="G228" s="214" t="s">
        <v>278</v>
      </c>
      <c r="H228" s="229" t="s">
        <v>278</v>
      </c>
      <c r="I228" s="660">
        <v>18</v>
      </c>
      <c r="J228" s="675">
        <f t="shared" si="50"/>
        <v>4.882352941176471</v>
      </c>
      <c r="K228" s="676">
        <v>4.9411764705882355</v>
      </c>
      <c r="L228" s="677">
        <v>4.7058823529411766</v>
      </c>
      <c r="M228" s="677">
        <v>4.9411764705882355</v>
      </c>
      <c r="N228" s="677">
        <v>4.9411764705882355</v>
      </c>
      <c r="O228" s="430" t="s">
        <v>2021</v>
      </c>
      <c r="P228" s="1"/>
    </row>
    <row r="229" spans="1:16" ht="18" hidden="1" customHeight="1" x14ac:dyDescent="0.3">
      <c r="A229" s="215" t="s">
        <v>124</v>
      </c>
      <c r="B229" s="215" t="s">
        <v>702</v>
      </c>
      <c r="C229" s="660">
        <v>1</v>
      </c>
      <c r="D229" s="356" t="s">
        <v>895</v>
      </c>
      <c r="E229" s="214" t="s">
        <v>896</v>
      </c>
      <c r="F229" s="221" t="s">
        <v>899</v>
      </c>
      <c r="G229" s="214" t="s">
        <v>278</v>
      </c>
      <c r="H229" s="229" t="s">
        <v>278</v>
      </c>
      <c r="I229" s="660">
        <v>18</v>
      </c>
      <c r="J229" s="675">
        <f t="shared" si="50"/>
        <v>4.9393382352941178</v>
      </c>
      <c r="K229" s="676">
        <v>4.9411764705882355</v>
      </c>
      <c r="L229" s="677">
        <v>4.9375</v>
      </c>
      <c r="M229" s="677">
        <v>4.9375</v>
      </c>
      <c r="N229" s="677">
        <v>4.9411764705882355</v>
      </c>
      <c r="O229" s="430" t="s">
        <v>2021</v>
      </c>
    </row>
    <row r="230" spans="1:16" ht="18" hidden="1" customHeight="1" x14ac:dyDescent="0.3">
      <c r="A230" s="215" t="s">
        <v>124</v>
      </c>
      <c r="B230" s="215" t="s">
        <v>702</v>
      </c>
      <c r="C230" s="660">
        <v>1</v>
      </c>
      <c r="D230" s="356" t="s">
        <v>895</v>
      </c>
      <c r="E230" s="214" t="s">
        <v>896</v>
      </c>
      <c r="F230" s="221" t="s">
        <v>900</v>
      </c>
      <c r="G230" s="214" t="s">
        <v>278</v>
      </c>
      <c r="H230" s="229" t="s">
        <v>278</v>
      </c>
      <c r="I230" s="660">
        <v>18</v>
      </c>
      <c r="J230" s="675">
        <f t="shared" si="50"/>
        <v>4.9411764705882355</v>
      </c>
      <c r="K230" s="676">
        <v>4.9411764705882355</v>
      </c>
      <c r="L230" s="677">
        <v>4.9411764705882355</v>
      </c>
      <c r="M230" s="677">
        <v>4.9411764705882355</v>
      </c>
      <c r="N230" s="677">
        <v>4.9411764705882355</v>
      </c>
      <c r="O230" s="430" t="s">
        <v>2021</v>
      </c>
    </row>
    <row r="231" spans="1:16" ht="18" hidden="1" customHeight="1" x14ac:dyDescent="0.3">
      <c r="A231" s="215" t="s">
        <v>124</v>
      </c>
      <c r="B231" s="215" t="s">
        <v>702</v>
      </c>
      <c r="C231" s="660">
        <v>1</v>
      </c>
      <c r="D231" s="362" t="s">
        <v>912</v>
      </c>
      <c r="E231" s="192"/>
      <c r="F231" s="365"/>
      <c r="G231" s="222" t="s">
        <v>204</v>
      </c>
      <c r="H231" s="230" t="s">
        <v>204</v>
      </c>
      <c r="I231" s="660">
        <v>19</v>
      </c>
      <c r="J231" s="675">
        <f>AVERAGE(J232:J235)</f>
        <v>4.7841739766081872</v>
      </c>
      <c r="K231" s="682">
        <f>AVERAGE(K232:K235)</f>
        <v>4.7288011695906436</v>
      </c>
      <c r="L231" s="683">
        <f>AVERAGE(L232:L235)</f>
        <v>4.7894736842105265</v>
      </c>
      <c r="M231" s="683">
        <f t="shared" ref="M231" si="51">AVERAGE(M232:M235)</f>
        <v>4.7763157894736841</v>
      </c>
      <c r="N231" s="683">
        <f t="shared" ref="N231" si="52">AVERAGE(N232:N235)</f>
        <v>4.8421052631578947</v>
      </c>
      <c r="O231" s="434"/>
    </row>
    <row r="232" spans="1:16" ht="18" hidden="1" customHeight="1" x14ac:dyDescent="0.3">
      <c r="A232" s="215" t="s">
        <v>124</v>
      </c>
      <c r="B232" s="215" t="s">
        <v>702</v>
      </c>
      <c r="C232" s="660">
        <v>1</v>
      </c>
      <c r="D232" s="356" t="s">
        <v>707</v>
      </c>
      <c r="E232" s="214" t="s">
        <v>913</v>
      </c>
      <c r="F232" s="221" t="s">
        <v>914</v>
      </c>
      <c r="G232" s="214" t="s">
        <v>203</v>
      </c>
      <c r="H232" s="229" t="s">
        <v>203</v>
      </c>
      <c r="I232" s="660">
        <v>19</v>
      </c>
      <c r="J232" s="672">
        <f t="shared" ref="J232:J235" si="53">AVERAGE(K232:N232)</f>
        <v>4.8684210526315788</v>
      </c>
      <c r="K232" s="673">
        <v>4.8421052631578947</v>
      </c>
      <c r="L232" s="674">
        <v>4.8421052631578947</v>
      </c>
      <c r="M232" s="674">
        <v>4.8421052631578947</v>
      </c>
      <c r="N232" s="674">
        <v>4.9473684210526319</v>
      </c>
      <c r="O232" s="430" t="s">
        <v>2021</v>
      </c>
    </row>
    <row r="233" spans="1:16" ht="18" hidden="1" customHeight="1" x14ac:dyDescent="0.3">
      <c r="A233" s="215" t="s">
        <v>124</v>
      </c>
      <c r="B233" s="215" t="s">
        <v>702</v>
      </c>
      <c r="C233" s="660">
        <v>1</v>
      </c>
      <c r="D233" s="356" t="s">
        <v>707</v>
      </c>
      <c r="E233" s="214" t="s">
        <v>913</v>
      </c>
      <c r="F233" s="221" t="s">
        <v>915</v>
      </c>
      <c r="G233" s="214" t="s">
        <v>203</v>
      </c>
      <c r="H233" s="229" t="s">
        <v>203</v>
      </c>
      <c r="I233" s="660">
        <v>19</v>
      </c>
      <c r="J233" s="675">
        <f t="shared" si="53"/>
        <v>4.8552631578947363</v>
      </c>
      <c r="K233" s="676">
        <v>4.6842105263157894</v>
      </c>
      <c r="L233" s="677">
        <v>4.8947368421052628</v>
      </c>
      <c r="M233" s="677">
        <v>4.8947368421052628</v>
      </c>
      <c r="N233" s="677">
        <v>4.9473684210526319</v>
      </c>
      <c r="O233" s="430" t="s">
        <v>2021</v>
      </c>
      <c r="P233" s="1"/>
    </row>
    <row r="234" spans="1:16" ht="18" hidden="1" customHeight="1" x14ac:dyDescent="0.3">
      <c r="A234" s="215" t="s">
        <v>124</v>
      </c>
      <c r="B234" s="215" t="s">
        <v>702</v>
      </c>
      <c r="C234" s="660">
        <v>1</v>
      </c>
      <c r="D234" s="356" t="s">
        <v>707</v>
      </c>
      <c r="E234" s="214" t="s">
        <v>916</v>
      </c>
      <c r="F234" s="221" t="s">
        <v>103</v>
      </c>
      <c r="G234" s="214" t="s">
        <v>203</v>
      </c>
      <c r="H234" s="229" t="s">
        <v>203</v>
      </c>
      <c r="I234" s="660">
        <v>19</v>
      </c>
      <c r="J234" s="675">
        <f t="shared" si="53"/>
        <v>4.6396198830409361</v>
      </c>
      <c r="K234" s="676">
        <v>4.6111111111111107</v>
      </c>
      <c r="L234" s="677">
        <v>4.6315789473684212</v>
      </c>
      <c r="M234" s="677">
        <v>4.6315789473684212</v>
      </c>
      <c r="N234" s="677">
        <v>4.6842105263157894</v>
      </c>
      <c r="O234" s="430" t="s">
        <v>2021</v>
      </c>
    </row>
    <row r="235" spans="1:16" ht="18" hidden="1" customHeight="1" x14ac:dyDescent="0.3">
      <c r="A235" s="215" t="s">
        <v>124</v>
      </c>
      <c r="B235" s="215" t="s">
        <v>702</v>
      </c>
      <c r="C235" s="660">
        <v>1</v>
      </c>
      <c r="D235" s="356" t="s">
        <v>707</v>
      </c>
      <c r="E235" s="214" t="s">
        <v>917</v>
      </c>
      <c r="F235" s="221" t="s">
        <v>918</v>
      </c>
      <c r="G235" s="214" t="s">
        <v>203</v>
      </c>
      <c r="H235" s="229" t="s">
        <v>203</v>
      </c>
      <c r="I235" s="660">
        <v>19</v>
      </c>
      <c r="J235" s="675">
        <f t="shared" si="53"/>
        <v>4.7733918128654969</v>
      </c>
      <c r="K235" s="676">
        <v>4.7777777777777777</v>
      </c>
      <c r="L235" s="677">
        <v>4.7894736842105265</v>
      </c>
      <c r="M235" s="677">
        <v>4.7368421052631575</v>
      </c>
      <c r="N235" s="677">
        <v>4.7894736842105265</v>
      </c>
      <c r="O235" s="430" t="s">
        <v>2021</v>
      </c>
    </row>
    <row r="236" spans="1:16" ht="18" hidden="1" customHeight="1" x14ac:dyDescent="0.3">
      <c r="A236" s="215" t="s">
        <v>124</v>
      </c>
      <c r="B236" s="215" t="s">
        <v>709</v>
      </c>
      <c r="C236" s="660">
        <v>1</v>
      </c>
      <c r="D236" s="362" t="s">
        <v>1049</v>
      </c>
      <c r="E236" s="192"/>
      <c r="F236" s="365"/>
      <c r="G236" s="222" t="s">
        <v>535</v>
      </c>
      <c r="H236" s="230" t="s">
        <v>536</v>
      </c>
      <c r="I236" s="660">
        <v>83</v>
      </c>
      <c r="J236" s="675">
        <f>AVERAGE(J237:J246)</f>
        <v>4.6540656993375489</v>
      </c>
      <c r="K236" s="682">
        <f>AVERAGE(K237:K246)</f>
        <v>4.6510264227642271</v>
      </c>
      <c r="L236" s="683">
        <f>AVERAGE(L237:L246)</f>
        <v>4.6527401385124953</v>
      </c>
      <c r="M236" s="683">
        <f>AVERAGE(M237:M246)</f>
        <v>4.6539144835892801</v>
      </c>
      <c r="N236" s="683">
        <f>AVERAGE(N237:N246)</f>
        <v>4.6585817524841913</v>
      </c>
      <c r="O236" s="434"/>
    </row>
    <row r="237" spans="1:16" ht="18" hidden="1" customHeight="1" x14ac:dyDescent="0.3">
      <c r="A237" s="215" t="s">
        <v>124</v>
      </c>
      <c r="B237" s="215" t="s">
        <v>709</v>
      </c>
      <c r="C237" s="660">
        <v>1</v>
      </c>
      <c r="D237" s="356" t="s">
        <v>1040</v>
      </c>
      <c r="E237" s="214" t="s">
        <v>942</v>
      </c>
      <c r="F237" s="221" t="s">
        <v>943</v>
      </c>
      <c r="G237" s="214" t="s">
        <v>535</v>
      </c>
      <c r="H237" s="229" t="s">
        <v>536</v>
      </c>
      <c r="I237" s="660">
        <v>83</v>
      </c>
      <c r="J237" s="672">
        <f t="shared" ref="J237:J246" si="54">AVERAGE(K237:N237)</f>
        <v>4.5803287789822349</v>
      </c>
      <c r="K237" s="673">
        <v>4.5875000000000004</v>
      </c>
      <c r="L237" s="674">
        <v>4.6049382716049383</v>
      </c>
      <c r="M237" s="674">
        <v>4.5679012345679011</v>
      </c>
      <c r="N237" s="674">
        <v>4.5609756097560972</v>
      </c>
      <c r="O237" s="430" t="s">
        <v>2085</v>
      </c>
    </row>
    <row r="238" spans="1:16" ht="18" hidden="1" customHeight="1" x14ac:dyDescent="0.3">
      <c r="A238" s="215" t="s">
        <v>124</v>
      </c>
      <c r="B238" s="215" t="s">
        <v>709</v>
      </c>
      <c r="C238" s="660">
        <v>1</v>
      </c>
      <c r="D238" s="356" t="s">
        <v>1040</v>
      </c>
      <c r="E238" s="214" t="s">
        <v>944</v>
      </c>
      <c r="F238" s="221" t="s">
        <v>945</v>
      </c>
      <c r="G238" s="214" t="s">
        <v>535</v>
      </c>
      <c r="H238" s="229" t="s">
        <v>536</v>
      </c>
      <c r="I238" s="660">
        <v>83</v>
      </c>
      <c r="J238" s="675">
        <f t="shared" si="54"/>
        <v>4.6676829268292686</v>
      </c>
      <c r="K238" s="676">
        <v>4.6585365853658534</v>
      </c>
      <c r="L238" s="677">
        <v>4.6951219512195124</v>
      </c>
      <c r="M238" s="677">
        <v>4.6341463414634143</v>
      </c>
      <c r="N238" s="677">
        <v>4.6829268292682924</v>
      </c>
      <c r="O238" s="452" t="s">
        <v>2085</v>
      </c>
      <c r="P238" s="1"/>
    </row>
    <row r="239" spans="1:16" ht="18" hidden="1" customHeight="1" x14ac:dyDescent="0.3">
      <c r="A239" s="215" t="s">
        <v>124</v>
      </c>
      <c r="B239" s="215" t="s">
        <v>709</v>
      </c>
      <c r="C239" s="660">
        <v>1</v>
      </c>
      <c r="D239" s="356" t="s">
        <v>1040</v>
      </c>
      <c r="E239" s="214" t="s">
        <v>946</v>
      </c>
      <c r="F239" s="221" t="s">
        <v>947</v>
      </c>
      <c r="G239" s="214" t="s">
        <v>535</v>
      </c>
      <c r="H239" s="229" t="s">
        <v>536</v>
      </c>
      <c r="I239" s="660">
        <v>83</v>
      </c>
      <c r="J239" s="675">
        <f t="shared" si="54"/>
        <v>4.6585365853658534</v>
      </c>
      <c r="K239" s="676">
        <v>4.6585365853658534</v>
      </c>
      <c r="L239" s="677">
        <v>4.6585365853658534</v>
      </c>
      <c r="M239" s="677">
        <v>4.6463414634146343</v>
      </c>
      <c r="N239" s="677">
        <v>4.6707317073170733</v>
      </c>
      <c r="O239" s="430" t="s">
        <v>1590</v>
      </c>
    </row>
    <row r="240" spans="1:16" ht="18" hidden="1" customHeight="1" x14ac:dyDescent="0.3">
      <c r="A240" s="215" t="s">
        <v>124</v>
      </c>
      <c r="B240" s="215" t="s">
        <v>709</v>
      </c>
      <c r="C240" s="660">
        <v>1</v>
      </c>
      <c r="D240" s="356" t="s">
        <v>1040</v>
      </c>
      <c r="E240" s="214" t="s">
        <v>948</v>
      </c>
      <c r="F240" s="221" t="s">
        <v>949</v>
      </c>
      <c r="G240" s="214" t="s">
        <v>535</v>
      </c>
      <c r="H240" s="229" t="s">
        <v>536</v>
      </c>
      <c r="I240" s="660">
        <v>83</v>
      </c>
      <c r="J240" s="675">
        <f t="shared" si="54"/>
        <v>4.6941809695874737</v>
      </c>
      <c r="K240" s="676">
        <v>4.6829268292682924</v>
      </c>
      <c r="L240" s="677">
        <v>4.6951219512195124</v>
      </c>
      <c r="M240" s="677">
        <v>4.7073170731707314</v>
      </c>
      <c r="N240" s="677">
        <v>4.6913580246913584</v>
      </c>
      <c r="O240" s="430" t="s">
        <v>2084</v>
      </c>
    </row>
    <row r="241" spans="1:16" ht="18" hidden="1" customHeight="1" x14ac:dyDescent="0.3">
      <c r="A241" s="215" t="s">
        <v>124</v>
      </c>
      <c r="B241" s="215" t="s">
        <v>709</v>
      </c>
      <c r="C241" s="660">
        <v>1</v>
      </c>
      <c r="D241" s="356" t="s">
        <v>1040</v>
      </c>
      <c r="E241" s="214" t="s">
        <v>950</v>
      </c>
      <c r="F241" s="221" t="s">
        <v>88</v>
      </c>
      <c r="G241" s="214" t="s">
        <v>535</v>
      </c>
      <c r="H241" s="229" t="s">
        <v>536</v>
      </c>
      <c r="I241" s="660">
        <v>83</v>
      </c>
      <c r="J241" s="675">
        <f t="shared" si="54"/>
        <v>4.6646341463414638</v>
      </c>
      <c r="K241" s="676">
        <v>4.6585365853658534</v>
      </c>
      <c r="L241" s="677">
        <v>4.6341463414634143</v>
      </c>
      <c r="M241" s="677">
        <v>4.6829268292682924</v>
      </c>
      <c r="N241" s="677">
        <v>4.6829268292682924</v>
      </c>
      <c r="O241" s="452" t="s">
        <v>2084</v>
      </c>
      <c r="P241" s="1"/>
    </row>
    <row r="242" spans="1:16" ht="18" hidden="1" customHeight="1" x14ac:dyDescent="0.3">
      <c r="A242" s="215" t="s">
        <v>124</v>
      </c>
      <c r="B242" s="215" t="s">
        <v>709</v>
      </c>
      <c r="C242" s="660">
        <v>1</v>
      </c>
      <c r="D242" s="356" t="s">
        <v>1040</v>
      </c>
      <c r="E242" s="214" t="s">
        <v>951</v>
      </c>
      <c r="F242" s="221" t="s">
        <v>952</v>
      </c>
      <c r="G242" s="214" t="s">
        <v>535</v>
      </c>
      <c r="H242" s="229" t="s">
        <v>536</v>
      </c>
      <c r="I242" s="660">
        <v>83</v>
      </c>
      <c r="J242" s="675">
        <f t="shared" si="54"/>
        <v>4.6524390243902438</v>
      </c>
      <c r="K242" s="676">
        <v>4.6585365853658534</v>
      </c>
      <c r="L242" s="677">
        <v>4.6219512195121952</v>
      </c>
      <c r="M242" s="677">
        <v>4.6707317073170733</v>
      </c>
      <c r="N242" s="677">
        <v>4.6585365853658534</v>
      </c>
      <c r="O242" s="430" t="s">
        <v>2085</v>
      </c>
    </row>
    <row r="243" spans="1:16" ht="18" hidden="1" customHeight="1" x14ac:dyDescent="0.3">
      <c r="A243" s="215" t="s">
        <v>124</v>
      </c>
      <c r="B243" s="215" t="s">
        <v>709</v>
      </c>
      <c r="C243" s="660">
        <v>1</v>
      </c>
      <c r="D243" s="356" t="s">
        <v>1040</v>
      </c>
      <c r="E243" s="214" t="s">
        <v>953</v>
      </c>
      <c r="F243" s="221" t="s">
        <v>954</v>
      </c>
      <c r="G243" s="214" t="s">
        <v>535</v>
      </c>
      <c r="H243" s="229" t="s">
        <v>536</v>
      </c>
      <c r="I243" s="660">
        <v>83</v>
      </c>
      <c r="J243" s="675">
        <f t="shared" si="54"/>
        <v>4.6737804878048781</v>
      </c>
      <c r="K243" s="676">
        <v>4.6707317073170733</v>
      </c>
      <c r="L243" s="677">
        <v>4.6829268292682924</v>
      </c>
      <c r="M243" s="677">
        <v>4.6707317073170733</v>
      </c>
      <c r="N243" s="677">
        <v>4.6707317073170733</v>
      </c>
      <c r="O243" s="430" t="s">
        <v>2085</v>
      </c>
    </row>
    <row r="244" spans="1:16" ht="18" hidden="1" customHeight="1" x14ac:dyDescent="0.3">
      <c r="A244" s="215" t="s">
        <v>124</v>
      </c>
      <c r="B244" s="215" t="s">
        <v>709</v>
      </c>
      <c r="C244" s="660">
        <v>1</v>
      </c>
      <c r="D244" s="356" t="s">
        <v>1040</v>
      </c>
      <c r="E244" s="214" t="s">
        <v>955</v>
      </c>
      <c r="F244" s="221" t="s">
        <v>956</v>
      </c>
      <c r="G244" s="214" t="s">
        <v>535</v>
      </c>
      <c r="H244" s="229" t="s">
        <v>536</v>
      </c>
      <c r="I244" s="660">
        <v>83</v>
      </c>
      <c r="J244" s="675">
        <f t="shared" si="54"/>
        <v>4.600609756097561</v>
      </c>
      <c r="K244" s="676">
        <v>4.5731707317073171</v>
      </c>
      <c r="L244" s="677">
        <v>4.5975609756097562</v>
      </c>
      <c r="M244" s="677">
        <v>4.6097560975609753</v>
      </c>
      <c r="N244" s="677">
        <v>4.6219512195121952</v>
      </c>
      <c r="O244" s="430" t="s">
        <v>2085</v>
      </c>
    </row>
    <row r="245" spans="1:16" ht="18" hidden="1" customHeight="1" x14ac:dyDescent="0.3">
      <c r="A245" s="215" t="s">
        <v>124</v>
      </c>
      <c r="B245" s="215" t="s">
        <v>709</v>
      </c>
      <c r="C245" s="660">
        <v>1</v>
      </c>
      <c r="D245" s="356" t="s">
        <v>1040</v>
      </c>
      <c r="E245" s="214" t="s">
        <v>957</v>
      </c>
      <c r="F245" s="221" t="s">
        <v>958</v>
      </c>
      <c r="G245" s="214" t="s">
        <v>535</v>
      </c>
      <c r="H245" s="229" t="s">
        <v>536</v>
      </c>
      <c r="I245" s="660">
        <v>83</v>
      </c>
      <c r="J245" s="675">
        <f t="shared" si="54"/>
        <v>4.691056910569106</v>
      </c>
      <c r="K245" s="676">
        <v>4.6951219512195124</v>
      </c>
      <c r="L245" s="677">
        <v>4.6951219512195124</v>
      </c>
      <c r="M245" s="677">
        <v>4.7073170731707314</v>
      </c>
      <c r="N245" s="677">
        <v>4.666666666666667</v>
      </c>
      <c r="O245" s="452" t="s">
        <v>2084</v>
      </c>
      <c r="P245" s="1"/>
    </row>
    <row r="246" spans="1:16" ht="18" hidden="1" customHeight="1" x14ac:dyDescent="0.3">
      <c r="A246" s="215" t="s">
        <v>124</v>
      </c>
      <c r="B246" s="215" t="s">
        <v>709</v>
      </c>
      <c r="C246" s="660">
        <v>1</v>
      </c>
      <c r="D246" s="356" t="s">
        <v>1040</v>
      </c>
      <c r="E246" s="103" t="s">
        <v>959</v>
      </c>
      <c r="F246" s="181" t="s">
        <v>960</v>
      </c>
      <c r="G246" s="214" t="s">
        <v>535</v>
      </c>
      <c r="H246" s="229" t="s">
        <v>536</v>
      </c>
      <c r="I246" s="660">
        <v>83</v>
      </c>
      <c r="J246" s="675">
        <f t="shared" si="54"/>
        <v>4.6574074074074074</v>
      </c>
      <c r="K246" s="676">
        <v>4.666666666666667</v>
      </c>
      <c r="L246" s="677">
        <v>4.6419753086419755</v>
      </c>
      <c r="M246" s="677">
        <v>4.6419753086419755</v>
      </c>
      <c r="N246" s="677">
        <v>4.6790123456790127</v>
      </c>
      <c r="O246" s="452" t="s">
        <v>2084</v>
      </c>
    </row>
    <row r="247" spans="1:16" ht="18" customHeight="1" x14ac:dyDescent="0.3">
      <c r="A247" s="215" t="s">
        <v>124</v>
      </c>
      <c r="B247" s="215" t="s">
        <v>709</v>
      </c>
      <c r="C247" s="660">
        <v>22</v>
      </c>
      <c r="D247" s="362" t="s">
        <v>1048</v>
      </c>
      <c r="E247" s="192"/>
      <c r="F247" s="365"/>
      <c r="G247" s="222" t="s">
        <v>247</v>
      </c>
      <c r="H247" s="230" t="s">
        <v>248</v>
      </c>
      <c r="I247" s="660">
        <v>83</v>
      </c>
      <c r="J247" s="675">
        <f>AVERAGE(J248:J268)</f>
        <v>4.3956585209888432</v>
      </c>
      <c r="K247" s="682">
        <f>AVERAGE(K248:K268)</f>
        <v>4.3823898337393148</v>
      </c>
      <c r="L247" s="683">
        <f>AVERAGE(L248:L268)</f>
        <v>4.4400596711170595</v>
      </c>
      <c r="M247" s="683">
        <f t="shared" ref="M247:N247" si="55">AVERAGE(M248:M268)</f>
        <v>4.3531579579167747</v>
      </c>
      <c r="N247" s="683">
        <f t="shared" si="55"/>
        <v>4.4070266211822302</v>
      </c>
      <c r="O247" s="434"/>
    </row>
    <row r="248" spans="1:16" ht="18" customHeight="1" x14ac:dyDescent="0.3">
      <c r="A248" s="215" t="s">
        <v>124</v>
      </c>
      <c r="B248" s="215" t="s">
        <v>709</v>
      </c>
      <c r="C248" s="660">
        <v>22</v>
      </c>
      <c r="D248" s="356" t="s">
        <v>1039</v>
      </c>
      <c r="E248" s="214" t="s">
        <v>112</v>
      </c>
      <c r="F248" s="221" t="s">
        <v>326</v>
      </c>
      <c r="G248" s="214" t="s">
        <v>247</v>
      </c>
      <c r="H248" s="229" t="s">
        <v>248</v>
      </c>
      <c r="I248" s="660">
        <v>17</v>
      </c>
      <c r="J248" s="672">
        <f t="shared" ref="J248:J257" si="56">AVERAGE(K248:N248)</f>
        <v>4.4411764705882355</v>
      </c>
      <c r="K248" s="673">
        <v>4.4117647058823533</v>
      </c>
      <c r="L248" s="674">
        <v>4.4705882352941178</v>
      </c>
      <c r="M248" s="674">
        <v>4.4117647058823533</v>
      </c>
      <c r="N248" s="674">
        <v>4.4705882352941178</v>
      </c>
      <c r="O248" s="430" t="s">
        <v>1535</v>
      </c>
    </row>
    <row r="249" spans="1:16" ht="18" customHeight="1" x14ac:dyDescent="0.3">
      <c r="A249" s="215" t="s">
        <v>124</v>
      </c>
      <c r="B249" s="215" t="s">
        <v>709</v>
      </c>
      <c r="C249" s="660">
        <v>22</v>
      </c>
      <c r="D249" s="356" t="s">
        <v>1039</v>
      </c>
      <c r="E249" s="214" t="s">
        <v>94</v>
      </c>
      <c r="F249" s="221" t="s">
        <v>326</v>
      </c>
      <c r="G249" s="214" t="s">
        <v>247</v>
      </c>
      <c r="H249" s="229" t="s">
        <v>248</v>
      </c>
      <c r="I249" s="660">
        <v>17</v>
      </c>
      <c r="J249" s="675">
        <f t="shared" si="56"/>
        <v>4.75</v>
      </c>
      <c r="K249" s="676">
        <v>4.7647058823529411</v>
      </c>
      <c r="L249" s="677">
        <v>4.8235294117647056</v>
      </c>
      <c r="M249" s="677">
        <v>4.5882352941176467</v>
      </c>
      <c r="N249" s="677">
        <v>4.8235294117647056</v>
      </c>
      <c r="O249" s="430" t="s">
        <v>1535</v>
      </c>
      <c r="P249" s="1"/>
    </row>
    <row r="250" spans="1:16" ht="18" customHeight="1" x14ac:dyDescent="0.3">
      <c r="A250" s="215" t="s">
        <v>124</v>
      </c>
      <c r="B250" s="215" t="s">
        <v>709</v>
      </c>
      <c r="C250" s="660">
        <v>22</v>
      </c>
      <c r="D250" s="356" t="s">
        <v>1039</v>
      </c>
      <c r="E250" s="214" t="s">
        <v>93</v>
      </c>
      <c r="F250" s="221" t="s">
        <v>326</v>
      </c>
      <c r="G250" s="214" t="s">
        <v>247</v>
      </c>
      <c r="H250" s="229" t="s">
        <v>248</v>
      </c>
      <c r="I250" s="660">
        <v>15</v>
      </c>
      <c r="J250" s="675">
        <f t="shared" si="56"/>
        <v>5</v>
      </c>
      <c r="K250" s="676">
        <v>5</v>
      </c>
      <c r="L250" s="677">
        <v>5</v>
      </c>
      <c r="M250" s="677">
        <v>5</v>
      </c>
      <c r="N250" s="677">
        <v>5</v>
      </c>
      <c r="O250" s="430" t="s">
        <v>1535</v>
      </c>
    </row>
    <row r="251" spans="1:16" ht="18" customHeight="1" x14ac:dyDescent="0.3">
      <c r="A251" s="215" t="s">
        <v>124</v>
      </c>
      <c r="B251" s="215" t="s">
        <v>709</v>
      </c>
      <c r="C251" s="660">
        <v>22</v>
      </c>
      <c r="D251" s="356" t="s">
        <v>1039</v>
      </c>
      <c r="E251" s="214" t="s">
        <v>95</v>
      </c>
      <c r="F251" s="221" t="s">
        <v>321</v>
      </c>
      <c r="G251" s="214" t="s">
        <v>247</v>
      </c>
      <c r="H251" s="229" t="s">
        <v>248</v>
      </c>
      <c r="I251" s="660">
        <v>18</v>
      </c>
      <c r="J251" s="675">
        <f t="shared" si="56"/>
        <v>4.7916666666666661</v>
      </c>
      <c r="K251" s="676">
        <v>4.7777777777777777</v>
      </c>
      <c r="L251" s="677">
        <v>4.7777777777777777</v>
      </c>
      <c r="M251" s="677">
        <v>4.7777777777777777</v>
      </c>
      <c r="N251" s="677">
        <v>4.833333333333333</v>
      </c>
      <c r="O251" s="430" t="s">
        <v>1535</v>
      </c>
    </row>
    <row r="252" spans="1:16" ht="18" customHeight="1" x14ac:dyDescent="0.3">
      <c r="A252" s="215" t="s">
        <v>124</v>
      </c>
      <c r="B252" s="215" t="s">
        <v>709</v>
      </c>
      <c r="C252" s="660">
        <v>22</v>
      </c>
      <c r="D252" s="356" t="s">
        <v>1039</v>
      </c>
      <c r="E252" s="214" t="s">
        <v>97</v>
      </c>
      <c r="F252" s="221" t="s">
        <v>321</v>
      </c>
      <c r="G252" s="214" t="s">
        <v>247</v>
      </c>
      <c r="H252" s="229" t="s">
        <v>248</v>
      </c>
      <c r="I252" s="660">
        <v>18</v>
      </c>
      <c r="J252" s="675">
        <f t="shared" si="56"/>
        <v>4.6944444444444438</v>
      </c>
      <c r="K252" s="676">
        <v>4.5</v>
      </c>
      <c r="L252" s="677">
        <v>4.833333333333333</v>
      </c>
      <c r="M252" s="677">
        <v>4.7222222222222223</v>
      </c>
      <c r="N252" s="677">
        <v>4.7222222222222223</v>
      </c>
      <c r="O252" s="430" t="s">
        <v>1535</v>
      </c>
      <c r="P252" s="1"/>
    </row>
    <row r="253" spans="1:16" ht="18" customHeight="1" x14ac:dyDescent="0.3">
      <c r="A253" s="215" t="s">
        <v>124</v>
      </c>
      <c r="B253" s="215" t="s">
        <v>709</v>
      </c>
      <c r="C253" s="660">
        <v>22</v>
      </c>
      <c r="D253" s="356" t="s">
        <v>1039</v>
      </c>
      <c r="E253" s="214" t="s">
        <v>108</v>
      </c>
      <c r="F253" s="221" t="s">
        <v>96</v>
      </c>
      <c r="G253" s="214" t="s">
        <v>247</v>
      </c>
      <c r="H253" s="229" t="s">
        <v>248</v>
      </c>
      <c r="I253" s="660">
        <v>23</v>
      </c>
      <c r="J253" s="675">
        <f t="shared" si="56"/>
        <v>4.8152173913043477</v>
      </c>
      <c r="K253" s="676">
        <v>4.7826086956521738</v>
      </c>
      <c r="L253" s="677">
        <v>4.8260869565217392</v>
      </c>
      <c r="M253" s="677">
        <v>4.8260869565217392</v>
      </c>
      <c r="N253" s="677">
        <v>4.8260869565217392</v>
      </c>
      <c r="O253" s="430" t="s">
        <v>1535</v>
      </c>
    </row>
    <row r="254" spans="1:16" ht="18" customHeight="1" x14ac:dyDescent="0.3">
      <c r="A254" s="215" t="s">
        <v>124</v>
      </c>
      <c r="B254" s="215" t="s">
        <v>709</v>
      </c>
      <c r="C254" s="660">
        <v>22</v>
      </c>
      <c r="D254" s="356" t="s">
        <v>1039</v>
      </c>
      <c r="E254" s="214" t="s">
        <v>501</v>
      </c>
      <c r="F254" s="221" t="s">
        <v>502</v>
      </c>
      <c r="G254" s="214" t="s">
        <v>247</v>
      </c>
      <c r="H254" s="229" t="s">
        <v>248</v>
      </c>
      <c r="I254" s="660">
        <v>43</v>
      </c>
      <c r="J254" s="675">
        <f t="shared" si="56"/>
        <v>4.7952657807308965</v>
      </c>
      <c r="K254" s="676">
        <v>4.8372093023255811</v>
      </c>
      <c r="L254" s="677">
        <v>4.8139534883720927</v>
      </c>
      <c r="M254" s="677">
        <v>4.7441860465116283</v>
      </c>
      <c r="N254" s="677">
        <v>4.7857142857142856</v>
      </c>
      <c r="O254" s="430" t="s">
        <v>1536</v>
      </c>
    </row>
    <row r="255" spans="1:16" ht="18" customHeight="1" x14ac:dyDescent="0.3">
      <c r="A255" s="215" t="s">
        <v>124</v>
      </c>
      <c r="B255" s="215" t="s">
        <v>709</v>
      </c>
      <c r="C255" s="660">
        <v>22</v>
      </c>
      <c r="D255" s="356" t="s">
        <v>1039</v>
      </c>
      <c r="E255" s="214" t="s">
        <v>505</v>
      </c>
      <c r="F255" s="221" t="s">
        <v>506</v>
      </c>
      <c r="G255" s="214" t="s">
        <v>247</v>
      </c>
      <c r="H255" s="229" t="s">
        <v>248</v>
      </c>
      <c r="I255" s="660">
        <v>18</v>
      </c>
      <c r="J255" s="675">
        <f t="shared" si="56"/>
        <v>4.6388888888888884</v>
      </c>
      <c r="K255" s="676">
        <v>4.6111111111111107</v>
      </c>
      <c r="L255" s="677">
        <v>4.7222222222222223</v>
      </c>
      <c r="M255" s="677">
        <v>4.6111111111111107</v>
      </c>
      <c r="N255" s="677">
        <v>4.6111111111111107</v>
      </c>
      <c r="O255" s="430" t="s">
        <v>1536</v>
      </c>
    </row>
    <row r="256" spans="1:16" ht="18" customHeight="1" x14ac:dyDescent="0.3">
      <c r="A256" s="215" t="s">
        <v>124</v>
      </c>
      <c r="B256" s="215" t="s">
        <v>709</v>
      </c>
      <c r="C256" s="660">
        <v>22</v>
      </c>
      <c r="D256" s="356" t="s">
        <v>1039</v>
      </c>
      <c r="E256" s="214" t="s">
        <v>503</v>
      </c>
      <c r="F256" s="221" t="s">
        <v>504</v>
      </c>
      <c r="G256" s="214" t="s">
        <v>247</v>
      </c>
      <c r="H256" s="229" t="s">
        <v>248</v>
      </c>
      <c r="I256" s="660">
        <v>27</v>
      </c>
      <c r="J256" s="675">
        <f t="shared" si="56"/>
        <v>4.5487117552334944</v>
      </c>
      <c r="K256" s="676">
        <v>4.4814814814814818</v>
      </c>
      <c r="L256" s="677">
        <v>4.5925925925925926</v>
      </c>
      <c r="M256" s="677">
        <v>4.5555555555555554</v>
      </c>
      <c r="N256" s="677">
        <v>4.5652173913043477</v>
      </c>
      <c r="O256" s="430" t="s">
        <v>1536</v>
      </c>
      <c r="P256" s="1"/>
    </row>
    <row r="257" spans="1:16" ht="18" customHeight="1" x14ac:dyDescent="0.3">
      <c r="A257" s="215" t="s">
        <v>124</v>
      </c>
      <c r="B257" s="215" t="s">
        <v>709</v>
      </c>
      <c r="C257" s="660">
        <v>22</v>
      </c>
      <c r="D257" s="356" t="s">
        <v>1039</v>
      </c>
      <c r="E257" s="103" t="s">
        <v>98</v>
      </c>
      <c r="F257" s="181" t="s">
        <v>99</v>
      </c>
      <c r="G257" s="214" t="s">
        <v>247</v>
      </c>
      <c r="H257" s="229" t="s">
        <v>248</v>
      </c>
      <c r="I257" s="660">
        <v>83</v>
      </c>
      <c r="J257" s="675">
        <f t="shared" si="56"/>
        <v>4.6585365853658534</v>
      </c>
      <c r="K257" s="676">
        <v>4.6341463414634143</v>
      </c>
      <c r="L257" s="677">
        <v>4.6951219512195124</v>
      </c>
      <c r="M257" s="677">
        <v>4.6585365853658534</v>
      </c>
      <c r="N257" s="677">
        <v>4.6463414634146343</v>
      </c>
      <c r="O257" s="430" t="s">
        <v>1539</v>
      </c>
    </row>
    <row r="258" spans="1:16" ht="18" customHeight="1" x14ac:dyDescent="0.3">
      <c r="A258" s="215" t="s">
        <v>124</v>
      </c>
      <c r="B258" s="215" t="s">
        <v>709</v>
      </c>
      <c r="C258" s="660">
        <v>22</v>
      </c>
      <c r="D258" s="356" t="s">
        <v>1039</v>
      </c>
      <c r="E258" s="214" t="s">
        <v>89</v>
      </c>
      <c r="F258" s="221" t="s">
        <v>90</v>
      </c>
      <c r="G258" s="214" t="s">
        <v>247</v>
      </c>
      <c r="H258" s="229" t="s">
        <v>248</v>
      </c>
      <c r="I258" s="660">
        <v>83</v>
      </c>
      <c r="J258" s="675">
        <f>AVERAGE(K258:N258)</f>
        <v>4.6130015432098768</v>
      </c>
      <c r="K258" s="676">
        <v>4.5925925925925926</v>
      </c>
      <c r="L258" s="677">
        <v>4.6543209876543212</v>
      </c>
      <c r="M258" s="677">
        <v>4.5925925925925926</v>
      </c>
      <c r="N258" s="677">
        <v>4.6124999999999998</v>
      </c>
      <c r="O258" s="430" t="s">
        <v>1539</v>
      </c>
    </row>
    <row r="259" spans="1:16" ht="18" customHeight="1" x14ac:dyDescent="0.3">
      <c r="A259" s="215" t="s">
        <v>124</v>
      </c>
      <c r="B259" s="215" t="s">
        <v>709</v>
      </c>
      <c r="C259" s="660">
        <v>22</v>
      </c>
      <c r="D259" s="356" t="s">
        <v>1039</v>
      </c>
      <c r="E259" s="214" t="s">
        <v>934</v>
      </c>
      <c r="F259" s="221" t="s">
        <v>935</v>
      </c>
      <c r="G259" s="214" t="s">
        <v>247</v>
      </c>
      <c r="H259" s="229" t="s">
        <v>248</v>
      </c>
      <c r="I259" s="660">
        <v>83</v>
      </c>
      <c r="J259" s="675">
        <f t="shared" ref="J259" si="57">AVERAGE(K259:N259)</f>
        <v>4.3251929012345682</v>
      </c>
      <c r="K259" s="676">
        <v>4.3209876543209873</v>
      </c>
      <c r="L259" s="677">
        <v>4.3624999999999998</v>
      </c>
      <c r="M259" s="677">
        <v>4.3086419753086416</v>
      </c>
      <c r="N259" s="677">
        <v>4.3086419753086416</v>
      </c>
      <c r="O259" s="430" t="s">
        <v>2022</v>
      </c>
    </row>
    <row r="260" spans="1:16" ht="18" customHeight="1" x14ac:dyDescent="0.3">
      <c r="A260" s="215" t="s">
        <v>124</v>
      </c>
      <c r="B260" s="215" t="s">
        <v>709</v>
      </c>
      <c r="C260" s="660">
        <v>22</v>
      </c>
      <c r="D260" s="356" t="s">
        <v>1039</v>
      </c>
      <c r="E260" s="214" t="s">
        <v>932</v>
      </c>
      <c r="F260" s="221" t="s">
        <v>933</v>
      </c>
      <c r="G260" s="214" t="s">
        <v>247</v>
      </c>
      <c r="H260" s="229" t="s">
        <v>248</v>
      </c>
      <c r="I260" s="660">
        <v>83</v>
      </c>
      <c r="J260" s="675">
        <f t="shared" ref="J260:J268" si="58">AVERAGE(K260:N260)</f>
        <v>4.4024390243902438</v>
      </c>
      <c r="K260" s="676">
        <v>4.4146341463414638</v>
      </c>
      <c r="L260" s="677">
        <v>4.4146341463414638</v>
      </c>
      <c r="M260" s="677">
        <v>4.3902439024390247</v>
      </c>
      <c r="N260" s="677">
        <v>4.3902439024390247</v>
      </c>
      <c r="O260" s="430" t="s">
        <v>2020</v>
      </c>
    </row>
    <row r="261" spans="1:16" ht="18" customHeight="1" x14ac:dyDescent="0.3">
      <c r="A261" s="215" t="s">
        <v>124</v>
      </c>
      <c r="B261" s="215" t="s">
        <v>709</v>
      </c>
      <c r="C261" s="660">
        <v>22</v>
      </c>
      <c r="D261" s="356" t="s">
        <v>1039</v>
      </c>
      <c r="E261" s="214" t="s">
        <v>930</v>
      </c>
      <c r="F261" s="221" t="s">
        <v>931</v>
      </c>
      <c r="G261" s="214" t="s">
        <v>247</v>
      </c>
      <c r="H261" s="229" t="s">
        <v>248</v>
      </c>
      <c r="I261" s="660">
        <v>83</v>
      </c>
      <c r="J261" s="675">
        <f t="shared" si="58"/>
        <v>4.0396341463414638</v>
      </c>
      <c r="K261" s="676">
        <v>4.0365853658536581</v>
      </c>
      <c r="L261" s="677">
        <v>4.0487804878048781</v>
      </c>
      <c r="M261" s="677">
        <v>4</v>
      </c>
      <c r="N261" s="677">
        <v>4.0731707317073171</v>
      </c>
      <c r="O261" s="452" t="s">
        <v>2020</v>
      </c>
      <c r="P261" s="1"/>
    </row>
    <row r="262" spans="1:16" ht="18" customHeight="1" x14ac:dyDescent="0.3">
      <c r="A262" s="215" t="s">
        <v>124</v>
      </c>
      <c r="B262" s="215" t="s">
        <v>709</v>
      </c>
      <c r="C262" s="660">
        <v>22</v>
      </c>
      <c r="D262" s="356" t="s">
        <v>1039</v>
      </c>
      <c r="E262" s="214" t="s">
        <v>928</v>
      </c>
      <c r="F262" s="221" t="s">
        <v>929</v>
      </c>
      <c r="G262" s="214" t="s">
        <v>247</v>
      </c>
      <c r="H262" s="229" t="s">
        <v>248</v>
      </c>
      <c r="I262" s="660">
        <v>83</v>
      </c>
      <c r="J262" s="675">
        <f t="shared" si="58"/>
        <v>3.7462737127371275</v>
      </c>
      <c r="K262" s="676">
        <v>3.7439024390243905</v>
      </c>
      <c r="L262" s="677">
        <v>3.8292682926829267</v>
      </c>
      <c r="M262" s="677">
        <v>3.6341463414634148</v>
      </c>
      <c r="N262" s="677">
        <v>3.7777777777777777</v>
      </c>
      <c r="O262" s="430" t="s">
        <v>2020</v>
      </c>
    </row>
    <row r="263" spans="1:16" ht="18" customHeight="1" x14ac:dyDescent="0.3">
      <c r="A263" s="215" t="s">
        <v>124</v>
      </c>
      <c r="B263" s="215" t="s">
        <v>709</v>
      </c>
      <c r="C263" s="660">
        <v>22</v>
      </c>
      <c r="D263" s="356" t="s">
        <v>1039</v>
      </c>
      <c r="E263" s="103" t="s">
        <v>925</v>
      </c>
      <c r="F263" s="181" t="s">
        <v>927</v>
      </c>
      <c r="G263" s="214" t="s">
        <v>247</v>
      </c>
      <c r="H263" s="229" t="s">
        <v>248</v>
      </c>
      <c r="I263" s="660">
        <v>83</v>
      </c>
      <c r="J263" s="675">
        <f t="shared" si="58"/>
        <v>3.7623456790123457</v>
      </c>
      <c r="K263" s="676">
        <v>3.8271604938271606</v>
      </c>
      <c r="L263" s="677">
        <v>3.8518518518518516</v>
      </c>
      <c r="M263" s="677">
        <v>3.6419753086419755</v>
      </c>
      <c r="N263" s="677">
        <v>3.7283950617283952</v>
      </c>
      <c r="O263" s="430" t="s">
        <v>2020</v>
      </c>
    </row>
    <row r="264" spans="1:16" ht="18" customHeight="1" x14ac:dyDescent="0.3">
      <c r="A264" s="215" t="s">
        <v>124</v>
      </c>
      <c r="B264" s="215" t="s">
        <v>709</v>
      </c>
      <c r="C264" s="660">
        <v>22</v>
      </c>
      <c r="D264" s="356" t="s">
        <v>1039</v>
      </c>
      <c r="E264" s="103" t="s">
        <v>925</v>
      </c>
      <c r="F264" s="181" t="s">
        <v>926</v>
      </c>
      <c r="G264" s="214" t="s">
        <v>247</v>
      </c>
      <c r="H264" s="229" t="s">
        <v>248</v>
      </c>
      <c r="I264" s="660">
        <v>83</v>
      </c>
      <c r="J264" s="675">
        <f t="shared" si="58"/>
        <v>3.795871913580247</v>
      </c>
      <c r="K264" s="676">
        <v>3.8624999999999998</v>
      </c>
      <c r="L264" s="677">
        <v>3.8765432098765431</v>
      </c>
      <c r="M264" s="677">
        <v>3.6666666666666665</v>
      </c>
      <c r="N264" s="677">
        <v>3.7777777777777777</v>
      </c>
      <c r="O264" s="430" t="s">
        <v>2020</v>
      </c>
    </row>
    <row r="265" spans="1:16" ht="18" customHeight="1" x14ac:dyDescent="0.3">
      <c r="A265" s="215" t="s">
        <v>124</v>
      </c>
      <c r="B265" s="215" t="s">
        <v>709</v>
      </c>
      <c r="C265" s="660">
        <v>22</v>
      </c>
      <c r="D265" s="356" t="s">
        <v>1039</v>
      </c>
      <c r="E265" s="214" t="s">
        <v>922</v>
      </c>
      <c r="F265" s="221" t="s">
        <v>924</v>
      </c>
      <c r="G265" s="214" t="s">
        <v>247</v>
      </c>
      <c r="H265" s="229" t="s">
        <v>248</v>
      </c>
      <c r="I265" s="660">
        <v>83</v>
      </c>
      <c r="J265" s="675">
        <f t="shared" si="58"/>
        <v>3.6563657407407404</v>
      </c>
      <c r="K265" s="676">
        <v>3.6666666666666665</v>
      </c>
      <c r="L265" s="677">
        <v>3.7037037037037037</v>
      </c>
      <c r="M265" s="677">
        <v>3.5925925925925926</v>
      </c>
      <c r="N265" s="677">
        <v>3.6625000000000001</v>
      </c>
      <c r="O265" s="452" t="s">
        <v>2022</v>
      </c>
      <c r="P265" s="1"/>
    </row>
    <row r="266" spans="1:16" ht="18" customHeight="1" x14ac:dyDescent="0.3">
      <c r="A266" s="215" t="s">
        <v>124</v>
      </c>
      <c r="B266" s="215" t="s">
        <v>709</v>
      </c>
      <c r="C266" s="660">
        <v>22</v>
      </c>
      <c r="D266" s="356" t="s">
        <v>1039</v>
      </c>
      <c r="E266" s="214" t="s">
        <v>922</v>
      </c>
      <c r="F266" s="221" t="s">
        <v>923</v>
      </c>
      <c r="G266" s="214" t="s">
        <v>247</v>
      </c>
      <c r="H266" s="229" t="s">
        <v>248</v>
      </c>
      <c r="I266" s="660">
        <v>83</v>
      </c>
      <c r="J266" s="675">
        <f t="shared" si="58"/>
        <v>3.838695987654321</v>
      </c>
      <c r="K266" s="676">
        <v>3.8518518518518516</v>
      </c>
      <c r="L266" s="677">
        <v>3.9012345679012346</v>
      </c>
      <c r="M266" s="677">
        <v>3.7374999999999998</v>
      </c>
      <c r="N266" s="677">
        <v>3.8641975308641974</v>
      </c>
      <c r="O266" s="430" t="s">
        <v>2020</v>
      </c>
    </row>
    <row r="267" spans="1:16" ht="18" customHeight="1" x14ac:dyDescent="0.3">
      <c r="A267" s="215" t="s">
        <v>124</v>
      </c>
      <c r="B267" s="215" t="s">
        <v>709</v>
      </c>
      <c r="C267" s="660">
        <v>22</v>
      </c>
      <c r="D267" s="356" t="s">
        <v>1039</v>
      </c>
      <c r="E267" s="214" t="s">
        <v>919</v>
      </c>
      <c r="F267" s="221" t="s">
        <v>921</v>
      </c>
      <c r="G267" s="214" t="s">
        <v>247</v>
      </c>
      <c r="H267" s="229" t="s">
        <v>248</v>
      </c>
      <c r="I267" s="660">
        <v>83</v>
      </c>
      <c r="J267" s="675">
        <f t="shared" si="58"/>
        <v>4.5076003086419751</v>
      </c>
      <c r="K267" s="676">
        <v>4.4625000000000004</v>
      </c>
      <c r="L267" s="677">
        <v>4.5432098765432096</v>
      </c>
      <c r="M267" s="677">
        <v>4.4814814814814818</v>
      </c>
      <c r="N267" s="677">
        <v>4.5432098765432096</v>
      </c>
      <c r="O267" s="430" t="s">
        <v>2021</v>
      </c>
    </row>
    <row r="268" spans="1:16" ht="18" customHeight="1" x14ac:dyDescent="0.3">
      <c r="A268" s="215" t="s">
        <v>124</v>
      </c>
      <c r="B268" s="215" t="s">
        <v>709</v>
      </c>
      <c r="C268" s="660">
        <v>22</v>
      </c>
      <c r="D268" s="356" t="s">
        <v>1039</v>
      </c>
      <c r="E268" s="214" t="s">
        <v>919</v>
      </c>
      <c r="F268" s="221" t="s">
        <v>920</v>
      </c>
      <c r="G268" s="214" t="s">
        <v>247</v>
      </c>
      <c r="H268" s="229" t="s">
        <v>248</v>
      </c>
      <c r="I268" s="660">
        <v>83</v>
      </c>
      <c r="J268" s="675">
        <f t="shared" si="58"/>
        <v>4.4874999999999998</v>
      </c>
      <c r="K268" s="676">
        <v>4.45</v>
      </c>
      <c r="L268" s="677">
        <v>4.5</v>
      </c>
      <c r="M268" s="677">
        <v>4.4749999999999996</v>
      </c>
      <c r="N268" s="677">
        <v>4.5250000000000004</v>
      </c>
      <c r="O268" s="430" t="s">
        <v>2021</v>
      </c>
    </row>
    <row r="269" spans="1:16" ht="18" hidden="1" customHeight="1" x14ac:dyDescent="0.3">
      <c r="A269" s="215" t="s">
        <v>124</v>
      </c>
      <c r="B269" s="215" t="s">
        <v>709</v>
      </c>
      <c r="C269" s="660">
        <v>1</v>
      </c>
      <c r="D269" s="362" t="s">
        <v>961</v>
      </c>
      <c r="E269" s="192"/>
      <c r="F269" s="365"/>
      <c r="G269" s="222" t="s">
        <v>962</v>
      </c>
      <c r="H269" s="230" t="s">
        <v>962</v>
      </c>
      <c r="I269" s="660">
        <v>28</v>
      </c>
      <c r="J269" s="675">
        <f>AVERAGE(J270:J274)</f>
        <v>4.7128306878306869</v>
      </c>
      <c r="K269" s="682">
        <f>AVERAGE(K270:K274)</f>
        <v>4.7</v>
      </c>
      <c r="L269" s="683">
        <f>AVERAGE(L270:L274)</f>
        <v>4.6785714285714288</v>
      </c>
      <c r="M269" s="683">
        <f>AVERAGE(M270:M274)</f>
        <v>4.7261904761904763</v>
      </c>
      <c r="N269" s="683">
        <f>AVERAGE(N270:N274)</f>
        <v>4.746560846560846</v>
      </c>
      <c r="O269" s="434"/>
    </row>
    <row r="270" spans="1:16" ht="18" hidden="1" customHeight="1" x14ac:dyDescent="0.3">
      <c r="A270" s="215" t="s">
        <v>124</v>
      </c>
      <c r="B270" s="215" t="s">
        <v>709</v>
      </c>
      <c r="C270" s="660">
        <v>1</v>
      </c>
      <c r="D270" s="356" t="s">
        <v>710</v>
      </c>
      <c r="E270" s="214" t="s">
        <v>963</v>
      </c>
      <c r="F270" s="221" t="s">
        <v>964</v>
      </c>
      <c r="G270" s="214" t="s">
        <v>962</v>
      </c>
      <c r="H270" s="229" t="s">
        <v>962</v>
      </c>
      <c r="I270" s="660">
        <v>28</v>
      </c>
      <c r="J270" s="672">
        <f t="shared" ref="J270:J274" si="59">AVERAGE(K270:N270)</f>
        <v>4.6696428571428577</v>
      </c>
      <c r="K270" s="673">
        <v>4.5714285714285712</v>
      </c>
      <c r="L270" s="674">
        <v>4.7142857142857144</v>
      </c>
      <c r="M270" s="674">
        <v>4.7142857142857144</v>
      </c>
      <c r="N270" s="674">
        <v>4.6785714285714288</v>
      </c>
      <c r="O270" s="430" t="s">
        <v>2021</v>
      </c>
    </row>
    <row r="271" spans="1:16" ht="18" hidden="1" customHeight="1" x14ac:dyDescent="0.3">
      <c r="A271" s="215" t="s">
        <v>124</v>
      </c>
      <c r="B271" s="215" t="s">
        <v>709</v>
      </c>
      <c r="C271" s="660">
        <v>1</v>
      </c>
      <c r="D271" s="356" t="s">
        <v>710</v>
      </c>
      <c r="E271" s="214" t="s">
        <v>965</v>
      </c>
      <c r="F271" s="221" t="s">
        <v>966</v>
      </c>
      <c r="G271" s="214" t="s">
        <v>962</v>
      </c>
      <c r="H271" s="229" t="s">
        <v>962</v>
      </c>
      <c r="I271" s="660">
        <v>28</v>
      </c>
      <c r="J271" s="675">
        <f t="shared" si="59"/>
        <v>4.7662037037037042</v>
      </c>
      <c r="K271" s="676">
        <v>4.7857142857142856</v>
      </c>
      <c r="L271" s="677">
        <v>4.6785714285714288</v>
      </c>
      <c r="M271" s="677">
        <v>4.7857142857142856</v>
      </c>
      <c r="N271" s="677">
        <v>4.8148148148148149</v>
      </c>
      <c r="O271" s="430" t="s">
        <v>2021</v>
      </c>
      <c r="P271" s="1"/>
    </row>
    <row r="272" spans="1:16" ht="18" hidden="1" customHeight="1" x14ac:dyDescent="0.3">
      <c r="A272" s="215" t="s">
        <v>124</v>
      </c>
      <c r="B272" s="215" t="s">
        <v>709</v>
      </c>
      <c r="C272" s="660">
        <v>1</v>
      </c>
      <c r="D272" s="356" t="s">
        <v>710</v>
      </c>
      <c r="E272" s="214" t="s">
        <v>944</v>
      </c>
      <c r="F272" s="221" t="s">
        <v>967</v>
      </c>
      <c r="G272" s="214" t="s">
        <v>962</v>
      </c>
      <c r="H272" s="229" t="s">
        <v>962</v>
      </c>
      <c r="I272" s="660">
        <v>28</v>
      </c>
      <c r="J272" s="675">
        <f t="shared" si="59"/>
        <v>4.619378306878307</v>
      </c>
      <c r="K272" s="676">
        <v>4.6428571428571432</v>
      </c>
      <c r="L272" s="677">
        <v>4.4642857142857144</v>
      </c>
      <c r="M272" s="677">
        <v>4.666666666666667</v>
      </c>
      <c r="N272" s="677">
        <v>4.7037037037037033</v>
      </c>
      <c r="O272" s="430" t="s">
        <v>2021</v>
      </c>
    </row>
    <row r="273" spans="1:16" ht="18" hidden="1" customHeight="1" x14ac:dyDescent="0.3">
      <c r="A273" s="215" t="s">
        <v>124</v>
      </c>
      <c r="B273" s="215" t="s">
        <v>709</v>
      </c>
      <c r="C273" s="660">
        <v>1</v>
      </c>
      <c r="D273" s="356" t="s">
        <v>710</v>
      </c>
      <c r="E273" s="214" t="s">
        <v>968</v>
      </c>
      <c r="F273" s="221" t="s">
        <v>969</v>
      </c>
      <c r="G273" s="214" t="s">
        <v>962</v>
      </c>
      <c r="H273" s="229" t="s">
        <v>962</v>
      </c>
      <c r="I273" s="660">
        <v>28</v>
      </c>
      <c r="J273" s="675">
        <f t="shared" si="59"/>
        <v>4.6875</v>
      </c>
      <c r="K273" s="676">
        <v>4.6785714285714288</v>
      </c>
      <c r="L273" s="677">
        <v>4.6428571428571432</v>
      </c>
      <c r="M273" s="677">
        <v>4.6785714285714288</v>
      </c>
      <c r="N273" s="677">
        <v>4.75</v>
      </c>
      <c r="O273" s="430" t="s">
        <v>2021</v>
      </c>
    </row>
    <row r="274" spans="1:16" ht="18" hidden="1" customHeight="1" x14ac:dyDescent="0.3">
      <c r="A274" s="215" t="s">
        <v>124</v>
      </c>
      <c r="B274" s="215" t="s">
        <v>709</v>
      </c>
      <c r="C274" s="660">
        <v>1</v>
      </c>
      <c r="D274" s="356" t="s">
        <v>710</v>
      </c>
      <c r="E274" s="214" t="s">
        <v>970</v>
      </c>
      <c r="F274" s="221" t="s">
        <v>971</v>
      </c>
      <c r="G274" s="214" t="s">
        <v>962</v>
      </c>
      <c r="H274" s="229" t="s">
        <v>962</v>
      </c>
      <c r="I274" s="660">
        <v>28</v>
      </c>
      <c r="J274" s="675">
        <f t="shared" si="59"/>
        <v>4.8214285714285712</v>
      </c>
      <c r="K274" s="676">
        <v>4.8214285714285712</v>
      </c>
      <c r="L274" s="677">
        <v>4.8928571428571432</v>
      </c>
      <c r="M274" s="677">
        <v>4.7857142857142856</v>
      </c>
      <c r="N274" s="677">
        <v>4.7857142857142856</v>
      </c>
      <c r="O274" s="430" t="s">
        <v>2021</v>
      </c>
      <c r="P274" s="1"/>
    </row>
    <row r="275" spans="1:16" ht="18" hidden="1" customHeight="1" x14ac:dyDescent="0.3">
      <c r="A275" s="215" t="s">
        <v>124</v>
      </c>
      <c r="B275" s="215" t="s">
        <v>709</v>
      </c>
      <c r="C275" s="660">
        <v>1</v>
      </c>
      <c r="D275" s="362" t="s">
        <v>981</v>
      </c>
      <c r="E275" s="192"/>
      <c r="F275" s="365"/>
      <c r="G275" s="222" t="s">
        <v>980</v>
      </c>
      <c r="H275" s="230" t="s">
        <v>980</v>
      </c>
      <c r="I275" s="660">
        <v>22</v>
      </c>
      <c r="J275" s="675">
        <f>AVERAGE(J276:J282)</f>
        <v>4.5302257266542982</v>
      </c>
      <c r="K275" s="682">
        <f>AVERAGE(K276:K282)</f>
        <v>4.5454545454545459</v>
      </c>
      <c r="L275" s="683">
        <f>AVERAGE(L276:L282)</f>
        <v>4.5649350649350646</v>
      </c>
      <c r="M275" s="683">
        <f t="shared" ref="M275:N275" si="60">AVERAGE(M276:M282)</f>
        <v>4.4610389610389607</v>
      </c>
      <c r="N275" s="683">
        <f t="shared" si="60"/>
        <v>4.5494743351886209</v>
      </c>
      <c r="O275" s="434"/>
    </row>
    <row r="276" spans="1:16" ht="18" hidden="1" customHeight="1" x14ac:dyDescent="0.3">
      <c r="A276" s="215" t="s">
        <v>124</v>
      </c>
      <c r="B276" s="215" t="s">
        <v>709</v>
      </c>
      <c r="C276" s="660">
        <v>1</v>
      </c>
      <c r="D276" s="356" t="s">
        <v>711</v>
      </c>
      <c r="E276" s="214" t="s">
        <v>982</v>
      </c>
      <c r="F276" s="221" t="s">
        <v>983</v>
      </c>
      <c r="G276" s="214" t="s">
        <v>980</v>
      </c>
      <c r="H276" s="229" t="s">
        <v>980</v>
      </c>
      <c r="I276" s="660">
        <v>22</v>
      </c>
      <c r="J276" s="672">
        <f t="shared" ref="J276:J282" si="61">AVERAGE(K276:N276)</f>
        <v>4.6093073593073584</v>
      </c>
      <c r="K276" s="673">
        <v>4.6363636363636367</v>
      </c>
      <c r="L276" s="674">
        <v>4.5909090909090908</v>
      </c>
      <c r="M276" s="674">
        <v>4.5909090909090908</v>
      </c>
      <c r="N276" s="674">
        <v>4.6190476190476186</v>
      </c>
      <c r="O276" s="430" t="s">
        <v>2021</v>
      </c>
    </row>
    <row r="277" spans="1:16" ht="18" hidden="1" customHeight="1" x14ac:dyDescent="0.3">
      <c r="A277" s="215" t="s">
        <v>124</v>
      </c>
      <c r="B277" s="215" t="s">
        <v>709</v>
      </c>
      <c r="C277" s="660">
        <v>1</v>
      </c>
      <c r="D277" s="356" t="s">
        <v>711</v>
      </c>
      <c r="E277" s="214" t="s">
        <v>984</v>
      </c>
      <c r="F277" s="221" t="s">
        <v>985</v>
      </c>
      <c r="G277" s="214" t="s">
        <v>980</v>
      </c>
      <c r="H277" s="229" t="s">
        <v>980</v>
      </c>
      <c r="I277" s="660">
        <v>22</v>
      </c>
      <c r="J277" s="675">
        <f t="shared" si="61"/>
        <v>4.420454545454545</v>
      </c>
      <c r="K277" s="676">
        <v>4.5</v>
      </c>
      <c r="L277" s="677">
        <v>4.5</v>
      </c>
      <c r="M277" s="677">
        <v>4.1818181818181817</v>
      </c>
      <c r="N277" s="677">
        <v>4.5</v>
      </c>
      <c r="O277" s="430" t="s">
        <v>2021</v>
      </c>
      <c r="P277" s="1"/>
    </row>
    <row r="278" spans="1:16" ht="18" hidden="1" customHeight="1" x14ac:dyDescent="0.3">
      <c r="A278" s="215" t="s">
        <v>124</v>
      </c>
      <c r="B278" s="215" t="s">
        <v>709</v>
      </c>
      <c r="C278" s="660">
        <v>1</v>
      </c>
      <c r="D278" s="356" t="s">
        <v>711</v>
      </c>
      <c r="E278" s="214" t="s">
        <v>986</v>
      </c>
      <c r="F278" s="221" t="s">
        <v>987</v>
      </c>
      <c r="G278" s="214" t="s">
        <v>980</v>
      </c>
      <c r="H278" s="229" t="s">
        <v>980</v>
      </c>
      <c r="I278" s="660">
        <v>22</v>
      </c>
      <c r="J278" s="675">
        <f t="shared" si="61"/>
        <v>4.5340909090909092</v>
      </c>
      <c r="K278" s="676">
        <v>4.5454545454545459</v>
      </c>
      <c r="L278" s="677">
        <v>4.5909090909090908</v>
      </c>
      <c r="M278" s="677">
        <v>4.5909090909090908</v>
      </c>
      <c r="N278" s="677">
        <v>4.4090909090909092</v>
      </c>
      <c r="O278" s="430" t="s">
        <v>2021</v>
      </c>
    </row>
    <row r="279" spans="1:16" ht="18" hidden="1" customHeight="1" x14ac:dyDescent="0.3">
      <c r="A279" s="215" t="s">
        <v>124</v>
      </c>
      <c r="B279" s="215" t="s">
        <v>709</v>
      </c>
      <c r="C279" s="660">
        <v>1</v>
      </c>
      <c r="D279" s="356" t="s">
        <v>711</v>
      </c>
      <c r="E279" s="214" t="s">
        <v>988</v>
      </c>
      <c r="F279" s="221" t="s">
        <v>989</v>
      </c>
      <c r="G279" s="214" t="s">
        <v>980</v>
      </c>
      <c r="H279" s="229" t="s">
        <v>980</v>
      </c>
      <c r="I279" s="660">
        <v>22</v>
      </c>
      <c r="J279" s="675">
        <f t="shared" si="61"/>
        <v>4.6477272727272734</v>
      </c>
      <c r="K279" s="676">
        <v>4.6363636363636367</v>
      </c>
      <c r="L279" s="677">
        <v>4.6363636363636367</v>
      </c>
      <c r="M279" s="677">
        <v>4.6363636363636367</v>
      </c>
      <c r="N279" s="677">
        <v>4.6818181818181817</v>
      </c>
      <c r="O279" s="430" t="s">
        <v>2021</v>
      </c>
    </row>
    <row r="280" spans="1:16" ht="18" hidden="1" customHeight="1" x14ac:dyDescent="0.3">
      <c r="A280" s="215" t="s">
        <v>124</v>
      </c>
      <c r="B280" s="215" t="s">
        <v>709</v>
      </c>
      <c r="C280" s="660">
        <v>1</v>
      </c>
      <c r="D280" s="356" t="s">
        <v>711</v>
      </c>
      <c r="E280" s="214" t="s">
        <v>990</v>
      </c>
      <c r="F280" s="221" t="s">
        <v>91</v>
      </c>
      <c r="G280" s="214" t="s">
        <v>980</v>
      </c>
      <c r="H280" s="229" t="s">
        <v>980</v>
      </c>
      <c r="I280" s="660">
        <v>22</v>
      </c>
      <c r="J280" s="675">
        <f t="shared" si="61"/>
        <v>4.5454545454545459</v>
      </c>
      <c r="K280" s="676">
        <v>4.5454545454545459</v>
      </c>
      <c r="L280" s="677">
        <v>4.5909090909090908</v>
      </c>
      <c r="M280" s="677">
        <v>4.5</v>
      </c>
      <c r="N280" s="677">
        <v>4.5454545454545459</v>
      </c>
      <c r="O280" s="430" t="s">
        <v>2021</v>
      </c>
      <c r="P280" s="1"/>
    </row>
    <row r="281" spans="1:16" ht="18" hidden="1" customHeight="1" x14ac:dyDescent="0.3">
      <c r="A281" s="215" t="s">
        <v>124</v>
      </c>
      <c r="B281" s="215" t="s">
        <v>709</v>
      </c>
      <c r="C281" s="660">
        <v>1</v>
      </c>
      <c r="D281" s="356" t="s">
        <v>711</v>
      </c>
      <c r="E281" s="214" t="s">
        <v>991</v>
      </c>
      <c r="F281" s="221" t="s">
        <v>992</v>
      </c>
      <c r="G281" s="214" t="s">
        <v>980</v>
      </c>
      <c r="H281" s="229" t="s">
        <v>980</v>
      </c>
      <c r="I281" s="660">
        <v>22</v>
      </c>
      <c r="J281" s="675">
        <f t="shared" si="61"/>
        <v>4.454545454545455</v>
      </c>
      <c r="K281" s="676">
        <v>4.4090909090909092</v>
      </c>
      <c r="L281" s="677">
        <v>4.5</v>
      </c>
      <c r="M281" s="677">
        <v>4.3636363636363633</v>
      </c>
      <c r="N281" s="677">
        <v>4.5454545454545459</v>
      </c>
      <c r="O281" s="430" t="s">
        <v>2021</v>
      </c>
    </row>
    <row r="282" spans="1:16" ht="18" hidden="1" customHeight="1" x14ac:dyDescent="0.3">
      <c r="A282" s="215" t="s">
        <v>124</v>
      </c>
      <c r="B282" s="215" t="s">
        <v>709</v>
      </c>
      <c r="C282" s="660">
        <v>1</v>
      </c>
      <c r="D282" s="356" t="s">
        <v>711</v>
      </c>
      <c r="E282" s="214" t="s">
        <v>993</v>
      </c>
      <c r="F282" s="221" t="s">
        <v>994</v>
      </c>
      <c r="G282" s="214" t="s">
        <v>980</v>
      </c>
      <c r="H282" s="229" t="s">
        <v>980</v>
      </c>
      <c r="I282" s="660">
        <v>22</v>
      </c>
      <c r="J282" s="675">
        <f t="shared" si="61"/>
        <v>4.5</v>
      </c>
      <c r="K282" s="676">
        <v>4.5454545454545459</v>
      </c>
      <c r="L282" s="677">
        <v>4.5454545454545459</v>
      </c>
      <c r="M282" s="677">
        <v>4.3636363636363633</v>
      </c>
      <c r="N282" s="677">
        <v>4.5454545454545459</v>
      </c>
      <c r="O282" s="430" t="s">
        <v>2021</v>
      </c>
    </row>
    <row r="283" spans="1:16" ht="18" hidden="1" customHeight="1" x14ac:dyDescent="0.3">
      <c r="A283" s="215" t="s">
        <v>124</v>
      </c>
      <c r="B283" s="215" t="s">
        <v>709</v>
      </c>
      <c r="C283" s="660">
        <v>1</v>
      </c>
      <c r="D283" s="362" t="s">
        <v>998</v>
      </c>
      <c r="E283" s="192"/>
      <c r="F283" s="365"/>
      <c r="G283" s="222" t="s">
        <v>999</v>
      </c>
      <c r="H283" s="230" t="s">
        <v>999</v>
      </c>
      <c r="I283" s="660">
        <v>28</v>
      </c>
      <c r="J283" s="675">
        <f>AVERAGE(J284:J292)</f>
        <v>4.673499468638358</v>
      </c>
      <c r="K283" s="682">
        <f>AVERAGE(K284:K292)</f>
        <v>4.6821213765658216</v>
      </c>
      <c r="L283" s="683">
        <f>AVERAGE(L284:L292)</f>
        <v>4.6940261384705826</v>
      </c>
      <c r="M283" s="683">
        <f>AVERAGE(M284:M292)</f>
        <v>4.6500814000814001</v>
      </c>
      <c r="N283" s="683">
        <f>AVERAGE(N284:N292)</f>
        <v>4.6677689594356258</v>
      </c>
      <c r="O283" s="434"/>
    </row>
    <row r="284" spans="1:16" ht="18" hidden="1" customHeight="1" x14ac:dyDescent="0.3">
      <c r="A284" s="215" t="s">
        <v>124</v>
      </c>
      <c r="B284" s="215" t="s">
        <v>709</v>
      </c>
      <c r="C284" s="660">
        <v>1</v>
      </c>
      <c r="D284" s="356" t="s">
        <v>712</v>
      </c>
      <c r="E284" s="214" t="s">
        <v>1000</v>
      </c>
      <c r="F284" s="221" t="s">
        <v>1001</v>
      </c>
      <c r="G284" s="214" t="s">
        <v>999</v>
      </c>
      <c r="H284" s="229" t="s">
        <v>999</v>
      </c>
      <c r="I284" s="660">
        <v>28</v>
      </c>
      <c r="J284" s="672">
        <f t="shared" ref="J284:J292" si="62">AVERAGE(K284:N284)</f>
        <v>4.6875</v>
      </c>
      <c r="K284" s="673">
        <v>4.6785714285714288</v>
      </c>
      <c r="L284" s="674">
        <v>4.75</v>
      </c>
      <c r="M284" s="674">
        <v>4.6428571428571432</v>
      </c>
      <c r="N284" s="674">
        <v>4.6785714285714288</v>
      </c>
      <c r="O284" s="430" t="s">
        <v>2021</v>
      </c>
    </row>
    <row r="285" spans="1:16" ht="18" hidden="1" customHeight="1" x14ac:dyDescent="0.3">
      <c r="A285" s="215" t="s">
        <v>124</v>
      </c>
      <c r="B285" s="215" t="s">
        <v>709</v>
      </c>
      <c r="C285" s="660">
        <v>1</v>
      </c>
      <c r="D285" s="356" t="s">
        <v>712</v>
      </c>
      <c r="E285" s="214" t="s">
        <v>1000</v>
      </c>
      <c r="F285" s="221" t="s">
        <v>1002</v>
      </c>
      <c r="G285" s="214" t="s">
        <v>999</v>
      </c>
      <c r="H285" s="229" t="s">
        <v>999</v>
      </c>
      <c r="I285" s="660">
        <v>28</v>
      </c>
      <c r="J285" s="675">
        <f t="shared" si="62"/>
        <v>4.6759259259259256</v>
      </c>
      <c r="K285" s="676">
        <v>4.6785714285714288</v>
      </c>
      <c r="L285" s="677">
        <v>4.6785714285714288</v>
      </c>
      <c r="M285" s="677">
        <v>4.6428571428571432</v>
      </c>
      <c r="N285" s="677">
        <v>4.7037037037037033</v>
      </c>
      <c r="O285" s="430" t="s">
        <v>2021</v>
      </c>
      <c r="P285" s="1"/>
    </row>
    <row r="286" spans="1:16" ht="18" hidden="1" customHeight="1" x14ac:dyDescent="0.3">
      <c r="A286" s="215" t="s">
        <v>124</v>
      </c>
      <c r="B286" s="215" t="s">
        <v>709</v>
      </c>
      <c r="C286" s="660">
        <v>1</v>
      </c>
      <c r="D286" s="356" t="s">
        <v>712</v>
      </c>
      <c r="E286" s="214" t="s">
        <v>1000</v>
      </c>
      <c r="F286" s="221" t="s">
        <v>1003</v>
      </c>
      <c r="G286" s="214" t="s">
        <v>999</v>
      </c>
      <c r="H286" s="229" t="s">
        <v>999</v>
      </c>
      <c r="I286" s="660">
        <v>28</v>
      </c>
      <c r="J286" s="675">
        <f t="shared" si="62"/>
        <v>4.6607142857142865</v>
      </c>
      <c r="K286" s="676">
        <v>4.6428571428571432</v>
      </c>
      <c r="L286" s="677">
        <v>4.6785714285714288</v>
      </c>
      <c r="M286" s="677">
        <v>4.6785714285714288</v>
      </c>
      <c r="N286" s="677">
        <v>4.6428571428571432</v>
      </c>
      <c r="O286" s="430" t="s">
        <v>2021</v>
      </c>
    </row>
    <row r="287" spans="1:16" ht="18" hidden="1" customHeight="1" x14ac:dyDescent="0.3">
      <c r="A287" s="215" t="s">
        <v>124</v>
      </c>
      <c r="B287" s="215" t="s">
        <v>709</v>
      </c>
      <c r="C287" s="660">
        <v>1</v>
      </c>
      <c r="D287" s="356" t="s">
        <v>712</v>
      </c>
      <c r="E287" s="214" t="s">
        <v>1000</v>
      </c>
      <c r="F287" s="221" t="s">
        <v>1004</v>
      </c>
      <c r="G287" s="214" t="s">
        <v>999</v>
      </c>
      <c r="H287" s="229" t="s">
        <v>999</v>
      </c>
      <c r="I287" s="660">
        <v>28</v>
      </c>
      <c r="J287" s="675">
        <f t="shared" si="62"/>
        <v>4.6964285714285712</v>
      </c>
      <c r="K287" s="676">
        <v>4.7142857142857144</v>
      </c>
      <c r="L287" s="677">
        <v>4.7142857142857144</v>
      </c>
      <c r="M287" s="677">
        <v>4.6785714285714288</v>
      </c>
      <c r="N287" s="677">
        <v>4.6785714285714288</v>
      </c>
      <c r="O287" s="430" t="s">
        <v>2021</v>
      </c>
    </row>
    <row r="288" spans="1:16" ht="18" hidden="1" customHeight="1" x14ac:dyDescent="0.3">
      <c r="A288" s="215" t="s">
        <v>124</v>
      </c>
      <c r="B288" s="215" t="s">
        <v>709</v>
      </c>
      <c r="C288" s="660">
        <v>1</v>
      </c>
      <c r="D288" s="356" t="s">
        <v>712</v>
      </c>
      <c r="E288" s="214" t="s">
        <v>1000</v>
      </c>
      <c r="F288" s="221" t="s">
        <v>1005</v>
      </c>
      <c r="G288" s="214" t="s">
        <v>999</v>
      </c>
      <c r="H288" s="229" t="s">
        <v>999</v>
      </c>
      <c r="I288" s="660">
        <v>28</v>
      </c>
      <c r="J288" s="675">
        <f t="shared" si="62"/>
        <v>4.6696428571428577</v>
      </c>
      <c r="K288" s="676">
        <v>4.6785714285714288</v>
      </c>
      <c r="L288" s="677">
        <v>4.6785714285714288</v>
      </c>
      <c r="M288" s="677">
        <v>4.6428571428571432</v>
      </c>
      <c r="N288" s="677">
        <v>4.6785714285714288</v>
      </c>
      <c r="O288" s="430" t="s">
        <v>2021</v>
      </c>
      <c r="P288" s="1"/>
    </row>
    <row r="289" spans="1:16" ht="18" hidden="1" customHeight="1" x14ac:dyDescent="0.3">
      <c r="A289" s="215" t="s">
        <v>124</v>
      </c>
      <c r="B289" s="215" t="s">
        <v>709</v>
      </c>
      <c r="C289" s="660">
        <v>1</v>
      </c>
      <c r="D289" s="356" t="s">
        <v>712</v>
      </c>
      <c r="E289" s="214" t="s">
        <v>1000</v>
      </c>
      <c r="F289" s="221" t="s">
        <v>1006</v>
      </c>
      <c r="G289" s="214" t="s">
        <v>999</v>
      </c>
      <c r="H289" s="229" t="s">
        <v>999</v>
      </c>
      <c r="I289" s="660">
        <v>28</v>
      </c>
      <c r="J289" s="675">
        <f t="shared" si="62"/>
        <v>4.6696428571428577</v>
      </c>
      <c r="K289" s="676">
        <v>4.6785714285714288</v>
      </c>
      <c r="L289" s="677">
        <v>4.6785714285714288</v>
      </c>
      <c r="M289" s="677">
        <v>4.6428571428571432</v>
      </c>
      <c r="N289" s="677">
        <v>4.6785714285714288</v>
      </c>
      <c r="O289" s="430" t="s">
        <v>2021</v>
      </c>
    </row>
    <row r="290" spans="1:16" ht="18" hidden="1" customHeight="1" x14ac:dyDescent="0.3">
      <c r="A290" s="215" t="s">
        <v>124</v>
      </c>
      <c r="B290" s="215" t="s">
        <v>709</v>
      </c>
      <c r="C290" s="660">
        <v>1</v>
      </c>
      <c r="D290" s="356" t="s">
        <v>712</v>
      </c>
      <c r="E290" s="214" t="s">
        <v>1000</v>
      </c>
      <c r="F290" s="221" t="s">
        <v>1007</v>
      </c>
      <c r="G290" s="214" t="s">
        <v>999</v>
      </c>
      <c r="H290" s="229" t="s">
        <v>999</v>
      </c>
      <c r="I290" s="660">
        <v>28</v>
      </c>
      <c r="J290" s="675">
        <f t="shared" si="62"/>
        <v>4.7205687830687832</v>
      </c>
      <c r="K290" s="676">
        <v>4.75</v>
      </c>
      <c r="L290" s="677">
        <v>4.75</v>
      </c>
      <c r="M290" s="677">
        <v>4.6785714285714288</v>
      </c>
      <c r="N290" s="677">
        <v>4.7037037037037033</v>
      </c>
      <c r="O290" s="430" t="s">
        <v>2021</v>
      </c>
    </row>
    <row r="291" spans="1:16" ht="18" hidden="1" customHeight="1" x14ac:dyDescent="0.3">
      <c r="A291" s="215" t="s">
        <v>124</v>
      </c>
      <c r="B291" s="215" t="s">
        <v>709</v>
      </c>
      <c r="C291" s="660">
        <v>1</v>
      </c>
      <c r="D291" s="356" t="s">
        <v>712</v>
      </c>
      <c r="E291" s="214" t="s">
        <v>1000</v>
      </c>
      <c r="F291" s="221" t="s">
        <v>1008</v>
      </c>
      <c r="G291" s="214" t="s">
        <v>999</v>
      </c>
      <c r="H291" s="229" t="s">
        <v>999</v>
      </c>
      <c r="I291" s="660">
        <v>28</v>
      </c>
      <c r="J291" s="675">
        <f t="shared" si="62"/>
        <v>4.7129629629629628</v>
      </c>
      <c r="K291" s="676">
        <v>4.7407407407407405</v>
      </c>
      <c r="L291" s="677">
        <v>4.7407407407407405</v>
      </c>
      <c r="M291" s="677">
        <v>4.666666666666667</v>
      </c>
      <c r="N291" s="677">
        <v>4.7037037037037033</v>
      </c>
      <c r="O291" s="430" t="s">
        <v>2021</v>
      </c>
    </row>
    <row r="292" spans="1:16" ht="18" hidden="1" customHeight="1" x14ac:dyDescent="0.3">
      <c r="A292" s="215" t="s">
        <v>124</v>
      </c>
      <c r="B292" s="215" t="s">
        <v>709</v>
      </c>
      <c r="C292" s="660">
        <v>1</v>
      </c>
      <c r="D292" s="356" t="s">
        <v>712</v>
      </c>
      <c r="E292" s="214" t="s">
        <v>1000</v>
      </c>
      <c r="F292" s="221" t="s">
        <v>1009</v>
      </c>
      <c r="G292" s="214" t="s">
        <v>999</v>
      </c>
      <c r="H292" s="229" t="s">
        <v>999</v>
      </c>
      <c r="I292" s="660">
        <v>28</v>
      </c>
      <c r="J292" s="675">
        <f t="shared" si="62"/>
        <v>4.5681089743589745</v>
      </c>
      <c r="K292" s="676">
        <v>4.5769230769230766</v>
      </c>
      <c r="L292" s="677">
        <v>4.5769230769230766</v>
      </c>
      <c r="M292" s="677">
        <v>4.5769230769230766</v>
      </c>
      <c r="N292" s="677">
        <v>4.541666666666667</v>
      </c>
      <c r="O292" s="430" t="s">
        <v>2021</v>
      </c>
      <c r="P292" s="1"/>
    </row>
    <row r="293" spans="1:16" ht="18" hidden="1" customHeight="1" x14ac:dyDescent="0.3">
      <c r="A293" s="215" t="s">
        <v>124</v>
      </c>
      <c r="B293" s="215" t="s">
        <v>709</v>
      </c>
      <c r="C293" s="660">
        <v>1</v>
      </c>
      <c r="D293" s="362" t="s">
        <v>1025</v>
      </c>
      <c r="E293" s="192"/>
      <c r="F293" s="365"/>
      <c r="G293" s="222" t="s">
        <v>1015</v>
      </c>
      <c r="H293" s="230" t="s">
        <v>1015</v>
      </c>
      <c r="I293" s="660">
        <v>16</v>
      </c>
      <c r="J293" s="675">
        <f>AVERAGE(J294:J297)</f>
        <v>4.4473958333333332</v>
      </c>
      <c r="K293" s="682">
        <f>AVERAGE(K294:K297)</f>
        <v>4.40625</v>
      </c>
      <c r="L293" s="683">
        <f>AVERAGE(L294:L297)</f>
        <v>4.453125</v>
      </c>
      <c r="M293" s="683">
        <f t="shared" ref="M293:N293" si="63">AVERAGE(M294:M297)</f>
        <v>4.5</v>
      </c>
      <c r="N293" s="683">
        <f t="shared" si="63"/>
        <v>4.4302083333333329</v>
      </c>
      <c r="O293" s="434"/>
    </row>
    <row r="294" spans="1:16" ht="18" hidden="1" customHeight="1" x14ac:dyDescent="0.3">
      <c r="A294" s="215" t="s">
        <v>124</v>
      </c>
      <c r="B294" s="215" t="s">
        <v>709</v>
      </c>
      <c r="C294" s="660">
        <v>1</v>
      </c>
      <c r="D294" s="356" t="s">
        <v>1024</v>
      </c>
      <c r="E294" s="214" t="s">
        <v>1016</v>
      </c>
      <c r="F294" s="221" t="s">
        <v>1017</v>
      </c>
      <c r="G294" s="214" t="s">
        <v>1015</v>
      </c>
      <c r="H294" s="229" t="s">
        <v>1015</v>
      </c>
      <c r="I294" s="660">
        <v>16</v>
      </c>
      <c r="J294" s="672">
        <f t="shared" ref="J294:J297" si="64">AVERAGE(K294:N294)</f>
        <v>4.359375</v>
      </c>
      <c r="K294" s="673">
        <v>4.375</v>
      </c>
      <c r="L294" s="674">
        <v>4.375</v>
      </c>
      <c r="M294" s="674">
        <v>4.5</v>
      </c>
      <c r="N294" s="674">
        <v>4.1875</v>
      </c>
      <c r="O294" s="430" t="s">
        <v>2021</v>
      </c>
    </row>
    <row r="295" spans="1:16" ht="18" hidden="1" customHeight="1" x14ac:dyDescent="0.3">
      <c r="A295" s="215" t="s">
        <v>124</v>
      </c>
      <c r="B295" s="215" t="s">
        <v>709</v>
      </c>
      <c r="C295" s="660">
        <v>1</v>
      </c>
      <c r="D295" s="356" t="s">
        <v>1024</v>
      </c>
      <c r="E295" s="214" t="s">
        <v>1018</v>
      </c>
      <c r="F295" s="221" t="s">
        <v>1019</v>
      </c>
      <c r="G295" s="214" t="s">
        <v>1015</v>
      </c>
      <c r="H295" s="229" t="s">
        <v>1015</v>
      </c>
      <c r="I295" s="660">
        <v>16</v>
      </c>
      <c r="J295" s="675">
        <f t="shared" si="64"/>
        <v>4.65625</v>
      </c>
      <c r="K295" s="676">
        <v>4.625</v>
      </c>
      <c r="L295" s="677">
        <v>4.6875</v>
      </c>
      <c r="M295" s="677">
        <v>4.625</v>
      </c>
      <c r="N295" s="677">
        <v>4.6875</v>
      </c>
      <c r="O295" s="430" t="s">
        <v>2021</v>
      </c>
      <c r="P295" s="1"/>
    </row>
    <row r="296" spans="1:16" ht="18" hidden="1" customHeight="1" x14ac:dyDescent="0.3">
      <c r="A296" s="215" t="s">
        <v>124</v>
      </c>
      <c r="B296" s="215" t="s">
        <v>709</v>
      </c>
      <c r="C296" s="660">
        <v>1</v>
      </c>
      <c r="D296" s="356" t="s">
        <v>1024</v>
      </c>
      <c r="E296" s="214" t="s">
        <v>1020</v>
      </c>
      <c r="F296" s="221" t="s">
        <v>1021</v>
      </c>
      <c r="G296" s="214" t="s">
        <v>1015</v>
      </c>
      <c r="H296" s="229" t="s">
        <v>1015</v>
      </c>
      <c r="I296" s="660">
        <v>16</v>
      </c>
      <c r="J296" s="675">
        <f t="shared" si="64"/>
        <v>4.5552083333333329</v>
      </c>
      <c r="K296" s="676">
        <v>4.5</v>
      </c>
      <c r="L296" s="677">
        <v>4.5625</v>
      </c>
      <c r="M296" s="677">
        <v>4.625</v>
      </c>
      <c r="N296" s="677">
        <v>4.5333333333333332</v>
      </c>
      <c r="O296" s="430" t="s">
        <v>2021</v>
      </c>
    </row>
    <row r="297" spans="1:16" ht="18" hidden="1" customHeight="1" x14ac:dyDescent="0.3">
      <c r="A297" s="215" t="s">
        <v>124</v>
      </c>
      <c r="B297" s="215" t="s">
        <v>709</v>
      </c>
      <c r="C297" s="660">
        <v>1</v>
      </c>
      <c r="D297" s="356" t="s">
        <v>1024</v>
      </c>
      <c r="E297" s="214" t="s">
        <v>1022</v>
      </c>
      <c r="F297" s="221" t="s">
        <v>1023</v>
      </c>
      <c r="G297" s="214" t="s">
        <v>1015</v>
      </c>
      <c r="H297" s="229" t="s">
        <v>1015</v>
      </c>
      <c r="I297" s="660">
        <v>16</v>
      </c>
      <c r="J297" s="675">
        <f t="shared" si="64"/>
        <v>4.21875</v>
      </c>
      <c r="K297" s="676">
        <v>4.125</v>
      </c>
      <c r="L297" s="677">
        <v>4.1875</v>
      </c>
      <c r="M297" s="677">
        <v>4.25</v>
      </c>
      <c r="N297" s="677">
        <v>4.3125</v>
      </c>
      <c r="O297" s="430" t="s">
        <v>2021</v>
      </c>
    </row>
    <row r="298" spans="1:16" ht="18" customHeight="1" x14ac:dyDescent="0.3">
      <c r="A298" s="215" t="s">
        <v>124</v>
      </c>
      <c r="B298" s="215" t="s">
        <v>718</v>
      </c>
      <c r="C298" s="660">
        <v>22</v>
      </c>
      <c r="D298" s="362" t="s">
        <v>1060</v>
      </c>
      <c r="E298" s="192"/>
      <c r="F298" s="365"/>
      <c r="G298" s="222" t="s">
        <v>247</v>
      </c>
      <c r="H298" s="230" t="s">
        <v>248</v>
      </c>
      <c r="I298" s="660">
        <v>81</v>
      </c>
      <c r="J298" s="675">
        <f>AVERAGE(J299:J316)</f>
        <v>4.5762620097945694</v>
      </c>
      <c r="K298" s="682">
        <f>AVERAGE(K299:K316)</f>
        <v>4.5573875542256914</v>
      </c>
      <c r="L298" s="683">
        <f>AVERAGE(L299:L316)</f>
        <v>4.6026167386040227</v>
      </c>
      <c r="M298" s="683">
        <f>AVERAGE(M299:M316)</f>
        <v>4.5608183315072353</v>
      </c>
      <c r="N298" s="683">
        <f>AVERAGE(N299:N316)</f>
        <v>4.5842254148413284</v>
      </c>
      <c r="O298" s="434"/>
    </row>
    <row r="299" spans="1:16" ht="18" customHeight="1" x14ac:dyDescent="0.3">
      <c r="A299" s="215" t="s">
        <v>124</v>
      </c>
      <c r="B299" s="215" t="s">
        <v>718</v>
      </c>
      <c r="C299" s="660">
        <v>22</v>
      </c>
      <c r="D299" s="356" t="s">
        <v>1041</v>
      </c>
      <c r="E299" s="214" t="s">
        <v>112</v>
      </c>
      <c r="F299" s="221" t="s">
        <v>326</v>
      </c>
      <c r="G299" s="214" t="s">
        <v>247</v>
      </c>
      <c r="H299" s="229" t="s">
        <v>248</v>
      </c>
      <c r="I299" s="660">
        <v>13</v>
      </c>
      <c r="J299" s="672">
        <f t="shared" ref="J299:J308" si="65">AVERAGE(K299:N299)</f>
        <v>4.4807692307692308</v>
      </c>
      <c r="K299" s="673">
        <v>4.384615384615385</v>
      </c>
      <c r="L299" s="674">
        <v>4.5384615384615383</v>
      </c>
      <c r="M299" s="674">
        <v>4.5</v>
      </c>
      <c r="N299" s="674">
        <v>4.5</v>
      </c>
      <c r="O299" s="430" t="s">
        <v>1535</v>
      </c>
    </row>
    <row r="300" spans="1:16" ht="18" customHeight="1" x14ac:dyDescent="0.3">
      <c r="A300" s="215" t="s">
        <v>124</v>
      </c>
      <c r="B300" s="215" t="s">
        <v>718</v>
      </c>
      <c r="C300" s="660">
        <v>22</v>
      </c>
      <c r="D300" s="356" t="s">
        <v>1041</v>
      </c>
      <c r="E300" s="214" t="s">
        <v>94</v>
      </c>
      <c r="F300" s="221" t="s">
        <v>326</v>
      </c>
      <c r="G300" s="214" t="s">
        <v>247</v>
      </c>
      <c r="H300" s="229" t="s">
        <v>248</v>
      </c>
      <c r="I300" s="660">
        <v>16</v>
      </c>
      <c r="J300" s="675">
        <f t="shared" si="65"/>
        <v>4.734375</v>
      </c>
      <c r="K300" s="676">
        <v>4.6875</v>
      </c>
      <c r="L300" s="677">
        <v>4.75</v>
      </c>
      <c r="M300" s="677">
        <v>4.75</v>
      </c>
      <c r="N300" s="677">
        <v>4.75</v>
      </c>
      <c r="O300" s="430" t="s">
        <v>1535</v>
      </c>
      <c r="P300" s="1"/>
    </row>
    <row r="301" spans="1:16" ht="18" customHeight="1" x14ac:dyDescent="0.3">
      <c r="A301" s="215" t="s">
        <v>124</v>
      </c>
      <c r="B301" s="215" t="s">
        <v>718</v>
      </c>
      <c r="C301" s="660">
        <v>22</v>
      </c>
      <c r="D301" s="356" t="s">
        <v>1041</v>
      </c>
      <c r="E301" s="214" t="s">
        <v>93</v>
      </c>
      <c r="F301" s="221" t="s">
        <v>326</v>
      </c>
      <c r="G301" s="214" t="s">
        <v>247</v>
      </c>
      <c r="H301" s="229" t="s">
        <v>248</v>
      </c>
      <c r="I301" s="660">
        <v>13</v>
      </c>
      <c r="J301" s="675">
        <f t="shared" si="65"/>
        <v>4.9230769230769234</v>
      </c>
      <c r="K301" s="676">
        <v>4.9230769230769234</v>
      </c>
      <c r="L301" s="677">
        <v>4.9230769230769234</v>
      </c>
      <c r="M301" s="677">
        <v>4.9230769230769234</v>
      </c>
      <c r="N301" s="677">
        <v>4.9230769230769234</v>
      </c>
      <c r="O301" s="430" t="s">
        <v>1535</v>
      </c>
    </row>
    <row r="302" spans="1:16" ht="18" customHeight="1" x14ac:dyDescent="0.3">
      <c r="A302" s="215" t="s">
        <v>124</v>
      </c>
      <c r="B302" s="215" t="s">
        <v>718</v>
      </c>
      <c r="C302" s="660">
        <v>22</v>
      </c>
      <c r="D302" s="356" t="s">
        <v>1041</v>
      </c>
      <c r="E302" s="214" t="s">
        <v>95</v>
      </c>
      <c r="F302" s="221" t="s">
        <v>321</v>
      </c>
      <c r="G302" s="214" t="s">
        <v>247</v>
      </c>
      <c r="H302" s="229" t="s">
        <v>248</v>
      </c>
      <c r="I302" s="660">
        <v>20</v>
      </c>
      <c r="J302" s="675">
        <f t="shared" si="65"/>
        <v>4.7124999999999995</v>
      </c>
      <c r="K302" s="676">
        <v>4.7</v>
      </c>
      <c r="L302" s="677">
        <v>4.75</v>
      </c>
      <c r="M302" s="677">
        <v>4.7</v>
      </c>
      <c r="N302" s="677">
        <v>4.7</v>
      </c>
      <c r="O302" s="430" t="s">
        <v>1535</v>
      </c>
    </row>
    <row r="303" spans="1:16" ht="18" customHeight="1" x14ac:dyDescent="0.3">
      <c r="A303" s="215" t="s">
        <v>124</v>
      </c>
      <c r="B303" s="215" t="s">
        <v>718</v>
      </c>
      <c r="C303" s="660">
        <v>22</v>
      </c>
      <c r="D303" s="356" t="s">
        <v>1041</v>
      </c>
      <c r="E303" s="214" t="s">
        <v>97</v>
      </c>
      <c r="F303" s="221" t="s">
        <v>321</v>
      </c>
      <c r="G303" s="214" t="s">
        <v>247</v>
      </c>
      <c r="H303" s="229" t="s">
        <v>248</v>
      </c>
      <c r="I303" s="660">
        <v>16</v>
      </c>
      <c r="J303" s="675">
        <f t="shared" si="65"/>
        <v>4.65625</v>
      </c>
      <c r="K303" s="676">
        <v>4.625</v>
      </c>
      <c r="L303" s="677">
        <v>4.6875</v>
      </c>
      <c r="M303" s="677">
        <v>4.625</v>
      </c>
      <c r="N303" s="677">
        <v>4.6875</v>
      </c>
      <c r="O303" s="430" t="s">
        <v>1535</v>
      </c>
      <c r="P303" s="1"/>
    </row>
    <row r="304" spans="1:16" ht="18" customHeight="1" x14ac:dyDescent="0.3">
      <c r="A304" s="215" t="s">
        <v>124</v>
      </c>
      <c r="B304" s="215" t="s">
        <v>718</v>
      </c>
      <c r="C304" s="660">
        <v>22</v>
      </c>
      <c r="D304" s="356" t="s">
        <v>1041</v>
      </c>
      <c r="E304" s="214" t="s">
        <v>108</v>
      </c>
      <c r="F304" s="221" t="s">
        <v>96</v>
      </c>
      <c r="G304" s="214" t="s">
        <v>247</v>
      </c>
      <c r="H304" s="229" t="s">
        <v>248</v>
      </c>
      <c r="I304" s="660">
        <v>21</v>
      </c>
      <c r="J304" s="675">
        <f t="shared" si="65"/>
        <v>4.8116883116883118</v>
      </c>
      <c r="K304" s="676">
        <v>4.8095238095238093</v>
      </c>
      <c r="L304" s="677">
        <v>4.8095238095238093</v>
      </c>
      <c r="M304" s="677">
        <v>4.8181818181818183</v>
      </c>
      <c r="N304" s="677">
        <v>4.8095238095238093</v>
      </c>
      <c r="O304" s="430" t="s">
        <v>1535</v>
      </c>
    </row>
    <row r="305" spans="1:16" ht="18" customHeight="1" x14ac:dyDescent="0.3">
      <c r="A305" s="215" t="s">
        <v>124</v>
      </c>
      <c r="B305" s="215" t="s">
        <v>718</v>
      </c>
      <c r="C305" s="660">
        <v>22</v>
      </c>
      <c r="D305" s="356" t="s">
        <v>1041</v>
      </c>
      <c r="E305" s="214" t="s">
        <v>501</v>
      </c>
      <c r="F305" s="221" t="s">
        <v>502</v>
      </c>
      <c r="G305" s="214" t="s">
        <v>247</v>
      </c>
      <c r="H305" s="229" t="s">
        <v>248</v>
      </c>
      <c r="I305" s="660">
        <v>38</v>
      </c>
      <c r="J305" s="675">
        <f t="shared" si="65"/>
        <v>4.8289473684210531</v>
      </c>
      <c r="K305" s="676">
        <v>4.8157894736842106</v>
      </c>
      <c r="L305" s="677">
        <v>4.8421052631578947</v>
      </c>
      <c r="M305" s="677">
        <v>4.8157894736842106</v>
      </c>
      <c r="N305" s="677">
        <v>4.8421052631578947</v>
      </c>
      <c r="O305" s="430" t="s">
        <v>1536</v>
      </c>
    </row>
    <row r="306" spans="1:16" ht="18" customHeight="1" x14ac:dyDescent="0.3">
      <c r="A306" s="215" t="s">
        <v>124</v>
      </c>
      <c r="B306" s="215" t="s">
        <v>718</v>
      </c>
      <c r="C306" s="660">
        <v>22</v>
      </c>
      <c r="D306" s="356" t="s">
        <v>1041</v>
      </c>
      <c r="E306" s="214" t="s">
        <v>505</v>
      </c>
      <c r="F306" s="221" t="s">
        <v>506</v>
      </c>
      <c r="G306" s="214" t="s">
        <v>247</v>
      </c>
      <c r="H306" s="229" t="s">
        <v>248</v>
      </c>
      <c r="I306" s="660">
        <v>17</v>
      </c>
      <c r="J306" s="675">
        <f t="shared" si="65"/>
        <v>4.6911764705882355</v>
      </c>
      <c r="K306" s="676">
        <v>4.7058823529411766</v>
      </c>
      <c r="L306" s="677">
        <v>4.5882352941176467</v>
      </c>
      <c r="M306" s="677">
        <v>4.7058823529411766</v>
      </c>
      <c r="N306" s="677">
        <v>4.7647058823529411</v>
      </c>
      <c r="O306" s="430" t="s">
        <v>1536</v>
      </c>
    </row>
    <row r="307" spans="1:16" ht="18" customHeight="1" x14ac:dyDescent="0.3">
      <c r="A307" s="215" t="s">
        <v>124</v>
      </c>
      <c r="B307" s="215" t="s">
        <v>718</v>
      </c>
      <c r="C307" s="660">
        <v>22</v>
      </c>
      <c r="D307" s="356" t="s">
        <v>1041</v>
      </c>
      <c r="E307" s="214" t="s">
        <v>503</v>
      </c>
      <c r="F307" s="221" t="s">
        <v>504</v>
      </c>
      <c r="G307" s="214" t="s">
        <v>247</v>
      </c>
      <c r="H307" s="229" t="s">
        <v>248</v>
      </c>
      <c r="I307" s="660">
        <v>33</v>
      </c>
      <c r="J307" s="675">
        <f t="shared" si="65"/>
        <v>4.5757575757575761</v>
      </c>
      <c r="K307" s="676">
        <v>4.5454545454545459</v>
      </c>
      <c r="L307" s="677">
        <v>4.6060606060606064</v>
      </c>
      <c r="M307" s="677">
        <v>4.6060606060606064</v>
      </c>
      <c r="N307" s="677">
        <v>4.5454545454545459</v>
      </c>
      <c r="O307" s="430" t="s">
        <v>1536</v>
      </c>
      <c r="P307" s="1"/>
    </row>
    <row r="308" spans="1:16" ht="18" customHeight="1" x14ac:dyDescent="0.3">
      <c r="A308" s="215" t="s">
        <v>124</v>
      </c>
      <c r="B308" s="215" t="s">
        <v>718</v>
      </c>
      <c r="C308" s="660">
        <v>22</v>
      </c>
      <c r="D308" s="356" t="s">
        <v>1041</v>
      </c>
      <c r="E308" s="103" t="s">
        <v>98</v>
      </c>
      <c r="F308" s="181" t="s">
        <v>99</v>
      </c>
      <c r="G308" s="214" t="s">
        <v>247</v>
      </c>
      <c r="H308" s="229" t="s">
        <v>248</v>
      </c>
      <c r="I308" s="660">
        <v>81</v>
      </c>
      <c r="J308" s="675">
        <f t="shared" si="65"/>
        <v>4.6601589200273406</v>
      </c>
      <c r="K308" s="676">
        <v>4.6447368421052628</v>
      </c>
      <c r="L308" s="677">
        <v>4.6842105263157894</v>
      </c>
      <c r="M308" s="677">
        <v>4.662337662337662</v>
      </c>
      <c r="N308" s="677">
        <v>4.6493506493506498</v>
      </c>
      <c r="O308" s="430" t="s">
        <v>1539</v>
      </c>
    </row>
    <row r="309" spans="1:16" ht="18" customHeight="1" x14ac:dyDescent="0.3">
      <c r="A309" s="215" t="s">
        <v>124</v>
      </c>
      <c r="B309" s="215" t="s">
        <v>718</v>
      </c>
      <c r="C309" s="660">
        <v>22</v>
      </c>
      <c r="D309" s="356" t="s">
        <v>1041</v>
      </c>
      <c r="E309" s="214" t="s">
        <v>89</v>
      </c>
      <c r="F309" s="221" t="s">
        <v>90</v>
      </c>
      <c r="G309" s="214" t="s">
        <v>247</v>
      </c>
      <c r="H309" s="229" t="s">
        <v>248</v>
      </c>
      <c r="I309" s="660">
        <v>81</v>
      </c>
      <c r="J309" s="675">
        <f>AVERAGE(K309:N309)</f>
        <v>4.5654904306220097</v>
      </c>
      <c r="K309" s="676">
        <v>4.5657894736842106</v>
      </c>
      <c r="L309" s="677">
        <v>4.6052631578947372</v>
      </c>
      <c r="M309" s="677">
        <v>4.5194805194805197</v>
      </c>
      <c r="N309" s="677">
        <v>4.5714285714285712</v>
      </c>
      <c r="O309" s="430" t="s">
        <v>1539</v>
      </c>
    </row>
    <row r="310" spans="1:16" ht="18" customHeight="1" x14ac:dyDescent="0.3">
      <c r="A310" s="215" t="s">
        <v>124</v>
      </c>
      <c r="B310" s="215" t="s">
        <v>718</v>
      </c>
      <c r="C310" s="660">
        <v>22</v>
      </c>
      <c r="D310" s="356" t="s">
        <v>1041</v>
      </c>
      <c r="E310" s="214" t="s">
        <v>1061</v>
      </c>
      <c r="F310" s="221" t="s">
        <v>1062</v>
      </c>
      <c r="G310" s="214" t="s">
        <v>247</v>
      </c>
      <c r="H310" s="229" t="s">
        <v>248</v>
      </c>
      <c r="I310" s="660">
        <v>81</v>
      </c>
      <c r="J310" s="675">
        <f t="shared" ref="J310:J316" si="66">AVERAGE(K310:N310)</f>
        <v>4.3734177215189876</v>
      </c>
      <c r="K310" s="676">
        <v>4.3797468354430382</v>
      </c>
      <c r="L310" s="677">
        <v>4.4050632911392409</v>
      </c>
      <c r="M310" s="677">
        <v>4.3291139240506329</v>
      </c>
      <c r="N310" s="677">
        <v>4.3797468354430382</v>
      </c>
      <c r="O310" s="430" t="s">
        <v>2020</v>
      </c>
    </row>
    <row r="311" spans="1:16" ht="18" customHeight="1" x14ac:dyDescent="0.3">
      <c r="A311" s="215" t="s">
        <v>124</v>
      </c>
      <c r="B311" s="215" t="s">
        <v>718</v>
      </c>
      <c r="C311" s="660">
        <v>22</v>
      </c>
      <c r="D311" s="356" t="s">
        <v>1041</v>
      </c>
      <c r="E311" s="214" t="s">
        <v>1061</v>
      </c>
      <c r="F311" s="221" t="s">
        <v>1063</v>
      </c>
      <c r="G311" s="214" t="s">
        <v>247</v>
      </c>
      <c r="H311" s="229" t="s">
        <v>248</v>
      </c>
      <c r="I311" s="660">
        <v>81</v>
      </c>
      <c r="J311" s="675">
        <f t="shared" si="66"/>
        <v>4.349196689386563</v>
      </c>
      <c r="K311" s="676">
        <v>4.3291139240506329</v>
      </c>
      <c r="L311" s="677">
        <v>4.4050632911392409</v>
      </c>
      <c r="M311" s="677">
        <v>4.3164556962025316</v>
      </c>
      <c r="N311" s="677">
        <v>4.3461538461538458</v>
      </c>
      <c r="O311" s="430" t="s">
        <v>2020</v>
      </c>
    </row>
    <row r="312" spans="1:16" ht="18" customHeight="1" x14ac:dyDescent="0.3">
      <c r="A312" s="215" t="s">
        <v>124</v>
      </c>
      <c r="B312" s="215" t="s">
        <v>718</v>
      </c>
      <c r="C312" s="660">
        <v>22</v>
      </c>
      <c r="D312" s="356" t="s">
        <v>1041</v>
      </c>
      <c r="E312" s="214" t="s">
        <v>1064</v>
      </c>
      <c r="F312" s="221" t="s">
        <v>1065</v>
      </c>
      <c r="G312" s="214" t="s">
        <v>247</v>
      </c>
      <c r="H312" s="229" t="s">
        <v>248</v>
      </c>
      <c r="I312" s="660">
        <v>81</v>
      </c>
      <c r="J312" s="675">
        <f t="shared" si="66"/>
        <v>4.4902597402597406</v>
      </c>
      <c r="K312" s="676">
        <v>4.4675324675324672</v>
      </c>
      <c r="L312" s="677">
        <v>4.5324675324675328</v>
      </c>
      <c r="M312" s="677">
        <v>4.4935064935064934</v>
      </c>
      <c r="N312" s="677">
        <v>4.4675324675324672</v>
      </c>
      <c r="O312" s="452" t="s">
        <v>2022</v>
      </c>
      <c r="P312" s="1"/>
    </row>
    <row r="313" spans="1:16" ht="18" customHeight="1" x14ac:dyDescent="0.3">
      <c r="A313" s="215" t="s">
        <v>124</v>
      </c>
      <c r="B313" s="215" t="s">
        <v>718</v>
      </c>
      <c r="C313" s="660">
        <v>22</v>
      </c>
      <c r="D313" s="356" t="s">
        <v>1041</v>
      </c>
      <c r="E313" s="214" t="s">
        <v>1066</v>
      </c>
      <c r="F313" s="221" t="s">
        <v>1067</v>
      </c>
      <c r="G313" s="214" t="s">
        <v>247</v>
      </c>
      <c r="H313" s="229" t="s">
        <v>248</v>
      </c>
      <c r="I313" s="660">
        <v>81</v>
      </c>
      <c r="J313" s="675">
        <f t="shared" si="66"/>
        <v>4.423022151898734</v>
      </c>
      <c r="K313" s="676">
        <v>4.4000000000000004</v>
      </c>
      <c r="L313" s="677">
        <v>4.4874999999999998</v>
      </c>
      <c r="M313" s="677">
        <v>4.4375</v>
      </c>
      <c r="N313" s="677">
        <v>4.3670886075949369</v>
      </c>
      <c r="O313" s="430" t="s">
        <v>2020</v>
      </c>
    </row>
    <row r="314" spans="1:16" ht="18" customHeight="1" x14ac:dyDescent="0.3">
      <c r="A314" s="215" t="s">
        <v>124</v>
      </c>
      <c r="B314" s="215" t="s">
        <v>718</v>
      </c>
      <c r="C314" s="660">
        <v>22</v>
      </c>
      <c r="D314" s="356" t="s">
        <v>1041</v>
      </c>
      <c r="E314" s="103" t="s">
        <v>1068</v>
      </c>
      <c r="F314" s="181" t="s">
        <v>1069</v>
      </c>
      <c r="G314" s="214" t="s">
        <v>247</v>
      </c>
      <c r="H314" s="229" t="s">
        <v>248</v>
      </c>
      <c r="I314" s="660">
        <v>81</v>
      </c>
      <c r="J314" s="675">
        <f t="shared" si="66"/>
        <v>4.2694805194805197</v>
      </c>
      <c r="K314" s="676">
        <v>4.2597402597402594</v>
      </c>
      <c r="L314" s="677">
        <v>4.3246753246753249</v>
      </c>
      <c r="M314" s="677">
        <v>4.1818181818181817</v>
      </c>
      <c r="N314" s="677">
        <v>4.3116883116883118</v>
      </c>
      <c r="O314" s="430" t="s">
        <v>2021</v>
      </c>
    </row>
    <row r="315" spans="1:16" ht="18" customHeight="1" x14ac:dyDescent="0.3">
      <c r="A315" s="215" t="s">
        <v>124</v>
      </c>
      <c r="B315" s="215" t="s">
        <v>718</v>
      </c>
      <c r="C315" s="660">
        <v>22</v>
      </c>
      <c r="D315" s="356" t="s">
        <v>1041</v>
      </c>
      <c r="E315" s="103" t="s">
        <v>1070</v>
      </c>
      <c r="F315" s="181" t="s">
        <v>1071</v>
      </c>
      <c r="G315" s="214" t="s">
        <v>247</v>
      </c>
      <c r="H315" s="229" t="s">
        <v>248</v>
      </c>
      <c r="I315" s="660">
        <v>81</v>
      </c>
      <c r="J315" s="675">
        <f t="shared" si="66"/>
        <v>4.4078947368421044</v>
      </c>
      <c r="K315" s="676">
        <v>4.3947368421052628</v>
      </c>
      <c r="L315" s="677">
        <v>4.4605263157894735</v>
      </c>
      <c r="M315" s="677">
        <v>4.3289473684210522</v>
      </c>
      <c r="N315" s="677">
        <v>4.4473684210526319</v>
      </c>
      <c r="O315" s="430" t="s">
        <v>2020</v>
      </c>
    </row>
    <row r="316" spans="1:16" ht="18" customHeight="1" x14ac:dyDescent="0.3">
      <c r="A316" s="215" t="s">
        <v>124</v>
      </c>
      <c r="B316" s="215" t="s">
        <v>718</v>
      </c>
      <c r="C316" s="660">
        <v>22</v>
      </c>
      <c r="D316" s="356" t="s">
        <v>1041</v>
      </c>
      <c r="E316" s="103" t="s">
        <v>1070</v>
      </c>
      <c r="F316" s="221" t="s">
        <v>1072</v>
      </c>
      <c r="G316" s="214" t="s">
        <v>247</v>
      </c>
      <c r="H316" s="229" t="s">
        <v>248</v>
      </c>
      <c r="I316" s="660">
        <v>81</v>
      </c>
      <c r="J316" s="675">
        <f t="shared" si="66"/>
        <v>4.419254385964912</v>
      </c>
      <c r="K316" s="676">
        <v>4.3947368421052628</v>
      </c>
      <c r="L316" s="677">
        <v>4.4473684210526319</v>
      </c>
      <c r="M316" s="677">
        <v>4.3815789473684212</v>
      </c>
      <c r="N316" s="677">
        <v>4.4533333333333331</v>
      </c>
      <c r="O316" s="452" t="s">
        <v>2020</v>
      </c>
      <c r="P316" s="1"/>
    </row>
    <row r="317" spans="1:16" ht="18" hidden="1" customHeight="1" x14ac:dyDescent="0.3">
      <c r="A317" s="215" t="s">
        <v>124</v>
      </c>
      <c r="B317" s="215" t="s">
        <v>718</v>
      </c>
      <c r="C317" s="660">
        <v>1</v>
      </c>
      <c r="D317" s="362" t="s">
        <v>1082</v>
      </c>
      <c r="E317" s="192"/>
      <c r="F317" s="365"/>
      <c r="G317" s="222" t="s">
        <v>1083</v>
      </c>
      <c r="H317" s="230" t="s">
        <v>1083</v>
      </c>
      <c r="I317" s="660">
        <v>21</v>
      </c>
      <c r="J317" s="675">
        <f>AVERAGE(J318:J324)</f>
        <v>4.7129251700680266</v>
      </c>
      <c r="K317" s="682">
        <f>AVERAGE(K318:K324)</f>
        <v>4.72108843537415</v>
      </c>
      <c r="L317" s="683">
        <f>AVERAGE(L318:L324)</f>
        <v>4.712585034013606</v>
      </c>
      <c r="M317" s="683">
        <f>AVERAGE(M318:M324)</f>
        <v>4.7054421768707488</v>
      </c>
      <c r="N317" s="683">
        <f>AVERAGE(N318:N324)</f>
        <v>4.712585034013606</v>
      </c>
      <c r="O317" s="434"/>
    </row>
    <row r="318" spans="1:16" ht="18" hidden="1" customHeight="1" x14ac:dyDescent="0.3">
      <c r="A318" s="215" t="s">
        <v>124</v>
      </c>
      <c r="B318" s="215" t="s">
        <v>718</v>
      </c>
      <c r="C318" s="660">
        <v>1</v>
      </c>
      <c r="D318" s="356" t="s">
        <v>719</v>
      </c>
      <c r="E318" s="214" t="s">
        <v>1084</v>
      </c>
      <c r="F318" s="221" t="s">
        <v>1085</v>
      </c>
      <c r="G318" s="214" t="s">
        <v>1076</v>
      </c>
      <c r="H318" s="229" t="s">
        <v>1076</v>
      </c>
      <c r="I318" s="660">
        <v>21</v>
      </c>
      <c r="J318" s="672">
        <f t="shared" ref="J318:J324" si="67">AVERAGE(K318:N318)</f>
        <v>4.7261904761904763</v>
      </c>
      <c r="K318" s="673">
        <v>4.7142857142857144</v>
      </c>
      <c r="L318" s="674">
        <v>4.7142857142857144</v>
      </c>
      <c r="M318" s="674">
        <v>4.666666666666667</v>
      </c>
      <c r="N318" s="674">
        <v>4.8095238095238093</v>
      </c>
      <c r="O318" s="430" t="s">
        <v>2021</v>
      </c>
    </row>
    <row r="319" spans="1:16" ht="18" hidden="1" customHeight="1" x14ac:dyDescent="0.3">
      <c r="A319" s="215" t="s">
        <v>124</v>
      </c>
      <c r="B319" s="215" t="s">
        <v>718</v>
      </c>
      <c r="C319" s="660">
        <v>1</v>
      </c>
      <c r="D319" s="356" t="s">
        <v>719</v>
      </c>
      <c r="E319" s="214" t="s">
        <v>1086</v>
      </c>
      <c r="F319" s="221" t="s">
        <v>1087</v>
      </c>
      <c r="G319" s="214" t="s">
        <v>1076</v>
      </c>
      <c r="H319" s="229" t="s">
        <v>1076</v>
      </c>
      <c r="I319" s="660">
        <v>21</v>
      </c>
      <c r="J319" s="675">
        <f t="shared" si="67"/>
        <v>4.7404761904761905</v>
      </c>
      <c r="K319" s="676">
        <v>4.7619047619047619</v>
      </c>
      <c r="L319" s="677">
        <v>4.75</v>
      </c>
      <c r="M319" s="677">
        <v>4.7</v>
      </c>
      <c r="N319" s="677">
        <v>4.75</v>
      </c>
      <c r="O319" s="430" t="s">
        <v>2021</v>
      </c>
      <c r="P319" s="1"/>
    </row>
    <row r="320" spans="1:16" ht="18" hidden="1" customHeight="1" x14ac:dyDescent="0.3">
      <c r="A320" s="215" t="s">
        <v>124</v>
      </c>
      <c r="B320" s="215" t="s">
        <v>718</v>
      </c>
      <c r="C320" s="660">
        <v>1</v>
      </c>
      <c r="D320" s="356" t="s">
        <v>719</v>
      </c>
      <c r="E320" s="214" t="s">
        <v>1088</v>
      </c>
      <c r="F320" s="221" t="s">
        <v>1089</v>
      </c>
      <c r="G320" s="214" t="s">
        <v>1076</v>
      </c>
      <c r="H320" s="229" t="s">
        <v>1076</v>
      </c>
      <c r="I320" s="660">
        <v>21</v>
      </c>
      <c r="J320" s="675">
        <f t="shared" si="67"/>
        <v>4.7023809523809526</v>
      </c>
      <c r="K320" s="676">
        <v>4.7142857142857144</v>
      </c>
      <c r="L320" s="677">
        <v>4.666666666666667</v>
      </c>
      <c r="M320" s="677">
        <v>4.666666666666667</v>
      </c>
      <c r="N320" s="677">
        <v>4.7619047619047619</v>
      </c>
      <c r="O320" s="430" t="s">
        <v>2021</v>
      </c>
    </row>
    <row r="321" spans="1:16" ht="18" hidden="1" customHeight="1" x14ac:dyDescent="0.3">
      <c r="A321" s="215" t="s">
        <v>124</v>
      </c>
      <c r="B321" s="215" t="s">
        <v>718</v>
      </c>
      <c r="C321" s="660">
        <v>1</v>
      </c>
      <c r="D321" s="356" t="s">
        <v>719</v>
      </c>
      <c r="E321" s="214" t="s">
        <v>1090</v>
      </c>
      <c r="F321" s="221" t="s">
        <v>1091</v>
      </c>
      <c r="G321" s="214" t="s">
        <v>1076</v>
      </c>
      <c r="H321" s="229" t="s">
        <v>1076</v>
      </c>
      <c r="I321" s="660">
        <v>21</v>
      </c>
      <c r="J321" s="675">
        <f t="shared" si="67"/>
        <v>4.6547619047619051</v>
      </c>
      <c r="K321" s="676">
        <v>4.7619047619047619</v>
      </c>
      <c r="L321" s="677">
        <v>4.7142857142857144</v>
      </c>
      <c r="M321" s="677">
        <v>4.666666666666667</v>
      </c>
      <c r="N321" s="677">
        <v>4.4761904761904763</v>
      </c>
      <c r="O321" s="430" t="s">
        <v>2021</v>
      </c>
    </row>
    <row r="322" spans="1:16" ht="18" hidden="1" customHeight="1" x14ac:dyDescent="0.3">
      <c r="A322" s="215" t="s">
        <v>124</v>
      </c>
      <c r="B322" s="215" t="s">
        <v>718</v>
      </c>
      <c r="C322" s="660">
        <v>1</v>
      </c>
      <c r="D322" s="356" t="s">
        <v>719</v>
      </c>
      <c r="E322" s="214" t="s">
        <v>1092</v>
      </c>
      <c r="F322" s="221" t="s">
        <v>1093</v>
      </c>
      <c r="G322" s="214" t="s">
        <v>1076</v>
      </c>
      <c r="H322" s="229" t="s">
        <v>1076</v>
      </c>
      <c r="I322" s="660">
        <v>21</v>
      </c>
      <c r="J322" s="675">
        <f t="shared" si="67"/>
        <v>4.6904761904761907</v>
      </c>
      <c r="K322" s="676">
        <v>4.666666666666667</v>
      </c>
      <c r="L322" s="677">
        <v>4.666666666666667</v>
      </c>
      <c r="M322" s="677">
        <v>4.7142857142857144</v>
      </c>
      <c r="N322" s="677">
        <v>4.7142857142857144</v>
      </c>
      <c r="O322" s="430" t="s">
        <v>2021</v>
      </c>
      <c r="P322" s="1"/>
    </row>
    <row r="323" spans="1:16" ht="18" hidden="1" customHeight="1" x14ac:dyDescent="0.3">
      <c r="A323" s="215" t="s">
        <v>124</v>
      </c>
      <c r="B323" s="215" t="s">
        <v>718</v>
      </c>
      <c r="C323" s="660">
        <v>1</v>
      </c>
      <c r="D323" s="356" t="s">
        <v>719</v>
      </c>
      <c r="E323" s="214" t="s">
        <v>1092</v>
      </c>
      <c r="F323" s="221" t="s">
        <v>1094</v>
      </c>
      <c r="G323" s="214" t="s">
        <v>1076</v>
      </c>
      <c r="H323" s="229" t="s">
        <v>1076</v>
      </c>
      <c r="I323" s="660">
        <v>21</v>
      </c>
      <c r="J323" s="675">
        <f t="shared" si="67"/>
        <v>4.7142857142857144</v>
      </c>
      <c r="K323" s="676">
        <v>4.666666666666667</v>
      </c>
      <c r="L323" s="677">
        <v>4.7142857142857144</v>
      </c>
      <c r="M323" s="677">
        <v>4.7619047619047619</v>
      </c>
      <c r="N323" s="677">
        <v>4.7142857142857144</v>
      </c>
      <c r="O323" s="430" t="s">
        <v>2021</v>
      </c>
    </row>
    <row r="324" spans="1:16" ht="18" hidden="1" customHeight="1" x14ac:dyDescent="0.3">
      <c r="A324" s="215" t="s">
        <v>124</v>
      </c>
      <c r="B324" s="215" t="s">
        <v>718</v>
      </c>
      <c r="C324" s="660">
        <v>1</v>
      </c>
      <c r="D324" s="356" t="s">
        <v>719</v>
      </c>
      <c r="E324" s="214" t="s">
        <v>1095</v>
      </c>
      <c r="F324" s="221" t="s">
        <v>1096</v>
      </c>
      <c r="G324" s="214" t="s">
        <v>1076</v>
      </c>
      <c r="H324" s="229" t="s">
        <v>1076</v>
      </c>
      <c r="I324" s="660">
        <v>21</v>
      </c>
      <c r="J324" s="675">
        <f t="shared" si="67"/>
        <v>4.7619047619047619</v>
      </c>
      <c r="K324" s="676">
        <v>4.7619047619047619</v>
      </c>
      <c r="L324" s="677">
        <v>4.7619047619047619</v>
      </c>
      <c r="M324" s="677">
        <v>4.7619047619047619</v>
      </c>
      <c r="N324" s="677">
        <v>4.7619047619047619</v>
      </c>
      <c r="O324" s="430" t="s">
        <v>2059</v>
      </c>
    </row>
    <row r="325" spans="1:16" ht="18" hidden="1" customHeight="1" x14ac:dyDescent="0.3">
      <c r="A325" s="215" t="s">
        <v>124</v>
      </c>
      <c r="B325" s="215" t="s">
        <v>718</v>
      </c>
      <c r="C325" s="660">
        <v>1</v>
      </c>
      <c r="D325" s="362" t="s">
        <v>1106</v>
      </c>
      <c r="E325" s="192"/>
      <c r="F325" s="365"/>
      <c r="G325" s="222" t="s">
        <v>1102</v>
      </c>
      <c r="H325" s="230" t="s">
        <v>1083</v>
      </c>
      <c r="I325" s="660">
        <v>20</v>
      </c>
      <c r="J325" s="675">
        <f>AVERAGE(J326:J329)</f>
        <v>4.8588815789473685</v>
      </c>
      <c r="K325" s="682">
        <f>AVERAGE(K326:K329)</f>
        <v>4.8499999999999996</v>
      </c>
      <c r="L325" s="683">
        <f>AVERAGE(L326:L329)</f>
        <v>4.8499999999999996</v>
      </c>
      <c r="M325" s="683">
        <f>AVERAGE(M326:M329)</f>
        <v>4.8855263157894733</v>
      </c>
      <c r="N325" s="683">
        <f>AVERAGE(N326:N329)</f>
        <v>4.8499999999999996</v>
      </c>
      <c r="O325" s="434"/>
    </row>
    <row r="326" spans="1:16" ht="18" hidden="1" customHeight="1" x14ac:dyDescent="0.3">
      <c r="A326" s="215" t="s">
        <v>124</v>
      </c>
      <c r="B326" s="215" t="s">
        <v>718</v>
      </c>
      <c r="C326" s="660">
        <v>1</v>
      </c>
      <c r="D326" s="356" t="s">
        <v>720</v>
      </c>
      <c r="E326" s="214" t="s">
        <v>1107</v>
      </c>
      <c r="F326" s="221" t="s">
        <v>1108</v>
      </c>
      <c r="G326" s="214" t="s">
        <v>1101</v>
      </c>
      <c r="H326" s="229" t="s">
        <v>1076</v>
      </c>
      <c r="I326" s="660">
        <v>20</v>
      </c>
      <c r="J326" s="672">
        <f t="shared" ref="J326:J329" si="68">AVERAGE(K326:N326)</f>
        <v>4.8624999999999998</v>
      </c>
      <c r="K326" s="673">
        <v>4.8499999999999996</v>
      </c>
      <c r="L326" s="674">
        <v>4.8499999999999996</v>
      </c>
      <c r="M326" s="674">
        <v>4.9000000000000004</v>
      </c>
      <c r="N326" s="674">
        <v>4.8499999999999996</v>
      </c>
      <c r="O326" s="430" t="s">
        <v>2021</v>
      </c>
    </row>
    <row r="327" spans="1:16" ht="18" hidden="1" customHeight="1" x14ac:dyDescent="0.3">
      <c r="A327" s="215" t="s">
        <v>124</v>
      </c>
      <c r="B327" s="215" t="s">
        <v>718</v>
      </c>
      <c r="C327" s="660">
        <v>1</v>
      </c>
      <c r="D327" s="356" t="s">
        <v>720</v>
      </c>
      <c r="E327" s="214" t="s">
        <v>1107</v>
      </c>
      <c r="F327" s="221" t="s">
        <v>1109</v>
      </c>
      <c r="G327" s="214" t="s">
        <v>1101</v>
      </c>
      <c r="H327" s="229" t="s">
        <v>1076</v>
      </c>
      <c r="I327" s="660">
        <v>20</v>
      </c>
      <c r="J327" s="675">
        <f t="shared" si="68"/>
        <v>4.8624999999999998</v>
      </c>
      <c r="K327" s="676">
        <v>4.8499999999999996</v>
      </c>
      <c r="L327" s="677">
        <v>4.8499999999999996</v>
      </c>
      <c r="M327" s="677">
        <v>4.9000000000000004</v>
      </c>
      <c r="N327" s="677">
        <v>4.8499999999999996</v>
      </c>
      <c r="O327" s="430" t="s">
        <v>2021</v>
      </c>
      <c r="P327" s="1"/>
    </row>
    <row r="328" spans="1:16" ht="18" hidden="1" customHeight="1" x14ac:dyDescent="0.3">
      <c r="A328" s="215" t="s">
        <v>124</v>
      </c>
      <c r="B328" s="215" t="s">
        <v>718</v>
      </c>
      <c r="C328" s="660">
        <v>1</v>
      </c>
      <c r="D328" s="356" t="s">
        <v>720</v>
      </c>
      <c r="E328" s="214" t="s">
        <v>1107</v>
      </c>
      <c r="F328" s="221" t="s">
        <v>1110</v>
      </c>
      <c r="G328" s="214" t="s">
        <v>1101</v>
      </c>
      <c r="H328" s="229" t="s">
        <v>1076</v>
      </c>
      <c r="I328" s="660">
        <v>20</v>
      </c>
      <c r="J328" s="675">
        <f t="shared" si="68"/>
        <v>4.8480263157894736</v>
      </c>
      <c r="K328" s="676">
        <v>4.8499999999999996</v>
      </c>
      <c r="L328" s="677">
        <v>4.8499999999999996</v>
      </c>
      <c r="M328" s="677">
        <v>4.8421052631578947</v>
      </c>
      <c r="N328" s="677">
        <v>4.8499999999999996</v>
      </c>
      <c r="O328" s="430" t="s">
        <v>2021</v>
      </c>
    </row>
    <row r="329" spans="1:16" ht="18" hidden="1" customHeight="1" x14ac:dyDescent="0.3">
      <c r="A329" s="215" t="s">
        <v>124</v>
      </c>
      <c r="B329" s="215" t="s">
        <v>718</v>
      </c>
      <c r="C329" s="660">
        <v>1</v>
      </c>
      <c r="D329" s="356" t="s">
        <v>720</v>
      </c>
      <c r="E329" s="214" t="s">
        <v>1088</v>
      </c>
      <c r="F329" s="221" t="s">
        <v>1111</v>
      </c>
      <c r="G329" s="214" t="s">
        <v>1101</v>
      </c>
      <c r="H329" s="229" t="s">
        <v>1076</v>
      </c>
      <c r="I329" s="660">
        <v>20</v>
      </c>
      <c r="J329" s="675">
        <f t="shared" si="68"/>
        <v>4.8624999999999998</v>
      </c>
      <c r="K329" s="676">
        <v>4.8499999999999996</v>
      </c>
      <c r="L329" s="677">
        <v>4.8499999999999996</v>
      </c>
      <c r="M329" s="677">
        <v>4.9000000000000004</v>
      </c>
      <c r="N329" s="677">
        <v>4.8499999999999996</v>
      </c>
      <c r="O329" s="430" t="s">
        <v>2059</v>
      </c>
    </row>
    <row r="330" spans="1:16" ht="18" hidden="1" customHeight="1" x14ac:dyDescent="0.3">
      <c r="A330" s="215" t="s">
        <v>124</v>
      </c>
      <c r="B330" s="215" t="s">
        <v>718</v>
      </c>
      <c r="C330" s="660">
        <v>1</v>
      </c>
      <c r="D330" s="362" t="s">
        <v>1112</v>
      </c>
      <c r="E330" s="192"/>
      <c r="F330" s="365"/>
      <c r="G330" s="222" t="s">
        <v>1113</v>
      </c>
      <c r="H330" s="230" t="s">
        <v>1113</v>
      </c>
      <c r="I330" s="660">
        <v>31</v>
      </c>
      <c r="J330" s="675">
        <f>AVERAGE(J331:J336)</f>
        <v>4.4626792114695339</v>
      </c>
      <c r="K330" s="682">
        <f>AVERAGE(K331:K336)</f>
        <v>4.4354838709677411</v>
      </c>
      <c r="L330" s="683">
        <f>AVERAGE(L331:L336)</f>
        <v>4.4695340501792113</v>
      </c>
      <c r="M330" s="683">
        <f>AVERAGE(M331:M336)</f>
        <v>4.456989247311828</v>
      </c>
      <c r="N330" s="683">
        <f>AVERAGE(N331:N336)</f>
        <v>4.4887096774193544</v>
      </c>
      <c r="O330" s="434"/>
    </row>
    <row r="331" spans="1:16" ht="18" hidden="1" customHeight="1" x14ac:dyDescent="0.3">
      <c r="A331" s="215" t="s">
        <v>124</v>
      </c>
      <c r="B331" s="215" t="s">
        <v>718</v>
      </c>
      <c r="C331" s="660">
        <v>1</v>
      </c>
      <c r="D331" s="356" t="s">
        <v>721</v>
      </c>
      <c r="E331" s="214" t="s">
        <v>1114</v>
      </c>
      <c r="F331" s="221" t="s">
        <v>1115</v>
      </c>
      <c r="G331" s="214" t="s">
        <v>203</v>
      </c>
      <c r="H331" s="229" t="s">
        <v>203</v>
      </c>
      <c r="I331" s="660">
        <v>31</v>
      </c>
      <c r="J331" s="672">
        <f t="shared" ref="J331:J336" si="69">AVERAGE(K331:N331)</f>
        <v>4.431451612903226</v>
      </c>
      <c r="K331" s="673">
        <v>4.387096774193548</v>
      </c>
      <c r="L331" s="674">
        <v>4.387096774193548</v>
      </c>
      <c r="M331" s="674">
        <v>4.4516129032258061</v>
      </c>
      <c r="N331" s="674">
        <v>4.5</v>
      </c>
      <c r="O331" s="430" t="s">
        <v>2059</v>
      </c>
    </row>
    <row r="332" spans="1:16" ht="18" hidden="1" customHeight="1" x14ac:dyDescent="0.3">
      <c r="A332" s="215" t="s">
        <v>124</v>
      </c>
      <c r="B332" s="215" t="s">
        <v>718</v>
      </c>
      <c r="C332" s="660">
        <v>1</v>
      </c>
      <c r="D332" s="356" t="s">
        <v>721</v>
      </c>
      <c r="E332" s="214" t="s">
        <v>1116</v>
      </c>
      <c r="F332" s="221" t="s">
        <v>1117</v>
      </c>
      <c r="G332" s="214" t="s">
        <v>203</v>
      </c>
      <c r="H332" s="229" t="s">
        <v>203</v>
      </c>
      <c r="I332" s="660">
        <v>31</v>
      </c>
      <c r="J332" s="675">
        <f t="shared" si="69"/>
        <v>4.3817204301075261</v>
      </c>
      <c r="K332" s="676">
        <v>4.387096774193548</v>
      </c>
      <c r="L332" s="677">
        <v>4.333333333333333</v>
      </c>
      <c r="M332" s="677">
        <v>4.387096774193548</v>
      </c>
      <c r="N332" s="677">
        <v>4.419354838709677</v>
      </c>
      <c r="O332" s="430" t="s">
        <v>2021</v>
      </c>
      <c r="P332" s="1"/>
    </row>
    <row r="333" spans="1:16" ht="18" hidden="1" customHeight="1" x14ac:dyDescent="0.3">
      <c r="A333" s="215" t="s">
        <v>124</v>
      </c>
      <c r="B333" s="215" t="s">
        <v>718</v>
      </c>
      <c r="C333" s="660">
        <v>1</v>
      </c>
      <c r="D333" s="356" t="s">
        <v>721</v>
      </c>
      <c r="E333" s="214" t="s">
        <v>1116</v>
      </c>
      <c r="F333" s="221" t="s">
        <v>1118</v>
      </c>
      <c r="G333" s="214" t="s">
        <v>203</v>
      </c>
      <c r="H333" s="229" t="s">
        <v>203</v>
      </c>
      <c r="I333" s="660">
        <v>31</v>
      </c>
      <c r="J333" s="675">
        <f t="shared" si="69"/>
        <v>4.387096774193548</v>
      </c>
      <c r="K333" s="676">
        <v>4.387096774193548</v>
      </c>
      <c r="L333" s="677">
        <v>4.387096774193548</v>
      </c>
      <c r="M333" s="677">
        <v>4.354838709677419</v>
      </c>
      <c r="N333" s="677">
        <v>4.419354838709677</v>
      </c>
      <c r="O333" s="430" t="s">
        <v>2021</v>
      </c>
    </row>
    <row r="334" spans="1:16" ht="18" hidden="1" customHeight="1" x14ac:dyDescent="0.3">
      <c r="A334" s="215" t="s">
        <v>124</v>
      </c>
      <c r="B334" s="215" t="s">
        <v>718</v>
      </c>
      <c r="C334" s="660">
        <v>1</v>
      </c>
      <c r="D334" s="356" t="s">
        <v>721</v>
      </c>
      <c r="E334" s="214" t="s">
        <v>1119</v>
      </c>
      <c r="F334" s="221" t="s">
        <v>1120</v>
      </c>
      <c r="G334" s="214" t="s">
        <v>203</v>
      </c>
      <c r="H334" s="229" t="s">
        <v>203</v>
      </c>
      <c r="I334" s="660">
        <v>31</v>
      </c>
      <c r="J334" s="675">
        <f t="shared" si="69"/>
        <v>4.4225806451612897</v>
      </c>
      <c r="K334" s="676">
        <v>4.419354838709677</v>
      </c>
      <c r="L334" s="677">
        <v>4.4838709677419351</v>
      </c>
      <c r="M334" s="677">
        <v>4.387096774193548</v>
      </c>
      <c r="N334" s="677">
        <v>4.4000000000000004</v>
      </c>
      <c r="O334" s="430" t="s">
        <v>2021</v>
      </c>
    </row>
    <row r="335" spans="1:16" ht="18" hidden="1" customHeight="1" x14ac:dyDescent="0.3">
      <c r="A335" s="215" t="s">
        <v>124</v>
      </c>
      <c r="B335" s="215" t="s">
        <v>718</v>
      </c>
      <c r="C335" s="660">
        <v>1</v>
      </c>
      <c r="D335" s="356" t="s">
        <v>721</v>
      </c>
      <c r="E335" s="214" t="s">
        <v>1121</v>
      </c>
      <c r="F335" s="221" t="s">
        <v>1122</v>
      </c>
      <c r="G335" s="214" t="s">
        <v>203</v>
      </c>
      <c r="H335" s="229" t="s">
        <v>203</v>
      </c>
      <c r="I335" s="660">
        <v>31</v>
      </c>
      <c r="J335" s="675">
        <f t="shared" si="69"/>
        <v>4.596774193548387</v>
      </c>
      <c r="K335" s="676">
        <v>4.5161290322580649</v>
      </c>
      <c r="L335" s="677">
        <v>4.645161290322581</v>
      </c>
      <c r="M335" s="677">
        <v>4.580645161290323</v>
      </c>
      <c r="N335" s="677">
        <v>4.645161290322581</v>
      </c>
      <c r="O335" s="430" t="s">
        <v>2021</v>
      </c>
      <c r="P335" s="1"/>
    </row>
    <row r="336" spans="1:16" ht="18" hidden="1" customHeight="1" x14ac:dyDescent="0.3">
      <c r="A336" s="215" t="s">
        <v>124</v>
      </c>
      <c r="B336" s="215" t="s">
        <v>718</v>
      </c>
      <c r="C336" s="660">
        <v>1</v>
      </c>
      <c r="D336" s="356" t="s">
        <v>721</v>
      </c>
      <c r="E336" s="214" t="s">
        <v>1123</v>
      </c>
      <c r="F336" s="221" t="s">
        <v>1124</v>
      </c>
      <c r="G336" s="214" t="s">
        <v>203</v>
      </c>
      <c r="H336" s="229" t="s">
        <v>203</v>
      </c>
      <c r="I336" s="660">
        <v>31</v>
      </c>
      <c r="J336" s="675">
        <f t="shared" si="69"/>
        <v>4.556451612903226</v>
      </c>
      <c r="K336" s="676">
        <v>4.5161290322580649</v>
      </c>
      <c r="L336" s="677">
        <v>4.580645161290323</v>
      </c>
      <c r="M336" s="677">
        <v>4.580645161290323</v>
      </c>
      <c r="N336" s="677">
        <v>4.5483870967741939</v>
      </c>
      <c r="O336" s="430" t="s">
        <v>2021</v>
      </c>
    </row>
    <row r="337" spans="1:16" ht="18" hidden="1" customHeight="1" x14ac:dyDescent="0.3">
      <c r="A337" s="215" t="s">
        <v>124</v>
      </c>
      <c r="B337" s="215" t="s">
        <v>718</v>
      </c>
      <c r="C337" s="660">
        <v>1</v>
      </c>
      <c r="D337" s="362" t="s">
        <v>1824</v>
      </c>
      <c r="E337" s="192"/>
      <c r="F337" s="365"/>
      <c r="G337" s="222" t="s">
        <v>1132</v>
      </c>
      <c r="H337" s="230" t="s">
        <v>1132</v>
      </c>
      <c r="I337" s="660">
        <v>27</v>
      </c>
      <c r="J337" s="675">
        <f>AVERAGE(J338:J345)</f>
        <v>4.601656099033816</v>
      </c>
      <c r="K337" s="682">
        <f>AVERAGE(K338:K345)</f>
        <v>4.6039498947107642</v>
      </c>
      <c r="L337" s="683">
        <f>AVERAGE(L338:L345)</f>
        <v>4.5969907407407407</v>
      </c>
      <c r="M337" s="683">
        <f>AVERAGE(M338:M345)</f>
        <v>4.6121794871794872</v>
      </c>
      <c r="N337" s="683">
        <f>AVERAGE(N338:N345)</f>
        <v>4.5935042735042728</v>
      </c>
      <c r="O337" s="434"/>
    </row>
    <row r="338" spans="1:16" ht="18" hidden="1" customHeight="1" x14ac:dyDescent="0.3">
      <c r="A338" s="215" t="s">
        <v>124</v>
      </c>
      <c r="B338" s="215" t="s">
        <v>718</v>
      </c>
      <c r="C338" s="660">
        <v>1</v>
      </c>
      <c r="D338" s="356" t="s">
        <v>1673</v>
      </c>
      <c r="E338" s="214" t="s">
        <v>1133</v>
      </c>
      <c r="F338" s="221" t="s">
        <v>1134</v>
      </c>
      <c r="G338" s="214" t="s">
        <v>1131</v>
      </c>
      <c r="H338" s="229" t="s">
        <v>1131</v>
      </c>
      <c r="I338" s="660">
        <v>27</v>
      </c>
      <c r="J338" s="672">
        <f t="shared" ref="J338:J345" si="70">AVERAGE(K338:N338)</f>
        <v>4.5809838350055738</v>
      </c>
      <c r="K338" s="673">
        <v>4.5652173913043477</v>
      </c>
      <c r="L338" s="674">
        <v>4.583333333333333</v>
      </c>
      <c r="M338" s="674">
        <v>4.615384615384615</v>
      </c>
      <c r="N338" s="674">
        <v>4.5599999999999996</v>
      </c>
      <c r="O338" s="430" t="s">
        <v>1825</v>
      </c>
    </row>
    <row r="339" spans="1:16" ht="18" hidden="1" customHeight="1" x14ac:dyDescent="0.3">
      <c r="A339" s="215" t="s">
        <v>124</v>
      </c>
      <c r="B339" s="215" t="s">
        <v>718</v>
      </c>
      <c r="C339" s="660">
        <v>1</v>
      </c>
      <c r="D339" s="356" t="s">
        <v>1673</v>
      </c>
      <c r="E339" s="214" t="s">
        <v>1133</v>
      </c>
      <c r="F339" s="221" t="s">
        <v>1135</v>
      </c>
      <c r="G339" s="214" t="s">
        <v>1131</v>
      </c>
      <c r="H339" s="229" t="s">
        <v>1131</v>
      </c>
      <c r="I339" s="660">
        <v>27</v>
      </c>
      <c r="J339" s="675">
        <f t="shared" si="70"/>
        <v>4.5979344729344724</v>
      </c>
      <c r="K339" s="676">
        <v>4.5769230769230766</v>
      </c>
      <c r="L339" s="677">
        <v>4.6296296296296298</v>
      </c>
      <c r="M339" s="677">
        <v>4.5555555555555554</v>
      </c>
      <c r="N339" s="677">
        <v>4.6296296296296298</v>
      </c>
      <c r="O339" s="430" t="s">
        <v>1825</v>
      </c>
      <c r="P339" s="1"/>
    </row>
    <row r="340" spans="1:16" ht="18" hidden="1" customHeight="1" x14ac:dyDescent="0.3">
      <c r="A340" s="215" t="s">
        <v>124</v>
      </c>
      <c r="B340" s="215" t="s">
        <v>718</v>
      </c>
      <c r="C340" s="660">
        <v>1</v>
      </c>
      <c r="D340" s="356" t="s">
        <v>1673</v>
      </c>
      <c r="E340" s="214" t="s">
        <v>1133</v>
      </c>
      <c r="F340" s="221" t="s">
        <v>1136</v>
      </c>
      <c r="G340" s="214" t="s">
        <v>1131</v>
      </c>
      <c r="H340" s="229" t="s">
        <v>1131</v>
      </c>
      <c r="I340" s="660">
        <v>27</v>
      </c>
      <c r="J340" s="675">
        <f t="shared" si="70"/>
        <v>4.6296296296296298</v>
      </c>
      <c r="K340" s="676">
        <v>4.6296296296296298</v>
      </c>
      <c r="L340" s="677">
        <v>4.6296296296296298</v>
      </c>
      <c r="M340" s="677">
        <v>4.666666666666667</v>
      </c>
      <c r="N340" s="677">
        <v>4.5925925925925926</v>
      </c>
      <c r="O340" s="430" t="s">
        <v>1825</v>
      </c>
    </row>
    <row r="341" spans="1:16" ht="18" hidden="1" customHeight="1" x14ac:dyDescent="0.3">
      <c r="A341" s="215" t="s">
        <v>124</v>
      </c>
      <c r="B341" s="215" t="s">
        <v>718</v>
      </c>
      <c r="C341" s="660">
        <v>1</v>
      </c>
      <c r="D341" s="356" t="s">
        <v>1673</v>
      </c>
      <c r="E341" s="214" t="s">
        <v>1133</v>
      </c>
      <c r="F341" s="221" t="s">
        <v>1137</v>
      </c>
      <c r="G341" s="214" t="s">
        <v>1131</v>
      </c>
      <c r="H341" s="229" t="s">
        <v>1131</v>
      </c>
      <c r="I341" s="660">
        <v>27</v>
      </c>
      <c r="J341" s="675">
        <f t="shared" si="70"/>
        <v>4.6296296296296289</v>
      </c>
      <c r="K341" s="676">
        <v>4.5925925925925926</v>
      </c>
      <c r="L341" s="677">
        <v>4.6296296296296298</v>
      </c>
      <c r="M341" s="677">
        <v>4.5925925925925926</v>
      </c>
      <c r="N341" s="677">
        <v>4.7037037037037033</v>
      </c>
      <c r="O341" s="430" t="s">
        <v>1825</v>
      </c>
    </row>
    <row r="342" spans="1:16" ht="18" hidden="1" customHeight="1" x14ac:dyDescent="0.3">
      <c r="A342" s="215" t="s">
        <v>124</v>
      </c>
      <c r="B342" s="215" t="s">
        <v>718</v>
      </c>
      <c r="C342" s="660">
        <v>1</v>
      </c>
      <c r="D342" s="356" t="s">
        <v>1673</v>
      </c>
      <c r="E342" s="214" t="s">
        <v>1133</v>
      </c>
      <c r="F342" s="221" t="s">
        <v>1138</v>
      </c>
      <c r="G342" s="214" t="s">
        <v>1131</v>
      </c>
      <c r="H342" s="229" t="s">
        <v>1131</v>
      </c>
      <c r="I342" s="660">
        <v>27</v>
      </c>
      <c r="J342" s="675">
        <f t="shared" si="70"/>
        <v>4.6203703703703702</v>
      </c>
      <c r="K342" s="676">
        <v>4.666666666666667</v>
      </c>
      <c r="L342" s="677">
        <v>4.5925925925925926</v>
      </c>
      <c r="M342" s="677">
        <v>4.6296296296296298</v>
      </c>
      <c r="N342" s="677">
        <v>4.5925925925925926</v>
      </c>
      <c r="O342" s="430" t="s">
        <v>1825</v>
      </c>
      <c r="P342" s="1"/>
    </row>
    <row r="343" spans="1:16" ht="18" hidden="1" customHeight="1" x14ac:dyDescent="0.3">
      <c r="A343" s="215" t="s">
        <v>124</v>
      </c>
      <c r="B343" s="215" t="s">
        <v>718</v>
      </c>
      <c r="C343" s="660">
        <v>1</v>
      </c>
      <c r="D343" s="356" t="s">
        <v>1673</v>
      </c>
      <c r="E343" s="214" t="s">
        <v>1133</v>
      </c>
      <c r="F343" s="221" t="s">
        <v>1139</v>
      </c>
      <c r="G343" s="214" t="s">
        <v>1131</v>
      </c>
      <c r="H343" s="229" t="s">
        <v>1131</v>
      </c>
      <c r="I343" s="660">
        <v>27</v>
      </c>
      <c r="J343" s="675">
        <f t="shared" si="70"/>
        <v>4.5886752136752138</v>
      </c>
      <c r="K343" s="676">
        <v>4.5925925925925926</v>
      </c>
      <c r="L343" s="677">
        <v>4.5555555555555554</v>
      </c>
      <c r="M343" s="677">
        <v>4.6296296296296298</v>
      </c>
      <c r="N343" s="677">
        <v>4.5769230769230766</v>
      </c>
      <c r="O343" s="430" t="s">
        <v>1825</v>
      </c>
    </row>
    <row r="344" spans="1:16" ht="18" hidden="1" customHeight="1" x14ac:dyDescent="0.3">
      <c r="A344" s="215" t="s">
        <v>124</v>
      </c>
      <c r="B344" s="215" t="s">
        <v>718</v>
      </c>
      <c r="C344" s="660">
        <v>1</v>
      </c>
      <c r="D344" s="356" t="s">
        <v>1673</v>
      </c>
      <c r="E344" s="214" t="s">
        <v>1133</v>
      </c>
      <c r="F344" s="221" t="s">
        <v>1140</v>
      </c>
      <c r="G344" s="214" t="s">
        <v>1131</v>
      </c>
      <c r="H344" s="229" t="s">
        <v>1131</v>
      </c>
      <c r="I344" s="660">
        <v>27</v>
      </c>
      <c r="J344" s="675">
        <f t="shared" si="70"/>
        <v>4.583333333333333</v>
      </c>
      <c r="K344" s="676">
        <v>4.5925925925925926</v>
      </c>
      <c r="L344" s="677">
        <v>4.5555555555555554</v>
      </c>
      <c r="M344" s="677">
        <v>4.5925925925925926</v>
      </c>
      <c r="N344" s="677">
        <v>4.5925925925925926</v>
      </c>
      <c r="O344" s="430" t="s">
        <v>1825</v>
      </c>
    </row>
    <row r="345" spans="1:16" ht="18" hidden="1" customHeight="1" x14ac:dyDescent="0.3">
      <c r="A345" s="215" t="s">
        <v>124</v>
      </c>
      <c r="B345" s="215" t="s">
        <v>718</v>
      </c>
      <c r="C345" s="660">
        <v>1</v>
      </c>
      <c r="D345" s="356" t="s">
        <v>1673</v>
      </c>
      <c r="E345" s="214" t="s">
        <v>1133</v>
      </c>
      <c r="F345" s="221" t="s">
        <v>1141</v>
      </c>
      <c r="G345" s="214" t="s">
        <v>1131</v>
      </c>
      <c r="H345" s="229" t="s">
        <v>1131</v>
      </c>
      <c r="I345" s="660">
        <v>27</v>
      </c>
      <c r="J345" s="675">
        <f t="shared" si="70"/>
        <v>4.582692307692307</v>
      </c>
      <c r="K345" s="676">
        <v>4.615384615384615</v>
      </c>
      <c r="L345" s="677">
        <v>4.5999999999999996</v>
      </c>
      <c r="M345" s="677">
        <v>4.615384615384615</v>
      </c>
      <c r="N345" s="677">
        <v>4.5</v>
      </c>
      <c r="O345" s="430" t="s">
        <v>1825</v>
      </c>
    </row>
    <row r="346" spans="1:16" ht="18" hidden="1" customHeight="1" x14ac:dyDescent="0.3">
      <c r="A346" s="215" t="s">
        <v>124</v>
      </c>
      <c r="B346" s="215" t="s">
        <v>718</v>
      </c>
      <c r="C346" s="660">
        <v>1</v>
      </c>
      <c r="D346" s="362" t="s">
        <v>1144</v>
      </c>
      <c r="E346" s="192"/>
      <c r="F346" s="365"/>
      <c r="G346" s="222" t="s">
        <v>1113</v>
      </c>
      <c r="H346" s="230" t="s">
        <v>1113</v>
      </c>
      <c r="I346" s="660">
        <v>12</v>
      </c>
      <c r="J346" s="675">
        <f>AVERAGE(J347:J352)</f>
        <v>4.6701388888888893</v>
      </c>
      <c r="K346" s="682">
        <f>AVERAGE(K347:K352)</f>
        <v>4.6527777777777777</v>
      </c>
      <c r="L346" s="683">
        <f>AVERAGE(L347:L352)</f>
        <v>4.666666666666667</v>
      </c>
      <c r="M346" s="683">
        <f>AVERAGE(M347:M352)</f>
        <v>4.6527777777777777</v>
      </c>
      <c r="N346" s="683">
        <f>AVERAGE(N347:N352)</f>
        <v>4.708333333333333</v>
      </c>
      <c r="O346" s="434"/>
    </row>
    <row r="347" spans="1:16" ht="18" hidden="1" customHeight="1" x14ac:dyDescent="0.3">
      <c r="A347" s="215" t="s">
        <v>124</v>
      </c>
      <c r="B347" s="215" t="s">
        <v>718</v>
      </c>
      <c r="C347" s="660">
        <v>1</v>
      </c>
      <c r="D347" s="356" t="s">
        <v>722</v>
      </c>
      <c r="E347" s="214" t="s">
        <v>1145</v>
      </c>
      <c r="F347" s="221" t="s">
        <v>1146</v>
      </c>
      <c r="G347" s="214" t="s">
        <v>203</v>
      </c>
      <c r="H347" s="229" t="s">
        <v>203</v>
      </c>
      <c r="I347" s="660">
        <v>12</v>
      </c>
      <c r="J347" s="672">
        <f t="shared" ref="J347:J352" si="71">AVERAGE(K347:N347)</f>
        <v>4.5625</v>
      </c>
      <c r="K347" s="673">
        <v>4.5</v>
      </c>
      <c r="L347" s="674">
        <v>4.583333333333333</v>
      </c>
      <c r="M347" s="674">
        <v>4.5</v>
      </c>
      <c r="N347" s="674">
        <v>4.666666666666667</v>
      </c>
      <c r="O347" s="430" t="s">
        <v>2021</v>
      </c>
    </row>
    <row r="348" spans="1:16" ht="18" hidden="1" customHeight="1" x14ac:dyDescent="0.3">
      <c r="A348" s="215" t="s">
        <v>124</v>
      </c>
      <c r="B348" s="215" t="s">
        <v>718</v>
      </c>
      <c r="C348" s="660">
        <v>1</v>
      </c>
      <c r="D348" s="356" t="s">
        <v>722</v>
      </c>
      <c r="E348" s="214" t="s">
        <v>1147</v>
      </c>
      <c r="F348" s="221" t="s">
        <v>1148</v>
      </c>
      <c r="G348" s="214" t="s">
        <v>203</v>
      </c>
      <c r="H348" s="229" t="s">
        <v>203</v>
      </c>
      <c r="I348" s="660">
        <v>12</v>
      </c>
      <c r="J348" s="675">
        <f t="shared" si="71"/>
        <v>4.625</v>
      </c>
      <c r="K348" s="676">
        <v>4.583333333333333</v>
      </c>
      <c r="L348" s="677">
        <v>4.583333333333333</v>
      </c>
      <c r="M348" s="677">
        <v>4.666666666666667</v>
      </c>
      <c r="N348" s="677">
        <v>4.666666666666667</v>
      </c>
      <c r="O348" s="430" t="s">
        <v>2021</v>
      </c>
      <c r="P348" s="1"/>
    </row>
    <row r="349" spans="1:16" ht="18" hidden="1" customHeight="1" x14ac:dyDescent="0.3">
      <c r="A349" s="215" t="s">
        <v>124</v>
      </c>
      <c r="B349" s="215" t="s">
        <v>718</v>
      </c>
      <c r="C349" s="660">
        <v>1</v>
      </c>
      <c r="D349" s="356" t="s">
        <v>722</v>
      </c>
      <c r="E349" s="214" t="s">
        <v>1088</v>
      </c>
      <c r="F349" s="221" t="s">
        <v>1115</v>
      </c>
      <c r="G349" s="214" t="s">
        <v>203</v>
      </c>
      <c r="H349" s="229" t="s">
        <v>203</v>
      </c>
      <c r="I349" s="660">
        <v>12</v>
      </c>
      <c r="J349" s="675">
        <f t="shared" si="71"/>
        <v>4.666666666666667</v>
      </c>
      <c r="K349" s="676">
        <v>4.666666666666667</v>
      </c>
      <c r="L349" s="677">
        <v>4.666666666666667</v>
      </c>
      <c r="M349" s="677">
        <v>4.666666666666667</v>
      </c>
      <c r="N349" s="677">
        <v>4.666666666666667</v>
      </c>
      <c r="O349" s="430" t="s">
        <v>2059</v>
      </c>
    </row>
    <row r="350" spans="1:16" ht="18" hidden="1" customHeight="1" x14ac:dyDescent="0.3">
      <c r="A350" s="215" t="s">
        <v>124</v>
      </c>
      <c r="B350" s="215" t="s">
        <v>718</v>
      </c>
      <c r="C350" s="660">
        <v>1</v>
      </c>
      <c r="D350" s="356" t="s">
        <v>722</v>
      </c>
      <c r="E350" s="214" t="s">
        <v>1149</v>
      </c>
      <c r="F350" s="221" t="s">
        <v>1150</v>
      </c>
      <c r="G350" s="214" t="s">
        <v>203</v>
      </c>
      <c r="H350" s="229" t="s">
        <v>203</v>
      </c>
      <c r="I350" s="660">
        <v>12</v>
      </c>
      <c r="J350" s="675">
        <f t="shared" si="71"/>
        <v>4.75</v>
      </c>
      <c r="K350" s="676">
        <v>4.75</v>
      </c>
      <c r="L350" s="677">
        <v>4.75</v>
      </c>
      <c r="M350" s="677">
        <v>4.75</v>
      </c>
      <c r="N350" s="677">
        <v>4.75</v>
      </c>
      <c r="O350" s="430" t="s">
        <v>2021</v>
      </c>
    </row>
    <row r="351" spans="1:16" ht="18" hidden="1" customHeight="1" x14ac:dyDescent="0.3">
      <c r="A351" s="215" t="s">
        <v>124</v>
      </c>
      <c r="B351" s="215" t="s">
        <v>718</v>
      </c>
      <c r="C351" s="660">
        <v>1</v>
      </c>
      <c r="D351" s="356" t="s">
        <v>722</v>
      </c>
      <c r="E351" s="214" t="s">
        <v>1151</v>
      </c>
      <c r="F351" s="221" t="s">
        <v>1152</v>
      </c>
      <c r="G351" s="214" t="s">
        <v>203</v>
      </c>
      <c r="H351" s="229" t="s">
        <v>203</v>
      </c>
      <c r="I351" s="660">
        <v>12</v>
      </c>
      <c r="J351" s="675">
        <f t="shared" si="71"/>
        <v>4.625</v>
      </c>
      <c r="K351" s="676">
        <v>4.583333333333333</v>
      </c>
      <c r="L351" s="677">
        <v>4.666666666666667</v>
      </c>
      <c r="M351" s="677">
        <v>4.583333333333333</v>
      </c>
      <c r="N351" s="677">
        <v>4.666666666666667</v>
      </c>
      <c r="O351" s="430" t="s">
        <v>2021</v>
      </c>
      <c r="P351" s="1"/>
    </row>
    <row r="352" spans="1:16" ht="18" hidden="1" customHeight="1" x14ac:dyDescent="0.3">
      <c r="A352" s="215" t="s">
        <v>124</v>
      </c>
      <c r="B352" s="215" t="s">
        <v>718</v>
      </c>
      <c r="C352" s="660">
        <v>1</v>
      </c>
      <c r="D352" s="356" t="s">
        <v>722</v>
      </c>
      <c r="E352" s="214" t="s">
        <v>1153</v>
      </c>
      <c r="F352" s="221" t="s">
        <v>1154</v>
      </c>
      <c r="G352" s="214" t="s">
        <v>203</v>
      </c>
      <c r="H352" s="229" t="s">
        <v>203</v>
      </c>
      <c r="I352" s="660">
        <v>12</v>
      </c>
      <c r="J352" s="675">
        <f t="shared" si="71"/>
        <v>4.7916666666666661</v>
      </c>
      <c r="K352" s="676">
        <v>4.833333333333333</v>
      </c>
      <c r="L352" s="677">
        <v>4.75</v>
      </c>
      <c r="M352" s="677">
        <v>4.75</v>
      </c>
      <c r="N352" s="677">
        <v>4.833333333333333</v>
      </c>
      <c r="O352" s="430" t="s">
        <v>2021</v>
      </c>
    </row>
    <row r="353" spans="1:16" ht="18" hidden="1" customHeight="1" x14ac:dyDescent="0.3">
      <c r="A353" s="215" t="s">
        <v>124</v>
      </c>
      <c r="B353" s="215" t="s">
        <v>718</v>
      </c>
      <c r="C353" s="660">
        <v>1</v>
      </c>
      <c r="D353" s="362" t="s">
        <v>1158</v>
      </c>
      <c r="E353" s="192"/>
      <c r="F353" s="365"/>
      <c r="G353" s="222" t="s">
        <v>1160</v>
      </c>
      <c r="H353" s="230" t="s">
        <v>1160</v>
      </c>
      <c r="I353" s="660">
        <v>31</v>
      </c>
      <c r="J353" s="675">
        <f>AVERAGE(J354:J360)</f>
        <v>4.6588010204081627</v>
      </c>
      <c r="K353" s="682">
        <f>AVERAGE(K354:K360)</f>
        <v>4.5280612244897958</v>
      </c>
      <c r="L353" s="683">
        <f>AVERAGE(L354:L360)</f>
        <v>4.5994897959183669</v>
      </c>
      <c r="M353" s="683">
        <f>AVERAGE(M354:M360)</f>
        <v>4.7091836734693882</v>
      </c>
      <c r="N353" s="683">
        <f>AVERAGE(N354:N360)</f>
        <v>4.7984693877551026</v>
      </c>
      <c r="O353" s="434"/>
    </row>
    <row r="354" spans="1:16" ht="18" hidden="1" customHeight="1" x14ac:dyDescent="0.3">
      <c r="A354" s="215" t="s">
        <v>124</v>
      </c>
      <c r="B354" s="215" t="s">
        <v>718</v>
      </c>
      <c r="C354" s="660">
        <v>1</v>
      </c>
      <c r="D354" s="356" t="s">
        <v>723</v>
      </c>
      <c r="E354" s="214" t="s">
        <v>1161</v>
      </c>
      <c r="F354" s="221" t="s">
        <v>1162</v>
      </c>
      <c r="G354" s="214" t="s">
        <v>1159</v>
      </c>
      <c r="H354" s="229" t="s">
        <v>1159</v>
      </c>
      <c r="I354" s="660">
        <v>31</v>
      </c>
      <c r="J354" s="672">
        <f t="shared" ref="J354:J360" si="72">AVERAGE(K354:N354)</f>
        <v>4.6785714285714288</v>
      </c>
      <c r="K354" s="673">
        <v>4.5714285714285712</v>
      </c>
      <c r="L354" s="674">
        <v>4.5714285714285712</v>
      </c>
      <c r="M354" s="674">
        <v>4.7142857142857144</v>
      </c>
      <c r="N354" s="674">
        <v>4.8571428571428568</v>
      </c>
      <c r="O354" s="430" t="s">
        <v>2021</v>
      </c>
    </row>
    <row r="355" spans="1:16" ht="18" hidden="1" customHeight="1" x14ac:dyDescent="0.3">
      <c r="A355" s="215" t="s">
        <v>124</v>
      </c>
      <c r="B355" s="215" t="s">
        <v>718</v>
      </c>
      <c r="C355" s="660">
        <v>1</v>
      </c>
      <c r="D355" s="356" t="s">
        <v>723</v>
      </c>
      <c r="E355" s="214" t="s">
        <v>1161</v>
      </c>
      <c r="F355" s="221" t="s">
        <v>1163</v>
      </c>
      <c r="G355" s="214" t="s">
        <v>1159</v>
      </c>
      <c r="H355" s="229" t="s">
        <v>1159</v>
      </c>
      <c r="I355" s="660">
        <v>31</v>
      </c>
      <c r="J355" s="675">
        <f t="shared" si="72"/>
        <v>4.71875</v>
      </c>
      <c r="K355" s="676">
        <v>4.625</v>
      </c>
      <c r="L355" s="677">
        <v>4.625</v>
      </c>
      <c r="M355" s="677">
        <v>4.75</v>
      </c>
      <c r="N355" s="677">
        <v>4.875</v>
      </c>
      <c r="O355" s="430" t="s">
        <v>2021</v>
      </c>
      <c r="P355" s="1"/>
    </row>
    <row r="356" spans="1:16" ht="18" hidden="1" customHeight="1" x14ac:dyDescent="0.3">
      <c r="A356" s="215" t="s">
        <v>124</v>
      </c>
      <c r="B356" s="215" t="s">
        <v>718</v>
      </c>
      <c r="C356" s="660">
        <v>1</v>
      </c>
      <c r="D356" s="356" t="s">
        <v>723</v>
      </c>
      <c r="E356" s="214" t="s">
        <v>1161</v>
      </c>
      <c r="F356" s="221" t="s">
        <v>1164</v>
      </c>
      <c r="G356" s="214" t="s">
        <v>1159</v>
      </c>
      <c r="H356" s="229" t="s">
        <v>1159</v>
      </c>
      <c r="I356" s="660">
        <v>31</v>
      </c>
      <c r="J356" s="675">
        <f t="shared" si="72"/>
        <v>4.59375</v>
      </c>
      <c r="K356" s="676">
        <v>4.125</v>
      </c>
      <c r="L356" s="677">
        <v>4.625</v>
      </c>
      <c r="M356" s="677">
        <v>4.75</v>
      </c>
      <c r="N356" s="677">
        <v>4.875</v>
      </c>
      <c r="O356" s="430" t="s">
        <v>2021</v>
      </c>
    </row>
    <row r="357" spans="1:16" ht="18" hidden="1" customHeight="1" x14ac:dyDescent="0.3">
      <c r="A357" s="215" t="s">
        <v>124</v>
      </c>
      <c r="B357" s="215" t="s">
        <v>718</v>
      </c>
      <c r="C357" s="660">
        <v>1</v>
      </c>
      <c r="D357" s="356" t="s">
        <v>723</v>
      </c>
      <c r="E357" s="214" t="s">
        <v>1161</v>
      </c>
      <c r="F357" s="221" t="s">
        <v>1165</v>
      </c>
      <c r="G357" s="214" t="s">
        <v>1159</v>
      </c>
      <c r="H357" s="229" t="s">
        <v>1159</v>
      </c>
      <c r="I357" s="660">
        <v>31</v>
      </c>
      <c r="J357" s="675">
        <f t="shared" si="72"/>
        <v>4.7142857142857144</v>
      </c>
      <c r="K357" s="676">
        <v>4.625</v>
      </c>
      <c r="L357" s="677">
        <v>4.625</v>
      </c>
      <c r="M357" s="677">
        <v>4.75</v>
      </c>
      <c r="N357" s="677">
        <v>4.8571428571428568</v>
      </c>
      <c r="O357" s="430" t="s">
        <v>2021</v>
      </c>
    </row>
    <row r="358" spans="1:16" ht="18" hidden="1" customHeight="1" x14ac:dyDescent="0.3">
      <c r="A358" s="215" t="s">
        <v>124</v>
      </c>
      <c r="B358" s="215" t="s">
        <v>718</v>
      </c>
      <c r="C358" s="660">
        <v>1</v>
      </c>
      <c r="D358" s="356" t="s">
        <v>723</v>
      </c>
      <c r="E358" s="214" t="s">
        <v>1161</v>
      </c>
      <c r="F358" s="221" t="s">
        <v>1166</v>
      </c>
      <c r="G358" s="214" t="s">
        <v>1159</v>
      </c>
      <c r="H358" s="229" t="s">
        <v>1159</v>
      </c>
      <c r="I358" s="660">
        <v>31</v>
      </c>
      <c r="J358" s="675">
        <f t="shared" si="72"/>
        <v>4.71875</v>
      </c>
      <c r="K358" s="676">
        <v>4.625</v>
      </c>
      <c r="L358" s="677">
        <v>4.625</v>
      </c>
      <c r="M358" s="677">
        <v>4.75</v>
      </c>
      <c r="N358" s="677">
        <v>4.875</v>
      </c>
      <c r="O358" s="430" t="s">
        <v>2021</v>
      </c>
      <c r="P358" s="1"/>
    </row>
    <row r="359" spans="1:16" ht="18" hidden="1" customHeight="1" x14ac:dyDescent="0.3">
      <c r="A359" s="215" t="s">
        <v>124</v>
      </c>
      <c r="B359" s="215" t="s">
        <v>718</v>
      </c>
      <c r="C359" s="660">
        <v>1</v>
      </c>
      <c r="D359" s="356" t="s">
        <v>723</v>
      </c>
      <c r="E359" s="214" t="s">
        <v>1168</v>
      </c>
      <c r="F359" s="221" t="s">
        <v>1167</v>
      </c>
      <c r="G359" s="214" t="s">
        <v>1159</v>
      </c>
      <c r="H359" s="229" t="s">
        <v>1159</v>
      </c>
      <c r="I359" s="660">
        <v>31</v>
      </c>
      <c r="J359" s="675">
        <f t="shared" si="72"/>
        <v>4.46875</v>
      </c>
      <c r="K359" s="676">
        <v>4.5</v>
      </c>
      <c r="L359" s="677">
        <v>4.5</v>
      </c>
      <c r="M359" s="677">
        <v>4.5</v>
      </c>
      <c r="N359" s="677">
        <v>4.375</v>
      </c>
      <c r="O359" s="430" t="s">
        <v>2059</v>
      </c>
    </row>
    <row r="360" spans="1:16" ht="18" hidden="1" customHeight="1" x14ac:dyDescent="0.3">
      <c r="A360" s="215" t="s">
        <v>124</v>
      </c>
      <c r="B360" s="215" t="s">
        <v>718</v>
      </c>
      <c r="C360" s="660">
        <v>1</v>
      </c>
      <c r="D360" s="356" t="s">
        <v>723</v>
      </c>
      <c r="E360" s="214" t="s">
        <v>1161</v>
      </c>
      <c r="F360" s="221" t="s">
        <v>1169</v>
      </c>
      <c r="G360" s="214" t="s">
        <v>1159</v>
      </c>
      <c r="H360" s="229" t="s">
        <v>1159</v>
      </c>
      <c r="I360" s="660">
        <v>31</v>
      </c>
      <c r="J360" s="675">
        <f t="shared" si="72"/>
        <v>4.71875</v>
      </c>
      <c r="K360" s="676">
        <v>4.625</v>
      </c>
      <c r="L360" s="677">
        <v>4.625</v>
      </c>
      <c r="M360" s="677">
        <v>4.75</v>
      </c>
      <c r="N360" s="677">
        <v>4.875</v>
      </c>
      <c r="O360" s="430" t="s">
        <v>2021</v>
      </c>
    </row>
    <row r="361" spans="1:16" ht="18" hidden="1" customHeight="1" x14ac:dyDescent="0.3">
      <c r="A361" s="263" t="s">
        <v>1178</v>
      </c>
      <c r="B361" s="263"/>
      <c r="C361" s="659"/>
      <c r="D361" s="361"/>
      <c r="E361" s="264"/>
      <c r="F361" s="264"/>
      <c r="G361" s="264"/>
      <c r="H361" s="264"/>
      <c r="I361" s="659"/>
      <c r="J361" s="686">
        <f>AVERAGEIF($E$363:$E$627, "*", J363:J627)</f>
        <v>4.5828616886854734</v>
      </c>
      <c r="K361" s="687">
        <f>AVERAGEIF($E$363:$E$616, "*", K363:K616)</f>
        <v>4.5877706873596678</v>
      </c>
      <c r="L361" s="688">
        <f>AVERAGEIF($E$363:$E$616, "*", L363:L616)</f>
        <v>4.6059274837895607</v>
      </c>
      <c r="M361" s="688">
        <f>AVERAGEIF($E$363:$E$616, "*", M363:M616)</f>
        <v>4.5640586619242081</v>
      </c>
      <c r="N361" s="688">
        <f>AVERAGEIF($E$363:$E$616, "*", N363:N616)</f>
        <v>4.5874877914147607</v>
      </c>
      <c r="O361" s="512" t="s">
        <v>2005</v>
      </c>
    </row>
    <row r="362" spans="1:16" ht="18" hidden="1" customHeight="1" x14ac:dyDescent="0.3">
      <c r="A362" s="215" t="s">
        <v>1188</v>
      </c>
      <c r="B362" s="215" t="s">
        <v>1180</v>
      </c>
      <c r="C362" s="660">
        <v>2</v>
      </c>
      <c r="D362" s="362" t="s">
        <v>1045</v>
      </c>
      <c r="E362" s="192"/>
      <c r="F362" s="365"/>
      <c r="G362" s="222" t="s">
        <v>535</v>
      </c>
      <c r="H362" s="230" t="s">
        <v>536</v>
      </c>
      <c r="I362" s="660">
        <v>45</v>
      </c>
      <c r="J362" s="675">
        <f>AVERAGE(J363:J371)</f>
        <v>4.4960157126823788</v>
      </c>
      <c r="K362" s="682">
        <f>AVERAGE(K363:K371)</f>
        <v>4.4987654320987653</v>
      </c>
      <c r="L362" s="683">
        <f>AVERAGE(L363:L371)</f>
        <v>4.5135802469135804</v>
      </c>
      <c r="M362" s="683">
        <f>AVERAGE(M363:M371)</f>
        <v>4.4309764309764308</v>
      </c>
      <c r="N362" s="683">
        <f>AVERAGE(N363:N371)</f>
        <v>4.5407407407407403</v>
      </c>
      <c r="O362" s="434"/>
    </row>
    <row r="363" spans="1:16" ht="18" hidden="1" customHeight="1" x14ac:dyDescent="0.3">
      <c r="A363" s="215" t="s">
        <v>1188</v>
      </c>
      <c r="B363" s="215" t="s">
        <v>1180</v>
      </c>
      <c r="C363" s="661">
        <v>2</v>
      </c>
      <c r="D363" s="356" t="s">
        <v>1036</v>
      </c>
      <c r="E363" s="214" t="s">
        <v>86</v>
      </c>
      <c r="F363" s="221" t="s">
        <v>540</v>
      </c>
      <c r="G363" s="214" t="s">
        <v>535</v>
      </c>
      <c r="H363" s="229" t="s">
        <v>536</v>
      </c>
      <c r="I363" s="660">
        <v>45</v>
      </c>
      <c r="J363" s="672">
        <f t="shared" ref="J363:J371" si="73">AVERAGE(K363:N363)</f>
        <v>4.5333333333333332</v>
      </c>
      <c r="K363" s="673">
        <v>4.5333333333333332</v>
      </c>
      <c r="L363" s="674">
        <v>4.4888888888888889</v>
      </c>
      <c r="M363" s="674">
        <v>4.5555555555555554</v>
      </c>
      <c r="N363" s="674">
        <v>4.5555555555555554</v>
      </c>
      <c r="O363" s="430" t="s">
        <v>2084</v>
      </c>
    </row>
    <row r="364" spans="1:16" ht="18" hidden="1" customHeight="1" x14ac:dyDescent="0.3">
      <c r="A364" s="215" t="s">
        <v>1188</v>
      </c>
      <c r="B364" s="215" t="s">
        <v>1180</v>
      </c>
      <c r="C364" s="661">
        <v>2</v>
      </c>
      <c r="D364" s="356" t="s">
        <v>1036</v>
      </c>
      <c r="E364" s="214" t="s">
        <v>86</v>
      </c>
      <c r="F364" s="221" t="s">
        <v>542</v>
      </c>
      <c r="G364" s="214" t="s">
        <v>535</v>
      </c>
      <c r="H364" s="229" t="s">
        <v>536</v>
      </c>
      <c r="I364" s="660">
        <v>45</v>
      </c>
      <c r="J364" s="675">
        <f t="shared" si="73"/>
        <v>4.5308080808080806</v>
      </c>
      <c r="K364" s="676">
        <v>4.5333333333333332</v>
      </c>
      <c r="L364" s="677">
        <v>4.5111111111111111</v>
      </c>
      <c r="M364" s="677">
        <v>4.5454545454545459</v>
      </c>
      <c r="N364" s="677">
        <v>4.5333333333333332</v>
      </c>
      <c r="O364" s="452" t="s">
        <v>1592</v>
      </c>
      <c r="P364" s="1"/>
    </row>
    <row r="365" spans="1:16" ht="18" hidden="1" customHeight="1" x14ac:dyDescent="0.3">
      <c r="A365" s="215" t="s">
        <v>1188</v>
      </c>
      <c r="B365" s="215" t="s">
        <v>1180</v>
      </c>
      <c r="C365" s="661">
        <v>2</v>
      </c>
      <c r="D365" s="356" t="s">
        <v>1036</v>
      </c>
      <c r="E365" s="214" t="s">
        <v>86</v>
      </c>
      <c r="F365" s="221" t="s">
        <v>1292</v>
      </c>
      <c r="G365" s="214" t="s">
        <v>535</v>
      </c>
      <c r="H365" s="229" t="s">
        <v>536</v>
      </c>
      <c r="I365" s="660">
        <v>45</v>
      </c>
      <c r="J365" s="675">
        <f t="shared" si="73"/>
        <v>4.5111111111111111</v>
      </c>
      <c r="K365" s="676">
        <v>4.4888888888888889</v>
      </c>
      <c r="L365" s="677">
        <v>4.5111111111111111</v>
      </c>
      <c r="M365" s="677">
        <v>4.5111111111111111</v>
      </c>
      <c r="N365" s="677">
        <v>4.5333333333333332</v>
      </c>
      <c r="O365" s="430" t="s">
        <v>2084</v>
      </c>
    </row>
    <row r="366" spans="1:16" ht="18" hidden="1" customHeight="1" x14ac:dyDescent="0.3">
      <c r="A366" s="215" t="s">
        <v>1188</v>
      </c>
      <c r="B366" s="215" t="s">
        <v>1180</v>
      </c>
      <c r="C366" s="661">
        <v>2</v>
      </c>
      <c r="D366" s="356" t="s">
        <v>1036</v>
      </c>
      <c r="E366" s="214" t="s">
        <v>86</v>
      </c>
      <c r="F366" s="221" t="s">
        <v>543</v>
      </c>
      <c r="G366" s="214" t="s">
        <v>535</v>
      </c>
      <c r="H366" s="229" t="s">
        <v>536</v>
      </c>
      <c r="I366" s="660">
        <v>45</v>
      </c>
      <c r="J366" s="675">
        <f t="shared" si="73"/>
        <v>4.5111111111111111</v>
      </c>
      <c r="K366" s="676">
        <v>4.5555555555555554</v>
      </c>
      <c r="L366" s="677">
        <v>4.5111111111111111</v>
      </c>
      <c r="M366" s="677">
        <v>4.4444444444444446</v>
      </c>
      <c r="N366" s="677">
        <v>4.5333333333333332</v>
      </c>
      <c r="O366" s="430" t="s">
        <v>2084</v>
      </c>
    </row>
    <row r="367" spans="1:16" ht="18" hidden="1" customHeight="1" x14ac:dyDescent="0.3">
      <c r="A367" s="215" t="s">
        <v>1188</v>
      </c>
      <c r="B367" s="215" t="s">
        <v>1180</v>
      </c>
      <c r="C367" s="661">
        <v>2</v>
      </c>
      <c r="D367" s="356" t="s">
        <v>1036</v>
      </c>
      <c r="E367" s="214" t="s">
        <v>547</v>
      </c>
      <c r="F367" s="221" t="s">
        <v>1293</v>
      </c>
      <c r="G367" s="214" t="s">
        <v>535</v>
      </c>
      <c r="H367" s="229" t="s">
        <v>536</v>
      </c>
      <c r="I367" s="660">
        <v>45</v>
      </c>
      <c r="J367" s="675">
        <f t="shared" si="73"/>
        <v>4.2888888888888888</v>
      </c>
      <c r="K367" s="676">
        <v>4.2888888888888888</v>
      </c>
      <c r="L367" s="677">
        <v>4.2666666666666666</v>
      </c>
      <c r="M367" s="677">
        <v>4.2666666666666666</v>
      </c>
      <c r="N367" s="677">
        <v>4.333333333333333</v>
      </c>
      <c r="O367" s="430" t="s">
        <v>1593</v>
      </c>
    </row>
    <row r="368" spans="1:16" ht="18" hidden="1" customHeight="1" x14ac:dyDescent="0.3">
      <c r="A368" s="215" t="s">
        <v>1188</v>
      </c>
      <c r="B368" s="215" t="s">
        <v>1180</v>
      </c>
      <c r="C368" s="661">
        <v>2</v>
      </c>
      <c r="D368" s="356" t="s">
        <v>1036</v>
      </c>
      <c r="E368" s="214" t="s">
        <v>551</v>
      </c>
      <c r="F368" s="221" t="s">
        <v>87</v>
      </c>
      <c r="G368" s="214" t="s">
        <v>535</v>
      </c>
      <c r="H368" s="229" t="s">
        <v>536</v>
      </c>
      <c r="I368" s="660">
        <v>45</v>
      </c>
      <c r="J368" s="675">
        <f t="shared" si="73"/>
        <v>4.5</v>
      </c>
      <c r="K368" s="676">
        <v>4.5111111111111111</v>
      </c>
      <c r="L368" s="677">
        <v>4.6222222222222218</v>
      </c>
      <c r="M368" s="677">
        <v>4.2888888888888888</v>
      </c>
      <c r="N368" s="677">
        <v>4.5777777777777775</v>
      </c>
      <c r="O368" s="430" t="s">
        <v>1591</v>
      </c>
    </row>
    <row r="369" spans="1:16" ht="18" hidden="1" customHeight="1" x14ac:dyDescent="0.3">
      <c r="A369" s="215" t="s">
        <v>1188</v>
      </c>
      <c r="B369" s="215" t="s">
        <v>1180</v>
      </c>
      <c r="C369" s="661">
        <v>2</v>
      </c>
      <c r="D369" s="356" t="s">
        <v>1036</v>
      </c>
      <c r="E369" s="214" t="s">
        <v>511</v>
      </c>
      <c r="F369" s="221" t="s">
        <v>808</v>
      </c>
      <c r="G369" s="214" t="s">
        <v>535</v>
      </c>
      <c r="H369" s="229" t="s">
        <v>536</v>
      </c>
      <c r="I369" s="660">
        <v>45</v>
      </c>
      <c r="J369" s="675">
        <f t="shared" ref="J369:J370" si="74">AVERAGE(K369:N369)</f>
        <v>4.6111111111111107</v>
      </c>
      <c r="K369" s="676">
        <v>4.6222222222222218</v>
      </c>
      <c r="L369" s="677">
        <v>4.6444444444444448</v>
      </c>
      <c r="M369" s="677">
        <v>4.5111111111111111</v>
      </c>
      <c r="N369" s="677">
        <v>4.666666666666667</v>
      </c>
      <c r="O369" s="430" t="s">
        <v>2059</v>
      </c>
    </row>
    <row r="370" spans="1:16" ht="18" hidden="1" customHeight="1" x14ac:dyDescent="0.3">
      <c r="A370" s="215" t="s">
        <v>1188</v>
      </c>
      <c r="B370" s="215" t="s">
        <v>1180</v>
      </c>
      <c r="C370" s="661">
        <v>2</v>
      </c>
      <c r="D370" s="356" t="s">
        <v>1036</v>
      </c>
      <c r="E370" s="214" t="s">
        <v>1294</v>
      </c>
      <c r="F370" s="221" t="s">
        <v>801</v>
      </c>
      <c r="G370" s="214" t="s">
        <v>535</v>
      </c>
      <c r="H370" s="229" t="s">
        <v>536</v>
      </c>
      <c r="I370" s="660">
        <v>45</v>
      </c>
      <c r="J370" s="675">
        <f t="shared" si="74"/>
        <v>4.166666666666667</v>
      </c>
      <c r="K370" s="676">
        <v>4.177777777777778</v>
      </c>
      <c r="L370" s="677">
        <v>4.2888888888888888</v>
      </c>
      <c r="M370" s="677">
        <v>3.9555555555555557</v>
      </c>
      <c r="N370" s="677">
        <v>4.2444444444444445</v>
      </c>
      <c r="O370" s="430" t="s">
        <v>1591</v>
      </c>
    </row>
    <row r="371" spans="1:16" ht="18" hidden="1" customHeight="1" x14ac:dyDescent="0.3">
      <c r="A371" s="215" t="s">
        <v>1188</v>
      </c>
      <c r="B371" s="215" t="s">
        <v>1180</v>
      </c>
      <c r="C371" s="661">
        <v>2</v>
      </c>
      <c r="D371" s="356" t="s">
        <v>1036</v>
      </c>
      <c r="E371" s="214" t="s">
        <v>553</v>
      </c>
      <c r="F371" s="221" t="s">
        <v>554</v>
      </c>
      <c r="G371" s="214" t="s">
        <v>535</v>
      </c>
      <c r="H371" s="229" t="s">
        <v>536</v>
      </c>
      <c r="I371" s="660">
        <v>45</v>
      </c>
      <c r="J371" s="675">
        <f t="shared" si="73"/>
        <v>4.8111111111111109</v>
      </c>
      <c r="K371" s="676">
        <v>4.7777777777777777</v>
      </c>
      <c r="L371" s="677">
        <v>4.7777777777777777</v>
      </c>
      <c r="M371" s="677">
        <v>4.8</v>
      </c>
      <c r="N371" s="677">
        <v>4.8888888888888893</v>
      </c>
      <c r="O371" s="452" t="s">
        <v>2084</v>
      </c>
      <c r="P371" s="1"/>
    </row>
    <row r="372" spans="1:16" ht="18" customHeight="1" x14ac:dyDescent="0.3">
      <c r="A372" s="215" t="s">
        <v>1188</v>
      </c>
      <c r="B372" s="215" t="s">
        <v>1180</v>
      </c>
      <c r="C372" s="660">
        <v>22</v>
      </c>
      <c r="D372" s="362" t="s">
        <v>1295</v>
      </c>
      <c r="E372" s="192"/>
      <c r="F372" s="365"/>
      <c r="G372" s="222" t="s">
        <v>247</v>
      </c>
      <c r="H372" s="230" t="s">
        <v>248</v>
      </c>
      <c r="I372" s="660">
        <v>82</v>
      </c>
      <c r="J372" s="675">
        <f>AVERAGE(J373:J399)</f>
        <v>4.4953896627016938</v>
      </c>
      <c r="K372" s="682">
        <f>AVERAGE(K373:K399)</f>
        <v>4.492060050158404</v>
      </c>
      <c r="L372" s="683">
        <f>AVERAGE(L373:L399)</f>
        <v>4.5175687770934436</v>
      </c>
      <c r="M372" s="683">
        <f>AVERAGE(M373:M399)</f>
        <v>4.4863954056233766</v>
      </c>
      <c r="N372" s="683">
        <f>AVERAGE(N373:N399)</f>
        <v>4.4855344179315546</v>
      </c>
      <c r="O372" s="434"/>
    </row>
    <row r="373" spans="1:16" ht="18" customHeight="1" x14ac:dyDescent="0.3">
      <c r="A373" s="215" t="s">
        <v>1188</v>
      </c>
      <c r="B373" s="215" t="s">
        <v>1180</v>
      </c>
      <c r="C373" s="660">
        <v>22</v>
      </c>
      <c r="D373" s="356" t="s">
        <v>1271</v>
      </c>
      <c r="E373" s="214" t="s">
        <v>112</v>
      </c>
      <c r="F373" s="221" t="s">
        <v>326</v>
      </c>
      <c r="G373" s="214" t="s">
        <v>247</v>
      </c>
      <c r="H373" s="229" t="s">
        <v>248</v>
      </c>
      <c r="I373" s="660">
        <v>15</v>
      </c>
      <c r="J373" s="672">
        <f t="shared" ref="J373:J382" si="75">AVERAGE(K373:N373)</f>
        <v>4.4833333333333334</v>
      </c>
      <c r="K373" s="673">
        <v>4.4666666666666668</v>
      </c>
      <c r="L373" s="674">
        <v>4.5333333333333332</v>
      </c>
      <c r="M373" s="674">
        <v>4.4666666666666668</v>
      </c>
      <c r="N373" s="674">
        <v>4.4666666666666668</v>
      </c>
      <c r="O373" s="430" t="s">
        <v>1535</v>
      </c>
    </row>
    <row r="374" spans="1:16" ht="18" customHeight="1" x14ac:dyDescent="0.3">
      <c r="A374" s="215" t="s">
        <v>1188</v>
      </c>
      <c r="B374" s="215" t="s">
        <v>1180</v>
      </c>
      <c r="C374" s="660">
        <v>22</v>
      </c>
      <c r="D374" s="356" t="s">
        <v>1271</v>
      </c>
      <c r="E374" s="214" t="s">
        <v>94</v>
      </c>
      <c r="F374" s="221" t="s">
        <v>326</v>
      </c>
      <c r="G374" s="214" t="s">
        <v>247</v>
      </c>
      <c r="H374" s="229" t="s">
        <v>248</v>
      </c>
      <c r="I374" s="660">
        <v>14</v>
      </c>
      <c r="J374" s="675">
        <f t="shared" si="75"/>
        <v>4.7857142857142856</v>
      </c>
      <c r="K374" s="676">
        <v>4.7857142857142856</v>
      </c>
      <c r="L374" s="677">
        <v>4.7857142857142856</v>
      </c>
      <c r="M374" s="677">
        <v>4.7857142857142856</v>
      </c>
      <c r="N374" s="677">
        <v>4.7857142857142856</v>
      </c>
      <c r="O374" s="430" t="s">
        <v>1535</v>
      </c>
      <c r="P374" s="1"/>
    </row>
    <row r="375" spans="1:16" ht="18" customHeight="1" x14ac:dyDescent="0.3">
      <c r="A375" s="215" t="s">
        <v>1188</v>
      </c>
      <c r="B375" s="215" t="s">
        <v>1180</v>
      </c>
      <c r="C375" s="660">
        <v>22</v>
      </c>
      <c r="D375" s="356" t="s">
        <v>1271</v>
      </c>
      <c r="E375" s="214" t="s">
        <v>93</v>
      </c>
      <c r="F375" s="221" t="s">
        <v>326</v>
      </c>
      <c r="G375" s="214" t="s">
        <v>247</v>
      </c>
      <c r="H375" s="229" t="s">
        <v>248</v>
      </c>
      <c r="I375" s="660">
        <v>12</v>
      </c>
      <c r="J375" s="675">
        <f t="shared" si="75"/>
        <v>5</v>
      </c>
      <c r="K375" s="676">
        <v>5</v>
      </c>
      <c r="L375" s="677">
        <v>5</v>
      </c>
      <c r="M375" s="677">
        <v>5</v>
      </c>
      <c r="N375" s="677">
        <v>5</v>
      </c>
      <c r="O375" s="430" t="s">
        <v>1535</v>
      </c>
    </row>
    <row r="376" spans="1:16" ht="18" customHeight="1" x14ac:dyDescent="0.3">
      <c r="A376" s="215" t="s">
        <v>1188</v>
      </c>
      <c r="B376" s="215" t="s">
        <v>1180</v>
      </c>
      <c r="C376" s="660">
        <v>22</v>
      </c>
      <c r="D376" s="356" t="s">
        <v>1271</v>
      </c>
      <c r="E376" s="214" t="s">
        <v>95</v>
      </c>
      <c r="F376" s="221" t="s">
        <v>321</v>
      </c>
      <c r="G376" s="214" t="s">
        <v>247</v>
      </c>
      <c r="H376" s="229" t="s">
        <v>248</v>
      </c>
      <c r="I376" s="660">
        <v>16</v>
      </c>
      <c r="J376" s="675">
        <f t="shared" si="75"/>
        <v>4.546875</v>
      </c>
      <c r="K376" s="676">
        <v>4.5625</v>
      </c>
      <c r="L376" s="677">
        <v>4.625</v>
      </c>
      <c r="M376" s="677">
        <v>4.5999999999999996</v>
      </c>
      <c r="N376" s="677">
        <v>4.4000000000000004</v>
      </c>
      <c r="O376" s="430" t="s">
        <v>1535</v>
      </c>
    </row>
    <row r="377" spans="1:16" ht="18" customHeight="1" x14ac:dyDescent="0.3">
      <c r="A377" s="215" t="s">
        <v>1188</v>
      </c>
      <c r="B377" s="215" t="s">
        <v>1180</v>
      </c>
      <c r="C377" s="660">
        <v>22</v>
      </c>
      <c r="D377" s="356" t="s">
        <v>1271</v>
      </c>
      <c r="E377" s="214" t="s">
        <v>97</v>
      </c>
      <c r="F377" s="221" t="s">
        <v>321</v>
      </c>
      <c r="G377" s="214" t="s">
        <v>247</v>
      </c>
      <c r="H377" s="229" t="s">
        <v>248</v>
      </c>
      <c r="I377" s="660">
        <v>14</v>
      </c>
      <c r="J377" s="675">
        <f t="shared" si="75"/>
        <v>4.6535714285714285</v>
      </c>
      <c r="K377" s="676">
        <v>4.6428571428571432</v>
      </c>
      <c r="L377" s="677">
        <v>4.7333333333333334</v>
      </c>
      <c r="M377" s="677">
        <v>4.666666666666667</v>
      </c>
      <c r="N377" s="677">
        <v>4.5714285714285712</v>
      </c>
      <c r="O377" s="430" t="s">
        <v>1535</v>
      </c>
      <c r="P377" s="1"/>
    </row>
    <row r="378" spans="1:16" ht="18" customHeight="1" x14ac:dyDescent="0.3">
      <c r="A378" s="215" t="s">
        <v>1188</v>
      </c>
      <c r="B378" s="215" t="s">
        <v>1180</v>
      </c>
      <c r="C378" s="660">
        <v>22</v>
      </c>
      <c r="D378" s="356" t="s">
        <v>1271</v>
      </c>
      <c r="E378" s="214" t="s">
        <v>108</v>
      </c>
      <c r="F378" s="221" t="s">
        <v>96</v>
      </c>
      <c r="G378" s="214" t="s">
        <v>247</v>
      </c>
      <c r="H378" s="229" t="s">
        <v>248</v>
      </c>
      <c r="I378" s="660">
        <v>22</v>
      </c>
      <c r="J378" s="675">
        <f t="shared" si="75"/>
        <v>4.7700216450216448</v>
      </c>
      <c r="K378" s="676">
        <v>4.7727272727272725</v>
      </c>
      <c r="L378" s="677">
        <v>4.7727272727272725</v>
      </c>
      <c r="M378" s="677">
        <v>4.7727272727272725</v>
      </c>
      <c r="N378" s="677">
        <v>4.7619047619047619</v>
      </c>
      <c r="O378" s="430" t="s">
        <v>1535</v>
      </c>
    </row>
    <row r="379" spans="1:16" ht="18" customHeight="1" x14ac:dyDescent="0.3">
      <c r="A379" s="215" t="s">
        <v>1188</v>
      </c>
      <c r="B379" s="215" t="s">
        <v>1180</v>
      </c>
      <c r="C379" s="660">
        <v>22</v>
      </c>
      <c r="D379" s="356" t="s">
        <v>1271</v>
      </c>
      <c r="E379" s="214" t="s">
        <v>501</v>
      </c>
      <c r="F379" s="221" t="s">
        <v>502</v>
      </c>
      <c r="G379" s="214" t="s">
        <v>247</v>
      </c>
      <c r="H379" s="229" t="s">
        <v>248</v>
      </c>
      <c r="I379" s="660">
        <v>42</v>
      </c>
      <c r="J379" s="675">
        <f t="shared" si="75"/>
        <v>4.652584204413472</v>
      </c>
      <c r="K379" s="676">
        <v>4.5714285714285712</v>
      </c>
      <c r="L379" s="677">
        <v>4.7142857142857144</v>
      </c>
      <c r="M379" s="677">
        <v>4.6904761904761907</v>
      </c>
      <c r="N379" s="677">
        <v>4.6341463414634143</v>
      </c>
      <c r="O379" s="430" t="s">
        <v>1536</v>
      </c>
    </row>
    <row r="380" spans="1:16" ht="18" customHeight="1" x14ac:dyDescent="0.3">
      <c r="A380" s="215" t="s">
        <v>1188</v>
      </c>
      <c r="B380" s="215" t="s">
        <v>1180</v>
      </c>
      <c r="C380" s="660">
        <v>22</v>
      </c>
      <c r="D380" s="356" t="s">
        <v>1271</v>
      </c>
      <c r="E380" s="214" t="s">
        <v>505</v>
      </c>
      <c r="F380" s="221" t="s">
        <v>506</v>
      </c>
      <c r="G380" s="214" t="s">
        <v>247</v>
      </c>
      <c r="H380" s="229" t="s">
        <v>248</v>
      </c>
      <c r="I380" s="660">
        <v>16</v>
      </c>
      <c r="J380" s="675">
        <f t="shared" si="75"/>
        <v>4.6343750000000004</v>
      </c>
      <c r="K380" s="676">
        <v>4.625</v>
      </c>
      <c r="L380" s="677">
        <v>4.6875</v>
      </c>
      <c r="M380" s="677">
        <v>4.625</v>
      </c>
      <c r="N380" s="677">
        <v>4.5999999999999996</v>
      </c>
      <c r="O380" s="430" t="s">
        <v>1536</v>
      </c>
    </row>
    <row r="381" spans="1:16" ht="18" customHeight="1" x14ac:dyDescent="0.3">
      <c r="A381" s="215" t="s">
        <v>1188</v>
      </c>
      <c r="B381" s="215" t="s">
        <v>1180</v>
      </c>
      <c r="C381" s="660">
        <v>22</v>
      </c>
      <c r="D381" s="356" t="s">
        <v>1271</v>
      </c>
      <c r="E381" s="214" t="s">
        <v>503</v>
      </c>
      <c r="F381" s="221" t="s">
        <v>504</v>
      </c>
      <c r="G381" s="214" t="s">
        <v>247</v>
      </c>
      <c r="H381" s="229" t="s">
        <v>248</v>
      </c>
      <c r="I381" s="660">
        <v>26</v>
      </c>
      <c r="J381" s="675">
        <f t="shared" si="75"/>
        <v>4.5626923076923074</v>
      </c>
      <c r="K381" s="676">
        <v>4.5769230769230766</v>
      </c>
      <c r="L381" s="677">
        <v>4.615384615384615</v>
      </c>
      <c r="M381" s="677">
        <v>4.5384615384615383</v>
      </c>
      <c r="N381" s="677">
        <v>4.5199999999999996</v>
      </c>
      <c r="O381" s="430" t="s">
        <v>1536</v>
      </c>
      <c r="P381" s="1"/>
    </row>
    <row r="382" spans="1:16" ht="18" customHeight="1" x14ac:dyDescent="0.3">
      <c r="A382" s="215" t="s">
        <v>1188</v>
      </c>
      <c r="B382" s="215" t="s">
        <v>1180</v>
      </c>
      <c r="C382" s="660">
        <v>22</v>
      </c>
      <c r="D382" s="356" t="s">
        <v>1271</v>
      </c>
      <c r="E382" s="103" t="s">
        <v>1298</v>
      </c>
      <c r="F382" s="181" t="s">
        <v>1299</v>
      </c>
      <c r="G382" s="214" t="s">
        <v>247</v>
      </c>
      <c r="H382" s="229" t="s">
        <v>248</v>
      </c>
      <c r="I382" s="660">
        <v>19</v>
      </c>
      <c r="J382" s="675">
        <f t="shared" si="75"/>
        <v>4.7894736842105265</v>
      </c>
      <c r="K382" s="676">
        <v>4.7894736842105265</v>
      </c>
      <c r="L382" s="677">
        <v>4.7894736842105265</v>
      </c>
      <c r="M382" s="677">
        <v>4.7894736842105265</v>
      </c>
      <c r="N382" s="677">
        <v>4.7894736842105265</v>
      </c>
      <c r="O382" s="430" t="s">
        <v>1537</v>
      </c>
    </row>
    <row r="383" spans="1:16" ht="18" customHeight="1" x14ac:dyDescent="0.3">
      <c r="A383" s="215" t="s">
        <v>1188</v>
      </c>
      <c r="B383" s="215" t="s">
        <v>1180</v>
      </c>
      <c r="C383" s="660">
        <v>22</v>
      </c>
      <c r="D383" s="356" t="s">
        <v>1271</v>
      </c>
      <c r="E383" s="103" t="s">
        <v>1300</v>
      </c>
      <c r="F383" s="181" t="s">
        <v>1301</v>
      </c>
      <c r="G383" s="214" t="s">
        <v>247</v>
      </c>
      <c r="H383" s="229" t="s">
        <v>248</v>
      </c>
      <c r="I383" s="660">
        <v>9</v>
      </c>
      <c r="J383" s="675">
        <f>AVERAGE(K383:N383)</f>
        <v>4.4166666666666661</v>
      </c>
      <c r="K383" s="676">
        <v>4.333333333333333</v>
      </c>
      <c r="L383" s="677">
        <v>4.333333333333333</v>
      </c>
      <c r="M383" s="677">
        <v>4.5555555555555554</v>
      </c>
      <c r="N383" s="677">
        <v>4.4444444444444446</v>
      </c>
      <c r="O383" s="430" t="s">
        <v>1537</v>
      </c>
    </row>
    <row r="384" spans="1:16" ht="18" customHeight="1" x14ac:dyDescent="0.3">
      <c r="A384" s="215" t="s">
        <v>1188</v>
      </c>
      <c r="B384" s="215" t="s">
        <v>1180</v>
      </c>
      <c r="C384" s="660">
        <v>22</v>
      </c>
      <c r="D384" s="356" t="s">
        <v>1271</v>
      </c>
      <c r="E384" s="103" t="s">
        <v>1302</v>
      </c>
      <c r="F384" s="181" t="s">
        <v>1303</v>
      </c>
      <c r="G384" s="214" t="s">
        <v>247</v>
      </c>
      <c r="H384" s="229" t="s">
        <v>248</v>
      </c>
      <c r="I384" s="660">
        <v>36</v>
      </c>
      <c r="J384" s="675">
        <f t="shared" ref="J384:J399" si="76">AVERAGE(K384:N384)</f>
        <v>3.9523273273273274</v>
      </c>
      <c r="K384" s="676">
        <v>3.9444444444444446</v>
      </c>
      <c r="L384" s="677">
        <v>4.0270270270270272</v>
      </c>
      <c r="M384" s="677">
        <v>3.9189189189189189</v>
      </c>
      <c r="N384" s="677">
        <v>3.9189189189189189</v>
      </c>
      <c r="O384" s="430" t="s">
        <v>1537</v>
      </c>
    </row>
    <row r="385" spans="1:16" ht="18" customHeight="1" x14ac:dyDescent="0.3">
      <c r="A385" s="215" t="s">
        <v>1188</v>
      </c>
      <c r="B385" s="215" t="s">
        <v>1180</v>
      </c>
      <c r="C385" s="660">
        <v>22</v>
      </c>
      <c r="D385" s="356" t="s">
        <v>1271</v>
      </c>
      <c r="E385" s="103" t="s">
        <v>1304</v>
      </c>
      <c r="F385" s="181" t="s">
        <v>1305</v>
      </c>
      <c r="G385" s="214" t="s">
        <v>247</v>
      </c>
      <c r="H385" s="229" t="s">
        <v>248</v>
      </c>
      <c r="I385" s="660">
        <v>11</v>
      </c>
      <c r="J385" s="675">
        <f t="shared" si="76"/>
        <v>5</v>
      </c>
      <c r="K385" s="676">
        <v>5</v>
      </c>
      <c r="L385" s="677">
        <v>5</v>
      </c>
      <c r="M385" s="677">
        <v>5</v>
      </c>
      <c r="N385" s="677">
        <v>5</v>
      </c>
      <c r="O385" s="430" t="s">
        <v>1537</v>
      </c>
    </row>
    <row r="386" spans="1:16" ht="18" customHeight="1" x14ac:dyDescent="0.3">
      <c r="A386" s="215" t="s">
        <v>1188</v>
      </c>
      <c r="B386" s="215" t="s">
        <v>1180</v>
      </c>
      <c r="C386" s="660">
        <v>22</v>
      </c>
      <c r="D386" s="356" t="s">
        <v>1271</v>
      </c>
      <c r="E386" s="103" t="s">
        <v>1306</v>
      </c>
      <c r="F386" s="181" t="s">
        <v>1307</v>
      </c>
      <c r="G386" s="214" t="s">
        <v>247</v>
      </c>
      <c r="H386" s="229" t="s">
        <v>248</v>
      </c>
      <c r="I386" s="660">
        <v>9</v>
      </c>
      <c r="J386" s="675">
        <f t="shared" si="76"/>
        <v>4.5277777777777777</v>
      </c>
      <c r="K386" s="676">
        <v>4.5555555555555554</v>
      </c>
      <c r="L386" s="677">
        <v>4.5555555555555554</v>
      </c>
      <c r="M386" s="677">
        <v>4.4444444444444446</v>
      </c>
      <c r="N386" s="677">
        <v>4.5555555555555554</v>
      </c>
      <c r="O386" s="430" t="s">
        <v>1537</v>
      </c>
      <c r="P386" s="1"/>
    </row>
    <row r="387" spans="1:16" ht="18" customHeight="1" x14ac:dyDescent="0.3">
      <c r="A387" s="215" t="s">
        <v>1188</v>
      </c>
      <c r="B387" s="215" t="s">
        <v>1180</v>
      </c>
      <c r="C387" s="660">
        <v>22</v>
      </c>
      <c r="D387" s="356" t="s">
        <v>1271</v>
      </c>
      <c r="E387" s="103" t="s">
        <v>1308</v>
      </c>
      <c r="F387" s="181" t="s">
        <v>1309</v>
      </c>
      <c r="G387" s="214" t="s">
        <v>247</v>
      </c>
      <c r="H387" s="229" t="s">
        <v>248</v>
      </c>
      <c r="I387" s="660">
        <v>11</v>
      </c>
      <c r="J387" s="675">
        <f t="shared" si="76"/>
        <v>4.6136363636363642</v>
      </c>
      <c r="K387" s="676">
        <v>4.6363636363636367</v>
      </c>
      <c r="L387" s="677">
        <v>4.6363636363636367</v>
      </c>
      <c r="M387" s="677">
        <v>4.5454545454545459</v>
      </c>
      <c r="N387" s="677">
        <v>4.6363636363636367</v>
      </c>
      <c r="O387" s="430" t="s">
        <v>1537</v>
      </c>
    </row>
    <row r="388" spans="1:16" ht="18" customHeight="1" x14ac:dyDescent="0.3">
      <c r="A388" s="215" t="s">
        <v>1188</v>
      </c>
      <c r="B388" s="215" t="s">
        <v>1180</v>
      </c>
      <c r="C388" s="660">
        <v>22</v>
      </c>
      <c r="D388" s="356" t="s">
        <v>1271</v>
      </c>
      <c r="E388" s="103" t="s">
        <v>1312</v>
      </c>
      <c r="F388" s="181" t="s">
        <v>1314</v>
      </c>
      <c r="G388" s="214" t="s">
        <v>247</v>
      </c>
      <c r="H388" s="229" t="s">
        <v>248</v>
      </c>
      <c r="I388" s="660">
        <v>37</v>
      </c>
      <c r="J388" s="675">
        <f t="shared" si="76"/>
        <v>4.5135135135135132</v>
      </c>
      <c r="K388" s="676">
        <v>4.5405405405405403</v>
      </c>
      <c r="L388" s="677">
        <v>4.5135135135135132</v>
      </c>
      <c r="M388" s="677">
        <v>4.4864864864864868</v>
      </c>
      <c r="N388" s="677">
        <v>4.5135135135135132</v>
      </c>
      <c r="O388" s="430" t="s">
        <v>1538</v>
      </c>
    </row>
    <row r="389" spans="1:16" ht="18" customHeight="1" x14ac:dyDescent="0.3">
      <c r="A389" s="215" t="s">
        <v>1188</v>
      </c>
      <c r="B389" s="215" t="s">
        <v>1180</v>
      </c>
      <c r="C389" s="660">
        <v>22</v>
      </c>
      <c r="D389" s="356" t="s">
        <v>1271</v>
      </c>
      <c r="E389" s="103" t="s">
        <v>1313</v>
      </c>
      <c r="F389" s="181" t="s">
        <v>1315</v>
      </c>
      <c r="G389" s="214" t="s">
        <v>247</v>
      </c>
      <c r="H389" s="229" t="s">
        <v>248</v>
      </c>
      <c r="I389" s="660">
        <v>16</v>
      </c>
      <c r="J389" s="675">
        <f t="shared" si="76"/>
        <v>4.8236607142857144</v>
      </c>
      <c r="K389" s="676">
        <v>4.8125</v>
      </c>
      <c r="L389" s="677">
        <v>4.8125</v>
      </c>
      <c r="M389" s="677">
        <v>4.8125</v>
      </c>
      <c r="N389" s="677">
        <v>4.8571428571428568</v>
      </c>
      <c r="O389" s="430" t="s">
        <v>1538</v>
      </c>
    </row>
    <row r="390" spans="1:16" ht="18" customHeight="1" x14ac:dyDescent="0.3">
      <c r="A390" s="215" t="s">
        <v>1188</v>
      </c>
      <c r="B390" s="215" t="s">
        <v>1180</v>
      </c>
      <c r="C390" s="660">
        <v>22</v>
      </c>
      <c r="D390" s="356" t="s">
        <v>1271</v>
      </c>
      <c r="E390" s="103" t="s">
        <v>1316</v>
      </c>
      <c r="F390" s="181" t="s">
        <v>1317</v>
      </c>
      <c r="G390" s="214" t="s">
        <v>247</v>
      </c>
      <c r="H390" s="229" t="s">
        <v>248</v>
      </c>
      <c r="I390" s="660">
        <v>17</v>
      </c>
      <c r="J390" s="675">
        <f t="shared" si="76"/>
        <v>4.7012867647058822</v>
      </c>
      <c r="K390" s="676">
        <v>4.7058823529411766</v>
      </c>
      <c r="L390" s="677">
        <v>4.7058823529411766</v>
      </c>
      <c r="M390" s="677">
        <v>4.7058823529411766</v>
      </c>
      <c r="N390" s="677">
        <v>4.6875</v>
      </c>
      <c r="O390" s="430" t="s">
        <v>1538</v>
      </c>
    </row>
    <row r="391" spans="1:16" ht="18" customHeight="1" x14ac:dyDescent="0.3">
      <c r="A391" s="215" t="s">
        <v>1188</v>
      </c>
      <c r="B391" s="215" t="s">
        <v>1180</v>
      </c>
      <c r="C391" s="660">
        <v>22</v>
      </c>
      <c r="D391" s="356" t="s">
        <v>1271</v>
      </c>
      <c r="E391" s="103" t="s">
        <v>98</v>
      </c>
      <c r="F391" s="181" t="s">
        <v>99</v>
      </c>
      <c r="G391" s="214" t="s">
        <v>247</v>
      </c>
      <c r="H391" s="229" t="s">
        <v>248</v>
      </c>
      <c r="I391" s="660">
        <v>82</v>
      </c>
      <c r="J391" s="675">
        <f t="shared" si="76"/>
        <v>4.6305176890619926</v>
      </c>
      <c r="K391" s="676">
        <v>4.6282051282051286</v>
      </c>
      <c r="L391" s="677">
        <v>4.6708860759493671</v>
      </c>
      <c r="M391" s="677">
        <v>4.6075949367088604</v>
      </c>
      <c r="N391" s="677">
        <v>4.615384615384615</v>
      </c>
      <c r="O391" s="430" t="s">
        <v>1539</v>
      </c>
    </row>
    <row r="392" spans="1:16" ht="18" customHeight="1" x14ac:dyDescent="0.3">
      <c r="A392" s="215" t="s">
        <v>1188</v>
      </c>
      <c r="B392" s="215" t="s">
        <v>1180</v>
      </c>
      <c r="C392" s="660">
        <v>22</v>
      </c>
      <c r="D392" s="356" t="s">
        <v>1271</v>
      </c>
      <c r="E392" s="214" t="s">
        <v>89</v>
      </c>
      <c r="F392" s="221" t="s">
        <v>90</v>
      </c>
      <c r="G392" s="214" t="s">
        <v>247</v>
      </c>
      <c r="H392" s="229" t="s">
        <v>248</v>
      </c>
      <c r="I392" s="660">
        <v>82</v>
      </c>
      <c r="J392" s="675">
        <f t="shared" si="76"/>
        <v>4.4745031604444776</v>
      </c>
      <c r="K392" s="676">
        <v>4.4605263157894735</v>
      </c>
      <c r="L392" s="677">
        <v>4.5250000000000004</v>
      </c>
      <c r="M392" s="677">
        <v>4.4567901234567904</v>
      </c>
      <c r="N392" s="677">
        <v>4.4556962025316453</v>
      </c>
      <c r="O392" s="430" t="s">
        <v>1539</v>
      </c>
    </row>
    <row r="393" spans="1:16" ht="18" customHeight="1" x14ac:dyDescent="0.3">
      <c r="A393" s="215" t="s">
        <v>1188</v>
      </c>
      <c r="B393" s="215" t="s">
        <v>1180</v>
      </c>
      <c r="C393" s="660">
        <v>22</v>
      </c>
      <c r="D393" s="356" t="s">
        <v>1271</v>
      </c>
      <c r="E393" s="214" t="s">
        <v>1296</v>
      </c>
      <c r="F393" s="221" t="s">
        <v>1297</v>
      </c>
      <c r="G393" s="214" t="s">
        <v>247</v>
      </c>
      <c r="H393" s="229" t="s">
        <v>248</v>
      </c>
      <c r="I393" s="660">
        <v>82</v>
      </c>
      <c r="J393" s="675">
        <f t="shared" si="76"/>
        <v>4.3051697530864192</v>
      </c>
      <c r="K393" s="676">
        <v>4.3</v>
      </c>
      <c r="L393" s="677">
        <v>4.3125</v>
      </c>
      <c r="M393" s="677">
        <v>4.2625000000000002</v>
      </c>
      <c r="N393" s="677">
        <v>4.3456790123456788</v>
      </c>
      <c r="O393" s="430" t="s">
        <v>2022</v>
      </c>
    </row>
    <row r="394" spans="1:16" ht="18" customHeight="1" x14ac:dyDescent="0.3">
      <c r="A394" s="215" t="s">
        <v>1188</v>
      </c>
      <c r="B394" s="215" t="s">
        <v>1180</v>
      </c>
      <c r="C394" s="660">
        <v>22</v>
      </c>
      <c r="D394" s="356" t="s">
        <v>1271</v>
      </c>
      <c r="E394" s="214" t="s">
        <v>1310</v>
      </c>
      <c r="F394" s="221" t="s">
        <v>1311</v>
      </c>
      <c r="G394" s="214" t="s">
        <v>247</v>
      </c>
      <c r="H394" s="229" t="s">
        <v>248</v>
      </c>
      <c r="I394" s="660">
        <v>82</v>
      </c>
      <c r="J394" s="675">
        <f t="shared" si="76"/>
        <v>4.3086419753086425</v>
      </c>
      <c r="K394" s="676">
        <v>4.3086419753086416</v>
      </c>
      <c r="L394" s="677">
        <v>4.3209876543209873</v>
      </c>
      <c r="M394" s="677">
        <v>4.2962962962962967</v>
      </c>
      <c r="N394" s="677">
        <v>4.3086419753086416</v>
      </c>
      <c r="O394" s="430" t="s">
        <v>2020</v>
      </c>
    </row>
    <row r="395" spans="1:16" ht="18" customHeight="1" x14ac:dyDescent="0.3">
      <c r="A395" s="215" t="s">
        <v>1188</v>
      </c>
      <c r="B395" s="215" t="s">
        <v>1180</v>
      </c>
      <c r="C395" s="660">
        <v>22</v>
      </c>
      <c r="D395" s="356" t="s">
        <v>1271</v>
      </c>
      <c r="E395" s="214" t="s">
        <v>1318</v>
      </c>
      <c r="F395" s="221" t="s">
        <v>1319</v>
      </c>
      <c r="G395" s="214" t="s">
        <v>247</v>
      </c>
      <c r="H395" s="229" t="s">
        <v>248</v>
      </c>
      <c r="I395" s="660">
        <v>82</v>
      </c>
      <c r="J395" s="675">
        <f t="shared" si="76"/>
        <v>4.0498755334281649</v>
      </c>
      <c r="K395" s="676">
        <v>4.0263157894736841</v>
      </c>
      <c r="L395" s="677">
        <v>4.0789473684210522</v>
      </c>
      <c r="M395" s="677">
        <v>4.0131578947368425</v>
      </c>
      <c r="N395" s="677">
        <v>4.0810810810810807</v>
      </c>
      <c r="O395" s="430" t="s">
        <v>2020</v>
      </c>
    </row>
    <row r="396" spans="1:16" ht="18" customHeight="1" x14ac:dyDescent="0.3">
      <c r="A396" s="215" t="s">
        <v>1188</v>
      </c>
      <c r="B396" s="215" t="s">
        <v>1180</v>
      </c>
      <c r="C396" s="660">
        <v>22</v>
      </c>
      <c r="D396" s="356" t="s">
        <v>1271</v>
      </c>
      <c r="E396" s="214" t="s">
        <v>1320</v>
      </c>
      <c r="F396" s="221" t="s">
        <v>1321</v>
      </c>
      <c r="G396" s="214" t="s">
        <v>247</v>
      </c>
      <c r="H396" s="229" t="s">
        <v>248</v>
      </c>
      <c r="I396" s="660">
        <v>82</v>
      </c>
      <c r="J396" s="675">
        <f t="shared" si="76"/>
        <v>3.9615384615384617</v>
      </c>
      <c r="K396" s="676">
        <v>3.9615384615384617</v>
      </c>
      <c r="L396" s="677">
        <v>4.0128205128205128</v>
      </c>
      <c r="M396" s="677">
        <v>3.9230769230769229</v>
      </c>
      <c r="N396" s="677">
        <v>3.9487179487179489</v>
      </c>
      <c r="O396" s="430" t="s">
        <v>2022</v>
      </c>
    </row>
    <row r="397" spans="1:16" ht="18" customHeight="1" x14ac:dyDescent="0.3">
      <c r="A397" s="215" t="s">
        <v>1188</v>
      </c>
      <c r="B397" s="215" t="s">
        <v>1180</v>
      </c>
      <c r="C397" s="660">
        <v>22</v>
      </c>
      <c r="D397" s="356" t="s">
        <v>1271</v>
      </c>
      <c r="E397" s="103" t="s">
        <v>1320</v>
      </c>
      <c r="F397" s="221" t="s">
        <v>1322</v>
      </c>
      <c r="G397" s="214" t="s">
        <v>247</v>
      </c>
      <c r="H397" s="229" t="s">
        <v>248</v>
      </c>
      <c r="I397" s="660">
        <v>82</v>
      </c>
      <c r="J397" s="675">
        <f t="shared" si="76"/>
        <v>3.9579587079587077</v>
      </c>
      <c r="K397" s="676">
        <v>3.9871794871794872</v>
      </c>
      <c r="L397" s="677">
        <v>3.9615384615384617</v>
      </c>
      <c r="M397" s="677">
        <v>3.9220779220779223</v>
      </c>
      <c r="N397" s="677">
        <v>3.9610389610389611</v>
      </c>
      <c r="O397" s="430" t="s">
        <v>2022</v>
      </c>
    </row>
    <row r="398" spans="1:16" ht="18" customHeight="1" x14ac:dyDescent="0.3">
      <c r="A398" s="215" t="s">
        <v>1188</v>
      </c>
      <c r="B398" s="215" t="s">
        <v>1180</v>
      </c>
      <c r="C398" s="660">
        <v>22</v>
      </c>
      <c r="D398" s="356" t="s">
        <v>1271</v>
      </c>
      <c r="E398" s="103" t="s">
        <v>1323</v>
      </c>
      <c r="F398" s="221" t="s">
        <v>1324</v>
      </c>
      <c r="G398" s="214" t="s">
        <v>247</v>
      </c>
      <c r="H398" s="229" t="s">
        <v>248</v>
      </c>
      <c r="I398" s="660">
        <v>82</v>
      </c>
      <c r="J398" s="675">
        <f t="shared" si="76"/>
        <v>3.7338315692746074</v>
      </c>
      <c r="K398" s="676">
        <v>3.7848101265822787</v>
      </c>
      <c r="L398" s="677">
        <v>3.6923076923076925</v>
      </c>
      <c r="M398" s="677">
        <v>3.7402597402597402</v>
      </c>
      <c r="N398" s="677">
        <v>3.7179487179487181</v>
      </c>
      <c r="O398" s="430" t="s">
        <v>2022</v>
      </c>
    </row>
    <row r="399" spans="1:16" ht="18" customHeight="1" x14ac:dyDescent="0.3">
      <c r="A399" s="215" t="s">
        <v>1188</v>
      </c>
      <c r="B399" s="215" t="s">
        <v>1180</v>
      </c>
      <c r="C399" s="660">
        <v>22</v>
      </c>
      <c r="D399" s="356" t="s">
        <v>1271</v>
      </c>
      <c r="E399" s="103" t="s">
        <v>1325</v>
      </c>
      <c r="F399" s="221" t="s">
        <v>1326</v>
      </c>
      <c r="G399" s="214" t="s">
        <v>247</v>
      </c>
      <c r="H399" s="229" t="s">
        <v>248</v>
      </c>
      <c r="I399" s="660">
        <v>82</v>
      </c>
      <c r="J399" s="675">
        <f t="shared" si="76"/>
        <v>4.5259740259740253</v>
      </c>
      <c r="K399" s="676">
        <v>4.5064935064935066</v>
      </c>
      <c r="L399" s="677">
        <v>4.5584415584415581</v>
      </c>
      <c r="M399" s="677">
        <v>4.5064935064935066</v>
      </c>
      <c r="N399" s="677">
        <v>4.5324675324675328</v>
      </c>
      <c r="O399" s="452" t="s">
        <v>2022</v>
      </c>
      <c r="P399" s="1"/>
    </row>
    <row r="400" spans="1:16" ht="18" hidden="1" customHeight="1" x14ac:dyDescent="0.3">
      <c r="A400" s="215" t="s">
        <v>1188</v>
      </c>
      <c r="B400" s="215" t="s">
        <v>1180</v>
      </c>
      <c r="C400" s="660">
        <v>3</v>
      </c>
      <c r="D400" s="362" t="s">
        <v>649</v>
      </c>
      <c r="E400" s="192"/>
      <c r="F400" s="365"/>
      <c r="G400" s="222" t="s">
        <v>1327</v>
      </c>
      <c r="H400" s="230" t="s">
        <v>1327</v>
      </c>
      <c r="I400" s="660">
        <v>19</v>
      </c>
      <c r="J400" s="675">
        <f>AVERAGE(J401:J403)</f>
        <v>4.5660331384015604</v>
      </c>
      <c r="K400" s="682">
        <f t="shared" ref="K400:N400" si="77">AVERAGE(K401:K403)</f>
        <v>4.5614035087719289</v>
      </c>
      <c r="L400" s="683">
        <f t="shared" si="77"/>
        <v>4.6247563352826511</v>
      </c>
      <c r="M400" s="683">
        <f t="shared" si="77"/>
        <v>4.446393762183237</v>
      </c>
      <c r="N400" s="683">
        <f t="shared" si="77"/>
        <v>4.6315789473684212</v>
      </c>
      <c r="O400" s="434"/>
    </row>
    <row r="401" spans="1:16" ht="18" hidden="1" customHeight="1" x14ac:dyDescent="0.3">
      <c r="A401" s="215" t="s">
        <v>1188</v>
      </c>
      <c r="B401" s="215" t="s">
        <v>1180</v>
      </c>
      <c r="C401" s="660">
        <v>3</v>
      </c>
      <c r="D401" s="356" t="s">
        <v>216</v>
      </c>
      <c r="E401" s="214" t="s">
        <v>1328</v>
      </c>
      <c r="F401" s="221" t="s">
        <v>1329</v>
      </c>
      <c r="G401" s="214" t="s">
        <v>1273</v>
      </c>
      <c r="H401" s="229" t="s">
        <v>1273</v>
      </c>
      <c r="I401" s="660">
        <v>19</v>
      </c>
      <c r="J401" s="672">
        <f t="shared" ref="J401:J402" si="78">AVERAGE(K401:N401)</f>
        <v>4.5738304093567246</v>
      </c>
      <c r="K401" s="673">
        <v>4.5789473684210522</v>
      </c>
      <c r="L401" s="674">
        <v>4.6111111111111107</v>
      </c>
      <c r="M401" s="674">
        <v>4.4736842105263159</v>
      </c>
      <c r="N401" s="674">
        <v>4.6315789473684212</v>
      </c>
      <c r="O401" s="430" t="s">
        <v>2085</v>
      </c>
    </row>
    <row r="402" spans="1:16" ht="18" hidden="1" customHeight="1" x14ac:dyDescent="0.3">
      <c r="A402" s="215" t="s">
        <v>1188</v>
      </c>
      <c r="B402" s="215" t="s">
        <v>1180</v>
      </c>
      <c r="C402" s="660">
        <v>3</v>
      </c>
      <c r="D402" s="356" t="s">
        <v>216</v>
      </c>
      <c r="E402" s="214" t="s">
        <v>1330</v>
      </c>
      <c r="F402" s="221" t="s">
        <v>1331</v>
      </c>
      <c r="G402" s="214" t="s">
        <v>1273</v>
      </c>
      <c r="H402" s="229" t="s">
        <v>1273</v>
      </c>
      <c r="I402" s="660">
        <v>19</v>
      </c>
      <c r="J402" s="675">
        <f t="shared" si="78"/>
        <v>4.5847953216374275</v>
      </c>
      <c r="K402" s="676">
        <v>4.5789473684210522</v>
      </c>
      <c r="L402" s="677">
        <v>4.6842105263157894</v>
      </c>
      <c r="M402" s="677">
        <v>4.4444444444444446</v>
      </c>
      <c r="N402" s="677">
        <v>4.6315789473684212</v>
      </c>
      <c r="O402" s="430" t="s">
        <v>2085</v>
      </c>
      <c r="P402" s="1"/>
    </row>
    <row r="403" spans="1:16" ht="18" hidden="1" customHeight="1" x14ac:dyDescent="0.3">
      <c r="A403" s="215" t="s">
        <v>1188</v>
      </c>
      <c r="B403" s="215" t="s">
        <v>1180</v>
      </c>
      <c r="C403" s="660">
        <v>3</v>
      </c>
      <c r="D403" s="356" t="s">
        <v>216</v>
      </c>
      <c r="E403" s="214" t="s">
        <v>1330</v>
      </c>
      <c r="F403" s="221" t="s">
        <v>1332</v>
      </c>
      <c r="G403" s="214" t="s">
        <v>1273</v>
      </c>
      <c r="H403" s="229" t="s">
        <v>1273</v>
      </c>
      <c r="I403" s="660">
        <v>19</v>
      </c>
      <c r="J403" s="675">
        <f t="shared" ref="J403" si="79">AVERAGE(K403:N403)</f>
        <v>4.5394736842105265</v>
      </c>
      <c r="K403" s="676">
        <v>4.5263157894736841</v>
      </c>
      <c r="L403" s="677">
        <v>4.5789473684210522</v>
      </c>
      <c r="M403" s="677">
        <v>4.4210526315789478</v>
      </c>
      <c r="N403" s="677">
        <v>4.6315789473684212</v>
      </c>
      <c r="O403" s="430" t="s">
        <v>2085</v>
      </c>
      <c r="P403" s="1"/>
    </row>
    <row r="404" spans="1:16" ht="18" hidden="1" customHeight="1" x14ac:dyDescent="0.3">
      <c r="A404" s="215" t="s">
        <v>1188</v>
      </c>
      <c r="B404" s="215" t="s">
        <v>1180</v>
      </c>
      <c r="C404" s="660">
        <v>1</v>
      </c>
      <c r="D404" s="362" t="s">
        <v>1181</v>
      </c>
      <c r="E404" s="192"/>
      <c r="F404" s="365"/>
      <c r="G404" s="222" t="s">
        <v>1187</v>
      </c>
      <c r="H404" s="230" t="s">
        <v>1187</v>
      </c>
      <c r="I404" s="660">
        <v>26</v>
      </c>
      <c r="J404" s="675">
        <f>AVERAGE(J405:J406)</f>
        <v>4.7548076923076916</v>
      </c>
      <c r="K404" s="682">
        <f t="shared" ref="K404:N404" si="80">AVERAGE(K405:K406)</f>
        <v>4.8076923076923075</v>
      </c>
      <c r="L404" s="683">
        <f t="shared" si="80"/>
        <v>4.7307692307692308</v>
      </c>
      <c r="M404" s="683">
        <f t="shared" si="80"/>
        <v>4.7692307692307692</v>
      </c>
      <c r="N404" s="683">
        <f t="shared" si="80"/>
        <v>4.7115384615384617</v>
      </c>
      <c r="O404" s="434"/>
    </row>
    <row r="405" spans="1:16" ht="18" hidden="1" customHeight="1" x14ac:dyDescent="0.3">
      <c r="A405" s="215" t="s">
        <v>1188</v>
      </c>
      <c r="B405" s="215" t="s">
        <v>1180</v>
      </c>
      <c r="C405" s="660">
        <v>1</v>
      </c>
      <c r="D405" s="356" t="s">
        <v>1182</v>
      </c>
      <c r="E405" s="214" t="s">
        <v>1183</v>
      </c>
      <c r="F405" s="221" t="s">
        <v>1184</v>
      </c>
      <c r="G405" s="214" t="s">
        <v>1186</v>
      </c>
      <c r="H405" s="229" t="s">
        <v>1186</v>
      </c>
      <c r="I405" s="660">
        <v>26</v>
      </c>
      <c r="J405" s="672">
        <f t="shared" ref="J405:J406" si="81">AVERAGE(K405:N405)</f>
        <v>4.7019230769230766</v>
      </c>
      <c r="K405" s="673">
        <v>4.8076923076923075</v>
      </c>
      <c r="L405" s="674">
        <v>4.6538461538461542</v>
      </c>
      <c r="M405" s="674">
        <v>4.7307692307692308</v>
      </c>
      <c r="N405" s="674">
        <v>4.615384615384615</v>
      </c>
      <c r="O405" s="430" t="s">
        <v>2085</v>
      </c>
    </row>
    <row r="406" spans="1:16" ht="18" hidden="1" customHeight="1" x14ac:dyDescent="0.3">
      <c r="A406" s="215" t="s">
        <v>1188</v>
      </c>
      <c r="B406" s="215" t="s">
        <v>1180</v>
      </c>
      <c r="C406" s="660">
        <v>1</v>
      </c>
      <c r="D406" s="356" t="s">
        <v>1182</v>
      </c>
      <c r="E406" s="214" t="s">
        <v>1183</v>
      </c>
      <c r="F406" s="221" t="s">
        <v>1185</v>
      </c>
      <c r="G406" s="214" t="s">
        <v>1186</v>
      </c>
      <c r="H406" s="229" t="s">
        <v>1186</v>
      </c>
      <c r="I406" s="660">
        <v>26</v>
      </c>
      <c r="J406" s="675">
        <f t="shared" si="81"/>
        <v>4.8076923076923075</v>
      </c>
      <c r="K406" s="676">
        <v>4.8076923076923075</v>
      </c>
      <c r="L406" s="677">
        <v>4.8076923076923075</v>
      </c>
      <c r="M406" s="677">
        <v>4.8076923076923075</v>
      </c>
      <c r="N406" s="677">
        <v>4.8076923076923075</v>
      </c>
      <c r="O406" s="430" t="s">
        <v>2085</v>
      </c>
      <c r="P406" s="1"/>
    </row>
    <row r="407" spans="1:16" ht="18" hidden="1" customHeight="1" x14ac:dyDescent="0.3">
      <c r="A407" s="215" t="s">
        <v>1188</v>
      </c>
      <c r="B407" s="215" t="s">
        <v>1180</v>
      </c>
      <c r="C407" s="660">
        <v>1</v>
      </c>
      <c r="D407" s="362" t="s">
        <v>1333</v>
      </c>
      <c r="E407" s="192"/>
      <c r="F407" s="365"/>
      <c r="G407" s="222" t="s">
        <v>1277</v>
      </c>
      <c r="H407" s="230" t="s">
        <v>1277</v>
      </c>
      <c r="I407" s="660">
        <v>11</v>
      </c>
      <c r="J407" s="675">
        <f>AVERAGE(J408)</f>
        <v>4.6590909090909092</v>
      </c>
      <c r="K407" s="682">
        <f t="shared" ref="K407:N407" si="82">AVERAGE(K408)</f>
        <v>4.7272727272727275</v>
      </c>
      <c r="L407" s="683">
        <f t="shared" si="82"/>
        <v>4.8181818181818183</v>
      </c>
      <c r="M407" s="683">
        <f t="shared" si="82"/>
        <v>4.4545454545454541</v>
      </c>
      <c r="N407" s="683">
        <f t="shared" si="82"/>
        <v>4.6363636363636367</v>
      </c>
      <c r="O407" s="434"/>
    </row>
    <row r="408" spans="1:16" ht="18" hidden="1" customHeight="1" x14ac:dyDescent="0.3">
      <c r="A408" s="215" t="s">
        <v>1188</v>
      </c>
      <c r="B408" s="215" t="s">
        <v>1180</v>
      </c>
      <c r="C408" s="660">
        <v>1</v>
      </c>
      <c r="D408" s="356" t="s">
        <v>1334</v>
      </c>
      <c r="E408" s="214" t="s">
        <v>1335</v>
      </c>
      <c r="F408" s="221" t="s">
        <v>1336</v>
      </c>
      <c r="G408" s="214" t="s">
        <v>1277</v>
      </c>
      <c r="H408" s="229" t="s">
        <v>1277</v>
      </c>
      <c r="I408" s="660">
        <v>11</v>
      </c>
      <c r="J408" s="672">
        <f t="shared" ref="J408" si="83">AVERAGE(K408:N408)</f>
        <v>4.6590909090909092</v>
      </c>
      <c r="K408" s="673">
        <v>4.7272727272727275</v>
      </c>
      <c r="L408" s="674">
        <v>4.8181818181818183</v>
      </c>
      <c r="M408" s="674">
        <v>4.4545454545454541</v>
      </c>
      <c r="N408" s="674">
        <v>4.6363636363636367</v>
      </c>
      <c r="O408" s="430" t="s">
        <v>2085</v>
      </c>
    </row>
    <row r="409" spans="1:16" ht="18" hidden="1" customHeight="1" x14ac:dyDescent="0.3">
      <c r="A409" s="215" t="s">
        <v>1188</v>
      </c>
      <c r="B409" s="215" t="s">
        <v>1180</v>
      </c>
      <c r="C409" s="660">
        <v>1</v>
      </c>
      <c r="D409" s="362" t="s">
        <v>1337</v>
      </c>
      <c r="E409" s="192"/>
      <c r="F409" s="365"/>
      <c r="G409" s="222" t="s">
        <v>1275</v>
      </c>
      <c r="H409" s="230" t="s">
        <v>1275</v>
      </c>
      <c r="I409" s="660">
        <v>27</v>
      </c>
      <c r="J409" s="675">
        <f>AVERAGE(J410:J415)</f>
        <v>4.4888414055080723</v>
      </c>
      <c r="K409" s="682">
        <f t="shared" ref="K409:N409" si="84">AVERAGE(K410:K415)</f>
        <v>4.4876543209876552</v>
      </c>
      <c r="L409" s="683">
        <f t="shared" si="84"/>
        <v>4.5061728395061733</v>
      </c>
      <c r="M409" s="683">
        <f t="shared" si="84"/>
        <v>4.4361348528015192</v>
      </c>
      <c r="N409" s="683">
        <f t="shared" si="84"/>
        <v>4.5254036087369416</v>
      </c>
      <c r="O409" s="434"/>
    </row>
    <row r="410" spans="1:16" ht="18" hidden="1" customHeight="1" x14ac:dyDescent="0.3">
      <c r="A410" s="215" t="s">
        <v>1188</v>
      </c>
      <c r="B410" s="215" t="s">
        <v>1180</v>
      </c>
      <c r="C410" s="660">
        <v>1</v>
      </c>
      <c r="D410" s="356" t="s">
        <v>1274</v>
      </c>
      <c r="E410" s="214" t="s">
        <v>1338</v>
      </c>
      <c r="F410" s="221" t="s">
        <v>1339</v>
      </c>
      <c r="G410" s="214" t="s">
        <v>203</v>
      </c>
      <c r="H410" s="229" t="s">
        <v>203</v>
      </c>
      <c r="I410" s="660">
        <v>27</v>
      </c>
      <c r="J410" s="672">
        <f t="shared" ref="J410:J415" si="85">AVERAGE(K410:N410)</f>
        <v>4.6481481481481479</v>
      </c>
      <c r="K410" s="673">
        <v>4.666666666666667</v>
      </c>
      <c r="L410" s="674">
        <v>4.6296296296296298</v>
      </c>
      <c r="M410" s="674">
        <v>4.5925925925925926</v>
      </c>
      <c r="N410" s="674">
        <v>4.7037037037037033</v>
      </c>
      <c r="O410" s="430" t="s">
        <v>2059</v>
      </c>
    </row>
    <row r="411" spans="1:16" ht="18" hidden="1" customHeight="1" x14ac:dyDescent="0.3">
      <c r="A411" s="215" t="s">
        <v>1188</v>
      </c>
      <c r="B411" s="215" t="s">
        <v>1180</v>
      </c>
      <c r="C411" s="660">
        <v>1</v>
      </c>
      <c r="D411" s="356" t="s">
        <v>1274</v>
      </c>
      <c r="E411" s="214" t="s">
        <v>1340</v>
      </c>
      <c r="F411" s="221" t="s">
        <v>1341</v>
      </c>
      <c r="G411" s="214" t="s">
        <v>203</v>
      </c>
      <c r="H411" s="229" t="s">
        <v>203</v>
      </c>
      <c r="I411" s="660">
        <v>27</v>
      </c>
      <c r="J411" s="675">
        <f t="shared" si="85"/>
        <v>4.3333333333333339</v>
      </c>
      <c r="K411" s="676">
        <v>4.2592592592592595</v>
      </c>
      <c r="L411" s="677">
        <v>4.4074074074074074</v>
      </c>
      <c r="M411" s="677">
        <v>4.2962962962962967</v>
      </c>
      <c r="N411" s="677">
        <v>4.3703703703703702</v>
      </c>
      <c r="O411" s="430" t="s">
        <v>2085</v>
      </c>
      <c r="P411" s="1"/>
    </row>
    <row r="412" spans="1:16" ht="18" hidden="1" customHeight="1" x14ac:dyDescent="0.3">
      <c r="A412" s="215" t="s">
        <v>1188</v>
      </c>
      <c r="B412" s="215" t="s">
        <v>1180</v>
      </c>
      <c r="C412" s="660">
        <v>1</v>
      </c>
      <c r="D412" s="356" t="s">
        <v>1274</v>
      </c>
      <c r="E412" s="214" t="s">
        <v>1342</v>
      </c>
      <c r="F412" s="221" t="s">
        <v>1343</v>
      </c>
      <c r="G412" s="214" t="s">
        <v>203</v>
      </c>
      <c r="H412" s="229" t="s">
        <v>203</v>
      </c>
      <c r="I412" s="660">
        <v>27</v>
      </c>
      <c r="J412" s="675">
        <f t="shared" si="85"/>
        <v>4.3183760683760681</v>
      </c>
      <c r="K412" s="676">
        <v>4.2962962962962967</v>
      </c>
      <c r="L412" s="677">
        <v>4.2962962962962967</v>
      </c>
      <c r="M412" s="677">
        <v>4.2962962962962967</v>
      </c>
      <c r="N412" s="677">
        <v>4.384615384615385</v>
      </c>
      <c r="O412" s="430" t="s">
        <v>2085</v>
      </c>
    </row>
    <row r="413" spans="1:16" ht="18" hidden="1" customHeight="1" x14ac:dyDescent="0.3">
      <c r="A413" s="215" t="s">
        <v>1188</v>
      </c>
      <c r="B413" s="215" t="s">
        <v>1180</v>
      </c>
      <c r="C413" s="660">
        <v>1</v>
      </c>
      <c r="D413" s="356" t="s">
        <v>1274</v>
      </c>
      <c r="E413" s="214" t="s">
        <v>1344</v>
      </c>
      <c r="F413" s="221" t="s">
        <v>1345</v>
      </c>
      <c r="G413" s="214" t="s">
        <v>203</v>
      </c>
      <c r="H413" s="229" t="s">
        <v>203</v>
      </c>
      <c r="I413" s="660">
        <v>27</v>
      </c>
      <c r="J413" s="675">
        <f t="shared" si="85"/>
        <v>4.5555555555555554</v>
      </c>
      <c r="K413" s="676">
        <v>4.5925925925925926</v>
      </c>
      <c r="L413" s="677">
        <v>4.5555555555555554</v>
      </c>
      <c r="M413" s="677">
        <v>4.5555555555555554</v>
      </c>
      <c r="N413" s="677">
        <v>4.5185185185185182</v>
      </c>
      <c r="O413" s="430" t="s">
        <v>2085</v>
      </c>
    </row>
    <row r="414" spans="1:16" ht="18" hidden="1" customHeight="1" x14ac:dyDescent="0.3">
      <c r="A414" s="215" t="s">
        <v>1188</v>
      </c>
      <c r="B414" s="215" t="s">
        <v>1180</v>
      </c>
      <c r="C414" s="660">
        <v>1</v>
      </c>
      <c r="D414" s="356" t="s">
        <v>1274</v>
      </c>
      <c r="E414" s="214" t="s">
        <v>1346</v>
      </c>
      <c r="F414" s="221" t="s">
        <v>1347</v>
      </c>
      <c r="G414" s="214" t="s">
        <v>203</v>
      </c>
      <c r="H414" s="229" t="s">
        <v>203</v>
      </c>
      <c r="I414" s="660">
        <v>27</v>
      </c>
      <c r="J414" s="675">
        <f t="shared" si="85"/>
        <v>4.6702279202279202</v>
      </c>
      <c r="K414" s="676">
        <v>4.666666666666667</v>
      </c>
      <c r="L414" s="677">
        <v>4.6296296296296298</v>
      </c>
      <c r="M414" s="677">
        <v>4.6538461538461542</v>
      </c>
      <c r="N414" s="677">
        <v>4.7307692307692308</v>
      </c>
      <c r="O414" s="430" t="s">
        <v>2085</v>
      </c>
      <c r="P414" s="1"/>
    </row>
    <row r="415" spans="1:16" ht="18" hidden="1" customHeight="1" x14ac:dyDescent="0.3">
      <c r="A415" s="215" t="s">
        <v>1188</v>
      </c>
      <c r="B415" s="215" t="s">
        <v>1180</v>
      </c>
      <c r="C415" s="660">
        <v>1</v>
      </c>
      <c r="D415" s="356" t="s">
        <v>1274</v>
      </c>
      <c r="E415" s="214" t="s">
        <v>1348</v>
      </c>
      <c r="F415" s="221" t="s">
        <v>1349</v>
      </c>
      <c r="G415" s="214" t="s">
        <v>203</v>
      </c>
      <c r="H415" s="229" t="s">
        <v>203</v>
      </c>
      <c r="I415" s="660">
        <v>27</v>
      </c>
      <c r="J415" s="675">
        <f t="shared" si="85"/>
        <v>4.4074074074074066</v>
      </c>
      <c r="K415" s="676">
        <v>4.4444444444444446</v>
      </c>
      <c r="L415" s="677">
        <v>4.5185185185185182</v>
      </c>
      <c r="M415" s="677">
        <v>4.2222222222222223</v>
      </c>
      <c r="N415" s="677">
        <v>4.4444444444444446</v>
      </c>
      <c r="O415" s="430" t="s">
        <v>2085</v>
      </c>
    </row>
    <row r="416" spans="1:16" ht="18" hidden="1" customHeight="1" x14ac:dyDescent="0.3">
      <c r="A416" s="215" t="s">
        <v>1188</v>
      </c>
      <c r="B416" s="215" t="s">
        <v>1180</v>
      </c>
      <c r="C416" s="660">
        <v>2</v>
      </c>
      <c r="D416" s="362" t="s">
        <v>817</v>
      </c>
      <c r="E416" s="192"/>
      <c r="F416" s="365"/>
      <c r="G416" s="222" t="s">
        <v>1280</v>
      </c>
      <c r="H416" s="230" t="s">
        <v>1280</v>
      </c>
      <c r="I416" s="660">
        <v>30</v>
      </c>
      <c r="J416" s="675">
        <f>AVERAGE(J417:J429)</f>
        <v>4.6178660884030043</v>
      </c>
      <c r="K416" s="682">
        <f t="shared" ref="K416:N416" si="86">AVERAGE(K417:K429)</f>
        <v>4.63448157711181</v>
      </c>
      <c r="L416" s="683">
        <f t="shared" si="86"/>
        <v>4.6240853820205006</v>
      </c>
      <c r="M416" s="683">
        <f>AVERAGE(M417:M429)</f>
        <v>4.603182638692128</v>
      </c>
      <c r="N416" s="683">
        <f t="shared" si="86"/>
        <v>4.6097147557875777</v>
      </c>
      <c r="O416" s="434"/>
    </row>
    <row r="417" spans="1:16" ht="18" hidden="1" customHeight="1" x14ac:dyDescent="0.3">
      <c r="A417" s="215" t="s">
        <v>1188</v>
      </c>
      <c r="B417" s="215" t="s">
        <v>1180</v>
      </c>
      <c r="C417" s="660">
        <v>2</v>
      </c>
      <c r="D417" s="356" t="s">
        <v>703</v>
      </c>
      <c r="E417" s="214" t="s">
        <v>1350</v>
      </c>
      <c r="F417" s="221" t="s">
        <v>1351</v>
      </c>
      <c r="G417" s="214" t="s">
        <v>1076</v>
      </c>
      <c r="H417" s="229" t="s">
        <v>1076</v>
      </c>
      <c r="I417" s="660">
        <v>30</v>
      </c>
      <c r="J417" s="672">
        <f t="shared" ref="J417:J422" si="87">AVERAGE(K417:N417)</f>
        <v>4.55</v>
      </c>
      <c r="K417" s="673">
        <v>4.5999999999999996</v>
      </c>
      <c r="L417" s="674">
        <v>4.5999999999999996</v>
      </c>
      <c r="M417" s="674">
        <v>4.5666666666666664</v>
      </c>
      <c r="N417" s="674">
        <v>4.4333333333333336</v>
      </c>
      <c r="O417" s="430" t="s">
        <v>2085</v>
      </c>
    </row>
    <row r="418" spans="1:16" ht="18" hidden="1" customHeight="1" x14ac:dyDescent="0.3">
      <c r="A418" s="215" t="s">
        <v>1188</v>
      </c>
      <c r="B418" s="215" t="s">
        <v>1180</v>
      </c>
      <c r="C418" s="660">
        <v>2</v>
      </c>
      <c r="D418" s="356" t="s">
        <v>703</v>
      </c>
      <c r="E418" s="214" t="s">
        <v>1352</v>
      </c>
      <c r="F418" s="221" t="s">
        <v>1353</v>
      </c>
      <c r="G418" s="214" t="s">
        <v>1076</v>
      </c>
      <c r="H418" s="229" t="s">
        <v>1076</v>
      </c>
      <c r="I418" s="660">
        <v>30</v>
      </c>
      <c r="J418" s="675">
        <f t="shared" si="87"/>
        <v>4.6750000000000007</v>
      </c>
      <c r="K418" s="676">
        <v>4.7</v>
      </c>
      <c r="L418" s="677">
        <v>4.7</v>
      </c>
      <c r="M418" s="677">
        <v>4.6333333333333337</v>
      </c>
      <c r="N418" s="677">
        <v>4.666666666666667</v>
      </c>
      <c r="O418" s="430" t="s">
        <v>2085</v>
      </c>
      <c r="P418" s="1"/>
    </row>
    <row r="419" spans="1:16" ht="18" hidden="1" customHeight="1" x14ac:dyDescent="0.3">
      <c r="A419" s="215" t="s">
        <v>1188</v>
      </c>
      <c r="B419" s="215" t="s">
        <v>1180</v>
      </c>
      <c r="C419" s="660">
        <v>2</v>
      </c>
      <c r="D419" s="356" t="s">
        <v>703</v>
      </c>
      <c r="E419" s="214" t="s">
        <v>1354</v>
      </c>
      <c r="F419" s="221" t="s">
        <v>1355</v>
      </c>
      <c r="G419" s="214" t="s">
        <v>1076</v>
      </c>
      <c r="H419" s="229" t="s">
        <v>1076</v>
      </c>
      <c r="I419" s="660">
        <v>23</v>
      </c>
      <c r="J419" s="675">
        <f t="shared" si="87"/>
        <v>4.5434782608695654</v>
      </c>
      <c r="K419" s="676">
        <v>4.6086956521739131</v>
      </c>
      <c r="L419" s="677">
        <v>4.5652173913043477</v>
      </c>
      <c r="M419" s="677">
        <v>4.5652173913043477</v>
      </c>
      <c r="N419" s="677">
        <v>4.4347826086956523</v>
      </c>
      <c r="O419" s="430" t="s">
        <v>2085</v>
      </c>
    </row>
    <row r="420" spans="1:16" ht="18" hidden="1" customHeight="1" x14ac:dyDescent="0.3">
      <c r="A420" s="215" t="s">
        <v>1188</v>
      </c>
      <c r="B420" s="215" t="s">
        <v>1180</v>
      </c>
      <c r="C420" s="660">
        <v>2</v>
      </c>
      <c r="D420" s="356" t="s">
        <v>703</v>
      </c>
      <c r="E420" s="214" t="s">
        <v>1356</v>
      </c>
      <c r="F420" s="221" t="s">
        <v>1329</v>
      </c>
      <c r="G420" s="214" t="s">
        <v>1076</v>
      </c>
      <c r="H420" s="229" t="s">
        <v>1076</v>
      </c>
      <c r="I420" s="660">
        <v>17</v>
      </c>
      <c r="J420" s="675">
        <f t="shared" si="87"/>
        <v>4.6709558823529411</v>
      </c>
      <c r="K420" s="676">
        <v>4.6470588235294121</v>
      </c>
      <c r="L420" s="677">
        <v>4.7058823529411766</v>
      </c>
      <c r="M420" s="677">
        <v>4.7058823529411766</v>
      </c>
      <c r="N420" s="677">
        <v>4.625</v>
      </c>
      <c r="O420" s="430" t="s">
        <v>2085</v>
      </c>
    </row>
    <row r="421" spans="1:16" ht="18" hidden="1" customHeight="1" x14ac:dyDescent="0.3">
      <c r="A421" s="215" t="s">
        <v>1188</v>
      </c>
      <c r="B421" s="215" t="s">
        <v>1180</v>
      </c>
      <c r="C421" s="660">
        <v>2</v>
      </c>
      <c r="D421" s="356" t="s">
        <v>703</v>
      </c>
      <c r="E421" s="214" t="s">
        <v>1357</v>
      </c>
      <c r="F421" s="221" t="s">
        <v>1358</v>
      </c>
      <c r="G421" s="214" t="s">
        <v>1076</v>
      </c>
      <c r="H421" s="229" t="s">
        <v>1076</v>
      </c>
      <c r="I421" s="660">
        <v>23</v>
      </c>
      <c r="J421" s="675">
        <f t="shared" si="87"/>
        <v>4.6521739130434785</v>
      </c>
      <c r="K421" s="676">
        <v>4.6521739130434785</v>
      </c>
      <c r="L421" s="677">
        <v>4.6086956521739131</v>
      </c>
      <c r="M421" s="677">
        <v>4.6956521739130439</v>
      </c>
      <c r="N421" s="677">
        <v>4.6521739130434785</v>
      </c>
      <c r="O421" s="430" t="s">
        <v>2085</v>
      </c>
      <c r="P421" s="1"/>
    </row>
    <row r="422" spans="1:16" ht="18" hidden="1" customHeight="1" x14ac:dyDescent="0.3">
      <c r="A422" s="215" t="s">
        <v>1188</v>
      </c>
      <c r="B422" s="215" t="s">
        <v>1180</v>
      </c>
      <c r="C422" s="660">
        <v>2</v>
      </c>
      <c r="D422" s="356" t="s">
        <v>703</v>
      </c>
      <c r="E422" s="214" t="s">
        <v>1359</v>
      </c>
      <c r="F422" s="221" t="s">
        <v>1360</v>
      </c>
      <c r="G422" s="214" t="s">
        <v>1076</v>
      </c>
      <c r="H422" s="229" t="s">
        <v>1076</v>
      </c>
      <c r="I422" s="660">
        <v>15</v>
      </c>
      <c r="J422" s="675">
        <f t="shared" si="87"/>
        <v>4.8</v>
      </c>
      <c r="K422" s="676">
        <v>4.8</v>
      </c>
      <c r="L422" s="677">
        <v>4.8</v>
      </c>
      <c r="M422" s="677">
        <v>4.8</v>
      </c>
      <c r="N422" s="677">
        <v>4.8</v>
      </c>
      <c r="O422" s="430" t="s">
        <v>2085</v>
      </c>
    </row>
    <row r="423" spans="1:16" ht="18" hidden="1" customHeight="1" x14ac:dyDescent="0.3">
      <c r="A423" s="215" t="s">
        <v>1188</v>
      </c>
      <c r="B423" s="215" t="s">
        <v>1180</v>
      </c>
      <c r="C423" s="660">
        <v>2</v>
      </c>
      <c r="D423" s="356" t="s">
        <v>703</v>
      </c>
      <c r="E423" s="214" t="s">
        <v>1361</v>
      </c>
      <c r="F423" s="221" t="s">
        <v>1362</v>
      </c>
      <c r="G423" s="214" t="s">
        <v>1076</v>
      </c>
      <c r="H423" s="229" t="s">
        <v>1076</v>
      </c>
      <c r="I423" s="660">
        <v>30</v>
      </c>
      <c r="J423" s="672">
        <f t="shared" ref="J423:J429" si="88">AVERAGE(K423:N423)</f>
        <v>4.5083333333333329</v>
      </c>
      <c r="K423" s="673">
        <v>4.5333333333333332</v>
      </c>
      <c r="L423" s="674">
        <v>4.5</v>
      </c>
      <c r="M423" s="674">
        <v>4.5</v>
      </c>
      <c r="N423" s="674">
        <v>4.5</v>
      </c>
      <c r="O423" s="430" t="s">
        <v>2085</v>
      </c>
    </row>
    <row r="424" spans="1:16" ht="18" hidden="1" customHeight="1" x14ac:dyDescent="0.3">
      <c r="A424" s="215" t="s">
        <v>1188</v>
      </c>
      <c r="B424" s="215" t="s">
        <v>1180</v>
      </c>
      <c r="C424" s="660">
        <v>2</v>
      </c>
      <c r="D424" s="356" t="s">
        <v>703</v>
      </c>
      <c r="E424" s="214" t="s">
        <v>1363</v>
      </c>
      <c r="F424" s="221" t="s">
        <v>827</v>
      </c>
      <c r="G424" s="214" t="s">
        <v>1076</v>
      </c>
      <c r="H424" s="229" t="s">
        <v>1076</v>
      </c>
      <c r="I424" s="660">
        <v>18</v>
      </c>
      <c r="J424" s="675">
        <f t="shared" si="88"/>
        <v>4.666666666666667</v>
      </c>
      <c r="K424" s="676">
        <v>4.666666666666667</v>
      </c>
      <c r="L424" s="677">
        <v>4.6111111111111107</v>
      </c>
      <c r="M424" s="677">
        <v>4.666666666666667</v>
      </c>
      <c r="N424" s="677">
        <v>4.7222222222222223</v>
      </c>
      <c r="O424" s="430" t="s">
        <v>2085</v>
      </c>
      <c r="P424" s="1"/>
    </row>
    <row r="425" spans="1:16" ht="18" hidden="1" customHeight="1" x14ac:dyDescent="0.3">
      <c r="A425" s="215" t="s">
        <v>1188</v>
      </c>
      <c r="B425" s="215" t="s">
        <v>1180</v>
      </c>
      <c r="C425" s="660">
        <v>2</v>
      </c>
      <c r="D425" s="356" t="s">
        <v>703</v>
      </c>
      <c r="E425" s="214" t="s">
        <v>1364</v>
      </c>
      <c r="F425" s="221" t="s">
        <v>837</v>
      </c>
      <c r="G425" s="214" t="s">
        <v>1076</v>
      </c>
      <c r="H425" s="229" t="s">
        <v>1076</v>
      </c>
      <c r="I425" s="660">
        <v>19</v>
      </c>
      <c r="J425" s="675">
        <f t="shared" si="88"/>
        <v>4.4100877192982448</v>
      </c>
      <c r="K425" s="676">
        <v>4.4736842105263159</v>
      </c>
      <c r="L425" s="677">
        <v>4.3888888888888893</v>
      </c>
      <c r="M425" s="677">
        <v>4.333333333333333</v>
      </c>
      <c r="N425" s="677">
        <v>4.4444444444444446</v>
      </c>
      <c r="O425" s="430" t="s">
        <v>2085</v>
      </c>
    </row>
    <row r="426" spans="1:16" ht="18" hidden="1" customHeight="1" x14ac:dyDescent="0.3">
      <c r="A426" s="215" t="s">
        <v>1188</v>
      </c>
      <c r="B426" s="215" t="s">
        <v>1180</v>
      </c>
      <c r="C426" s="660">
        <v>2</v>
      </c>
      <c r="D426" s="356" t="s">
        <v>703</v>
      </c>
      <c r="E426" s="214" t="s">
        <v>1365</v>
      </c>
      <c r="F426" s="221" t="s">
        <v>829</v>
      </c>
      <c r="G426" s="214" t="s">
        <v>1076</v>
      </c>
      <c r="H426" s="229" t="s">
        <v>1076</v>
      </c>
      <c r="I426" s="660">
        <v>22</v>
      </c>
      <c r="J426" s="675">
        <f t="shared" ref="J426" si="89">AVERAGE(K426:N426)</f>
        <v>4.5909090909090908</v>
      </c>
      <c r="K426" s="676">
        <v>4.6818181818181817</v>
      </c>
      <c r="L426" s="677">
        <v>4.6818181818181817</v>
      </c>
      <c r="M426" s="677">
        <v>4.4090909090909092</v>
      </c>
      <c r="N426" s="677">
        <v>4.5909090909090908</v>
      </c>
      <c r="O426" s="430" t="s">
        <v>2085</v>
      </c>
      <c r="P426" s="1"/>
    </row>
    <row r="427" spans="1:16" ht="18" hidden="1" customHeight="1" x14ac:dyDescent="0.3">
      <c r="A427" s="215" t="s">
        <v>1188</v>
      </c>
      <c r="B427" s="215" t="s">
        <v>1180</v>
      </c>
      <c r="C427" s="660">
        <v>2</v>
      </c>
      <c r="D427" s="356" t="s">
        <v>703</v>
      </c>
      <c r="E427" s="214" t="s">
        <v>1366</v>
      </c>
      <c r="F427" s="221" t="s">
        <v>1367</v>
      </c>
      <c r="G427" s="214" t="s">
        <v>1076</v>
      </c>
      <c r="H427" s="229" t="s">
        <v>1076</v>
      </c>
      <c r="I427" s="660">
        <v>15</v>
      </c>
      <c r="J427" s="675">
        <f t="shared" si="88"/>
        <v>4.666666666666667</v>
      </c>
      <c r="K427" s="676">
        <v>4.5999999999999996</v>
      </c>
      <c r="L427" s="677">
        <v>4.666666666666667</v>
      </c>
      <c r="M427" s="677">
        <v>4.7333333333333334</v>
      </c>
      <c r="N427" s="677">
        <v>4.666666666666667</v>
      </c>
      <c r="O427" s="430" t="s">
        <v>2085</v>
      </c>
    </row>
    <row r="428" spans="1:16" ht="18" hidden="1" customHeight="1" x14ac:dyDescent="0.3">
      <c r="A428" s="215" t="s">
        <v>1188</v>
      </c>
      <c r="B428" s="215" t="s">
        <v>1180</v>
      </c>
      <c r="C428" s="660">
        <v>2</v>
      </c>
      <c r="D428" s="356" t="s">
        <v>703</v>
      </c>
      <c r="E428" s="214" t="s">
        <v>1366</v>
      </c>
      <c r="F428" s="221" t="s">
        <v>1368</v>
      </c>
      <c r="G428" s="214" t="s">
        <v>1076</v>
      </c>
      <c r="H428" s="229" t="s">
        <v>1076</v>
      </c>
      <c r="I428" s="660">
        <v>19</v>
      </c>
      <c r="J428" s="675">
        <f t="shared" si="88"/>
        <v>4.5921052631578938</v>
      </c>
      <c r="K428" s="676">
        <v>4.5789473684210522</v>
      </c>
      <c r="L428" s="677">
        <v>4.5789473684210522</v>
      </c>
      <c r="M428" s="677">
        <v>4.5263157894736841</v>
      </c>
      <c r="N428" s="677">
        <v>4.6842105263157894</v>
      </c>
      <c r="O428" s="430" t="s">
        <v>2085</v>
      </c>
      <c r="P428" s="1"/>
    </row>
    <row r="429" spans="1:16" ht="18" hidden="1" customHeight="1" x14ac:dyDescent="0.3">
      <c r="A429" s="215" t="s">
        <v>1188</v>
      </c>
      <c r="B429" s="215" t="s">
        <v>1180</v>
      </c>
      <c r="C429" s="660">
        <v>2</v>
      </c>
      <c r="D429" s="356" t="s">
        <v>703</v>
      </c>
      <c r="E429" s="214" t="s">
        <v>1369</v>
      </c>
      <c r="F429" s="221" t="s">
        <v>1370</v>
      </c>
      <c r="G429" s="214" t="s">
        <v>1076</v>
      </c>
      <c r="H429" s="229" t="s">
        <v>1076</v>
      </c>
      <c r="I429" s="660">
        <v>17</v>
      </c>
      <c r="J429" s="675">
        <f t="shared" si="88"/>
        <v>4.7058823529411766</v>
      </c>
      <c r="K429" s="676">
        <v>4.7058823529411766</v>
      </c>
      <c r="L429" s="677">
        <v>4.7058823529411766</v>
      </c>
      <c r="M429" s="677">
        <v>4.7058823529411766</v>
      </c>
      <c r="N429" s="677">
        <v>4.7058823529411766</v>
      </c>
      <c r="O429" s="430" t="s">
        <v>2085</v>
      </c>
    </row>
    <row r="430" spans="1:16" ht="18" hidden="1" customHeight="1" x14ac:dyDescent="0.3">
      <c r="A430" s="215" t="s">
        <v>1188</v>
      </c>
      <c r="B430" s="215" t="s">
        <v>1180</v>
      </c>
      <c r="C430" s="660">
        <v>1</v>
      </c>
      <c r="D430" s="362" t="s">
        <v>1495</v>
      </c>
      <c r="E430" s="192"/>
      <c r="F430" s="365"/>
      <c r="G430" s="222" t="s">
        <v>1275</v>
      </c>
      <c r="H430" s="230" t="s">
        <v>1275</v>
      </c>
      <c r="I430" s="660">
        <v>16</v>
      </c>
      <c r="J430" s="675">
        <f>AVERAGE(J431:J435)</f>
        <v>4.4837499999999997</v>
      </c>
      <c r="K430" s="682">
        <f t="shared" ref="K430:N430" si="90">AVERAGE(K431:K435)</f>
        <v>4.4625000000000004</v>
      </c>
      <c r="L430" s="683">
        <f t="shared" si="90"/>
        <v>4.5525000000000002</v>
      </c>
      <c r="M430" s="683">
        <f t="shared" si="90"/>
        <v>4.4575000000000005</v>
      </c>
      <c r="N430" s="683">
        <f t="shared" si="90"/>
        <v>4.4625000000000004</v>
      </c>
      <c r="O430" s="434"/>
    </row>
    <row r="431" spans="1:16" ht="18" hidden="1" customHeight="1" x14ac:dyDescent="0.3">
      <c r="A431" s="215" t="s">
        <v>1188</v>
      </c>
      <c r="B431" s="215" t="s">
        <v>1180</v>
      </c>
      <c r="C431" s="660">
        <v>1</v>
      </c>
      <c r="D431" s="356" t="s">
        <v>1281</v>
      </c>
      <c r="E431" s="214" t="s">
        <v>1376</v>
      </c>
      <c r="F431" s="221" t="s">
        <v>1378</v>
      </c>
      <c r="G431" s="214" t="s">
        <v>203</v>
      </c>
      <c r="H431" s="229" t="s">
        <v>203</v>
      </c>
      <c r="I431" s="660">
        <v>16</v>
      </c>
      <c r="J431" s="672">
        <f t="shared" ref="J431:J435" si="91">AVERAGE(K431:N431)</f>
        <v>4.6031250000000004</v>
      </c>
      <c r="K431" s="673">
        <v>4.5625</v>
      </c>
      <c r="L431" s="674">
        <v>4.625</v>
      </c>
      <c r="M431" s="674">
        <v>4.5999999999999996</v>
      </c>
      <c r="N431" s="674">
        <v>4.625</v>
      </c>
      <c r="O431" s="430" t="s">
        <v>2085</v>
      </c>
    </row>
    <row r="432" spans="1:16" ht="18" hidden="1" customHeight="1" x14ac:dyDescent="0.3">
      <c r="A432" s="215" t="s">
        <v>1188</v>
      </c>
      <c r="B432" s="215" t="s">
        <v>1180</v>
      </c>
      <c r="C432" s="660">
        <v>1</v>
      </c>
      <c r="D432" s="356" t="s">
        <v>1281</v>
      </c>
      <c r="E432" s="214" t="s">
        <v>1376</v>
      </c>
      <c r="F432" s="221" t="s">
        <v>1377</v>
      </c>
      <c r="G432" s="214" t="s">
        <v>203</v>
      </c>
      <c r="H432" s="229" t="s">
        <v>203</v>
      </c>
      <c r="I432" s="660">
        <v>16</v>
      </c>
      <c r="J432" s="675">
        <f t="shared" si="91"/>
        <v>4.6875</v>
      </c>
      <c r="K432" s="676">
        <v>4.625</v>
      </c>
      <c r="L432" s="677">
        <v>4.75</v>
      </c>
      <c r="M432" s="677">
        <v>4.6875</v>
      </c>
      <c r="N432" s="677">
        <v>4.6875</v>
      </c>
      <c r="O432" s="430" t="s">
        <v>2085</v>
      </c>
      <c r="P432" s="1"/>
    </row>
    <row r="433" spans="1:20" ht="18" hidden="1" customHeight="1" x14ac:dyDescent="0.3">
      <c r="A433" s="215" t="s">
        <v>1188</v>
      </c>
      <c r="B433" s="215" t="s">
        <v>1180</v>
      </c>
      <c r="C433" s="660">
        <v>1</v>
      </c>
      <c r="D433" s="356" t="s">
        <v>1281</v>
      </c>
      <c r="E433" s="214" t="s">
        <v>1359</v>
      </c>
      <c r="F433" s="221" t="s">
        <v>1375</v>
      </c>
      <c r="G433" s="214" t="s">
        <v>203</v>
      </c>
      <c r="H433" s="229" t="s">
        <v>203</v>
      </c>
      <c r="I433" s="660">
        <v>16</v>
      </c>
      <c r="J433" s="675">
        <f t="shared" si="91"/>
        <v>4.0343749999999998</v>
      </c>
      <c r="K433" s="676">
        <v>4</v>
      </c>
      <c r="L433" s="677">
        <v>4.2</v>
      </c>
      <c r="M433" s="677">
        <v>3.9375</v>
      </c>
      <c r="N433" s="677">
        <v>4</v>
      </c>
      <c r="O433" s="430" t="s">
        <v>2085</v>
      </c>
    </row>
    <row r="434" spans="1:20" ht="18" hidden="1" customHeight="1" x14ac:dyDescent="0.3">
      <c r="A434" s="215" t="s">
        <v>1188</v>
      </c>
      <c r="B434" s="215" t="s">
        <v>1180</v>
      </c>
      <c r="C434" s="660">
        <v>1</v>
      </c>
      <c r="D434" s="356" t="s">
        <v>1281</v>
      </c>
      <c r="E434" s="214" t="s">
        <v>1372</v>
      </c>
      <c r="F434" s="221" t="s">
        <v>1373</v>
      </c>
      <c r="G434" s="214" t="s">
        <v>203</v>
      </c>
      <c r="H434" s="229" t="s">
        <v>203</v>
      </c>
      <c r="I434" s="660">
        <v>16</v>
      </c>
      <c r="J434" s="675">
        <f t="shared" si="91"/>
        <v>4.5</v>
      </c>
      <c r="K434" s="676">
        <v>4.5</v>
      </c>
      <c r="L434" s="677">
        <v>4.625</v>
      </c>
      <c r="M434" s="677">
        <v>4.4375</v>
      </c>
      <c r="N434" s="677">
        <v>4.4375</v>
      </c>
      <c r="O434" s="430" t="s">
        <v>2085</v>
      </c>
    </row>
    <row r="435" spans="1:20" ht="18" hidden="1" customHeight="1" x14ac:dyDescent="0.3">
      <c r="A435" s="215" t="s">
        <v>1188</v>
      </c>
      <c r="B435" s="215" t="s">
        <v>1180</v>
      </c>
      <c r="C435" s="660">
        <v>1</v>
      </c>
      <c r="D435" s="356" t="s">
        <v>1281</v>
      </c>
      <c r="E435" s="214" t="s">
        <v>1371</v>
      </c>
      <c r="F435" s="221" t="s">
        <v>1374</v>
      </c>
      <c r="G435" s="214" t="s">
        <v>203</v>
      </c>
      <c r="H435" s="229" t="s">
        <v>203</v>
      </c>
      <c r="I435" s="660">
        <v>16</v>
      </c>
      <c r="J435" s="675">
        <f t="shared" si="91"/>
        <v>4.59375</v>
      </c>
      <c r="K435" s="676">
        <v>4.625</v>
      </c>
      <c r="L435" s="677">
        <v>4.5625</v>
      </c>
      <c r="M435" s="677">
        <v>4.625</v>
      </c>
      <c r="N435" s="677">
        <v>4.5625</v>
      </c>
      <c r="O435" s="430" t="s">
        <v>2085</v>
      </c>
      <c r="P435" s="1"/>
    </row>
    <row r="436" spans="1:20" ht="18" hidden="1" customHeight="1" x14ac:dyDescent="0.3">
      <c r="A436" s="215" t="s">
        <v>1188</v>
      </c>
      <c r="B436" s="215" t="s">
        <v>1282</v>
      </c>
      <c r="C436" s="660">
        <v>2</v>
      </c>
      <c r="D436" s="362" t="s">
        <v>1047</v>
      </c>
      <c r="E436" s="192"/>
      <c r="F436" s="365"/>
      <c r="G436" s="222" t="s">
        <v>535</v>
      </c>
      <c r="H436" s="230" t="s">
        <v>536</v>
      </c>
      <c r="I436" s="660">
        <v>44</v>
      </c>
      <c r="J436" s="675">
        <f>AVERAGE(J437:J447)</f>
        <v>4.4208429431738097</v>
      </c>
      <c r="K436" s="682">
        <f>AVERAGE(K437:K447)</f>
        <v>4.4470932520615403</v>
      </c>
      <c r="L436" s="683">
        <f>AVERAGE(L437:L447)</f>
        <v>4.4436314214326904</v>
      </c>
      <c r="M436" s="683">
        <f>AVERAGE(M437:M447)</f>
        <v>4.355458847002188</v>
      </c>
      <c r="N436" s="683">
        <f>AVERAGE(N437:N447)</f>
        <v>4.4371882521988217</v>
      </c>
      <c r="O436" s="434"/>
    </row>
    <row r="437" spans="1:20" ht="18" hidden="1" customHeight="1" x14ac:dyDescent="0.3">
      <c r="A437" s="215" t="s">
        <v>1188</v>
      </c>
      <c r="B437" s="215" t="s">
        <v>1282</v>
      </c>
      <c r="C437" s="660">
        <v>2</v>
      </c>
      <c r="D437" s="356" t="s">
        <v>1038</v>
      </c>
      <c r="E437" s="214" t="s">
        <v>113</v>
      </c>
      <c r="F437" s="221" t="s">
        <v>790</v>
      </c>
      <c r="G437" s="214" t="s">
        <v>535</v>
      </c>
      <c r="H437" s="229" t="s">
        <v>536</v>
      </c>
      <c r="I437" s="660">
        <v>44</v>
      </c>
      <c r="J437" s="672">
        <f t="shared" ref="J437:J446" si="92">AVERAGE(K437:N437)</f>
        <v>4.5852272727272725</v>
      </c>
      <c r="K437" s="673">
        <v>4.6136363636363633</v>
      </c>
      <c r="L437" s="674">
        <v>4.5681818181818183</v>
      </c>
      <c r="M437" s="674">
        <v>4.5454545454545459</v>
      </c>
      <c r="N437" s="674">
        <v>4.6136363636363633</v>
      </c>
      <c r="O437" s="430" t="s">
        <v>2085</v>
      </c>
    </row>
    <row r="438" spans="1:20" ht="18" hidden="1" customHeight="1" x14ac:dyDescent="0.3">
      <c r="A438" s="215" t="s">
        <v>1188</v>
      </c>
      <c r="B438" s="215" t="s">
        <v>1282</v>
      </c>
      <c r="C438" s="660">
        <v>2</v>
      </c>
      <c r="D438" s="356" t="s">
        <v>1038</v>
      </c>
      <c r="E438" s="214" t="s">
        <v>791</v>
      </c>
      <c r="F438" s="221" t="s">
        <v>100</v>
      </c>
      <c r="G438" s="214" t="s">
        <v>535</v>
      </c>
      <c r="H438" s="229" t="s">
        <v>536</v>
      </c>
      <c r="I438" s="660">
        <v>44</v>
      </c>
      <c r="J438" s="675">
        <f t="shared" si="92"/>
        <v>4.6988636363636358</v>
      </c>
      <c r="K438" s="676">
        <v>4.7272727272727275</v>
      </c>
      <c r="L438" s="677">
        <v>4.75</v>
      </c>
      <c r="M438" s="677">
        <v>4.6136363636363633</v>
      </c>
      <c r="N438" s="677">
        <v>4.7045454545454541</v>
      </c>
      <c r="O438" s="452" t="s">
        <v>1591</v>
      </c>
      <c r="P438" s="1"/>
    </row>
    <row r="439" spans="1:20" ht="18" hidden="1" customHeight="1" x14ac:dyDescent="0.3">
      <c r="A439" s="215" t="s">
        <v>1188</v>
      </c>
      <c r="B439" s="215" t="s">
        <v>1282</v>
      </c>
      <c r="C439" s="660">
        <v>2</v>
      </c>
      <c r="D439" s="356" t="s">
        <v>1038</v>
      </c>
      <c r="E439" s="214" t="s">
        <v>109</v>
      </c>
      <c r="F439" s="221" t="s">
        <v>794</v>
      </c>
      <c r="G439" s="214" t="s">
        <v>535</v>
      </c>
      <c r="H439" s="229" t="s">
        <v>536</v>
      </c>
      <c r="I439" s="660">
        <v>44</v>
      </c>
      <c r="J439" s="675">
        <f t="shared" si="92"/>
        <v>4.3997093023255811</v>
      </c>
      <c r="K439" s="676">
        <v>4.4545454545454541</v>
      </c>
      <c r="L439" s="677">
        <v>4.5</v>
      </c>
      <c r="M439" s="677">
        <v>4.2954545454545459</v>
      </c>
      <c r="N439" s="677">
        <v>4.3488372093023253</v>
      </c>
      <c r="O439" s="430" t="s">
        <v>1590</v>
      </c>
    </row>
    <row r="440" spans="1:20" ht="18" hidden="1" customHeight="1" x14ac:dyDescent="0.3">
      <c r="A440" s="215" t="s">
        <v>1188</v>
      </c>
      <c r="B440" s="215" t="s">
        <v>1282</v>
      </c>
      <c r="C440" s="660">
        <v>2</v>
      </c>
      <c r="D440" s="356" t="s">
        <v>1038</v>
      </c>
      <c r="E440" s="214" t="s">
        <v>388</v>
      </c>
      <c r="F440" s="221" t="s">
        <v>796</v>
      </c>
      <c r="G440" s="214" t="s">
        <v>535</v>
      </c>
      <c r="H440" s="229" t="s">
        <v>536</v>
      </c>
      <c r="I440" s="660">
        <v>44</v>
      </c>
      <c r="J440" s="675">
        <f t="shared" si="92"/>
        <v>4.4767441860465116</v>
      </c>
      <c r="K440" s="676">
        <v>4.4883720930232558</v>
      </c>
      <c r="L440" s="677">
        <v>4.4883720930232558</v>
      </c>
      <c r="M440" s="677">
        <v>4.441860465116279</v>
      </c>
      <c r="N440" s="677">
        <v>4.4883720930232558</v>
      </c>
      <c r="O440" s="430" t="s">
        <v>2059</v>
      </c>
      <c r="T440" s="41"/>
    </row>
    <row r="441" spans="1:20" ht="18" hidden="1" customHeight="1" x14ac:dyDescent="0.3">
      <c r="A441" s="215" t="s">
        <v>1188</v>
      </c>
      <c r="B441" s="215" t="s">
        <v>1282</v>
      </c>
      <c r="C441" s="660">
        <v>2</v>
      </c>
      <c r="D441" s="356" t="s">
        <v>1038</v>
      </c>
      <c r="E441" s="214" t="s">
        <v>229</v>
      </c>
      <c r="F441" s="221" t="s">
        <v>798</v>
      </c>
      <c r="G441" s="214" t="s">
        <v>535</v>
      </c>
      <c r="H441" s="229" t="s">
        <v>536</v>
      </c>
      <c r="I441" s="660">
        <v>44</v>
      </c>
      <c r="J441" s="675">
        <f t="shared" si="92"/>
        <v>4.416666666666667</v>
      </c>
      <c r="K441" s="676">
        <v>4.4523809523809526</v>
      </c>
      <c r="L441" s="677">
        <v>4.4285714285714288</v>
      </c>
      <c r="M441" s="677">
        <v>4.4047619047619051</v>
      </c>
      <c r="N441" s="677">
        <v>4.3809523809523814</v>
      </c>
      <c r="O441" s="452" t="s">
        <v>1592</v>
      </c>
      <c r="P441" s="1"/>
    </row>
    <row r="442" spans="1:20" ht="18" hidden="1" customHeight="1" x14ac:dyDescent="0.3">
      <c r="A442" s="215" t="s">
        <v>1188</v>
      </c>
      <c r="B442" s="215" t="s">
        <v>1282</v>
      </c>
      <c r="C442" s="660">
        <v>2</v>
      </c>
      <c r="D442" s="356" t="s">
        <v>1038</v>
      </c>
      <c r="E442" s="214" t="s">
        <v>1391</v>
      </c>
      <c r="F442" s="221" t="s">
        <v>1392</v>
      </c>
      <c r="G442" s="214" t="s">
        <v>535</v>
      </c>
      <c r="H442" s="229" t="s">
        <v>536</v>
      </c>
      <c r="I442" s="660">
        <v>44</v>
      </c>
      <c r="J442" s="675">
        <f t="shared" si="92"/>
        <v>4.0738636363636367</v>
      </c>
      <c r="K442" s="676">
        <v>4.1136363636363633</v>
      </c>
      <c r="L442" s="677">
        <v>3.9090909090909092</v>
      </c>
      <c r="M442" s="677">
        <v>4.0681818181818183</v>
      </c>
      <c r="N442" s="677">
        <v>4.2045454545454541</v>
      </c>
      <c r="O442" s="430" t="s">
        <v>2085</v>
      </c>
    </row>
    <row r="443" spans="1:20" ht="18" hidden="1" customHeight="1" x14ac:dyDescent="0.3">
      <c r="A443" s="215" t="s">
        <v>1188</v>
      </c>
      <c r="B443" s="215" t="s">
        <v>1282</v>
      </c>
      <c r="C443" s="660">
        <v>2</v>
      </c>
      <c r="D443" s="356" t="s">
        <v>1038</v>
      </c>
      <c r="E443" s="214" t="s">
        <v>304</v>
      </c>
      <c r="F443" s="221" t="s">
        <v>92</v>
      </c>
      <c r="G443" s="214" t="s">
        <v>535</v>
      </c>
      <c r="H443" s="229" t="s">
        <v>536</v>
      </c>
      <c r="I443" s="660">
        <v>44</v>
      </c>
      <c r="J443" s="675">
        <f t="shared" si="92"/>
        <v>4.3734143763213531</v>
      </c>
      <c r="K443" s="676">
        <v>4.4318181818181817</v>
      </c>
      <c r="L443" s="677">
        <v>4.5116279069767442</v>
      </c>
      <c r="M443" s="677">
        <v>4.2093023255813957</v>
      </c>
      <c r="N443" s="677">
        <v>4.3409090909090908</v>
      </c>
      <c r="O443" s="430" t="s">
        <v>2084</v>
      </c>
    </row>
    <row r="444" spans="1:20" ht="18" hidden="1" customHeight="1" x14ac:dyDescent="0.3">
      <c r="A444" s="215" t="s">
        <v>1188</v>
      </c>
      <c r="B444" s="215" t="s">
        <v>1282</v>
      </c>
      <c r="C444" s="660">
        <v>2</v>
      </c>
      <c r="D444" s="356" t="s">
        <v>1038</v>
      </c>
      <c r="E444" s="214" t="s">
        <v>1366</v>
      </c>
      <c r="F444" s="221" t="s">
        <v>1393</v>
      </c>
      <c r="G444" s="214" t="s">
        <v>535</v>
      </c>
      <c r="H444" s="229" t="s">
        <v>536</v>
      </c>
      <c r="I444" s="660">
        <v>44</v>
      </c>
      <c r="J444" s="675">
        <f t="shared" si="92"/>
        <v>4.5681818181818183</v>
      </c>
      <c r="K444" s="676">
        <v>4.5909090909090908</v>
      </c>
      <c r="L444" s="677">
        <v>4.5681818181818183</v>
      </c>
      <c r="M444" s="677">
        <v>4.5</v>
      </c>
      <c r="N444" s="677">
        <v>4.6136363636363633</v>
      </c>
      <c r="O444" s="452" t="s">
        <v>2085</v>
      </c>
      <c r="P444" s="1"/>
    </row>
    <row r="445" spans="1:20" ht="18" hidden="1" customHeight="1" x14ac:dyDescent="0.3">
      <c r="A445" s="215" t="s">
        <v>1188</v>
      </c>
      <c r="B445" s="215" t="s">
        <v>1282</v>
      </c>
      <c r="C445" s="660">
        <v>2</v>
      </c>
      <c r="D445" s="356" t="s">
        <v>1038</v>
      </c>
      <c r="E445" s="214" t="s">
        <v>1366</v>
      </c>
      <c r="F445" s="221" t="s">
        <v>1394</v>
      </c>
      <c r="G445" s="214" t="s">
        <v>535</v>
      </c>
      <c r="H445" s="229" t="s">
        <v>536</v>
      </c>
      <c r="I445" s="660">
        <v>44</v>
      </c>
      <c r="J445" s="675">
        <f t="shared" ref="J445" si="93">AVERAGE(K445:N445)</f>
        <v>4.5852272727272725</v>
      </c>
      <c r="K445" s="676">
        <v>4.5909090909090908</v>
      </c>
      <c r="L445" s="677">
        <v>4.6136363636363633</v>
      </c>
      <c r="M445" s="677">
        <v>4.5</v>
      </c>
      <c r="N445" s="677">
        <v>4.6363636363636367</v>
      </c>
      <c r="O445" s="452" t="s">
        <v>2085</v>
      </c>
      <c r="P445" s="1"/>
    </row>
    <row r="446" spans="1:20" ht="18" hidden="1" customHeight="1" x14ac:dyDescent="0.3">
      <c r="A446" s="215" t="s">
        <v>1188</v>
      </c>
      <c r="B446" s="215" t="s">
        <v>1282</v>
      </c>
      <c r="C446" s="660">
        <v>2</v>
      </c>
      <c r="D446" s="356" t="s">
        <v>1038</v>
      </c>
      <c r="E446" s="103" t="s">
        <v>805</v>
      </c>
      <c r="F446" s="181" t="s">
        <v>806</v>
      </c>
      <c r="G446" s="214" t="s">
        <v>535</v>
      </c>
      <c r="H446" s="229" t="s">
        <v>536</v>
      </c>
      <c r="I446" s="660">
        <v>44</v>
      </c>
      <c r="J446" s="675">
        <f t="shared" si="92"/>
        <v>4.611257928118393</v>
      </c>
      <c r="K446" s="676">
        <v>4.6136363636363633</v>
      </c>
      <c r="L446" s="677">
        <v>4.6818181818181817</v>
      </c>
      <c r="M446" s="677">
        <v>4.5813953488372094</v>
      </c>
      <c r="N446" s="677">
        <v>4.5681818181818183</v>
      </c>
      <c r="O446" s="430" t="s">
        <v>2084</v>
      </c>
    </row>
    <row r="447" spans="1:20" ht="18" hidden="1" customHeight="1" x14ac:dyDescent="0.3">
      <c r="A447" s="215" t="s">
        <v>1188</v>
      </c>
      <c r="B447" s="215" t="s">
        <v>1282</v>
      </c>
      <c r="C447" s="660">
        <v>2</v>
      </c>
      <c r="D447" s="356" t="s">
        <v>1038</v>
      </c>
      <c r="E447" s="214" t="s">
        <v>1389</v>
      </c>
      <c r="F447" s="221" t="s">
        <v>1390</v>
      </c>
      <c r="G447" s="214" t="s">
        <v>535</v>
      </c>
      <c r="H447" s="229" t="s">
        <v>536</v>
      </c>
      <c r="I447" s="660">
        <v>44</v>
      </c>
      <c r="J447" s="675">
        <f>AVERAGE(K447:N447)</f>
        <v>3.8401162790697674</v>
      </c>
      <c r="K447" s="676">
        <v>3.8409090909090908</v>
      </c>
      <c r="L447" s="677">
        <v>3.86046511627907</v>
      </c>
      <c r="M447" s="677">
        <v>3.75</v>
      </c>
      <c r="N447" s="677">
        <v>3.9090909090909092</v>
      </c>
      <c r="O447" s="430" t="s">
        <v>2086</v>
      </c>
    </row>
    <row r="448" spans="1:20" ht="18" customHeight="1" x14ac:dyDescent="0.3">
      <c r="A448" s="215" t="s">
        <v>1188</v>
      </c>
      <c r="B448" s="215" t="s">
        <v>1282</v>
      </c>
      <c r="C448" s="660">
        <v>22</v>
      </c>
      <c r="D448" s="362" t="s">
        <v>1379</v>
      </c>
      <c r="E448" s="192"/>
      <c r="F448" s="365"/>
      <c r="G448" s="222" t="s">
        <v>247</v>
      </c>
      <c r="H448" s="230" t="s">
        <v>248</v>
      </c>
      <c r="I448" s="660">
        <v>82</v>
      </c>
      <c r="J448" s="675">
        <f>AVERAGE(J449:J474)</f>
        <v>4.5081092007218988</v>
      </c>
      <c r="K448" s="682">
        <f t="shared" ref="K448:N448" si="94">AVERAGE(K449:K474)</f>
        <v>4.5047371787685258</v>
      </c>
      <c r="L448" s="683">
        <f t="shared" si="94"/>
        <v>4.5345448499705308</v>
      </c>
      <c r="M448" s="683">
        <f t="shared" si="94"/>
        <v>4.4853051797840031</v>
      </c>
      <c r="N448" s="683">
        <f t="shared" si="94"/>
        <v>4.5078495943645374</v>
      </c>
      <c r="O448" s="434"/>
    </row>
    <row r="449" spans="1:16" ht="18" customHeight="1" x14ac:dyDescent="0.3">
      <c r="A449" s="215" t="s">
        <v>1188</v>
      </c>
      <c r="B449" s="215" t="s">
        <v>1282</v>
      </c>
      <c r="C449" s="660">
        <v>22</v>
      </c>
      <c r="D449" s="356" t="s">
        <v>1283</v>
      </c>
      <c r="E449" s="214" t="s">
        <v>112</v>
      </c>
      <c r="F449" s="221" t="s">
        <v>326</v>
      </c>
      <c r="G449" s="214" t="s">
        <v>247</v>
      </c>
      <c r="H449" s="229" t="s">
        <v>248</v>
      </c>
      <c r="I449" s="660">
        <v>14</v>
      </c>
      <c r="J449" s="672">
        <f t="shared" ref="J449:J458" si="95">AVERAGE(K449:N449)</f>
        <v>4.3928571428571423</v>
      </c>
      <c r="K449" s="673">
        <v>4.4285714285714288</v>
      </c>
      <c r="L449" s="674">
        <v>4.3571428571428568</v>
      </c>
      <c r="M449" s="674">
        <v>4.3571428571428568</v>
      </c>
      <c r="N449" s="674">
        <v>4.4285714285714288</v>
      </c>
      <c r="O449" s="430" t="s">
        <v>1535</v>
      </c>
    </row>
    <row r="450" spans="1:16" ht="18" customHeight="1" x14ac:dyDescent="0.3">
      <c r="A450" s="215" t="s">
        <v>1188</v>
      </c>
      <c r="B450" s="215" t="s">
        <v>1282</v>
      </c>
      <c r="C450" s="660">
        <v>22</v>
      </c>
      <c r="D450" s="356" t="s">
        <v>1283</v>
      </c>
      <c r="E450" s="214" t="s">
        <v>94</v>
      </c>
      <c r="F450" s="221" t="s">
        <v>326</v>
      </c>
      <c r="G450" s="214" t="s">
        <v>247</v>
      </c>
      <c r="H450" s="229" t="s">
        <v>248</v>
      </c>
      <c r="I450" s="660">
        <v>14</v>
      </c>
      <c r="J450" s="675">
        <f t="shared" si="95"/>
        <v>4.7142857142857144</v>
      </c>
      <c r="K450" s="676">
        <v>4.7142857142857144</v>
      </c>
      <c r="L450" s="677">
        <v>4.7142857142857144</v>
      </c>
      <c r="M450" s="677">
        <v>4.7142857142857144</v>
      </c>
      <c r="N450" s="677">
        <v>4.7142857142857144</v>
      </c>
      <c r="O450" s="430" t="s">
        <v>1535</v>
      </c>
      <c r="P450" s="1"/>
    </row>
    <row r="451" spans="1:16" ht="18" customHeight="1" x14ac:dyDescent="0.3">
      <c r="A451" s="215" t="s">
        <v>1188</v>
      </c>
      <c r="B451" s="215" t="s">
        <v>1282</v>
      </c>
      <c r="C451" s="660">
        <v>22</v>
      </c>
      <c r="D451" s="356" t="s">
        <v>1283</v>
      </c>
      <c r="E451" s="214" t="s">
        <v>93</v>
      </c>
      <c r="F451" s="221" t="s">
        <v>326</v>
      </c>
      <c r="G451" s="214" t="s">
        <v>247</v>
      </c>
      <c r="H451" s="229" t="s">
        <v>248</v>
      </c>
      <c r="I451" s="660">
        <v>11</v>
      </c>
      <c r="J451" s="675">
        <f t="shared" si="95"/>
        <v>5</v>
      </c>
      <c r="K451" s="676">
        <v>5</v>
      </c>
      <c r="L451" s="677">
        <v>5</v>
      </c>
      <c r="M451" s="677">
        <v>5</v>
      </c>
      <c r="N451" s="677">
        <v>5</v>
      </c>
      <c r="O451" s="430" t="s">
        <v>1535</v>
      </c>
    </row>
    <row r="452" spans="1:16" ht="18" customHeight="1" x14ac:dyDescent="0.3">
      <c r="A452" s="215" t="s">
        <v>1188</v>
      </c>
      <c r="B452" s="215" t="s">
        <v>1282</v>
      </c>
      <c r="C452" s="660">
        <v>22</v>
      </c>
      <c r="D452" s="356" t="s">
        <v>1283</v>
      </c>
      <c r="E452" s="214" t="s">
        <v>95</v>
      </c>
      <c r="F452" s="221" t="s">
        <v>321</v>
      </c>
      <c r="G452" s="214" t="s">
        <v>247</v>
      </c>
      <c r="H452" s="229" t="s">
        <v>248</v>
      </c>
      <c r="I452" s="660">
        <v>14</v>
      </c>
      <c r="J452" s="675">
        <f t="shared" si="95"/>
        <v>4.6607142857142856</v>
      </c>
      <c r="K452" s="676">
        <v>4.5714285714285712</v>
      </c>
      <c r="L452" s="677">
        <v>4.7857142857142856</v>
      </c>
      <c r="M452" s="677">
        <v>4.5714285714285712</v>
      </c>
      <c r="N452" s="677">
        <v>4.7142857142857144</v>
      </c>
      <c r="O452" s="430" t="s">
        <v>1535</v>
      </c>
    </row>
    <row r="453" spans="1:16" ht="18" customHeight="1" x14ac:dyDescent="0.3">
      <c r="A453" s="215" t="s">
        <v>1188</v>
      </c>
      <c r="B453" s="215" t="s">
        <v>1282</v>
      </c>
      <c r="C453" s="660">
        <v>22</v>
      </c>
      <c r="D453" s="356" t="s">
        <v>1283</v>
      </c>
      <c r="E453" s="214" t="s">
        <v>97</v>
      </c>
      <c r="F453" s="221" t="s">
        <v>321</v>
      </c>
      <c r="G453" s="214" t="s">
        <v>247</v>
      </c>
      <c r="H453" s="229" t="s">
        <v>248</v>
      </c>
      <c r="I453" s="660">
        <v>15</v>
      </c>
      <c r="J453" s="675">
        <f t="shared" si="95"/>
        <v>4.6595238095238098</v>
      </c>
      <c r="K453" s="676">
        <v>4.666666666666667</v>
      </c>
      <c r="L453" s="677">
        <v>4.7333333333333334</v>
      </c>
      <c r="M453" s="677">
        <v>4.666666666666667</v>
      </c>
      <c r="N453" s="677">
        <v>4.5714285714285712</v>
      </c>
      <c r="O453" s="430" t="s">
        <v>1535</v>
      </c>
      <c r="P453" s="1"/>
    </row>
    <row r="454" spans="1:16" ht="18" customHeight="1" x14ac:dyDescent="0.3">
      <c r="A454" s="215" t="s">
        <v>1188</v>
      </c>
      <c r="B454" s="215" t="s">
        <v>1282</v>
      </c>
      <c r="C454" s="660">
        <v>22</v>
      </c>
      <c r="D454" s="356" t="s">
        <v>1283</v>
      </c>
      <c r="E454" s="214" t="s">
        <v>108</v>
      </c>
      <c r="F454" s="221" t="s">
        <v>96</v>
      </c>
      <c r="G454" s="214" t="s">
        <v>247</v>
      </c>
      <c r="H454" s="229" t="s">
        <v>248</v>
      </c>
      <c r="I454" s="660">
        <v>23</v>
      </c>
      <c r="J454" s="675">
        <f t="shared" si="95"/>
        <v>4.8260869565217392</v>
      </c>
      <c r="K454" s="676">
        <v>4.8260869565217392</v>
      </c>
      <c r="L454" s="677">
        <v>4.8260869565217392</v>
      </c>
      <c r="M454" s="677">
        <v>4.8260869565217392</v>
      </c>
      <c r="N454" s="677">
        <v>4.8260869565217392</v>
      </c>
      <c r="O454" s="430" t="s">
        <v>1535</v>
      </c>
    </row>
    <row r="455" spans="1:16" ht="18" customHeight="1" x14ac:dyDescent="0.3">
      <c r="A455" s="215" t="s">
        <v>1188</v>
      </c>
      <c r="B455" s="215" t="s">
        <v>1282</v>
      </c>
      <c r="C455" s="660">
        <v>22</v>
      </c>
      <c r="D455" s="356" t="s">
        <v>1283</v>
      </c>
      <c r="E455" s="214" t="s">
        <v>501</v>
      </c>
      <c r="F455" s="221" t="s">
        <v>502</v>
      </c>
      <c r="G455" s="214" t="s">
        <v>247</v>
      </c>
      <c r="H455" s="229" t="s">
        <v>248</v>
      </c>
      <c r="I455" s="660">
        <v>45</v>
      </c>
      <c r="J455" s="675">
        <f t="shared" si="95"/>
        <v>4.7111111111111112</v>
      </c>
      <c r="K455" s="676">
        <v>4.7111111111111112</v>
      </c>
      <c r="L455" s="677">
        <v>4.7555555555555555</v>
      </c>
      <c r="M455" s="677">
        <v>4.7111111111111112</v>
      </c>
      <c r="N455" s="677">
        <v>4.666666666666667</v>
      </c>
      <c r="O455" s="430" t="s">
        <v>1536</v>
      </c>
    </row>
    <row r="456" spans="1:16" ht="18" customHeight="1" x14ac:dyDescent="0.3">
      <c r="A456" s="215" t="s">
        <v>1188</v>
      </c>
      <c r="B456" s="215" t="s">
        <v>1282</v>
      </c>
      <c r="C456" s="660">
        <v>22</v>
      </c>
      <c r="D456" s="356" t="s">
        <v>1283</v>
      </c>
      <c r="E456" s="214" t="s">
        <v>505</v>
      </c>
      <c r="F456" s="221" t="s">
        <v>506</v>
      </c>
      <c r="G456" s="214" t="s">
        <v>247</v>
      </c>
      <c r="H456" s="229" t="s">
        <v>248</v>
      </c>
      <c r="I456" s="660">
        <v>14</v>
      </c>
      <c r="J456" s="675">
        <f t="shared" si="95"/>
        <v>4.5892857142857144</v>
      </c>
      <c r="K456" s="676">
        <v>4.5714285714285712</v>
      </c>
      <c r="L456" s="677">
        <v>4.6428571428571432</v>
      </c>
      <c r="M456" s="677">
        <v>4.5714285714285712</v>
      </c>
      <c r="N456" s="677">
        <v>4.5714285714285712</v>
      </c>
      <c r="O456" s="430" t="s">
        <v>1536</v>
      </c>
    </row>
    <row r="457" spans="1:16" ht="18" customHeight="1" x14ac:dyDescent="0.3">
      <c r="A457" s="215" t="s">
        <v>1188</v>
      </c>
      <c r="B457" s="215" t="s">
        <v>1282</v>
      </c>
      <c r="C457" s="660">
        <v>22</v>
      </c>
      <c r="D457" s="356" t="s">
        <v>1283</v>
      </c>
      <c r="E457" s="214" t="s">
        <v>503</v>
      </c>
      <c r="F457" s="221" t="s">
        <v>504</v>
      </c>
      <c r="G457" s="214" t="s">
        <v>247</v>
      </c>
      <c r="H457" s="229" t="s">
        <v>248</v>
      </c>
      <c r="I457" s="660">
        <v>25</v>
      </c>
      <c r="J457" s="675">
        <f t="shared" si="95"/>
        <v>4.4600000000000009</v>
      </c>
      <c r="K457" s="676">
        <v>4.4400000000000004</v>
      </c>
      <c r="L457" s="677">
        <v>4.4800000000000004</v>
      </c>
      <c r="M457" s="677">
        <v>4.4800000000000004</v>
      </c>
      <c r="N457" s="677">
        <v>4.4400000000000004</v>
      </c>
      <c r="O457" s="430" t="s">
        <v>1536</v>
      </c>
      <c r="P457" s="1"/>
    </row>
    <row r="458" spans="1:16" ht="18" customHeight="1" x14ac:dyDescent="0.3">
      <c r="A458" s="215" t="s">
        <v>1188</v>
      </c>
      <c r="B458" s="215" t="s">
        <v>1282</v>
      </c>
      <c r="C458" s="660">
        <v>22</v>
      </c>
      <c r="D458" s="356" t="s">
        <v>1283</v>
      </c>
      <c r="E458" s="103" t="s">
        <v>1298</v>
      </c>
      <c r="F458" s="181" t="s">
        <v>1299</v>
      </c>
      <c r="G458" s="214" t="s">
        <v>247</v>
      </c>
      <c r="H458" s="229" t="s">
        <v>248</v>
      </c>
      <c r="I458" s="660">
        <v>15</v>
      </c>
      <c r="J458" s="675">
        <f t="shared" si="95"/>
        <v>4.8</v>
      </c>
      <c r="K458" s="676">
        <v>4.8</v>
      </c>
      <c r="L458" s="677">
        <v>4.8</v>
      </c>
      <c r="M458" s="677">
        <v>4.8</v>
      </c>
      <c r="N458" s="677">
        <v>4.8</v>
      </c>
      <c r="O458" s="430" t="s">
        <v>1537</v>
      </c>
    </row>
    <row r="459" spans="1:16" ht="18" customHeight="1" x14ac:dyDescent="0.3">
      <c r="A459" s="215" t="s">
        <v>1188</v>
      </c>
      <c r="B459" s="215" t="s">
        <v>1282</v>
      </c>
      <c r="C459" s="660">
        <v>22</v>
      </c>
      <c r="D459" s="356" t="s">
        <v>1283</v>
      </c>
      <c r="E459" s="103" t="s">
        <v>1300</v>
      </c>
      <c r="F459" s="181" t="s">
        <v>1301</v>
      </c>
      <c r="G459" s="214" t="s">
        <v>247</v>
      </c>
      <c r="H459" s="229" t="s">
        <v>248</v>
      </c>
      <c r="I459" s="660">
        <v>9</v>
      </c>
      <c r="J459" s="675">
        <f>AVERAGE(K459:N459)</f>
        <v>4.7222222222222223</v>
      </c>
      <c r="K459" s="676">
        <v>4.666666666666667</v>
      </c>
      <c r="L459" s="677">
        <v>4.7777777777777777</v>
      </c>
      <c r="M459" s="677">
        <v>4.666666666666667</v>
      </c>
      <c r="N459" s="677">
        <v>4.7777777777777777</v>
      </c>
      <c r="O459" s="430" t="s">
        <v>1537</v>
      </c>
    </row>
    <row r="460" spans="1:16" ht="18" customHeight="1" x14ac:dyDescent="0.3">
      <c r="A460" s="215" t="s">
        <v>1188</v>
      </c>
      <c r="B460" s="215" t="s">
        <v>1282</v>
      </c>
      <c r="C460" s="660">
        <v>22</v>
      </c>
      <c r="D460" s="356" t="s">
        <v>1283</v>
      </c>
      <c r="E460" s="103" t="s">
        <v>1302</v>
      </c>
      <c r="F460" s="181" t="s">
        <v>1303</v>
      </c>
      <c r="G460" s="214" t="s">
        <v>247</v>
      </c>
      <c r="H460" s="229" t="s">
        <v>248</v>
      </c>
      <c r="I460" s="660">
        <v>31</v>
      </c>
      <c r="J460" s="675">
        <f t="shared" ref="J460:J473" si="96">AVERAGE(K460:N460)</f>
        <v>4.4274193548387091</v>
      </c>
      <c r="K460" s="676">
        <v>4.4516129032258061</v>
      </c>
      <c r="L460" s="677">
        <v>4.4516129032258061</v>
      </c>
      <c r="M460" s="677">
        <v>4.387096774193548</v>
      </c>
      <c r="N460" s="677">
        <v>4.419354838709677</v>
      </c>
      <c r="O460" s="430" t="s">
        <v>1537</v>
      </c>
    </row>
    <row r="461" spans="1:16" ht="18" customHeight="1" x14ac:dyDescent="0.3">
      <c r="A461" s="215" t="s">
        <v>1188</v>
      </c>
      <c r="B461" s="215" t="s">
        <v>1282</v>
      </c>
      <c r="C461" s="660">
        <v>22</v>
      </c>
      <c r="D461" s="356" t="s">
        <v>1283</v>
      </c>
      <c r="E461" s="103" t="s">
        <v>1304</v>
      </c>
      <c r="F461" s="181" t="s">
        <v>1305</v>
      </c>
      <c r="G461" s="214" t="s">
        <v>247</v>
      </c>
      <c r="H461" s="229" t="s">
        <v>248</v>
      </c>
      <c r="I461" s="660">
        <v>15</v>
      </c>
      <c r="J461" s="675">
        <f t="shared" si="96"/>
        <v>4.8166666666666664</v>
      </c>
      <c r="K461" s="676">
        <v>4.8</v>
      </c>
      <c r="L461" s="677">
        <v>4.8666666666666663</v>
      </c>
      <c r="M461" s="677">
        <v>4.7333333333333334</v>
      </c>
      <c r="N461" s="677">
        <v>4.8666666666666663</v>
      </c>
      <c r="O461" s="430" t="s">
        <v>1537</v>
      </c>
    </row>
    <row r="462" spans="1:16" ht="18" customHeight="1" x14ac:dyDescent="0.3">
      <c r="A462" s="215" t="s">
        <v>1188</v>
      </c>
      <c r="B462" s="215" t="s">
        <v>1282</v>
      </c>
      <c r="C462" s="660">
        <v>22</v>
      </c>
      <c r="D462" s="356" t="s">
        <v>1283</v>
      </c>
      <c r="E462" s="103" t="s">
        <v>1306</v>
      </c>
      <c r="F462" s="181" t="s">
        <v>1307</v>
      </c>
      <c r="G462" s="214" t="s">
        <v>247</v>
      </c>
      <c r="H462" s="229" t="s">
        <v>248</v>
      </c>
      <c r="I462" s="660">
        <v>8</v>
      </c>
      <c r="J462" s="675">
        <f t="shared" si="96"/>
        <v>4.5</v>
      </c>
      <c r="K462" s="676">
        <v>4.5</v>
      </c>
      <c r="L462" s="677">
        <v>4.5</v>
      </c>
      <c r="M462" s="677">
        <v>4.5</v>
      </c>
      <c r="N462" s="677">
        <v>4.5</v>
      </c>
      <c r="O462" s="430" t="s">
        <v>1537</v>
      </c>
      <c r="P462" s="1"/>
    </row>
    <row r="463" spans="1:16" ht="18" customHeight="1" x14ac:dyDescent="0.3">
      <c r="A463" s="215" t="s">
        <v>1188</v>
      </c>
      <c r="B463" s="215" t="s">
        <v>1282</v>
      </c>
      <c r="C463" s="660">
        <v>22</v>
      </c>
      <c r="D463" s="356" t="s">
        <v>1283</v>
      </c>
      <c r="E463" s="103" t="s">
        <v>1308</v>
      </c>
      <c r="F463" s="181" t="s">
        <v>1309</v>
      </c>
      <c r="G463" s="214" t="s">
        <v>247</v>
      </c>
      <c r="H463" s="229" t="s">
        <v>248</v>
      </c>
      <c r="I463" s="660">
        <v>12</v>
      </c>
      <c r="J463" s="675">
        <f t="shared" si="96"/>
        <v>4.416666666666667</v>
      </c>
      <c r="K463" s="676">
        <v>4.416666666666667</v>
      </c>
      <c r="L463" s="677">
        <v>4.416666666666667</v>
      </c>
      <c r="M463" s="677">
        <v>4.416666666666667</v>
      </c>
      <c r="N463" s="677">
        <v>4.416666666666667</v>
      </c>
      <c r="O463" s="430" t="s">
        <v>1537</v>
      </c>
    </row>
    <row r="464" spans="1:16" ht="18" customHeight="1" x14ac:dyDescent="0.3">
      <c r="A464" s="215" t="s">
        <v>1188</v>
      </c>
      <c r="B464" s="215" t="s">
        <v>1282</v>
      </c>
      <c r="C464" s="660">
        <v>22</v>
      </c>
      <c r="D464" s="356" t="s">
        <v>1283</v>
      </c>
      <c r="E464" s="103" t="s">
        <v>1312</v>
      </c>
      <c r="F464" s="181" t="s">
        <v>1314</v>
      </c>
      <c r="G464" s="214" t="s">
        <v>247</v>
      </c>
      <c r="H464" s="229" t="s">
        <v>248</v>
      </c>
      <c r="I464" s="660">
        <v>28</v>
      </c>
      <c r="J464" s="675">
        <f t="shared" si="96"/>
        <v>4.6488095238095246</v>
      </c>
      <c r="K464" s="676">
        <v>4.6428571428571432</v>
      </c>
      <c r="L464" s="677">
        <v>4.6428571428571432</v>
      </c>
      <c r="M464" s="677">
        <v>4.6428571428571432</v>
      </c>
      <c r="N464" s="677">
        <v>4.666666666666667</v>
      </c>
      <c r="O464" s="430" t="s">
        <v>1538</v>
      </c>
    </row>
    <row r="465" spans="1:16" ht="18" customHeight="1" x14ac:dyDescent="0.3">
      <c r="A465" s="215" t="s">
        <v>1188</v>
      </c>
      <c r="B465" s="215" t="s">
        <v>1282</v>
      </c>
      <c r="C465" s="660">
        <v>22</v>
      </c>
      <c r="D465" s="356" t="s">
        <v>1283</v>
      </c>
      <c r="E465" s="103" t="s">
        <v>1313</v>
      </c>
      <c r="F465" s="181" t="s">
        <v>1315</v>
      </c>
      <c r="G465" s="214" t="s">
        <v>247</v>
      </c>
      <c r="H465" s="229" t="s">
        <v>248</v>
      </c>
      <c r="I465" s="660">
        <v>11</v>
      </c>
      <c r="J465" s="675">
        <f t="shared" si="96"/>
        <v>4.6363636363636367</v>
      </c>
      <c r="K465" s="676">
        <v>4.6363636363636367</v>
      </c>
      <c r="L465" s="677">
        <v>4.6363636363636367</v>
      </c>
      <c r="M465" s="677">
        <v>4.6363636363636367</v>
      </c>
      <c r="N465" s="677">
        <v>4.6363636363636367</v>
      </c>
      <c r="O465" s="430" t="s">
        <v>1538</v>
      </c>
    </row>
    <row r="466" spans="1:16" ht="18" customHeight="1" x14ac:dyDescent="0.3">
      <c r="A466" s="215" t="s">
        <v>1188</v>
      </c>
      <c r="B466" s="215" t="s">
        <v>1282</v>
      </c>
      <c r="C466" s="660">
        <v>22</v>
      </c>
      <c r="D466" s="356" t="s">
        <v>1283</v>
      </c>
      <c r="E466" s="103" t="s">
        <v>1316</v>
      </c>
      <c r="F466" s="181" t="s">
        <v>1317</v>
      </c>
      <c r="G466" s="214" t="s">
        <v>247</v>
      </c>
      <c r="H466" s="229" t="s">
        <v>248</v>
      </c>
      <c r="I466" s="660">
        <v>11</v>
      </c>
      <c r="J466" s="675">
        <f t="shared" si="96"/>
        <v>4.4545454545454541</v>
      </c>
      <c r="K466" s="676">
        <v>4.4545454545454541</v>
      </c>
      <c r="L466" s="677">
        <v>4.4545454545454541</v>
      </c>
      <c r="M466" s="677">
        <v>4.4545454545454541</v>
      </c>
      <c r="N466" s="677">
        <v>4.4545454545454541</v>
      </c>
      <c r="O466" s="430" t="s">
        <v>1538</v>
      </c>
    </row>
    <row r="467" spans="1:16" ht="18" customHeight="1" x14ac:dyDescent="0.3">
      <c r="A467" s="215" t="s">
        <v>1188</v>
      </c>
      <c r="B467" s="215" t="s">
        <v>1282</v>
      </c>
      <c r="C467" s="660">
        <v>22</v>
      </c>
      <c r="D467" s="356" t="s">
        <v>1283</v>
      </c>
      <c r="E467" s="103" t="s">
        <v>98</v>
      </c>
      <c r="F467" s="181" t="s">
        <v>99</v>
      </c>
      <c r="G467" s="214" t="s">
        <v>247</v>
      </c>
      <c r="H467" s="229" t="s">
        <v>248</v>
      </c>
      <c r="I467" s="660">
        <v>82</v>
      </c>
      <c r="J467" s="675">
        <f t="shared" si="96"/>
        <v>4.590165317139002</v>
      </c>
      <c r="K467" s="676">
        <v>4.5897435897435894</v>
      </c>
      <c r="L467" s="677">
        <v>4.6282051282051286</v>
      </c>
      <c r="M467" s="677">
        <v>4.5769230769230766</v>
      </c>
      <c r="N467" s="677">
        <v>4.5657894736842106</v>
      </c>
      <c r="O467" s="430" t="s">
        <v>1539</v>
      </c>
    </row>
    <row r="468" spans="1:16" ht="18" customHeight="1" x14ac:dyDescent="0.3">
      <c r="A468" s="215" t="s">
        <v>1188</v>
      </c>
      <c r="B468" s="215" t="s">
        <v>1282</v>
      </c>
      <c r="C468" s="660">
        <v>22</v>
      </c>
      <c r="D468" s="356" t="s">
        <v>1283</v>
      </c>
      <c r="E468" s="214" t="s">
        <v>89</v>
      </c>
      <c r="F468" s="221" t="s">
        <v>90</v>
      </c>
      <c r="G468" s="214" t="s">
        <v>247</v>
      </c>
      <c r="H468" s="229" t="s">
        <v>248</v>
      </c>
      <c r="I468" s="660">
        <v>82</v>
      </c>
      <c r="J468" s="675">
        <f t="shared" si="96"/>
        <v>4.3549025381252404</v>
      </c>
      <c r="K468" s="676">
        <v>4.382716049382716</v>
      </c>
      <c r="L468" s="677">
        <v>4.3902439024390247</v>
      </c>
      <c r="M468" s="677">
        <v>4.3048780487804876</v>
      </c>
      <c r="N468" s="677">
        <v>4.3417721518987342</v>
      </c>
      <c r="O468" s="430" t="s">
        <v>1539</v>
      </c>
    </row>
    <row r="469" spans="1:16" ht="18" customHeight="1" x14ac:dyDescent="0.3">
      <c r="A469" s="215" t="s">
        <v>1188</v>
      </c>
      <c r="B469" s="215" t="s">
        <v>1282</v>
      </c>
      <c r="C469" s="660">
        <v>22</v>
      </c>
      <c r="D469" s="356" t="s">
        <v>1283</v>
      </c>
      <c r="E469" s="214" t="s">
        <v>1380</v>
      </c>
      <c r="F469" s="221" t="s">
        <v>1381</v>
      </c>
      <c r="G469" s="214" t="s">
        <v>247</v>
      </c>
      <c r="H469" s="229" t="s">
        <v>248</v>
      </c>
      <c r="I469" s="660">
        <v>82</v>
      </c>
      <c r="J469" s="675">
        <f t="shared" si="96"/>
        <v>4.2033333333333331</v>
      </c>
      <c r="K469" s="676">
        <v>4.2</v>
      </c>
      <c r="L469" s="677">
        <v>4.2133333333333329</v>
      </c>
      <c r="M469" s="677">
        <v>4.1866666666666665</v>
      </c>
      <c r="N469" s="677">
        <v>4.2133333333333329</v>
      </c>
      <c r="O469" s="430" t="s">
        <v>2022</v>
      </c>
    </row>
    <row r="470" spans="1:16" ht="18" customHeight="1" x14ac:dyDescent="0.3">
      <c r="A470" s="215" t="s">
        <v>1188</v>
      </c>
      <c r="B470" s="215" t="s">
        <v>1282</v>
      </c>
      <c r="C470" s="660">
        <v>22</v>
      </c>
      <c r="D470" s="356" t="s">
        <v>1283</v>
      </c>
      <c r="E470" s="214" t="s">
        <v>1380</v>
      </c>
      <c r="F470" s="221" t="s">
        <v>1382</v>
      </c>
      <c r="G470" s="214" t="s">
        <v>247</v>
      </c>
      <c r="H470" s="229" t="s">
        <v>248</v>
      </c>
      <c r="I470" s="660">
        <v>82</v>
      </c>
      <c r="J470" s="675">
        <f t="shared" si="96"/>
        <v>4.1518987341772151</v>
      </c>
      <c r="K470" s="676">
        <v>4.1645569620253164</v>
      </c>
      <c r="L470" s="677">
        <v>4.1772151898734178</v>
      </c>
      <c r="M470" s="677">
        <v>4.1265822784810124</v>
      </c>
      <c r="N470" s="677">
        <v>4.1392405063291138</v>
      </c>
      <c r="O470" s="430" t="s">
        <v>2022</v>
      </c>
    </row>
    <row r="471" spans="1:16" ht="18" customHeight="1" x14ac:dyDescent="0.3">
      <c r="A471" s="215" t="s">
        <v>1188</v>
      </c>
      <c r="B471" s="215" t="s">
        <v>1282</v>
      </c>
      <c r="C471" s="660">
        <v>22</v>
      </c>
      <c r="D471" s="356" t="s">
        <v>1283</v>
      </c>
      <c r="E471" s="214" t="s">
        <v>1383</v>
      </c>
      <c r="F471" s="221" t="s">
        <v>1384</v>
      </c>
      <c r="G471" s="214" t="s">
        <v>247</v>
      </c>
      <c r="H471" s="229" t="s">
        <v>248</v>
      </c>
      <c r="I471" s="660">
        <v>82</v>
      </c>
      <c r="J471" s="675">
        <f t="shared" si="96"/>
        <v>4.4056718597857838</v>
      </c>
      <c r="K471" s="676">
        <v>4.4303797468354427</v>
      </c>
      <c r="L471" s="677">
        <v>4.3974358974358978</v>
      </c>
      <c r="M471" s="677">
        <v>4.4230769230769234</v>
      </c>
      <c r="N471" s="677">
        <v>4.3717948717948714</v>
      </c>
      <c r="O471" s="430" t="s">
        <v>2021</v>
      </c>
    </row>
    <row r="472" spans="1:16" ht="18" customHeight="1" x14ac:dyDescent="0.3">
      <c r="A472" s="215" t="s">
        <v>1188</v>
      </c>
      <c r="B472" s="215" t="s">
        <v>1282</v>
      </c>
      <c r="C472" s="660">
        <v>22</v>
      </c>
      <c r="D472" s="356" t="s">
        <v>1283</v>
      </c>
      <c r="E472" s="214" t="s">
        <v>1385</v>
      </c>
      <c r="F472" s="221" t="s">
        <v>1386</v>
      </c>
      <c r="G472" s="214" t="s">
        <v>247</v>
      </c>
      <c r="H472" s="229" t="s">
        <v>248</v>
      </c>
      <c r="I472" s="660">
        <v>82</v>
      </c>
      <c r="J472" s="675">
        <f t="shared" si="96"/>
        <v>4.5030864197530862</v>
      </c>
      <c r="K472" s="676">
        <v>4.5061728395061724</v>
      </c>
      <c r="L472" s="677">
        <v>4.4938271604938276</v>
      </c>
      <c r="M472" s="677">
        <v>4.4938271604938276</v>
      </c>
      <c r="N472" s="677">
        <v>4.5185185185185182</v>
      </c>
      <c r="O472" s="430" t="s">
        <v>2022</v>
      </c>
    </row>
    <row r="473" spans="1:16" ht="18" customHeight="1" x14ac:dyDescent="0.3">
      <c r="A473" s="215" t="s">
        <v>1188</v>
      </c>
      <c r="B473" s="215" t="s">
        <v>1282</v>
      </c>
      <c r="C473" s="660">
        <v>22</v>
      </c>
      <c r="D473" s="356" t="s">
        <v>1283</v>
      </c>
      <c r="E473" s="103" t="s">
        <v>1387</v>
      </c>
      <c r="F473" s="221" t="s">
        <v>1388</v>
      </c>
      <c r="G473" s="214" t="s">
        <v>247</v>
      </c>
      <c r="H473" s="229" t="s">
        <v>248</v>
      </c>
      <c r="I473" s="660">
        <v>82</v>
      </c>
      <c r="J473" s="675">
        <f t="shared" si="96"/>
        <v>4.3174841772151904</v>
      </c>
      <c r="K473" s="676">
        <v>4.3125</v>
      </c>
      <c r="L473" s="677">
        <v>4.3624999999999998</v>
      </c>
      <c r="M473" s="677">
        <v>4.2658227848101262</v>
      </c>
      <c r="N473" s="677">
        <v>4.3291139240506329</v>
      </c>
      <c r="O473" s="430" t="s">
        <v>2020</v>
      </c>
    </row>
    <row r="474" spans="1:16" ht="18" customHeight="1" x14ac:dyDescent="0.3">
      <c r="A474" s="215" t="s">
        <v>1188</v>
      </c>
      <c r="B474" s="215" t="s">
        <v>1282</v>
      </c>
      <c r="C474" s="660">
        <v>22</v>
      </c>
      <c r="D474" s="356" t="s">
        <v>1283</v>
      </c>
      <c r="E474" s="103" t="s">
        <v>1389</v>
      </c>
      <c r="F474" s="221" t="s">
        <v>1390</v>
      </c>
      <c r="G474" s="214" t="s">
        <v>247</v>
      </c>
      <c r="H474" s="229" t="s">
        <v>248</v>
      </c>
      <c r="I474" s="660">
        <v>82</v>
      </c>
      <c r="J474" s="675">
        <f t="shared" ref="J474" si="97">AVERAGE(K474:N474)</f>
        <v>3.2477385798281322</v>
      </c>
      <c r="K474" s="676">
        <v>3.2388059701492535</v>
      </c>
      <c r="L474" s="677">
        <v>3.393939393939394</v>
      </c>
      <c r="M474" s="677">
        <v>3.1044776119402986</v>
      </c>
      <c r="N474" s="677">
        <v>3.2537313432835822</v>
      </c>
      <c r="O474" s="430" t="s">
        <v>418</v>
      </c>
    </row>
    <row r="475" spans="1:16" ht="18" hidden="1" customHeight="1" x14ac:dyDescent="0.3">
      <c r="A475" s="215" t="s">
        <v>1188</v>
      </c>
      <c r="B475" s="215" t="s">
        <v>1282</v>
      </c>
      <c r="C475" s="660">
        <v>1</v>
      </c>
      <c r="D475" s="362" t="s">
        <v>1395</v>
      </c>
      <c r="E475" s="192"/>
      <c r="F475" s="365"/>
      <c r="G475" s="222" t="s">
        <v>1285</v>
      </c>
      <c r="H475" s="230" t="s">
        <v>1285</v>
      </c>
      <c r="I475" s="660">
        <v>26</v>
      </c>
      <c r="J475" s="675">
        <f>AVERAGE(J476:J483)</f>
        <v>4.8021474358974352</v>
      </c>
      <c r="K475" s="682">
        <f t="shared" ref="K475:N475" si="98">AVERAGE(K476:K483)</f>
        <v>4.7788461538461533</v>
      </c>
      <c r="L475" s="683">
        <f t="shared" si="98"/>
        <v>4.8213461538461537</v>
      </c>
      <c r="M475" s="683">
        <f t="shared" si="98"/>
        <v>4.8013461538461542</v>
      </c>
      <c r="N475" s="683">
        <f t="shared" si="98"/>
        <v>4.8070512820512823</v>
      </c>
      <c r="O475" s="434"/>
    </row>
    <row r="476" spans="1:16" ht="18" hidden="1" customHeight="1" x14ac:dyDescent="0.3">
      <c r="A476" s="215" t="s">
        <v>1188</v>
      </c>
      <c r="B476" s="215" t="s">
        <v>1282</v>
      </c>
      <c r="C476" s="660">
        <v>1</v>
      </c>
      <c r="D476" s="356" t="s">
        <v>1396</v>
      </c>
      <c r="E476" s="214" t="s">
        <v>1397</v>
      </c>
      <c r="F476" s="221" t="s">
        <v>1398</v>
      </c>
      <c r="G476" s="214" t="s">
        <v>1186</v>
      </c>
      <c r="H476" s="229" t="s">
        <v>1186</v>
      </c>
      <c r="I476" s="660">
        <v>26</v>
      </c>
      <c r="J476" s="672">
        <f t="shared" ref="J476:J483" si="99">AVERAGE(K476:N476)</f>
        <v>4.8125641025641022</v>
      </c>
      <c r="K476" s="673">
        <v>4.7692307692307692</v>
      </c>
      <c r="L476" s="674">
        <v>4.84</v>
      </c>
      <c r="M476" s="674">
        <v>4.8076923076923075</v>
      </c>
      <c r="N476" s="674">
        <v>4.833333333333333</v>
      </c>
      <c r="O476" s="430" t="s">
        <v>2021</v>
      </c>
    </row>
    <row r="477" spans="1:16" ht="18" hidden="1" customHeight="1" x14ac:dyDescent="0.3">
      <c r="A477" s="215" t="s">
        <v>1188</v>
      </c>
      <c r="B477" s="215" t="s">
        <v>1282</v>
      </c>
      <c r="C477" s="660">
        <v>1</v>
      </c>
      <c r="D477" s="356" t="s">
        <v>1396</v>
      </c>
      <c r="E477" s="214" t="s">
        <v>1397</v>
      </c>
      <c r="F477" s="221" t="s">
        <v>1399</v>
      </c>
      <c r="G477" s="214" t="s">
        <v>1186</v>
      </c>
      <c r="H477" s="229" t="s">
        <v>1186</v>
      </c>
      <c r="I477" s="660">
        <v>26</v>
      </c>
      <c r="J477" s="675">
        <f t="shared" si="99"/>
        <v>4.8365384615384617</v>
      </c>
      <c r="K477" s="676">
        <v>4.8076923076923075</v>
      </c>
      <c r="L477" s="677">
        <v>4.8461538461538458</v>
      </c>
      <c r="M477" s="677">
        <v>4.8461538461538458</v>
      </c>
      <c r="N477" s="677">
        <v>4.8461538461538458</v>
      </c>
      <c r="O477" s="430" t="s">
        <v>2021</v>
      </c>
      <c r="P477" s="1"/>
    </row>
    <row r="478" spans="1:16" ht="18" hidden="1" customHeight="1" x14ac:dyDescent="0.3">
      <c r="A478" s="215" t="s">
        <v>1188</v>
      </c>
      <c r="B478" s="215" t="s">
        <v>1282</v>
      </c>
      <c r="C478" s="660">
        <v>1</v>
      </c>
      <c r="D478" s="356" t="s">
        <v>1396</v>
      </c>
      <c r="E478" s="214" t="s">
        <v>1397</v>
      </c>
      <c r="F478" s="221" t="s">
        <v>1400</v>
      </c>
      <c r="G478" s="214" t="s">
        <v>1186</v>
      </c>
      <c r="H478" s="229" t="s">
        <v>1186</v>
      </c>
      <c r="I478" s="660">
        <v>26</v>
      </c>
      <c r="J478" s="675">
        <f t="shared" si="99"/>
        <v>4.8250000000000002</v>
      </c>
      <c r="K478" s="676">
        <v>4.8076923076923075</v>
      </c>
      <c r="L478" s="677">
        <v>4.8461538461538458</v>
      </c>
      <c r="M478" s="677">
        <v>4.8461538461538458</v>
      </c>
      <c r="N478" s="677">
        <v>4.8</v>
      </c>
      <c r="O478" s="430" t="s">
        <v>2021</v>
      </c>
    </row>
    <row r="479" spans="1:16" ht="18" hidden="1" customHeight="1" x14ac:dyDescent="0.3">
      <c r="A479" s="215" t="s">
        <v>1188</v>
      </c>
      <c r="B479" s="215" t="s">
        <v>1282</v>
      </c>
      <c r="C479" s="660">
        <v>1</v>
      </c>
      <c r="D479" s="356" t="s">
        <v>1396</v>
      </c>
      <c r="E479" s="214" t="s">
        <v>1397</v>
      </c>
      <c r="F479" s="221" t="s">
        <v>1401</v>
      </c>
      <c r="G479" s="214" t="s">
        <v>1186</v>
      </c>
      <c r="H479" s="229" t="s">
        <v>1186</v>
      </c>
      <c r="I479" s="660">
        <v>26</v>
      </c>
      <c r="J479" s="675">
        <f t="shared" si="99"/>
        <v>4.835</v>
      </c>
      <c r="K479" s="676">
        <v>4.8076923076923075</v>
      </c>
      <c r="L479" s="677">
        <v>4.8461538461538458</v>
      </c>
      <c r="M479" s="677">
        <v>4.8461538461538458</v>
      </c>
      <c r="N479" s="677">
        <v>4.84</v>
      </c>
      <c r="O479" s="430" t="s">
        <v>2021</v>
      </c>
    </row>
    <row r="480" spans="1:16" ht="18" hidden="1" customHeight="1" x14ac:dyDescent="0.3">
      <c r="A480" s="215" t="s">
        <v>1188</v>
      </c>
      <c r="B480" s="215" t="s">
        <v>1282</v>
      </c>
      <c r="C480" s="660">
        <v>1</v>
      </c>
      <c r="D480" s="356" t="s">
        <v>1396</v>
      </c>
      <c r="E480" s="214" t="s">
        <v>1397</v>
      </c>
      <c r="F480" s="221" t="s">
        <v>1402</v>
      </c>
      <c r="G480" s="214" t="s">
        <v>1186</v>
      </c>
      <c r="H480" s="229" t="s">
        <v>1186</v>
      </c>
      <c r="I480" s="660">
        <v>26</v>
      </c>
      <c r="J480" s="675">
        <f t="shared" si="99"/>
        <v>4.8053846153846145</v>
      </c>
      <c r="K480" s="676">
        <v>4.8076923076923075</v>
      </c>
      <c r="L480" s="677">
        <v>4.8461538461538458</v>
      </c>
      <c r="M480" s="677">
        <v>4.8076923076923075</v>
      </c>
      <c r="N480" s="677">
        <v>4.76</v>
      </c>
      <c r="O480" s="430" t="s">
        <v>2021</v>
      </c>
      <c r="P480" s="1"/>
    </row>
    <row r="481" spans="1:16" ht="18" hidden="1" customHeight="1" x14ac:dyDescent="0.3">
      <c r="A481" s="215" t="s">
        <v>1188</v>
      </c>
      <c r="B481" s="215" t="s">
        <v>1282</v>
      </c>
      <c r="C481" s="660">
        <v>1</v>
      </c>
      <c r="D481" s="356" t="s">
        <v>1396</v>
      </c>
      <c r="E481" s="214" t="s">
        <v>1397</v>
      </c>
      <c r="F481" s="221" t="s">
        <v>1403</v>
      </c>
      <c r="G481" s="214" t="s">
        <v>1186</v>
      </c>
      <c r="H481" s="229" t="s">
        <v>1186</v>
      </c>
      <c r="I481" s="660">
        <v>26</v>
      </c>
      <c r="J481" s="675">
        <f t="shared" si="99"/>
        <v>4.759615384615385</v>
      </c>
      <c r="K481" s="676">
        <v>4.7307692307692308</v>
      </c>
      <c r="L481" s="677">
        <v>4.7692307692307692</v>
      </c>
      <c r="M481" s="677">
        <v>4.7692307692307692</v>
      </c>
      <c r="N481" s="677">
        <v>4.7692307692307692</v>
      </c>
      <c r="O481" s="430" t="s">
        <v>2021</v>
      </c>
    </row>
    <row r="482" spans="1:16" ht="18" hidden="1" customHeight="1" x14ac:dyDescent="0.3">
      <c r="A482" s="215" t="s">
        <v>1188</v>
      </c>
      <c r="B482" s="215" t="s">
        <v>1282</v>
      </c>
      <c r="C482" s="660">
        <v>1</v>
      </c>
      <c r="D482" s="356" t="s">
        <v>1396</v>
      </c>
      <c r="E482" s="214" t="s">
        <v>1397</v>
      </c>
      <c r="F482" s="221" t="s">
        <v>1404</v>
      </c>
      <c r="G482" s="214" t="s">
        <v>1186</v>
      </c>
      <c r="H482" s="229" t="s">
        <v>1186</v>
      </c>
      <c r="I482" s="660">
        <v>26</v>
      </c>
      <c r="J482" s="672">
        <f t="shared" si="99"/>
        <v>4.7450000000000001</v>
      </c>
      <c r="K482" s="673">
        <v>4.7307692307692308</v>
      </c>
      <c r="L482" s="674">
        <v>4.7692307692307692</v>
      </c>
      <c r="M482" s="674">
        <v>4.68</v>
      </c>
      <c r="N482" s="674">
        <v>4.8</v>
      </c>
      <c r="O482" s="430" t="s">
        <v>2021</v>
      </c>
    </row>
    <row r="483" spans="1:16" ht="18" hidden="1" customHeight="1" x14ac:dyDescent="0.3">
      <c r="A483" s="215" t="s">
        <v>1188</v>
      </c>
      <c r="B483" s="215" t="s">
        <v>1282</v>
      </c>
      <c r="C483" s="660">
        <v>1</v>
      </c>
      <c r="D483" s="356" t="s">
        <v>1396</v>
      </c>
      <c r="E483" s="214" t="s">
        <v>1397</v>
      </c>
      <c r="F483" s="221" t="s">
        <v>1405</v>
      </c>
      <c r="G483" s="214" t="s">
        <v>1186</v>
      </c>
      <c r="H483" s="229" t="s">
        <v>1186</v>
      </c>
      <c r="I483" s="660">
        <v>26</v>
      </c>
      <c r="J483" s="675">
        <f t="shared" si="99"/>
        <v>4.7980769230769225</v>
      </c>
      <c r="K483" s="676">
        <v>4.7692307692307692</v>
      </c>
      <c r="L483" s="677">
        <v>4.8076923076923075</v>
      </c>
      <c r="M483" s="677">
        <v>4.8076923076923075</v>
      </c>
      <c r="N483" s="677">
        <v>4.8076923076923075</v>
      </c>
      <c r="O483" s="430" t="s">
        <v>2021</v>
      </c>
      <c r="P483" s="1"/>
    </row>
    <row r="484" spans="1:16" ht="18" hidden="1" customHeight="1" x14ac:dyDescent="0.3">
      <c r="A484" s="215" t="s">
        <v>1188</v>
      </c>
      <c r="B484" s="215" t="s">
        <v>1282</v>
      </c>
      <c r="C484" s="660">
        <v>1</v>
      </c>
      <c r="D484" s="362" t="s">
        <v>1406</v>
      </c>
      <c r="E484" s="192"/>
      <c r="F484" s="365"/>
      <c r="G484" s="222" t="s">
        <v>363</v>
      </c>
      <c r="H484" s="230" t="s">
        <v>363</v>
      </c>
      <c r="I484" s="660">
        <v>26</v>
      </c>
      <c r="J484" s="675">
        <f>AVERAGE(J485:J486)</f>
        <v>4.7211538461538467</v>
      </c>
      <c r="K484" s="682">
        <f t="shared" ref="K484:N484" si="100">AVERAGE(K485:K486)</f>
        <v>4.7307692307692308</v>
      </c>
      <c r="L484" s="683">
        <f t="shared" si="100"/>
        <v>4.7307692307692308</v>
      </c>
      <c r="M484" s="683">
        <f t="shared" si="100"/>
        <v>4.6923076923076925</v>
      </c>
      <c r="N484" s="683">
        <f t="shared" si="100"/>
        <v>4.7307692307692308</v>
      </c>
      <c r="O484" s="434"/>
    </row>
    <row r="485" spans="1:16" ht="18" hidden="1" customHeight="1" x14ac:dyDescent="0.3">
      <c r="A485" s="215" t="s">
        <v>1188</v>
      </c>
      <c r="B485" s="215" t="s">
        <v>1282</v>
      </c>
      <c r="C485" s="660">
        <v>1</v>
      </c>
      <c r="D485" s="356" t="s">
        <v>1407</v>
      </c>
      <c r="E485" s="214" t="s">
        <v>1408</v>
      </c>
      <c r="F485" s="221" t="s">
        <v>1409</v>
      </c>
      <c r="G485" s="214" t="s">
        <v>1280</v>
      </c>
      <c r="H485" s="229" t="s">
        <v>1280</v>
      </c>
      <c r="I485" s="660">
        <v>26</v>
      </c>
      <c r="J485" s="672">
        <f t="shared" ref="J485:J486" si="101">AVERAGE(K485:N485)</f>
        <v>4.7211538461538467</v>
      </c>
      <c r="K485" s="673">
        <v>4.7307692307692308</v>
      </c>
      <c r="L485" s="674">
        <v>4.7307692307692308</v>
      </c>
      <c r="M485" s="674">
        <v>4.7307692307692308</v>
      </c>
      <c r="N485" s="674">
        <v>4.6923076923076925</v>
      </c>
      <c r="O485" s="430" t="s">
        <v>2021</v>
      </c>
    </row>
    <row r="486" spans="1:16" ht="18" hidden="1" customHeight="1" x14ac:dyDescent="0.3">
      <c r="A486" s="215" t="s">
        <v>1188</v>
      </c>
      <c r="B486" s="215" t="s">
        <v>1282</v>
      </c>
      <c r="C486" s="660">
        <v>1</v>
      </c>
      <c r="D486" s="356" t="s">
        <v>1407</v>
      </c>
      <c r="E486" s="214" t="s">
        <v>1408</v>
      </c>
      <c r="F486" s="221" t="s">
        <v>1410</v>
      </c>
      <c r="G486" s="214" t="s">
        <v>1280</v>
      </c>
      <c r="H486" s="229" t="s">
        <v>1280</v>
      </c>
      <c r="I486" s="660">
        <v>26</v>
      </c>
      <c r="J486" s="675">
        <f t="shared" si="101"/>
        <v>4.7211538461538467</v>
      </c>
      <c r="K486" s="676">
        <v>4.7307692307692308</v>
      </c>
      <c r="L486" s="677">
        <v>4.7307692307692308</v>
      </c>
      <c r="M486" s="677">
        <v>4.6538461538461542</v>
      </c>
      <c r="N486" s="677">
        <v>4.7692307692307692</v>
      </c>
      <c r="O486" s="430" t="s">
        <v>2021</v>
      </c>
      <c r="P486" s="1"/>
    </row>
    <row r="487" spans="1:16" ht="18" hidden="1" customHeight="1" x14ac:dyDescent="0.3">
      <c r="A487" s="215" t="s">
        <v>1188</v>
      </c>
      <c r="B487" s="215" t="s">
        <v>1282</v>
      </c>
      <c r="C487" s="660">
        <v>1</v>
      </c>
      <c r="D487" s="362" t="s">
        <v>1411</v>
      </c>
      <c r="E487" s="192"/>
      <c r="F487" s="365"/>
      <c r="G487" s="222" t="s">
        <v>1277</v>
      </c>
      <c r="H487" s="230" t="s">
        <v>1277</v>
      </c>
      <c r="I487" s="660">
        <v>14</v>
      </c>
      <c r="J487" s="675">
        <f>AVERAGE(J488:J492)</f>
        <v>4.8206043956043958</v>
      </c>
      <c r="K487" s="682">
        <f t="shared" ref="K487:N487" si="102">AVERAGE(K488:K492)</f>
        <v>4.8142857142857141</v>
      </c>
      <c r="L487" s="683">
        <f t="shared" si="102"/>
        <v>4.8285714285714292</v>
      </c>
      <c r="M487" s="683">
        <f t="shared" si="102"/>
        <v>4.8285714285714292</v>
      </c>
      <c r="N487" s="683">
        <f t="shared" si="102"/>
        <v>4.8109890109890099</v>
      </c>
      <c r="O487" s="434"/>
    </row>
    <row r="488" spans="1:16" ht="18" hidden="1" customHeight="1" x14ac:dyDescent="0.3">
      <c r="A488" s="215" t="s">
        <v>1188</v>
      </c>
      <c r="B488" s="215" t="s">
        <v>1282</v>
      </c>
      <c r="C488" s="660">
        <v>1</v>
      </c>
      <c r="D488" s="356" t="s">
        <v>1412</v>
      </c>
      <c r="E488" s="214" t="s">
        <v>1413</v>
      </c>
      <c r="F488" s="221" t="s">
        <v>1414</v>
      </c>
      <c r="G488" s="214" t="s">
        <v>1277</v>
      </c>
      <c r="H488" s="229" t="s">
        <v>1277</v>
      </c>
      <c r="I488" s="660">
        <v>14</v>
      </c>
      <c r="J488" s="672">
        <f t="shared" ref="J488:J492" si="103">AVERAGE(K488:N488)</f>
        <v>4.7857142857142856</v>
      </c>
      <c r="K488" s="673">
        <v>4.7857142857142856</v>
      </c>
      <c r="L488" s="674">
        <v>4.7857142857142856</v>
      </c>
      <c r="M488" s="674">
        <v>4.7857142857142856</v>
      </c>
      <c r="N488" s="674">
        <v>4.7857142857142856</v>
      </c>
      <c r="O488" s="430" t="s">
        <v>2021</v>
      </c>
    </row>
    <row r="489" spans="1:16" ht="18" hidden="1" customHeight="1" x14ac:dyDescent="0.3">
      <c r="A489" s="215" t="s">
        <v>1188</v>
      </c>
      <c r="B489" s="215" t="s">
        <v>1282</v>
      </c>
      <c r="C489" s="660">
        <v>1</v>
      </c>
      <c r="D489" s="356" t="s">
        <v>1412</v>
      </c>
      <c r="E489" s="214" t="s">
        <v>1413</v>
      </c>
      <c r="F489" s="221" t="s">
        <v>1415</v>
      </c>
      <c r="G489" s="214" t="s">
        <v>1159</v>
      </c>
      <c r="H489" s="229" t="s">
        <v>1159</v>
      </c>
      <c r="I489" s="660">
        <v>14</v>
      </c>
      <c r="J489" s="675">
        <f t="shared" si="103"/>
        <v>4.7815934065934069</v>
      </c>
      <c r="K489" s="676">
        <v>4.7857142857142856</v>
      </c>
      <c r="L489" s="677">
        <v>4.7857142857142856</v>
      </c>
      <c r="M489" s="677">
        <v>4.7857142857142856</v>
      </c>
      <c r="N489" s="677">
        <v>4.7692307692307692</v>
      </c>
      <c r="O489" s="430" t="s">
        <v>2021</v>
      </c>
      <c r="P489" s="1"/>
    </row>
    <row r="490" spans="1:16" ht="18" hidden="1" customHeight="1" x14ac:dyDescent="0.3">
      <c r="A490" s="215" t="s">
        <v>1188</v>
      </c>
      <c r="B490" s="215" t="s">
        <v>1282</v>
      </c>
      <c r="C490" s="660">
        <v>1</v>
      </c>
      <c r="D490" s="356" t="s">
        <v>1412</v>
      </c>
      <c r="E490" s="214" t="s">
        <v>1413</v>
      </c>
      <c r="F490" s="221" t="s">
        <v>1416</v>
      </c>
      <c r="G490" s="214" t="s">
        <v>1159</v>
      </c>
      <c r="H490" s="229" t="s">
        <v>1159</v>
      </c>
      <c r="I490" s="660">
        <v>14</v>
      </c>
      <c r="J490" s="675">
        <f t="shared" si="103"/>
        <v>4.7857142857142856</v>
      </c>
      <c r="K490" s="676">
        <v>4.7857142857142856</v>
      </c>
      <c r="L490" s="677">
        <v>4.7857142857142856</v>
      </c>
      <c r="M490" s="677">
        <v>4.7857142857142856</v>
      </c>
      <c r="N490" s="677">
        <v>4.7857142857142856</v>
      </c>
      <c r="O490" s="430" t="s">
        <v>2021</v>
      </c>
    </row>
    <row r="491" spans="1:16" ht="18" hidden="1" customHeight="1" x14ac:dyDescent="0.3">
      <c r="A491" s="215" t="s">
        <v>1188</v>
      </c>
      <c r="B491" s="215" t="s">
        <v>1282</v>
      </c>
      <c r="C491" s="660">
        <v>1</v>
      </c>
      <c r="D491" s="356" t="s">
        <v>1412</v>
      </c>
      <c r="E491" s="214" t="s">
        <v>1413</v>
      </c>
      <c r="F491" s="221" t="s">
        <v>1417</v>
      </c>
      <c r="G491" s="214" t="s">
        <v>1159</v>
      </c>
      <c r="H491" s="229" t="s">
        <v>1159</v>
      </c>
      <c r="I491" s="660">
        <v>14</v>
      </c>
      <c r="J491" s="675">
        <f t="shared" ref="J491" si="104">AVERAGE(K491:N491)</f>
        <v>4.8214285714285712</v>
      </c>
      <c r="K491" s="676">
        <v>4.7857142857142856</v>
      </c>
      <c r="L491" s="677">
        <v>4.8571428571428568</v>
      </c>
      <c r="M491" s="677">
        <v>4.8571428571428568</v>
      </c>
      <c r="N491" s="677">
        <v>4.7857142857142856</v>
      </c>
      <c r="O491" s="430" t="s">
        <v>2021</v>
      </c>
    </row>
    <row r="492" spans="1:16" ht="18" hidden="1" customHeight="1" x14ac:dyDescent="0.3">
      <c r="A492" s="215" t="s">
        <v>1188</v>
      </c>
      <c r="B492" s="215" t="s">
        <v>1282</v>
      </c>
      <c r="C492" s="660">
        <v>1</v>
      </c>
      <c r="D492" s="356" t="s">
        <v>1412</v>
      </c>
      <c r="E492" s="214" t="s">
        <v>1413</v>
      </c>
      <c r="F492" s="221" t="s">
        <v>1418</v>
      </c>
      <c r="G492" s="214" t="s">
        <v>1159</v>
      </c>
      <c r="H492" s="229" t="s">
        <v>1159</v>
      </c>
      <c r="I492" s="660">
        <v>14</v>
      </c>
      <c r="J492" s="675">
        <f t="shared" si="103"/>
        <v>4.9285714285714288</v>
      </c>
      <c r="K492" s="676">
        <v>4.9285714285714288</v>
      </c>
      <c r="L492" s="677">
        <v>4.9285714285714288</v>
      </c>
      <c r="M492" s="677">
        <v>4.9285714285714288</v>
      </c>
      <c r="N492" s="677">
        <v>4.9285714285714288</v>
      </c>
      <c r="O492" s="430" t="s">
        <v>2021</v>
      </c>
    </row>
    <row r="493" spans="1:16" ht="18" hidden="1" customHeight="1" x14ac:dyDescent="0.3">
      <c r="A493" s="215" t="s">
        <v>1188</v>
      </c>
      <c r="B493" s="215" t="s">
        <v>1282</v>
      </c>
      <c r="C493" s="660">
        <v>1</v>
      </c>
      <c r="D493" s="362" t="s">
        <v>1419</v>
      </c>
      <c r="E493" s="192"/>
      <c r="F493" s="365"/>
      <c r="G493" s="222" t="s">
        <v>1277</v>
      </c>
      <c r="H493" s="230" t="s">
        <v>1277</v>
      </c>
      <c r="I493" s="660">
        <v>17</v>
      </c>
      <c r="J493" s="675">
        <f>AVERAGE(J494:J496)</f>
        <v>4.7254901960784315</v>
      </c>
      <c r="K493" s="682">
        <f t="shared" ref="K493:N493" si="105">AVERAGE(K494:K496)</f>
        <v>4.7254901960784315</v>
      </c>
      <c r="L493" s="683">
        <f t="shared" si="105"/>
        <v>4.7254901960784315</v>
      </c>
      <c r="M493" s="683">
        <f t="shared" si="105"/>
        <v>4.7058823529411766</v>
      </c>
      <c r="N493" s="683">
        <f t="shared" si="105"/>
        <v>4.7450980392156863</v>
      </c>
      <c r="O493" s="434"/>
    </row>
    <row r="494" spans="1:16" ht="18" hidden="1" customHeight="1" x14ac:dyDescent="0.3">
      <c r="A494" s="215" t="s">
        <v>1188</v>
      </c>
      <c r="B494" s="215" t="s">
        <v>1282</v>
      </c>
      <c r="C494" s="660">
        <v>1</v>
      </c>
      <c r="D494" s="356" t="s">
        <v>1420</v>
      </c>
      <c r="E494" s="214" t="s">
        <v>1421</v>
      </c>
      <c r="F494" s="221" t="s">
        <v>1422</v>
      </c>
      <c r="G494" s="214" t="s">
        <v>1159</v>
      </c>
      <c r="H494" s="229" t="s">
        <v>1159</v>
      </c>
      <c r="I494" s="660">
        <v>17</v>
      </c>
      <c r="J494" s="672">
        <f t="shared" ref="J494:J496" si="106">AVERAGE(K494:N494)</f>
        <v>4.7058823529411766</v>
      </c>
      <c r="K494" s="673">
        <v>4.7058823529411766</v>
      </c>
      <c r="L494" s="674">
        <v>4.7058823529411766</v>
      </c>
      <c r="M494" s="674">
        <v>4.7058823529411766</v>
      </c>
      <c r="N494" s="674">
        <v>4.7058823529411766</v>
      </c>
      <c r="O494" s="430" t="s">
        <v>2021</v>
      </c>
    </row>
    <row r="495" spans="1:16" ht="18" hidden="1" customHeight="1" x14ac:dyDescent="0.3">
      <c r="A495" s="215" t="s">
        <v>1188</v>
      </c>
      <c r="B495" s="215" t="s">
        <v>1282</v>
      </c>
      <c r="C495" s="660">
        <v>1</v>
      </c>
      <c r="D495" s="356" t="s">
        <v>1420</v>
      </c>
      <c r="E495" s="214" t="s">
        <v>1423</v>
      </c>
      <c r="F495" s="221" t="s">
        <v>1424</v>
      </c>
      <c r="G495" s="214" t="s">
        <v>1159</v>
      </c>
      <c r="H495" s="229" t="s">
        <v>1159</v>
      </c>
      <c r="I495" s="660">
        <v>17</v>
      </c>
      <c r="J495" s="675">
        <f t="shared" si="106"/>
        <v>4.75</v>
      </c>
      <c r="K495" s="676">
        <v>4.7647058823529411</v>
      </c>
      <c r="L495" s="677">
        <v>4.7647058823529411</v>
      </c>
      <c r="M495" s="677">
        <v>4.7058823529411766</v>
      </c>
      <c r="N495" s="677">
        <v>4.7647058823529411</v>
      </c>
      <c r="O495" s="430" t="s">
        <v>2021</v>
      </c>
      <c r="P495" s="1"/>
    </row>
    <row r="496" spans="1:16" ht="18" hidden="1" customHeight="1" x14ac:dyDescent="0.3">
      <c r="A496" s="215" t="s">
        <v>1188</v>
      </c>
      <c r="B496" s="215" t="s">
        <v>1282</v>
      </c>
      <c r="C496" s="660">
        <v>1</v>
      </c>
      <c r="D496" s="356" t="s">
        <v>1420</v>
      </c>
      <c r="E496" s="214" t="s">
        <v>1383</v>
      </c>
      <c r="F496" s="221" t="s">
        <v>1425</v>
      </c>
      <c r="G496" s="214" t="s">
        <v>1159</v>
      </c>
      <c r="H496" s="229" t="s">
        <v>1159</v>
      </c>
      <c r="I496" s="660">
        <v>17</v>
      </c>
      <c r="J496" s="675">
        <f t="shared" si="106"/>
        <v>4.7205882352941178</v>
      </c>
      <c r="K496" s="676">
        <v>4.7058823529411766</v>
      </c>
      <c r="L496" s="677">
        <v>4.7058823529411766</v>
      </c>
      <c r="M496" s="677">
        <v>4.7058823529411766</v>
      </c>
      <c r="N496" s="677">
        <v>4.7647058823529411</v>
      </c>
      <c r="O496" s="430" t="s">
        <v>2021</v>
      </c>
    </row>
    <row r="497" spans="1:16" ht="18" hidden="1" customHeight="1" x14ac:dyDescent="0.3">
      <c r="A497" s="215" t="s">
        <v>1188</v>
      </c>
      <c r="B497" s="215" t="s">
        <v>1549</v>
      </c>
      <c r="C497" s="660">
        <v>2</v>
      </c>
      <c r="D497" s="362" t="s">
        <v>1049</v>
      </c>
      <c r="E497" s="192"/>
      <c r="F497" s="365"/>
      <c r="G497" s="222" t="s">
        <v>535</v>
      </c>
      <c r="H497" s="230" t="s">
        <v>536</v>
      </c>
      <c r="I497" s="660">
        <v>42</v>
      </c>
      <c r="J497" s="675">
        <f>AVERAGE(J498:J507)</f>
        <v>4.6228513356562129</v>
      </c>
      <c r="K497" s="682">
        <f>AVERAGE(K498:K507)</f>
        <v>4.6238095238095234</v>
      </c>
      <c r="L497" s="683">
        <f>AVERAGE(L498:L507)</f>
        <v>4.6373983739837401</v>
      </c>
      <c r="M497" s="683">
        <f>AVERAGE(M498:M507)</f>
        <v>4.5928571428571434</v>
      </c>
      <c r="N497" s="683">
        <f>AVERAGE(N498:N507)</f>
        <v>4.6373403019744481</v>
      </c>
      <c r="O497" s="434"/>
    </row>
    <row r="498" spans="1:16" ht="18" hidden="1" customHeight="1" x14ac:dyDescent="0.3">
      <c r="A498" s="215" t="s">
        <v>1188</v>
      </c>
      <c r="B498" s="215" t="s">
        <v>1549</v>
      </c>
      <c r="C498" s="660">
        <v>2</v>
      </c>
      <c r="D498" s="356" t="s">
        <v>1040</v>
      </c>
      <c r="E498" s="214" t="s">
        <v>942</v>
      </c>
      <c r="F498" s="221" t="s">
        <v>943</v>
      </c>
      <c r="G498" s="214" t="s">
        <v>535</v>
      </c>
      <c r="H498" s="229" t="s">
        <v>536</v>
      </c>
      <c r="I498" s="660">
        <v>42</v>
      </c>
      <c r="J498" s="672">
        <f t="shared" ref="J498:J507" si="107">AVERAGE(K498:N498)</f>
        <v>4.5952380952380949</v>
      </c>
      <c r="K498" s="673">
        <v>4.5714285714285712</v>
      </c>
      <c r="L498" s="674">
        <v>4.6190476190476186</v>
      </c>
      <c r="M498" s="674">
        <v>4.5714285714285712</v>
      </c>
      <c r="N498" s="674">
        <v>4.6190476190476186</v>
      </c>
      <c r="O498" s="430" t="s">
        <v>2085</v>
      </c>
    </row>
    <row r="499" spans="1:16" ht="18" hidden="1" customHeight="1" x14ac:dyDescent="0.3">
      <c r="A499" s="215" t="s">
        <v>1188</v>
      </c>
      <c r="B499" s="215" t="s">
        <v>1549</v>
      </c>
      <c r="C499" s="660">
        <v>2</v>
      </c>
      <c r="D499" s="356" t="s">
        <v>1040</v>
      </c>
      <c r="E499" s="214" t="s">
        <v>820</v>
      </c>
      <c r="F499" s="221" t="s">
        <v>945</v>
      </c>
      <c r="G499" s="214" t="s">
        <v>535</v>
      </c>
      <c r="H499" s="229" t="s">
        <v>536</v>
      </c>
      <c r="I499" s="660">
        <v>42</v>
      </c>
      <c r="J499" s="675">
        <f t="shared" si="107"/>
        <v>4.6130952380952381</v>
      </c>
      <c r="K499" s="676">
        <v>4.6190476190476186</v>
      </c>
      <c r="L499" s="677">
        <v>4.5952380952380949</v>
      </c>
      <c r="M499" s="677">
        <v>4.5952380952380949</v>
      </c>
      <c r="N499" s="677">
        <v>4.6428571428571432</v>
      </c>
      <c r="O499" s="452" t="s">
        <v>2085</v>
      </c>
      <c r="P499" s="1"/>
    </row>
    <row r="500" spans="1:16" ht="18" hidden="1" customHeight="1" x14ac:dyDescent="0.3">
      <c r="A500" s="215" t="s">
        <v>1188</v>
      </c>
      <c r="B500" s="215" t="s">
        <v>1549</v>
      </c>
      <c r="C500" s="660">
        <v>2</v>
      </c>
      <c r="D500" s="356" t="s">
        <v>1040</v>
      </c>
      <c r="E500" s="214" t="s">
        <v>535</v>
      </c>
      <c r="F500" s="221" t="s">
        <v>947</v>
      </c>
      <c r="G500" s="214" t="s">
        <v>535</v>
      </c>
      <c r="H500" s="229" t="s">
        <v>536</v>
      </c>
      <c r="I500" s="660">
        <v>42</v>
      </c>
      <c r="J500" s="675">
        <f t="shared" si="107"/>
        <v>4.6785714285714288</v>
      </c>
      <c r="K500" s="676">
        <v>4.6904761904761907</v>
      </c>
      <c r="L500" s="677">
        <v>4.7142857142857144</v>
      </c>
      <c r="M500" s="677">
        <v>4.6190476190476186</v>
      </c>
      <c r="N500" s="677">
        <v>4.6904761904761907</v>
      </c>
      <c r="O500" s="430" t="s">
        <v>1590</v>
      </c>
    </row>
    <row r="501" spans="1:16" ht="18" hidden="1" customHeight="1" x14ac:dyDescent="0.3">
      <c r="A501" s="215" t="s">
        <v>1188</v>
      </c>
      <c r="B501" s="215" t="s">
        <v>1549</v>
      </c>
      <c r="C501" s="660">
        <v>2</v>
      </c>
      <c r="D501" s="356" t="s">
        <v>1040</v>
      </c>
      <c r="E501" s="214" t="s">
        <v>1585</v>
      </c>
      <c r="F501" s="221" t="s">
        <v>949</v>
      </c>
      <c r="G501" s="214" t="s">
        <v>535</v>
      </c>
      <c r="H501" s="229" t="s">
        <v>536</v>
      </c>
      <c r="I501" s="660">
        <v>42</v>
      </c>
      <c r="J501" s="675">
        <f t="shared" si="107"/>
        <v>4.6190476190476186</v>
      </c>
      <c r="K501" s="676">
        <v>4.6190476190476186</v>
      </c>
      <c r="L501" s="677">
        <v>4.6190476190476186</v>
      </c>
      <c r="M501" s="677">
        <v>4.6190476190476186</v>
      </c>
      <c r="N501" s="677">
        <v>4.6190476190476186</v>
      </c>
      <c r="O501" s="430" t="s">
        <v>2084</v>
      </c>
    </row>
    <row r="502" spans="1:16" ht="18" hidden="1" customHeight="1" x14ac:dyDescent="0.3">
      <c r="A502" s="215" t="s">
        <v>1188</v>
      </c>
      <c r="B502" s="215" t="s">
        <v>1549</v>
      </c>
      <c r="C502" s="660">
        <v>2</v>
      </c>
      <c r="D502" s="356" t="s">
        <v>1040</v>
      </c>
      <c r="E502" s="214" t="s">
        <v>308</v>
      </c>
      <c r="F502" s="221" t="s">
        <v>88</v>
      </c>
      <c r="G502" s="214" t="s">
        <v>535</v>
      </c>
      <c r="H502" s="229" t="s">
        <v>536</v>
      </c>
      <c r="I502" s="660">
        <v>42</v>
      </c>
      <c r="J502" s="675">
        <f t="shared" si="107"/>
        <v>4.666666666666667</v>
      </c>
      <c r="K502" s="676">
        <v>4.6428571428571432</v>
      </c>
      <c r="L502" s="677">
        <v>4.6904761904761907</v>
      </c>
      <c r="M502" s="677">
        <v>4.6904761904761907</v>
      </c>
      <c r="N502" s="677">
        <v>4.6428571428571432</v>
      </c>
      <c r="O502" s="452" t="s">
        <v>2020</v>
      </c>
      <c r="P502" s="1"/>
    </row>
    <row r="503" spans="1:16" ht="18" hidden="1" customHeight="1" x14ac:dyDescent="0.3">
      <c r="A503" s="215" t="s">
        <v>1188</v>
      </c>
      <c r="B503" s="215" t="s">
        <v>1549</v>
      </c>
      <c r="C503" s="660">
        <v>2</v>
      </c>
      <c r="D503" s="356" t="s">
        <v>1040</v>
      </c>
      <c r="E503" s="214" t="s">
        <v>623</v>
      </c>
      <c r="F503" s="221" t="s">
        <v>952</v>
      </c>
      <c r="G503" s="214" t="s">
        <v>535</v>
      </c>
      <c r="H503" s="229" t="s">
        <v>536</v>
      </c>
      <c r="I503" s="660">
        <v>42</v>
      </c>
      <c r="J503" s="675">
        <f t="shared" si="107"/>
        <v>4.6528745644599301</v>
      </c>
      <c r="K503" s="676">
        <v>4.666666666666667</v>
      </c>
      <c r="L503" s="677">
        <v>4.6904761904761907</v>
      </c>
      <c r="M503" s="677">
        <v>4.5714285714285712</v>
      </c>
      <c r="N503" s="677">
        <v>4.6829268292682924</v>
      </c>
      <c r="O503" s="430" t="s">
        <v>2085</v>
      </c>
    </row>
    <row r="504" spans="1:16" ht="18" hidden="1" customHeight="1" x14ac:dyDescent="0.3">
      <c r="A504" s="215" t="s">
        <v>1188</v>
      </c>
      <c r="B504" s="215" t="s">
        <v>1549</v>
      </c>
      <c r="C504" s="660">
        <v>2</v>
      </c>
      <c r="D504" s="356" t="s">
        <v>1040</v>
      </c>
      <c r="E504" s="214" t="s">
        <v>803</v>
      </c>
      <c r="F504" s="221" t="s">
        <v>804</v>
      </c>
      <c r="G504" s="214" t="s">
        <v>535</v>
      </c>
      <c r="H504" s="229" t="s">
        <v>536</v>
      </c>
      <c r="I504" s="660">
        <v>42</v>
      </c>
      <c r="J504" s="675">
        <f t="shared" si="107"/>
        <v>4.706591173054588</v>
      </c>
      <c r="K504" s="676">
        <v>4.7142857142857144</v>
      </c>
      <c r="L504" s="677">
        <v>4.7073170731707314</v>
      </c>
      <c r="M504" s="677">
        <v>4.7380952380952381</v>
      </c>
      <c r="N504" s="677">
        <v>4.666666666666667</v>
      </c>
      <c r="O504" s="430" t="s">
        <v>2085</v>
      </c>
    </row>
    <row r="505" spans="1:16" ht="18" hidden="1" customHeight="1" x14ac:dyDescent="0.3">
      <c r="A505" s="215" t="s">
        <v>1188</v>
      </c>
      <c r="B505" s="215" t="s">
        <v>1549</v>
      </c>
      <c r="C505" s="660">
        <v>2</v>
      </c>
      <c r="D505" s="356" t="s">
        <v>1040</v>
      </c>
      <c r="E505" s="214" t="s">
        <v>828</v>
      </c>
      <c r="F505" s="221" t="s">
        <v>956</v>
      </c>
      <c r="G505" s="214" t="s">
        <v>535</v>
      </c>
      <c r="H505" s="229" t="s">
        <v>536</v>
      </c>
      <c r="I505" s="660">
        <v>42</v>
      </c>
      <c r="J505" s="675">
        <f t="shared" si="107"/>
        <v>4.4880952380952372</v>
      </c>
      <c r="K505" s="676">
        <v>4.5476190476190474</v>
      </c>
      <c r="L505" s="677">
        <v>4.5714285714285712</v>
      </c>
      <c r="M505" s="677">
        <v>4.3095238095238093</v>
      </c>
      <c r="N505" s="677">
        <v>4.5238095238095237</v>
      </c>
      <c r="O505" s="430" t="s">
        <v>2085</v>
      </c>
    </row>
    <row r="506" spans="1:16" ht="18" hidden="1" customHeight="1" x14ac:dyDescent="0.3">
      <c r="A506" s="215" t="s">
        <v>1188</v>
      </c>
      <c r="B506" s="215" t="s">
        <v>1549</v>
      </c>
      <c r="C506" s="660">
        <v>2</v>
      </c>
      <c r="D506" s="356" t="s">
        <v>1040</v>
      </c>
      <c r="E506" s="214" t="s">
        <v>957</v>
      </c>
      <c r="F506" s="221" t="s">
        <v>958</v>
      </c>
      <c r="G506" s="214" t="s">
        <v>535</v>
      </c>
      <c r="H506" s="229" t="s">
        <v>536</v>
      </c>
      <c r="I506" s="660">
        <v>42</v>
      </c>
      <c r="J506" s="675">
        <f t="shared" si="107"/>
        <v>4.6964285714285721</v>
      </c>
      <c r="K506" s="676">
        <v>4.666666666666667</v>
      </c>
      <c r="L506" s="677">
        <v>4.7142857142857144</v>
      </c>
      <c r="M506" s="677">
        <v>4.6904761904761907</v>
      </c>
      <c r="N506" s="677">
        <v>4.7142857142857144</v>
      </c>
      <c r="O506" s="452" t="s">
        <v>2020</v>
      </c>
      <c r="P506" s="1"/>
    </row>
    <row r="507" spans="1:16" ht="18" hidden="1" customHeight="1" x14ac:dyDescent="0.3">
      <c r="A507" s="215" t="s">
        <v>1188</v>
      </c>
      <c r="B507" s="215" t="s">
        <v>1549</v>
      </c>
      <c r="C507" s="660">
        <v>2</v>
      </c>
      <c r="D507" s="356" t="s">
        <v>1040</v>
      </c>
      <c r="E507" s="103" t="s">
        <v>113</v>
      </c>
      <c r="F507" s="181" t="s">
        <v>960</v>
      </c>
      <c r="G507" s="214" t="s">
        <v>535</v>
      </c>
      <c r="H507" s="229" t="s">
        <v>536</v>
      </c>
      <c r="I507" s="660">
        <v>42</v>
      </c>
      <c r="J507" s="675">
        <f t="shared" si="107"/>
        <v>4.5119047619047619</v>
      </c>
      <c r="K507" s="676">
        <v>4.5</v>
      </c>
      <c r="L507" s="677">
        <v>4.4523809523809526</v>
      </c>
      <c r="M507" s="677">
        <v>4.5238095238095237</v>
      </c>
      <c r="N507" s="677">
        <v>4.5714285714285712</v>
      </c>
      <c r="O507" s="430" t="s">
        <v>2020</v>
      </c>
    </row>
    <row r="508" spans="1:16" ht="18" customHeight="1" x14ac:dyDescent="0.3">
      <c r="A508" s="215" t="s">
        <v>1188</v>
      </c>
      <c r="B508" s="215" t="s">
        <v>1549</v>
      </c>
      <c r="C508" s="660">
        <v>22</v>
      </c>
      <c r="D508" s="362" t="s">
        <v>1600</v>
      </c>
      <c r="E508" s="192"/>
      <c r="F508" s="365"/>
      <c r="G508" s="222" t="s">
        <v>247</v>
      </c>
      <c r="H508" s="230" t="s">
        <v>248</v>
      </c>
      <c r="I508" s="660">
        <v>76</v>
      </c>
      <c r="J508" s="675">
        <f>AVERAGE(J509:J521)</f>
        <v>4.5365277130823518</v>
      </c>
      <c r="K508" s="682">
        <f>AVERAGE(K509:K521)</f>
        <v>4.5429942998629098</v>
      </c>
      <c r="L508" s="683">
        <f>AVERAGE(L509:L521)</f>
        <v>4.5754129662580363</v>
      </c>
      <c r="M508" s="683">
        <f>AVERAGE(M509:M521)</f>
        <v>4.5098037450691839</v>
      </c>
      <c r="N508" s="683">
        <f>AVERAGE(N509:N521)</f>
        <v>4.5178998411392781</v>
      </c>
      <c r="O508" s="434"/>
    </row>
    <row r="509" spans="1:16" ht="18" customHeight="1" x14ac:dyDescent="0.3">
      <c r="A509" s="215" t="s">
        <v>1188</v>
      </c>
      <c r="B509" s="215" t="s">
        <v>1549</v>
      </c>
      <c r="C509" s="660">
        <v>22</v>
      </c>
      <c r="D509" s="356" t="s">
        <v>1589</v>
      </c>
      <c r="E509" s="214" t="s">
        <v>112</v>
      </c>
      <c r="F509" s="221" t="s">
        <v>326</v>
      </c>
      <c r="G509" s="214" t="s">
        <v>247</v>
      </c>
      <c r="H509" s="229" t="s">
        <v>248</v>
      </c>
      <c r="I509" s="660">
        <v>11</v>
      </c>
      <c r="J509" s="672">
        <f t="shared" ref="J509:J514" si="108">AVERAGE(K509:N509)</f>
        <v>4.3863636363636367</v>
      </c>
      <c r="K509" s="673">
        <v>4.4545454545454541</v>
      </c>
      <c r="L509" s="674">
        <v>4.4545454545454541</v>
      </c>
      <c r="M509" s="674">
        <v>4.4545454545454541</v>
      </c>
      <c r="N509" s="674">
        <v>4.1818181818181817</v>
      </c>
      <c r="O509" s="430" t="s">
        <v>1535</v>
      </c>
    </row>
    <row r="510" spans="1:16" ht="18" customHeight="1" x14ac:dyDescent="0.3">
      <c r="A510" s="215" t="s">
        <v>1188</v>
      </c>
      <c r="B510" s="215" t="s">
        <v>1549</v>
      </c>
      <c r="C510" s="660">
        <v>22</v>
      </c>
      <c r="D510" s="356" t="s">
        <v>1589</v>
      </c>
      <c r="E510" s="214" t="s">
        <v>94</v>
      </c>
      <c r="F510" s="221" t="s">
        <v>326</v>
      </c>
      <c r="G510" s="214" t="s">
        <v>247</v>
      </c>
      <c r="H510" s="229" t="s">
        <v>248</v>
      </c>
      <c r="I510" s="660">
        <v>12</v>
      </c>
      <c r="J510" s="675">
        <f t="shared" si="108"/>
        <v>4.666666666666667</v>
      </c>
      <c r="K510" s="676">
        <v>4.666666666666667</v>
      </c>
      <c r="L510" s="677">
        <v>4.666666666666667</v>
      </c>
      <c r="M510" s="677">
        <v>4.666666666666667</v>
      </c>
      <c r="N510" s="677">
        <v>4.666666666666667</v>
      </c>
      <c r="O510" s="430" t="s">
        <v>1535</v>
      </c>
      <c r="P510" s="1"/>
    </row>
    <row r="511" spans="1:16" ht="18" customHeight="1" x14ac:dyDescent="0.3">
      <c r="A511" s="215" t="s">
        <v>1188</v>
      </c>
      <c r="B511" s="215" t="s">
        <v>1549</v>
      </c>
      <c r="C511" s="660">
        <v>22</v>
      </c>
      <c r="D511" s="356" t="s">
        <v>1589</v>
      </c>
      <c r="E511" s="214" t="s">
        <v>93</v>
      </c>
      <c r="F511" s="221" t="s">
        <v>326</v>
      </c>
      <c r="G511" s="214" t="s">
        <v>247</v>
      </c>
      <c r="H511" s="229" t="s">
        <v>248</v>
      </c>
      <c r="I511" s="660">
        <v>12</v>
      </c>
      <c r="J511" s="675">
        <f t="shared" si="108"/>
        <v>4.833333333333333</v>
      </c>
      <c r="K511" s="676">
        <v>4.833333333333333</v>
      </c>
      <c r="L511" s="677">
        <v>4.833333333333333</v>
      </c>
      <c r="M511" s="677">
        <v>4.833333333333333</v>
      </c>
      <c r="N511" s="677">
        <v>4.833333333333333</v>
      </c>
      <c r="O511" s="430" t="s">
        <v>1535</v>
      </c>
    </row>
    <row r="512" spans="1:16" ht="18" customHeight="1" x14ac:dyDescent="0.3">
      <c r="A512" s="215" t="s">
        <v>1188</v>
      </c>
      <c r="B512" s="215" t="s">
        <v>1549</v>
      </c>
      <c r="C512" s="660">
        <v>22</v>
      </c>
      <c r="D512" s="356" t="s">
        <v>1589</v>
      </c>
      <c r="E512" s="214" t="s">
        <v>95</v>
      </c>
      <c r="F512" s="221" t="s">
        <v>321</v>
      </c>
      <c r="G512" s="214" t="s">
        <v>247</v>
      </c>
      <c r="H512" s="229" t="s">
        <v>248</v>
      </c>
      <c r="I512" s="660">
        <v>15</v>
      </c>
      <c r="J512" s="675">
        <f t="shared" si="108"/>
        <v>4.7333333333333334</v>
      </c>
      <c r="K512" s="676">
        <v>4.7333333333333334</v>
      </c>
      <c r="L512" s="677">
        <v>4.8</v>
      </c>
      <c r="M512" s="677">
        <v>4.666666666666667</v>
      </c>
      <c r="N512" s="677">
        <v>4.7333333333333334</v>
      </c>
      <c r="O512" s="430" t="s">
        <v>1535</v>
      </c>
    </row>
    <row r="513" spans="1:16" ht="18" customHeight="1" x14ac:dyDescent="0.3">
      <c r="A513" s="215" t="s">
        <v>1188</v>
      </c>
      <c r="B513" s="215" t="s">
        <v>1549</v>
      </c>
      <c r="C513" s="660">
        <v>22</v>
      </c>
      <c r="D513" s="356" t="s">
        <v>1589</v>
      </c>
      <c r="E513" s="214" t="s">
        <v>97</v>
      </c>
      <c r="F513" s="221" t="s">
        <v>321</v>
      </c>
      <c r="G513" s="214" t="s">
        <v>247</v>
      </c>
      <c r="H513" s="229" t="s">
        <v>248</v>
      </c>
      <c r="I513" s="660">
        <v>15</v>
      </c>
      <c r="J513" s="675">
        <f t="shared" si="108"/>
        <v>4.5715201465201467</v>
      </c>
      <c r="K513" s="676">
        <v>4.5333333333333332</v>
      </c>
      <c r="L513" s="677">
        <v>4.6428571428571432</v>
      </c>
      <c r="M513" s="677">
        <v>4.5714285714285712</v>
      </c>
      <c r="N513" s="677">
        <v>4.5384615384615383</v>
      </c>
      <c r="O513" s="430" t="s">
        <v>1535</v>
      </c>
      <c r="P513" s="1"/>
    </row>
    <row r="514" spans="1:16" ht="18" customHeight="1" x14ac:dyDescent="0.3">
      <c r="A514" s="215" t="s">
        <v>1188</v>
      </c>
      <c r="B514" s="215" t="s">
        <v>1549</v>
      </c>
      <c r="C514" s="660">
        <v>22</v>
      </c>
      <c r="D514" s="356" t="s">
        <v>1589</v>
      </c>
      <c r="E514" s="214" t="s">
        <v>108</v>
      </c>
      <c r="F514" s="221" t="s">
        <v>96</v>
      </c>
      <c r="G514" s="214" t="s">
        <v>247</v>
      </c>
      <c r="H514" s="229" t="s">
        <v>248</v>
      </c>
      <c r="I514" s="660">
        <v>20</v>
      </c>
      <c r="J514" s="675">
        <f t="shared" si="108"/>
        <v>4.75</v>
      </c>
      <c r="K514" s="676">
        <v>4.75</v>
      </c>
      <c r="L514" s="677">
        <v>4.75</v>
      </c>
      <c r="M514" s="677">
        <v>4.75</v>
      </c>
      <c r="N514" s="677">
        <v>4.75</v>
      </c>
      <c r="O514" s="430" t="s">
        <v>1535</v>
      </c>
    </row>
    <row r="515" spans="1:16" ht="18" customHeight="1" x14ac:dyDescent="0.3">
      <c r="A515" s="215" t="s">
        <v>1188</v>
      </c>
      <c r="B515" s="215" t="s">
        <v>1549</v>
      </c>
      <c r="C515" s="660">
        <v>22</v>
      </c>
      <c r="D515" s="356" t="s">
        <v>1589</v>
      </c>
      <c r="E515" s="103" t="s">
        <v>1312</v>
      </c>
      <c r="F515" s="181" t="s">
        <v>1314</v>
      </c>
      <c r="G515" s="214" t="s">
        <v>247</v>
      </c>
      <c r="H515" s="229" t="s">
        <v>248</v>
      </c>
      <c r="I515" s="660">
        <v>26</v>
      </c>
      <c r="J515" s="675">
        <f t="shared" ref="J515:J521" si="109">AVERAGE(K515:N515)</f>
        <v>4.4519230769230766</v>
      </c>
      <c r="K515" s="676">
        <v>4.5</v>
      </c>
      <c r="L515" s="677">
        <v>4.5</v>
      </c>
      <c r="M515" s="677">
        <v>4.3461538461538458</v>
      </c>
      <c r="N515" s="677">
        <v>4.4615384615384617</v>
      </c>
      <c r="O515" s="430" t="s">
        <v>1538</v>
      </c>
    </row>
    <row r="516" spans="1:16" ht="18" customHeight="1" x14ac:dyDescent="0.3">
      <c r="A516" s="215" t="s">
        <v>1188</v>
      </c>
      <c r="B516" s="215" t="s">
        <v>1549</v>
      </c>
      <c r="C516" s="660">
        <v>22</v>
      </c>
      <c r="D516" s="356" t="s">
        <v>1589</v>
      </c>
      <c r="E516" s="103" t="s">
        <v>1313</v>
      </c>
      <c r="F516" s="181" t="s">
        <v>1315</v>
      </c>
      <c r="G516" s="214" t="s">
        <v>247</v>
      </c>
      <c r="H516" s="229" t="s">
        <v>248</v>
      </c>
      <c r="I516" s="660">
        <v>6</v>
      </c>
      <c r="J516" s="675">
        <f t="shared" si="109"/>
        <v>4.4749999999999996</v>
      </c>
      <c r="K516" s="676">
        <v>4.5</v>
      </c>
      <c r="L516" s="677">
        <v>4.5</v>
      </c>
      <c r="M516" s="677">
        <v>4.5</v>
      </c>
      <c r="N516" s="677">
        <v>4.4000000000000004</v>
      </c>
      <c r="O516" s="430" t="s">
        <v>1538</v>
      </c>
    </row>
    <row r="517" spans="1:16" ht="18" customHeight="1" x14ac:dyDescent="0.3">
      <c r="A517" s="215" t="s">
        <v>1188</v>
      </c>
      <c r="B517" s="215" t="s">
        <v>1549</v>
      </c>
      <c r="C517" s="660">
        <v>22</v>
      </c>
      <c r="D517" s="356" t="s">
        <v>1589</v>
      </c>
      <c r="E517" s="103" t="s">
        <v>1316</v>
      </c>
      <c r="F517" s="181" t="s">
        <v>1317</v>
      </c>
      <c r="G517" s="214" t="s">
        <v>247</v>
      </c>
      <c r="H517" s="229" t="s">
        <v>248</v>
      </c>
      <c r="I517" s="660">
        <v>9</v>
      </c>
      <c r="J517" s="675">
        <f t="shared" si="109"/>
        <v>4.5555555555555554</v>
      </c>
      <c r="K517" s="676">
        <v>4.5555555555555554</v>
      </c>
      <c r="L517" s="677">
        <v>4.5555555555555554</v>
      </c>
      <c r="M517" s="677">
        <v>4.5555555555555554</v>
      </c>
      <c r="N517" s="677">
        <v>4.5555555555555554</v>
      </c>
      <c r="O517" s="430" t="s">
        <v>1538</v>
      </c>
    </row>
    <row r="518" spans="1:16" ht="18" customHeight="1" x14ac:dyDescent="0.3">
      <c r="A518" s="215" t="s">
        <v>1188</v>
      </c>
      <c r="B518" s="215" t="s">
        <v>1549</v>
      </c>
      <c r="C518" s="660">
        <v>22</v>
      </c>
      <c r="D518" s="356" t="s">
        <v>1589</v>
      </c>
      <c r="E518" s="103" t="s">
        <v>98</v>
      </c>
      <c r="F518" s="181" t="s">
        <v>99</v>
      </c>
      <c r="G518" s="214" t="s">
        <v>247</v>
      </c>
      <c r="H518" s="229" t="s">
        <v>248</v>
      </c>
      <c r="I518" s="660">
        <v>76</v>
      </c>
      <c r="J518" s="675">
        <f t="shared" si="109"/>
        <v>4.6035714285714286</v>
      </c>
      <c r="K518" s="676">
        <v>4.5857142857142854</v>
      </c>
      <c r="L518" s="677">
        <v>4.628571428571429</v>
      </c>
      <c r="M518" s="677">
        <v>4.5999999999999996</v>
      </c>
      <c r="N518" s="677">
        <v>4.5999999999999996</v>
      </c>
      <c r="O518" s="430" t="s">
        <v>1539</v>
      </c>
    </row>
    <row r="519" spans="1:16" ht="18" customHeight="1" x14ac:dyDescent="0.3">
      <c r="A519" s="215" t="s">
        <v>1188</v>
      </c>
      <c r="B519" s="215" t="s">
        <v>1549</v>
      </c>
      <c r="C519" s="660">
        <v>22</v>
      </c>
      <c r="D519" s="356" t="s">
        <v>1589</v>
      </c>
      <c r="E519" s="214" t="s">
        <v>89</v>
      </c>
      <c r="F519" s="221" t="s">
        <v>90</v>
      </c>
      <c r="G519" s="214" t="s">
        <v>247</v>
      </c>
      <c r="H519" s="229" t="s">
        <v>248</v>
      </c>
      <c r="I519" s="660">
        <v>76</v>
      </c>
      <c r="J519" s="675">
        <f t="shared" si="109"/>
        <v>4.4763513513513509</v>
      </c>
      <c r="K519" s="676">
        <v>4.4729729729729728</v>
      </c>
      <c r="L519" s="677">
        <v>4.5270270270270272</v>
      </c>
      <c r="M519" s="677">
        <v>4.4594594594594597</v>
      </c>
      <c r="N519" s="677">
        <v>4.4459459459459456</v>
      </c>
      <c r="O519" s="430" t="s">
        <v>1539</v>
      </c>
    </row>
    <row r="520" spans="1:16" ht="18" customHeight="1" x14ac:dyDescent="0.3">
      <c r="A520" s="215" t="s">
        <v>1188</v>
      </c>
      <c r="B520" s="215" t="s">
        <v>1549</v>
      </c>
      <c r="C520" s="660">
        <v>22</v>
      </c>
      <c r="D520" s="356" t="s">
        <v>1589</v>
      </c>
      <c r="E520" s="214" t="s">
        <v>1594</v>
      </c>
      <c r="F520" s="221" t="s">
        <v>1595</v>
      </c>
      <c r="G520" s="214" t="s">
        <v>247</v>
      </c>
      <c r="H520" s="229" t="s">
        <v>248</v>
      </c>
      <c r="I520" s="660">
        <v>76</v>
      </c>
      <c r="J520" s="675">
        <f t="shared" si="109"/>
        <v>4.274647887323944</v>
      </c>
      <c r="K520" s="676">
        <v>4.28169014084507</v>
      </c>
      <c r="L520" s="677">
        <v>4.3380281690140849</v>
      </c>
      <c r="M520" s="677">
        <v>4.183098591549296</v>
      </c>
      <c r="N520" s="677">
        <v>4.295774647887324</v>
      </c>
      <c r="O520" s="430" t="s">
        <v>2020</v>
      </c>
    </row>
    <row r="521" spans="1:16" ht="18" customHeight="1" x14ac:dyDescent="0.3">
      <c r="A521" s="215" t="s">
        <v>1188</v>
      </c>
      <c r="B521" s="215" t="s">
        <v>1549</v>
      </c>
      <c r="C521" s="660">
        <v>22</v>
      </c>
      <c r="D521" s="356" t="s">
        <v>1589</v>
      </c>
      <c r="E521" s="214" t="s">
        <v>993</v>
      </c>
      <c r="F521" s="221" t="s">
        <v>994</v>
      </c>
      <c r="G521" s="214" t="s">
        <v>247</v>
      </c>
      <c r="H521" s="229" t="s">
        <v>248</v>
      </c>
      <c r="I521" s="660">
        <v>76</v>
      </c>
      <c r="J521" s="675">
        <f t="shared" si="109"/>
        <v>4.1965938541281007</v>
      </c>
      <c r="K521" s="676">
        <v>4.1917808219178081</v>
      </c>
      <c r="L521" s="677">
        <v>4.2837837837837842</v>
      </c>
      <c r="M521" s="677">
        <v>4.0405405405405403</v>
      </c>
      <c r="N521" s="677">
        <v>4.2702702702702702</v>
      </c>
      <c r="O521" s="430" t="s">
        <v>2021</v>
      </c>
    </row>
    <row r="522" spans="1:16" ht="18" hidden="1" customHeight="1" x14ac:dyDescent="0.3">
      <c r="A522" s="215" t="s">
        <v>1188</v>
      </c>
      <c r="B522" s="215" t="s">
        <v>1549</v>
      </c>
      <c r="C522" s="660">
        <v>1</v>
      </c>
      <c r="D522" s="362" t="s">
        <v>1601</v>
      </c>
      <c r="E522" s="192"/>
      <c r="F522" s="365"/>
      <c r="G522" s="222" t="s">
        <v>1554</v>
      </c>
      <c r="H522" s="230" t="s">
        <v>1554</v>
      </c>
      <c r="I522" s="660">
        <v>30</v>
      </c>
      <c r="J522" s="675">
        <f>AVERAGE(J523:J523)</f>
        <v>4.9202586206896557</v>
      </c>
      <c r="K522" s="682">
        <f>AVERAGE(K523:K523)</f>
        <v>4.9250000000000007</v>
      </c>
      <c r="L522" s="683">
        <f>AVERAGE(L523:L523)</f>
        <v>4.9152298850574709</v>
      </c>
      <c r="M522" s="683">
        <f>AVERAGE(M523:M523)</f>
        <v>4.9158045977011495</v>
      </c>
      <c r="N522" s="683">
        <f>AVERAGE(N523:N523)</f>
        <v>4.9250000000000007</v>
      </c>
      <c r="O522" s="434"/>
    </row>
    <row r="523" spans="1:16" ht="18" hidden="1" customHeight="1" x14ac:dyDescent="0.3">
      <c r="A523" s="215" t="s">
        <v>1188</v>
      </c>
      <c r="B523" s="215" t="s">
        <v>1549</v>
      </c>
      <c r="C523" s="660">
        <v>1</v>
      </c>
      <c r="D523" s="356" t="s">
        <v>1602</v>
      </c>
      <c r="E523" s="214" t="s">
        <v>1603</v>
      </c>
      <c r="F523" s="221" t="s">
        <v>1628</v>
      </c>
      <c r="G523" s="214" t="s">
        <v>536</v>
      </c>
      <c r="H523" s="229" t="s">
        <v>536</v>
      </c>
      <c r="I523" s="660">
        <v>30</v>
      </c>
      <c r="J523" s="672">
        <f t="shared" ref="J523" si="110">AVERAGE(K523:N523)</f>
        <v>4.9202586206896557</v>
      </c>
      <c r="K523" s="673">
        <v>4.9250000000000007</v>
      </c>
      <c r="L523" s="674">
        <v>4.9152298850574709</v>
      </c>
      <c r="M523" s="674">
        <v>4.9158045977011495</v>
      </c>
      <c r="N523" s="674">
        <v>4.9250000000000007</v>
      </c>
      <c r="O523" s="430" t="s">
        <v>2021</v>
      </c>
    </row>
    <row r="524" spans="1:16" ht="18" hidden="1" customHeight="1" x14ac:dyDescent="0.3">
      <c r="A524" s="215" t="s">
        <v>1188</v>
      </c>
      <c r="B524" s="215" t="s">
        <v>1549</v>
      </c>
      <c r="C524" s="610">
        <v>2</v>
      </c>
      <c r="D524" s="362" t="s">
        <v>1617</v>
      </c>
      <c r="E524" s="192"/>
      <c r="F524" s="365"/>
      <c r="G524" s="222" t="s">
        <v>1571</v>
      </c>
      <c r="H524" s="230" t="s">
        <v>1571</v>
      </c>
      <c r="I524" s="662">
        <v>11</v>
      </c>
      <c r="J524" s="675">
        <f>AVERAGE(J525:J531)</f>
        <v>4.6753246753246751</v>
      </c>
      <c r="K524" s="682">
        <f>AVERAGE(K525:K531)</f>
        <v>4.6753246753246751</v>
      </c>
      <c r="L524" s="683">
        <f>AVERAGE(L525:L531)</f>
        <v>4.7012987012987013</v>
      </c>
      <c r="M524" s="683">
        <f>AVERAGE(M525:M531)</f>
        <v>4.6363636363636358</v>
      </c>
      <c r="N524" s="683">
        <f>AVERAGE(N525:N531)</f>
        <v>4.6883116883116882</v>
      </c>
      <c r="O524" s="434"/>
    </row>
    <row r="525" spans="1:16" ht="18" hidden="1" customHeight="1" x14ac:dyDescent="0.3">
      <c r="A525" s="215" t="s">
        <v>1188</v>
      </c>
      <c r="B525" s="215" t="s">
        <v>1549</v>
      </c>
      <c r="C525" s="610">
        <v>2</v>
      </c>
      <c r="D525" s="356" t="s">
        <v>1569</v>
      </c>
      <c r="E525" s="214" t="s">
        <v>1618</v>
      </c>
      <c r="F525" s="221" t="s">
        <v>1619</v>
      </c>
      <c r="G525" s="214" t="s">
        <v>1273</v>
      </c>
      <c r="H525" s="229" t="s">
        <v>1273</v>
      </c>
      <c r="I525" s="662">
        <v>11</v>
      </c>
      <c r="J525" s="672">
        <f t="shared" ref="J525" si="111">AVERAGE(K525:N525)</f>
        <v>4.7272727272727275</v>
      </c>
      <c r="K525" s="673">
        <v>4.7272727272727275</v>
      </c>
      <c r="L525" s="674">
        <v>4.7272727272727275</v>
      </c>
      <c r="M525" s="674">
        <v>4.7272727272727275</v>
      </c>
      <c r="N525" s="674">
        <v>4.7272727272727275</v>
      </c>
      <c r="O525" s="430" t="s">
        <v>2021</v>
      </c>
    </row>
    <row r="526" spans="1:16" ht="18" hidden="1" customHeight="1" x14ac:dyDescent="0.3">
      <c r="A526" s="215" t="s">
        <v>1188</v>
      </c>
      <c r="B526" s="215" t="s">
        <v>1549</v>
      </c>
      <c r="C526" s="610">
        <v>2</v>
      </c>
      <c r="D526" s="356" t="s">
        <v>1569</v>
      </c>
      <c r="E526" s="214" t="s">
        <v>1620</v>
      </c>
      <c r="F526" s="221" t="s">
        <v>393</v>
      </c>
      <c r="G526" s="214" t="s">
        <v>1273</v>
      </c>
      <c r="H526" s="229" t="s">
        <v>1273</v>
      </c>
      <c r="I526" s="662">
        <v>11</v>
      </c>
      <c r="J526" s="672">
        <f t="shared" ref="J526:J531" si="112">AVERAGE(K526:N526)</f>
        <v>4.6590909090909092</v>
      </c>
      <c r="K526" s="673">
        <v>4.6363636363636367</v>
      </c>
      <c r="L526" s="674">
        <v>4.6363636363636367</v>
      </c>
      <c r="M526" s="674">
        <v>4.6363636363636367</v>
      </c>
      <c r="N526" s="674">
        <v>4.7272727272727275</v>
      </c>
      <c r="O526" s="430" t="s">
        <v>2059</v>
      </c>
    </row>
    <row r="527" spans="1:16" ht="18" hidden="1" customHeight="1" x14ac:dyDescent="0.3">
      <c r="A527" s="215" t="s">
        <v>1188</v>
      </c>
      <c r="B527" s="215" t="s">
        <v>1549</v>
      </c>
      <c r="C527" s="610">
        <v>2</v>
      </c>
      <c r="D527" s="356" t="s">
        <v>1569</v>
      </c>
      <c r="E527" s="214" t="s">
        <v>1618</v>
      </c>
      <c r="F527" s="221" t="s">
        <v>1621</v>
      </c>
      <c r="G527" s="214" t="s">
        <v>1273</v>
      </c>
      <c r="H527" s="229" t="s">
        <v>1273</v>
      </c>
      <c r="I527" s="662">
        <v>11</v>
      </c>
      <c r="J527" s="672">
        <f t="shared" si="112"/>
        <v>4.7272727272727275</v>
      </c>
      <c r="K527" s="673">
        <v>4.7272727272727275</v>
      </c>
      <c r="L527" s="674">
        <v>4.7272727272727275</v>
      </c>
      <c r="M527" s="674">
        <v>4.7272727272727275</v>
      </c>
      <c r="N527" s="674">
        <v>4.7272727272727275</v>
      </c>
      <c r="O527" s="430" t="s">
        <v>2021</v>
      </c>
    </row>
    <row r="528" spans="1:16" ht="18" hidden="1" customHeight="1" x14ac:dyDescent="0.3">
      <c r="A528" s="215" t="s">
        <v>1188</v>
      </c>
      <c r="B528" s="215" t="s">
        <v>1549</v>
      </c>
      <c r="C528" s="610">
        <v>2</v>
      </c>
      <c r="D528" s="356" t="s">
        <v>1569</v>
      </c>
      <c r="E528" s="214" t="s">
        <v>1622</v>
      </c>
      <c r="F528" s="221" t="s">
        <v>1623</v>
      </c>
      <c r="G528" s="214" t="s">
        <v>1273</v>
      </c>
      <c r="H528" s="229" t="s">
        <v>1273</v>
      </c>
      <c r="I528" s="662">
        <v>11</v>
      </c>
      <c r="J528" s="672">
        <f t="shared" si="112"/>
        <v>4.5227272727272734</v>
      </c>
      <c r="K528" s="673">
        <v>4.5454545454545459</v>
      </c>
      <c r="L528" s="674">
        <v>4.7272727272727275</v>
      </c>
      <c r="M528" s="674">
        <v>4.2727272727272725</v>
      </c>
      <c r="N528" s="674">
        <v>4.5454545454545459</v>
      </c>
      <c r="O528" s="430" t="s">
        <v>2059</v>
      </c>
    </row>
    <row r="529" spans="1:16" ht="18" hidden="1" customHeight="1" x14ac:dyDescent="0.3">
      <c r="A529" s="215" t="s">
        <v>1188</v>
      </c>
      <c r="B529" s="215" t="s">
        <v>1549</v>
      </c>
      <c r="C529" s="610">
        <v>2</v>
      </c>
      <c r="D529" s="356" t="s">
        <v>1569</v>
      </c>
      <c r="E529" s="214" t="s">
        <v>1624</v>
      </c>
      <c r="F529" s="221" t="s">
        <v>1625</v>
      </c>
      <c r="G529" s="214" t="s">
        <v>1273</v>
      </c>
      <c r="H529" s="229" t="s">
        <v>1273</v>
      </c>
      <c r="I529" s="662">
        <v>11</v>
      </c>
      <c r="J529" s="672">
        <f t="shared" si="112"/>
        <v>4.545454545454545</v>
      </c>
      <c r="K529" s="673">
        <v>4.545454545454545</v>
      </c>
      <c r="L529" s="674">
        <v>4.545454545454545</v>
      </c>
      <c r="M529" s="674">
        <v>4.545454545454545</v>
      </c>
      <c r="N529" s="674">
        <v>4.545454545454545</v>
      </c>
      <c r="O529" s="430" t="s">
        <v>2021</v>
      </c>
    </row>
    <row r="530" spans="1:16" ht="18" hidden="1" customHeight="1" x14ac:dyDescent="0.3">
      <c r="A530" s="215" t="s">
        <v>1188</v>
      </c>
      <c r="B530" s="215" t="s">
        <v>1549</v>
      </c>
      <c r="C530" s="610">
        <v>2</v>
      </c>
      <c r="D530" s="356" t="s">
        <v>1569</v>
      </c>
      <c r="E530" s="214" t="s">
        <v>1626</v>
      </c>
      <c r="F530" s="221" t="s">
        <v>1627</v>
      </c>
      <c r="G530" s="214" t="s">
        <v>1273</v>
      </c>
      <c r="H530" s="229" t="s">
        <v>1273</v>
      </c>
      <c r="I530" s="662">
        <v>11</v>
      </c>
      <c r="J530" s="672">
        <f t="shared" si="112"/>
        <v>4.7272727272727275</v>
      </c>
      <c r="K530" s="673">
        <v>4.7272727272727275</v>
      </c>
      <c r="L530" s="674">
        <v>4.7272727272727275</v>
      </c>
      <c r="M530" s="674">
        <v>4.7272727272727275</v>
      </c>
      <c r="N530" s="674">
        <v>4.7272727272727275</v>
      </c>
      <c r="O530" s="430" t="s">
        <v>2021</v>
      </c>
    </row>
    <row r="531" spans="1:16" ht="18" hidden="1" customHeight="1" x14ac:dyDescent="0.3">
      <c r="A531" s="215" t="s">
        <v>1188</v>
      </c>
      <c r="B531" s="215" t="s">
        <v>1549</v>
      </c>
      <c r="C531" s="610">
        <v>2</v>
      </c>
      <c r="D531" s="356" t="s">
        <v>1569</v>
      </c>
      <c r="E531" s="214" t="s">
        <v>1626</v>
      </c>
      <c r="F531" s="221" t="s">
        <v>1629</v>
      </c>
      <c r="G531" s="214" t="s">
        <v>1273</v>
      </c>
      <c r="H531" s="229" t="s">
        <v>1273</v>
      </c>
      <c r="I531" s="662">
        <v>11</v>
      </c>
      <c r="J531" s="672">
        <f t="shared" si="112"/>
        <v>4.8181818181818183</v>
      </c>
      <c r="K531" s="673">
        <v>4.8181818181818183</v>
      </c>
      <c r="L531" s="674">
        <v>4.8181818181818183</v>
      </c>
      <c r="M531" s="674">
        <v>4.8181818181818183</v>
      </c>
      <c r="N531" s="674">
        <v>4.8181818181818183</v>
      </c>
      <c r="O531" s="430" t="s">
        <v>2021</v>
      </c>
    </row>
    <row r="532" spans="1:16" ht="18" hidden="1" customHeight="1" x14ac:dyDescent="0.3">
      <c r="A532" s="215" t="s">
        <v>1188</v>
      </c>
      <c r="B532" s="215" t="s">
        <v>1549</v>
      </c>
      <c r="C532" s="610">
        <v>1</v>
      </c>
      <c r="D532" s="362" t="s">
        <v>1634</v>
      </c>
      <c r="E532" s="192"/>
      <c r="F532" s="365"/>
      <c r="G532" s="222" t="s">
        <v>1635</v>
      </c>
      <c r="H532" s="230" t="s">
        <v>1635</v>
      </c>
      <c r="I532" s="662">
        <v>8</v>
      </c>
      <c r="J532" s="675">
        <f>AVERAGE(J533:J537)</f>
        <v>4.8375000000000004</v>
      </c>
      <c r="K532" s="682">
        <f t="shared" ref="K532:N532" si="113">AVERAGE(K533:K537)</f>
        <v>4.9249999999999998</v>
      </c>
      <c r="L532" s="683">
        <f t="shared" si="113"/>
        <v>4.9000000000000004</v>
      </c>
      <c r="M532" s="683">
        <f t="shared" si="113"/>
        <v>4.7750000000000004</v>
      </c>
      <c r="N532" s="683">
        <f t="shared" si="113"/>
        <v>4.75</v>
      </c>
      <c r="O532" s="434"/>
    </row>
    <row r="533" spans="1:16" ht="18" hidden="1" customHeight="1" x14ac:dyDescent="0.3">
      <c r="A533" s="215" t="s">
        <v>1188</v>
      </c>
      <c r="B533" s="215" t="s">
        <v>1549</v>
      </c>
      <c r="C533" s="610">
        <v>1</v>
      </c>
      <c r="D533" s="356" t="s">
        <v>1573</v>
      </c>
      <c r="E533" s="214" t="s">
        <v>1636</v>
      </c>
      <c r="F533" s="221" t="s">
        <v>1637</v>
      </c>
      <c r="G533" s="214" t="s">
        <v>1159</v>
      </c>
      <c r="H533" s="229" t="s">
        <v>1159</v>
      </c>
      <c r="I533" s="662">
        <v>8</v>
      </c>
      <c r="J533" s="672">
        <f t="shared" ref="J533:J537" si="114">AVERAGE(K533:N533)</f>
        <v>4.9375</v>
      </c>
      <c r="K533" s="673">
        <v>4.875</v>
      </c>
      <c r="L533" s="674">
        <v>5</v>
      </c>
      <c r="M533" s="674">
        <v>5</v>
      </c>
      <c r="N533" s="674">
        <v>4.875</v>
      </c>
      <c r="O533" s="430" t="s">
        <v>2021</v>
      </c>
    </row>
    <row r="534" spans="1:16" ht="18" hidden="1" customHeight="1" x14ac:dyDescent="0.3">
      <c r="A534" s="215" t="s">
        <v>1188</v>
      </c>
      <c r="B534" s="215" t="s">
        <v>1549</v>
      </c>
      <c r="C534" s="610">
        <v>1</v>
      </c>
      <c r="D534" s="356" t="s">
        <v>1573</v>
      </c>
      <c r="E534" s="214" t="s">
        <v>1638</v>
      </c>
      <c r="F534" s="221" t="s">
        <v>1639</v>
      </c>
      <c r="G534" s="214" t="s">
        <v>1159</v>
      </c>
      <c r="H534" s="229" t="s">
        <v>1159</v>
      </c>
      <c r="I534" s="662">
        <v>8</v>
      </c>
      <c r="J534" s="672">
        <f t="shared" si="114"/>
        <v>4.8125</v>
      </c>
      <c r="K534" s="673">
        <v>5</v>
      </c>
      <c r="L534" s="674">
        <v>4.875</v>
      </c>
      <c r="M534" s="674">
        <v>4.875</v>
      </c>
      <c r="N534" s="674">
        <v>4.5</v>
      </c>
      <c r="O534" s="430" t="s">
        <v>2021</v>
      </c>
    </row>
    <row r="535" spans="1:16" ht="18" hidden="1" customHeight="1" x14ac:dyDescent="0.3">
      <c r="A535" s="215" t="s">
        <v>1188</v>
      </c>
      <c r="B535" s="215" t="s">
        <v>1549</v>
      </c>
      <c r="C535" s="610">
        <v>1</v>
      </c>
      <c r="D535" s="356" t="s">
        <v>1573</v>
      </c>
      <c r="E535" s="214" t="s">
        <v>1640</v>
      </c>
      <c r="F535" s="221" t="s">
        <v>1641</v>
      </c>
      <c r="G535" s="214" t="s">
        <v>1159</v>
      </c>
      <c r="H535" s="229" t="s">
        <v>1159</v>
      </c>
      <c r="I535" s="662">
        <v>8</v>
      </c>
      <c r="J535" s="672">
        <f t="shared" si="114"/>
        <v>4.6875</v>
      </c>
      <c r="K535" s="673">
        <v>4.875</v>
      </c>
      <c r="L535" s="674">
        <v>4.75</v>
      </c>
      <c r="M535" s="674">
        <v>4.375</v>
      </c>
      <c r="N535" s="674">
        <v>4.75</v>
      </c>
      <c r="O535" s="430" t="s">
        <v>2021</v>
      </c>
    </row>
    <row r="536" spans="1:16" ht="18" hidden="1" customHeight="1" x14ac:dyDescent="0.3">
      <c r="A536" s="215" t="s">
        <v>1188</v>
      </c>
      <c r="B536" s="215" t="s">
        <v>1549</v>
      </c>
      <c r="C536" s="610">
        <v>1</v>
      </c>
      <c r="D536" s="356" t="s">
        <v>1573</v>
      </c>
      <c r="E536" s="214" t="s">
        <v>1642</v>
      </c>
      <c r="F536" s="221" t="s">
        <v>1643</v>
      </c>
      <c r="G536" s="214" t="s">
        <v>1159</v>
      </c>
      <c r="H536" s="229" t="s">
        <v>1159</v>
      </c>
      <c r="I536" s="662">
        <v>8</v>
      </c>
      <c r="J536" s="672">
        <f t="shared" si="114"/>
        <v>4.78125</v>
      </c>
      <c r="K536" s="673">
        <v>4.875</v>
      </c>
      <c r="L536" s="674">
        <v>4.875</v>
      </c>
      <c r="M536" s="674">
        <v>4.625</v>
      </c>
      <c r="N536" s="674">
        <v>4.75</v>
      </c>
      <c r="O536" s="430" t="s">
        <v>2021</v>
      </c>
    </row>
    <row r="537" spans="1:16" ht="18" hidden="1" customHeight="1" x14ac:dyDescent="0.3">
      <c r="A537" s="215" t="s">
        <v>1188</v>
      </c>
      <c r="B537" s="215" t="s">
        <v>1549</v>
      </c>
      <c r="C537" s="610">
        <v>1</v>
      </c>
      <c r="D537" s="356" t="s">
        <v>1573</v>
      </c>
      <c r="E537" s="214" t="s">
        <v>1644</v>
      </c>
      <c r="F537" s="221" t="s">
        <v>1645</v>
      </c>
      <c r="G537" s="214" t="s">
        <v>1159</v>
      </c>
      <c r="H537" s="229" t="s">
        <v>1159</v>
      </c>
      <c r="I537" s="662">
        <v>8</v>
      </c>
      <c r="J537" s="672">
        <f t="shared" si="114"/>
        <v>4.96875</v>
      </c>
      <c r="K537" s="673">
        <v>5</v>
      </c>
      <c r="L537" s="674">
        <v>5</v>
      </c>
      <c r="M537" s="674">
        <v>5</v>
      </c>
      <c r="N537" s="674">
        <v>4.875</v>
      </c>
      <c r="O537" s="430" t="s">
        <v>2021</v>
      </c>
    </row>
    <row r="538" spans="1:16" ht="18" hidden="1" customHeight="1" x14ac:dyDescent="0.3">
      <c r="A538" s="215" t="s">
        <v>1188</v>
      </c>
      <c r="B538" s="215" t="s">
        <v>1549</v>
      </c>
      <c r="C538" s="660">
        <v>1</v>
      </c>
      <c r="D538" s="362" t="s">
        <v>1650</v>
      </c>
      <c r="E538" s="192"/>
      <c r="F538" s="365"/>
      <c r="G538" s="222" t="s">
        <v>594</v>
      </c>
      <c r="H538" s="230" t="s">
        <v>594</v>
      </c>
      <c r="I538" s="660">
        <v>25</v>
      </c>
      <c r="J538" s="675">
        <f>AVERAGE(J539:J540)</f>
        <v>4.7799456521739128</v>
      </c>
      <c r="K538" s="682">
        <f t="shared" ref="K538:N538" si="115">AVERAGE(K539:K540)</f>
        <v>4.7958333333333334</v>
      </c>
      <c r="L538" s="683">
        <f t="shared" si="115"/>
        <v>4.7958333333333334</v>
      </c>
      <c r="M538" s="683">
        <f t="shared" si="115"/>
        <v>4.6933333333333334</v>
      </c>
      <c r="N538" s="683">
        <f t="shared" si="115"/>
        <v>4.8347826086956527</v>
      </c>
      <c r="O538" s="454"/>
    </row>
    <row r="539" spans="1:16" ht="18" hidden="1" customHeight="1" x14ac:dyDescent="0.3">
      <c r="A539" s="215" t="s">
        <v>1188</v>
      </c>
      <c r="B539" s="215" t="s">
        <v>1549</v>
      </c>
      <c r="C539" s="660">
        <v>1</v>
      </c>
      <c r="D539" s="356" t="s">
        <v>1577</v>
      </c>
      <c r="E539" s="214" t="s">
        <v>390</v>
      </c>
      <c r="F539" s="221" t="s">
        <v>1652</v>
      </c>
      <c r="G539" s="214" t="s">
        <v>1541</v>
      </c>
      <c r="H539" s="229" t="s">
        <v>1541</v>
      </c>
      <c r="I539" s="660">
        <v>25</v>
      </c>
      <c r="J539" s="672">
        <f t="shared" ref="J539" si="116">AVERAGE(K539:N539)</f>
        <v>4.78</v>
      </c>
      <c r="K539" s="673">
        <v>4.8</v>
      </c>
      <c r="L539" s="674">
        <v>4.8</v>
      </c>
      <c r="M539" s="674">
        <v>4.72</v>
      </c>
      <c r="N539" s="674">
        <v>4.8</v>
      </c>
      <c r="O539" s="430" t="s">
        <v>2021</v>
      </c>
    </row>
    <row r="540" spans="1:16" ht="18" hidden="1" customHeight="1" x14ac:dyDescent="0.3">
      <c r="A540" s="215" t="s">
        <v>1188</v>
      </c>
      <c r="B540" s="215" t="s">
        <v>1549</v>
      </c>
      <c r="C540" s="660">
        <v>1</v>
      </c>
      <c r="D540" s="356" t="s">
        <v>1577</v>
      </c>
      <c r="E540" s="214" t="s">
        <v>390</v>
      </c>
      <c r="F540" s="221" t="s">
        <v>1651</v>
      </c>
      <c r="G540" s="214" t="s">
        <v>1541</v>
      </c>
      <c r="H540" s="229" t="s">
        <v>1541</v>
      </c>
      <c r="I540" s="660">
        <v>25</v>
      </c>
      <c r="J540" s="672">
        <f t="shared" ref="J540" si="117">AVERAGE(K540:N540)</f>
        <v>4.7798913043478262</v>
      </c>
      <c r="K540" s="673">
        <v>4.791666666666667</v>
      </c>
      <c r="L540" s="674">
        <v>4.791666666666667</v>
      </c>
      <c r="M540" s="674">
        <v>4.666666666666667</v>
      </c>
      <c r="N540" s="674">
        <v>4.8695652173913047</v>
      </c>
      <c r="O540" s="430" t="s">
        <v>2021</v>
      </c>
    </row>
    <row r="541" spans="1:16" ht="18" hidden="1" customHeight="1" x14ac:dyDescent="0.3">
      <c r="A541" s="215" t="s">
        <v>1188</v>
      </c>
      <c r="B541" s="215" t="s">
        <v>1659</v>
      </c>
      <c r="C541" s="660">
        <v>1</v>
      </c>
      <c r="D541" s="362" t="s">
        <v>1697</v>
      </c>
      <c r="E541" s="192"/>
      <c r="F541" s="365"/>
      <c r="G541" s="222" t="s">
        <v>1663</v>
      </c>
      <c r="H541" s="230" t="s">
        <v>1663</v>
      </c>
      <c r="I541" s="660">
        <v>45</v>
      </c>
      <c r="J541" s="675">
        <f>AVERAGE(J542:J551)</f>
        <v>4.6064521040974524</v>
      </c>
      <c r="K541" s="682">
        <f t="shared" ref="K541:N541" si="118">AVERAGE(K542:K551)</f>
        <v>4.6162455115943484</v>
      </c>
      <c r="L541" s="683">
        <f t="shared" si="118"/>
        <v>4.5969191919191923</v>
      </c>
      <c r="M541" s="683">
        <f t="shared" si="118"/>
        <v>4.58717641531595</v>
      </c>
      <c r="N541" s="683">
        <f t="shared" si="118"/>
        <v>4.6254672975603208</v>
      </c>
      <c r="O541" s="434"/>
    </row>
    <row r="542" spans="1:16" ht="18" hidden="1" customHeight="1" x14ac:dyDescent="0.3">
      <c r="A542" s="215" t="s">
        <v>1188</v>
      </c>
      <c r="B542" s="215" t="s">
        <v>1659</v>
      </c>
      <c r="C542" s="660">
        <v>1</v>
      </c>
      <c r="D542" s="356" t="s">
        <v>1698</v>
      </c>
      <c r="E542" s="214" t="s">
        <v>1699</v>
      </c>
      <c r="F542" s="221" t="s">
        <v>1700</v>
      </c>
      <c r="G542" s="214" t="s">
        <v>1101</v>
      </c>
      <c r="H542" s="229" t="s">
        <v>1101</v>
      </c>
      <c r="I542" s="660">
        <v>45</v>
      </c>
      <c r="J542" s="672">
        <f t="shared" ref="J542:J551" si="119">AVERAGE(K542:N542)</f>
        <v>4.7333333333333334</v>
      </c>
      <c r="K542" s="673">
        <v>4.7777777777777777</v>
      </c>
      <c r="L542" s="674">
        <v>4.6888888888888891</v>
      </c>
      <c r="M542" s="674">
        <v>4.6888888888888891</v>
      </c>
      <c r="N542" s="674">
        <v>4.7777777777777777</v>
      </c>
      <c r="O542" s="430" t="s">
        <v>2021</v>
      </c>
    </row>
    <row r="543" spans="1:16" ht="18" hidden="1" customHeight="1" x14ac:dyDescent="0.3">
      <c r="A543" s="215" t="s">
        <v>1188</v>
      </c>
      <c r="B543" s="215" t="s">
        <v>1659</v>
      </c>
      <c r="C543" s="660">
        <v>1</v>
      </c>
      <c r="D543" s="356" t="s">
        <v>1698</v>
      </c>
      <c r="E543" s="214" t="s">
        <v>1701</v>
      </c>
      <c r="F543" s="221" t="s">
        <v>1702</v>
      </c>
      <c r="G543" s="214" t="s">
        <v>1101</v>
      </c>
      <c r="H543" s="229" t="s">
        <v>1101</v>
      </c>
      <c r="I543" s="660">
        <v>45</v>
      </c>
      <c r="J543" s="675">
        <f t="shared" si="119"/>
        <v>4.5900218967079436</v>
      </c>
      <c r="K543" s="676">
        <v>4.5681818181818183</v>
      </c>
      <c r="L543" s="677">
        <v>4.5909090909090908</v>
      </c>
      <c r="M543" s="677">
        <v>4.558139534883721</v>
      </c>
      <c r="N543" s="677">
        <v>4.6428571428571432</v>
      </c>
      <c r="O543" s="430" t="s">
        <v>2021</v>
      </c>
      <c r="P543" s="1"/>
    </row>
    <row r="544" spans="1:16" ht="18" hidden="1" customHeight="1" x14ac:dyDescent="0.3">
      <c r="A544" s="215" t="s">
        <v>1188</v>
      </c>
      <c r="B544" s="215" t="s">
        <v>1659</v>
      </c>
      <c r="C544" s="660">
        <v>1</v>
      </c>
      <c r="D544" s="356" t="s">
        <v>1698</v>
      </c>
      <c r="E544" s="214" t="s">
        <v>1703</v>
      </c>
      <c r="F544" s="221" t="s">
        <v>1704</v>
      </c>
      <c r="G544" s="214" t="s">
        <v>1101</v>
      </c>
      <c r="H544" s="229" t="s">
        <v>1101</v>
      </c>
      <c r="I544" s="660">
        <v>45</v>
      </c>
      <c r="J544" s="675">
        <f t="shared" si="119"/>
        <v>4.6404598308668072</v>
      </c>
      <c r="K544" s="676">
        <v>4.7209302325581399</v>
      </c>
      <c r="L544" s="677">
        <v>4.6136363636363633</v>
      </c>
      <c r="M544" s="677">
        <v>4.6136363636363633</v>
      </c>
      <c r="N544" s="677">
        <v>4.6136363636363633</v>
      </c>
      <c r="O544" s="430" t="s">
        <v>2021</v>
      </c>
    </row>
    <row r="545" spans="1:16" ht="18" hidden="1" customHeight="1" x14ac:dyDescent="0.3">
      <c r="A545" s="215" t="s">
        <v>1188</v>
      </c>
      <c r="B545" s="215" t="s">
        <v>1659</v>
      </c>
      <c r="C545" s="660">
        <v>1</v>
      </c>
      <c r="D545" s="356" t="s">
        <v>1698</v>
      </c>
      <c r="E545" s="214" t="s">
        <v>1705</v>
      </c>
      <c r="F545" s="221" t="s">
        <v>1706</v>
      </c>
      <c r="G545" s="214" t="s">
        <v>1101</v>
      </c>
      <c r="H545" s="229" t="s">
        <v>1101</v>
      </c>
      <c r="I545" s="660">
        <v>45</v>
      </c>
      <c r="J545" s="675">
        <f t="shared" si="119"/>
        <v>4.7159090909090908</v>
      </c>
      <c r="K545" s="676">
        <v>4.7272727272727275</v>
      </c>
      <c r="L545" s="677">
        <v>4.75</v>
      </c>
      <c r="M545" s="677">
        <v>4.6363636363636367</v>
      </c>
      <c r="N545" s="677">
        <v>4.75</v>
      </c>
      <c r="O545" s="430" t="s">
        <v>2021</v>
      </c>
    </row>
    <row r="546" spans="1:16" ht="18" hidden="1" customHeight="1" x14ac:dyDescent="0.3">
      <c r="A546" s="215" t="s">
        <v>1188</v>
      </c>
      <c r="B546" s="215" t="s">
        <v>1659</v>
      </c>
      <c r="C546" s="660">
        <v>1</v>
      </c>
      <c r="D546" s="356" t="s">
        <v>1698</v>
      </c>
      <c r="E546" s="214" t="s">
        <v>1707</v>
      </c>
      <c r="F546" s="221" t="s">
        <v>1708</v>
      </c>
      <c r="G546" s="214" t="s">
        <v>1101</v>
      </c>
      <c r="H546" s="229" t="s">
        <v>1101</v>
      </c>
      <c r="I546" s="660">
        <v>45</v>
      </c>
      <c r="J546" s="675">
        <f t="shared" si="119"/>
        <v>3.8114177489177488</v>
      </c>
      <c r="K546" s="676">
        <v>3.9047619047619047</v>
      </c>
      <c r="L546" s="677">
        <v>3.8181818181818183</v>
      </c>
      <c r="M546" s="677">
        <v>3.7272727272727271</v>
      </c>
      <c r="N546" s="677">
        <v>3.7954545454545454</v>
      </c>
      <c r="O546" s="430" t="s">
        <v>2021</v>
      </c>
      <c r="P546" s="1"/>
    </row>
    <row r="547" spans="1:16" ht="18" hidden="1" customHeight="1" x14ac:dyDescent="0.3">
      <c r="A547" s="215" t="s">
        <v>1188</v>
      </c>
      <c r="B547" s="215" t="s">
        <v>1659</v>
      </c>
      <c r="C547" s="660">
        <v>1</v>
      </c>
      <c r="D547" s="356" t="s">
        <v>1698</v>
      </c>
      <c r="E547" s="214" t="s">
        <v>1709</v>
      </c>
      <c r="F547" s="221" t="s">
        <v>1710</v>
      </c>
      <c r="G547" s="214" t="s">
        <v>1101</v>
      </c>
      <c r="H547" s="229" t="s">
        <v>1101</v>
      </c>
      <c r="I547" s="660">
        <v>45</v>
      </c>
      <c r="J547" s="675">
        <f t="shared" si="119"/>
        <v>4.5681818181818183</v>
      </c>
      <c r="K547" s="676">
        <v>4.5227272727272725</v>
      </c>
      <c r="L547" s="677">
        <v>4.5454545454545459</v>
      </c>
      <c r="M547" s="677">
        <v>4.5909090909090908</v>
      </c>
      <c r="N547" s="677">
        <v>4.6136363636363633</v>
      </c>
      <c r="O547" s="430" t="s">
        <v>2021</v>
      </c>
    </row>
    <row r="548" spans="1:16" ht="18" hidden="1" customHeight="1" x14ac:dyDescent="0.3">
      <c r="A548" s="215" t="s">
        <v>1188</v>
      </c>
      <c r="B548" s="215" t="s">
        <v>1659</v>
      </c>
      <c r="C548" s="660">
        <v>1</v>
      </c>
      <c r="D548" s="356" t="s">
        <v>1698</v>
      </c>
      <c r="E548" s="103" t="s">
        <v>1711</v>
      </c>
      <c r="F548" s="181" t="s">
        <v>1712</v>
      </c>
      <c r="G548" s="214" t="s">
        <v>1101</v>
      </c>
      <c r="H548" s="229" t="s">
        <v>1101</v>
      </c>
      <c r="I548" s="660">
        <v>45</v>
      </c>
      <c r="J548" s="675">
        <f t="shared" si="119"/>
        <v>4.775766384778013</v>
      </c>
      <c r="K548" s="676">
        <v>4.7441860465116283</v>
      </c>
      <c r="L548" s="677">
        <v>4.75</v>
      </c>
      <c r="M548" s="677">
        <v>4.7906976744186043</v>
      </c>
      <c r="N548" s="677">
        <v>4.8181818181818183</v>
      </c>
      <c r="O548" s="430" t="s">
        <v>2059</v>
      </c>
    </row>
    <row r="549" spans="1:16" ht="18" hidden="1" customHeight="1" x14ac:dyDescent="0.3">
      <c r="A549" s="215" t="s">
        <v>1188</v>
      </c>
      <c r="B549" s="215" t="s">
        <v>1659</v>
      </c>
      <c r="C549" s="660">
        <v>1</v>
      </c>
      <c r="D549" s="356" t="s">
        <v>1698</v>
      </c>
      <c r="E549" s="103" t="s">
        <v>1713</v>
      </c>
      <c r="F549" s="181" t="s">
        <v>1714</v>
      </c>
      <c r="G549" s="214" t="s">
        <v>1101</v>
      </c>
      <c r="H549" s="229" t="s">
        <v>1101</v>
      </c>
      <c r="I549" s="660">
        <v>45</v>
      </c>
      <c r="J549" s="675">
        <f t="shared" si="119"/>
        <v>4.7897727272727275</v>
      </c>
      <c r="K549" s="676">
        <v>4.7954545454545459</v>
      </c>
      <c r="L549" s="677">
        <v>4.7727272727272725</v>
      </c>
      <c r="M549" s="677">
        <v>4.7954545454545459</v>
      </c>
      <c r="N549" s="677">
        <v>4.7954545454545459</v>
      </c>
      <c r="O549" s="430" t="s">
        <v>2021</v>
      </c>
    </row>
    <row r="550" spans="1:16" ht="18" hidden="1" customHeight="1" x14ac:dyDescent="0.3">
      <c r="A550" s="215" t="s">
        <v>1188</v>
      </c>
      <c r="B550" s="215" t="s">
        <v>1659</v>
      </c>
      <c r="C550" s="660">
        <v>1</v>
      </c>
      <c r="D550" s="356" t="s">
        <v>1698</v>
      </c>
      <c r="E550" s="103" t="s">
        <v>1715</v>
      </c>
      <c r="F550" s="181" t="s">
        <v>1716</v>
      </c>
      <c r="G550" s="214" t="s">
        <v>1101</v>
      </c>
      <c r="H550" s="229" t="s">
        <v>1101</v>
      </c>
      <c r="I550" s="660">
        <v>45</v>
      </c>
      <c r="J550" s="675">
        <f t="shared" si="119"/>
        <v>4.7613636363636367</v>
      </c>
      <c r="K550" s="676">
        <v>4.75</v>
      </c>
      <c r="L550" s="677">
        <v>4.7727272727272725</v>
      </c>
      <c r="M550" s="677">
        <v>4.7727272727272725</v>
      </c>
      <c r="N550" s="677">
        <v>4.75</v>
      </c>
      <c r="O550" s="430" t="s">
        <v>2021</v>
      </c>
    </row>
    <row r="551" spans="1:16" ht="18" hidden="1" customHeight="1" x14ac:dyDescent="0.3">
      <c r="A551" s="215" t="s">
        <v>1188</v>
      </c>
      <c r="B551" s="215" t="s">
        <v>1659</v>
      </c>
      <c r="C551" s="660">
        <v>1</v>
      </c>
      <c r="D551" s="356" t="s">
        <v>1698</v>
      </c>
      <c r="E551" s="103" t="s">
        <v>1717</v>
      </c>
      <c r="F551" s="181" t="s">
        <v>1718</v>
      </c>
      <c r="G551" s="214" t="s">
        <v>1101</v>
      </c>
      <c r="H551" s="229" t="s">
        <v>1101</v>
      </c>
      <c r="I551" s="660">
        <v>45</v>
      </c>
      <c r="J551" s="675">
        <f t="shared" si="119"/>
        <v>4.6782945736434112</v>
      </c>
      <c r="K551" s="676">
        <v>4.6511627906976747</v>
      </c>
      <c r="L551" s="677">
        <v>4.666666666666667</v>
      </c>
      <c r="M551" s="677">
        <v>4.6976744186046515</v>
      </c>
      <c r="N551" s="677">
        <v>4.6976744186046515</v>
      </c>
      <c r="O551" s="430" t="s">
        <v>2021</v>
      </c>
    </row>
    <row r="552" spans="1:16" ht="18" customHeight="1" x14ac:dyDescent="0.3">
      <c r="A552" s="215" t="s">
        <v>1188</v>
      </c>
      <c r="B552" s="215" t="s">
        <v>1659</v>
      </c>
      <c r="C552" s="660">
        <v>22</v>
      </c>
      <c r="D552" s="362" t="s">
        <v>1719</v>
      </c>
      <c r="E552" s="192"/>
      <c r="F552" s="365"/>
      <c r="G552" s="222" t="s">
        <v>247</v>
      </c>
      <c r="H552" s="230" t="s">
        <v>248</v>
      </c>
      <c r="I552" s="660">
        <v>80</v>
      </c>
      <c r="J552" s="675">
        <f>AVERAGE(J553:J577)</f>
        <v>4.6404322975909675</v>
      </c>
      <c r="K552" s="682">
        <f>AVERAGE(K553:K577)</f>
        <v>4.6246333451558188</v>
      </c>
      <c r="L552" s="683">
        <f>AVERAGE(L553:L577)</f>
        <v>4.6655346804453259</v>
      </c>
      <c r="M552" s="683">
        <f>AVERAGE(M553:M577)</f>
        <v>4.6334943407723719</v>
      </c>
      <c r="N552" s="683">
        <f>AVERAGE(N553:N577)</f>
        <v>4.6380668239903535</v>
      </c>
      <c r="O552" s="434"/>
    </row>
    <row r="553" spans="1:16" ht="18" customHeight="1" x14ac:dyDescent="0.3">
      <c r="A553" s="215" t="s">
        <v>1188</v>
      </c>
      <c r="B553" s="215" t="s">
        <v>1659</v>
      </c>
      <c r="C553" s="660">
        <v>22</v>
      </c>
      <c r="D553" s="356" t="s">
        <v>1720</v>
      </c>
      <c r="E553" s="214" t="s">
        <v>112</v>
      </c>
      <c r="F553" s="221" t="s">
        <v>326</v>
      </c>
      <c r="G553" s="214" t="s">
        <v>247</v>
      </c>
      <c r="H553" s="229" t="s">
        <v>248</v>
      </c>
      <c r="I553" s="660">
        <v>12</v>
      </c>
      <c r="J553" s="672">
        <f t="shared" ref="J553:J562" si="120">AVERAGE(K553:N553)</f>
        <v>4.520833333333333</v>
      </c>
      <c r="K553" s="673">
        <v>4.5</v>
      </c>
      <c r="L553" s="674">
        <v>4.583333333333333</v>
      </c>
      <c r="M553" s="674">
        <v>4.5</v>
      </c>
      <c r="N553" s="674">
        <v>4.5</v>
      </c>
      <c r="O553" s="430" t="s">
        <v>1535</v>
      </c>
    </row>
    <row r="554" spans="1:16" ht="18" customHeight="1" x14ac:dyDescent="0.3">
      <c r="A554" s="215" t="s">
        <v>1188</v>
      </c>
      <c r="B554" s="215" t="s">
        <v>1659</v>
      </c>
      <c r="C554" s="660">
        <v>22</v>
      </c>
      <c r="D554" s="356" t="s">
        <v>1720</v>
      </c>
      <c r="E554" s="214" t="s">
        <v>94</v>
      </c>
      <c r="F554" s="221" t="s">
        <v>326</v>
      </c>
      <c r="G554" s="214" t="s">
        <v>247</v>
      </c>
      <c r="H554" s="229" t="s">
        <v>248</v>
      </c>
      <c r="I554" s="660">
        <v>12</v>
      </c>
      <c r="J554" s="675">
        <f t="shared" si="120"/>
        <v>4.6458333333333339</v>
      </c>
      <c r="K554" s="676">
        <v>4.416666666666667</v>
      </c>
      <c r="L554" s="677">
        <v>4.75</v>
      </c>
      <c r="M554" s="677">
        <v>4.75</v>
      </c>
      <c r="N554" s="677">
        <v>4.666666666666667</v>
      </c>
      <c r="O554" s="430" t="s">
        <v>1535</v>
      </c>
      <c r="P554" s="1"/>
    </row>
    <row r="555" spans="1:16" ht="18" customHeight="1" x14ac:dyDescent="0.3">
      <c r="A555" s="215" t="s">
        <v>1188</v>
      </c>
      <c r="B555" s="215" t="s">
        <v>1659</v>
      </c>
      <c r="C555" s="660">
        <v>22</v>
      </c>
      <c r="D555" s="356" t="s">
        <v>1720</v>
      </c>
      <c r="E555" s="214" t="s">
        <v>93</v>
      </c>
      <c r="F555" s="221" t="s">
        <v>326</v>
      </c>
      <c r="G555" s="214" t="s">
        <v>247</v>
      </c>
      <c r="H555" s="229" t="s">
        <v>248</v>
      </c>
      <c r="I555" s="660">
        <v>10</v>
      </c>
      <c r="J555" s="675">
        <f t="shared" si="120"/>
        <v>5</v>
      </c>
      <c r="K555" s="676">
        <v>5</v>
      </c>
      <c r="L555" s="677">
        <v>5</v>
      </c>
      <c r="M555" s="677">
        <v>5</v>
      </c>
      <c r="N555" s="677">
        <v>5</v>
      </c>
      <c r="O555" s="430" t="s">
        <v>1535</v>
      </c>
    </row>
    <row r="556" spans="1:16" ht="18" customHeight="1" x14ac:dyDescent="0.3">
      <c r="A556" s="215" t="s">
        <v>1188</v>
      </c>
      <c r="B556" s="215" t="s">
        <v>1659</v>
      </c>
      <c r="C556" s="660">
        <v>22</v>
      </c>
      <c r="D556" s="356" t="s">
        <v>1720</v>
      </c>
      <c r="E556" s="214" t="s">
        <v>95</v>
      </c>
      <c r="F556" s="221" t="s">
        <v>321</v>
      </c>
      <c r="G556" s="214" t="s">
        <v>247</v>
      </c>
      <c r="H556" s="229" t="s">
        <v>248</v>
      </c>
      <c r="I556" s="660">
        <v>16</v>
      </c>
      <c r="J556" s="675">
        <f t="shared" si="120"/>
        <v>4.640625</v>
      </c>
      <c r="K556" s="676">
        <v>4.6875</v>
      </c>
      <c r="L556" s="677">
        <v>4.5</v>
      </c>
      <c r="M556" s="677">
        <v>4.6875</v>
      </c>
      <c r="N556" s="677">
        <v>4.6875</v>
      </c>
      <c r="O556" s="430" t="s">
        <v>1535</v>
      </c>
    </row>
    <row r="557" spans="1:16" ht="18" customHeight="1" x14ac:dyDescent="0.3">
      <c r="A557" s="215" t="s">
        <v>1188</v>
      </c>
      <c r="B557" s="215" t="s">
        <v>1659</v>
      </c>
      <c r="C557" s="660">
        <v>22</v>
      </c>
      <c r="D557" s="356" t="s">
        <v>1720</v>
      </c>
      <c r="E557" s="214" t="s">
        <v>97</v>
      </c>
      <c r="F557" s="221" t="s">
        <v>321</v>
      </c>
      <c r="G557" s="214" t="s">
        <v>247</v>
      </c>
      <c r="H557" s="229" t="s">
        <v>248</v>
      </c>
      <c r="I557" s="660">
        <v>13</v>
      </c>
      <c r="J557" s="675">
        <f t="shared" si="120"/>
        <v>4.6380494505494507</v>
      </c>
      <c r="K557" s="676">
        <v>4.5714285714285712</v>
      </c>
      <c r="L557" s="677">
        <v>4.75</v>
      </c>
      <c r="M557" s="677">
        <v>4.615384615384615</v>
      </c>
      <c r="N557" s="677">
        <v>4.615384615384615</v>
      </c>
      <c r="O557" s="430" t="s">
        <v>1535</v>
      </c>
      <c r="P557" s="1"/>
    </row>
    <row r="558" spans="1:16" ht="18" customHeight="1" x14ac:dyDescent="0.3">
      <c r="A558" s="215" t="s">
        <v>1188</v>
      </c>
      <c r="B558" s="215" t="s">
        <v>1659</v>
      </c>
      <c r="C558" s="660">
        <v>22</v>
      </c>
      <c r="D558" s="356" t="s">
        <v>1720</v>
      </c>
      <c r="E558" s="214" t="s">
        <v>108</v>
      </c>
      <c r="F558" s="221" t="s">
        <v>96</v>
      </c>
      <c r="G558" s="214" t="s">
        <v>247</v>
      </c>
      <c r="H558" s="229" t="s">
        <v>248</v>
      </c>
      <c r="I558" s="660">
        <v>21</v>
      </c>
      <c r="J558" s="675">
        <f t="shared" si="120"/>
        <v>4.8571428571428568</v>
      </c>
      <c r="K558" s="676">
        <v>4.8571428571428568</v>
      </c>
      <c r="L558" s="677">
        <v>4.8571428571428568</v>
      </c>
      <c r="M558" s="677">
        <v>4.8571428571428568</v>
      </c>
      <c r="N558" s="677">
        <v>4.8571428571428568</v>
      </c>
      <c r="O558" s="430" t="s">
        <v>1535</v>
      </c>
    </row>
    <row r="559" spans="1:16" ht="18" customHeight="1" x14ac:dyDescent="0.3">
      <c r="A559" s="215" t="s">
        <v>1188</v>
      </c>
      <c r="B559" s="215" t="s">
        <v>1659</v>
      </c>
      <c r="C559" s="660">
        <v>22</v>
      </c>
      <c r="D559" s="356" t="s">
        <v>1720</v>
      </c>
      <c r="E559" s="214" t="s">
        <v>501</v>
      </c>
      <c r="F559" s="221" t="s">
        <v>502</v>
      </c>
      <c r="G559" s="214" t="s">
        <v>247</v>
      </c>
      <c r="H559" s="229" t="s">
        <v>248</v>
      </c>
      <c r="I559" s="660">
        <v>43</v>
      </c>
      <c r="J559" s="675">
        <f t="shared" si="120"/>
        <v>4.7196088794926006</v>
      </c>
      <c r="K559" s="676">
        <v>4.6511627906976747</v>
      </c>
      <c r="L559" s="677">
        <v>4.75</v>
      </c>
      <c r="M559" s="677">
        <v>4.7272727272727275</v>
      </c>
      <c r="N559" s="677">
        <v>4.75</v>
      </c>
      <c r="O559" s="430" t="s">
        <v>1536</v>
      </c>
    </row>
    <row r="560" spans="1:16" ht="18" customHeight="1" x14ac:dyDescent="0.3">
      <c r="A560" s="215" t="s">
        <v>1188</v>
      </c>
      <c r="B560" s="215" t="s">
        <v>1659</v>
      </c>
      <c r="C560" s="660">
        <v>22</v>
      </c>
      <c r="D560" s="356" t="s">
        <v>1720</v>
      </c>
      <c r="E560" s="214" t="s">
        <v>505</v>
      </c>
      <c r="F560" s="221" t="s">
        <v>506</v>
      </c>
      <c r="G560" s="214" t="s">
        <v>247</v>
      </c>
      <c r="H560" s="229" t="s">
        <v>248</v>
      </c>
      <c r="I560" s="660">
        <v>13</v>
      </c>
      <c r="J560" s="675">
        <f t="shared" si="120"/>
        <v>4.7115384615384617</v>
      </c>
      <c r="K560" s="676">
        <v>4.6923076923076925</v>
      </c>
      <c r="L560" s="677">
        <v>4.7692307692307692</v>
      </c>
      <c r="M560" s="677">
        <v>4.6923076923076925</v>
      </c>
      <c r="N560" s="677">
        <v>4.6923076923076925</v>
      </c>
      <c r="O560" s="430" t="s">
        <v>1536</v>
      </c>
    </row>
    <row r="561" spans="1:16" ht="18" customHeight="1" x14ac:dyDescent="0.3">
      <c r="A561" s="215" t="s">
        <v>1188</v>
      </c>
      <c r="B561" s="215" t="s">
        <v>1659</v>
      </c>
      <c r="C561" s="660">
        <v>22</v>
      </c>
      <c r="D561" s="356" t="s">
        <v>1720</v>
      </c>
      <c r="E561" s="214" t="s">
        <v>503</v>
      </c>
      <c r="F561" s="221" t="s">
        <v>504</v>
      </c>
      <c r="G561" s="214" t="s">
        <v>247</v>
      </c>
      <c r="H561" s="229" t="s">
        <v>248</v>
      </c>
      <c r="I561" s="660">
        <v>26</v>
      </c>
      <c r="J561" s="675">
        <f t="shared" si="120"/>
        <v>4.6307692307692303</v>
      </c>
      <c r="K561" s="676">
        <v>4.615384615384615</v>
      </c>
      <c r="L561" s="677">
        <v>4.6538461538461542</v>
      </c>
      <c r="M561" s="677">
        <v>4.6538461538461542</v>
      </c>
      <c r="N561" s="677">
        <v>4.5999999999999996</v>
      </c>
      <c r="O561" s="430" t="s">
        <v>1536</v>
      </c>
      <c r="P561" s="1"/>
    </row>
    <row r="562" spans="1:16" ht="18" customHeight="1" x14ac:dyDescent="0.3">
      <c r="A562" s="215" t="s">
        <v>1188</v>
      </c>
      <c r="B562" s="215" t="s">
        <v>1659</v>
      </c>
      <c r="C562" s="660">
        <v>22</v>
      </c>
      <c r="D562" s="356" t="s">
        <v>1720</v>
      </c>
      <c r="E562" s="103" t="s">
        <v>1298</v>
      </c>
      <c r="F562" s="181" t="s">
        <v>1299</v>
      </c>
      <c r="G562" s="214" t="s">
        <v>247</v>
      </c>
      <c r="H562" s="229" t="s">
        <v>248</v>
      </c>
      <c r="I562" s="660">
        <v>15</v>
      </c>
      <c r="J562" s="675">
        <f t="shared" si="120"/>
        <v>4.666666666666667</v>
      </c>
      <c r="K562" s="676">
        <v>4.666666666666667</v>
      </c>
      <c r="L562" s="677">
        <v>4.666666666666667</v>
      </c>
      <c r="M562" s="677">
        <v>4.666666666666667</v>
      </c>
      <c r="N562" s="677">
        <v>4.666666666666667</v>
      </c>
      <c r="O562" s="430" t="s">
        <v>1537</v>
      </c>
    </row>
    <row r="563" spans="1:16" ht="18" customHeight="1" x14ac:dyDescent="0.3">
      <c r="A563" s="215" t="s">
        <v>1188</v>
      </c>
      <c r="B563" s="215" t="s">
        <v>1659</v>
      </c>
      <c r="C563" s="660">
        <v>22</v>
      </c>
      <c r="D563" s="356" t="s">
        <v>1720</v>
      </c>
      <c r="E563" s="103" t="s">
        <v>1300</v>
      </c>
      <c r="F563" s="181" t="s">
        <v>1301</v>
      </c>
      <c r="G563" s="214" t="s">
        <v>247</v>
      </c>
      <c r="H563" s="229" t="s">
        <v>248</v>
      </c>
      <c r="I563" s="660">
        <v>9</v>
      </c>
      <c r="J563" s="675">
        <f>AVERAGE(K563:N563)</f>
        <v>4.7118055555555554</v>
      </c>
      <c r="K563" s="676">
        <v>4.666666666666667</v>
      </c>
      <c r="L563" s="677">
        <v>4.7777777777777777</v>
      </c>
      <c r="M563" s="677">
        <v>4.7777777777777777</v>
      </c>
      <c r="N563" s="677">
        <v>4.625</v>
      </c>
      <c r="O563" s="430" t="s">
        <v>1537</v>
      </c>
    </row>
    <row r="564" spans="1:16" ht="18" customHeight="1" x14ac:dyDescent="0.3">
      <c r="A564" s="215" t="s">
        <v>1188</v>
      </c>
      <c r="B564" s="215" t="s">
        <v>1659</v>
      </c>
      <c r="C564" s="660">
        <v>22</v>
      </c>
      <c r="D564" s="356" t="s">
        <v>1720</v>
      </c>
      <c r="E564" s="103" t="s">
        <v>1302</v>
      </c>
      <c r="F564" s="181" t="s">
        <v>1303</v>
      </c>
      <c r="G564" s="214" t="s">
        <v>247</v>
      </c>
      <c r="H564" s="229" t="s">
        <v>248</v>
      </c>
      <c r="I564" s="660">
        <v>29</v>
      </c>
      <c r="J564" s="675">
        <f t="shared" ref="J564:J577" si="121">AVERAGE(K564:N564)</f>
        <v>4.7102832512315267</v>
      </c>
      <c r="K564" s="676">
        <v>4.7241379310344831</v>
      </c>
      <c r="L564" s="677">
        <v>4.7241379310344831</v>
      </c>
      <c r="M564" s="677">
        <v>4.7142857142857144</v>
      </c>
      <c r="N564" s="677">
        <v>4.6785714285714288</v>
      </c>
      <c r="O564" s="430" t="s">
        <v>1537</v>
      </c>
    </row>
    <row r="565" spans="1:16" ht="18" customHeight="1" x14ac:dyDescent="0.3">
      <c r="A565" s="215" t="s">
        <v>1188</v>
      </c>
      <c r="B565" s="215" t="s">
        <v>1659</v>
      </c>
      <c r="C565" s="660">
        <v>22</v>
      </c>
      <c r="D565" s="356" t="s">
        <v>1720</v>
      </c>
      <c r="E565" s="103" t="s">
        <v>1304</v>
      </c>
      <c r="F565" s="181" t="s">
        <v>1305</v>
      </c>
      <c r="G565" s="214" t="s">
        <v>247</v>
      </c>
      <c r="H565" s="229" t="s">
        <v>248</v>
      </c>
      <c r="I565" s="660">
        <v>13</v>
      </c>
      <c r="J565" s="675">
        <f t="shared" si="121"/>
        <v>4.8461538461538458</v>
      </c>
      <c r="K565" s="676">
        <v>4.8461538461538458</v>
      </c>
      <c r="L565" s="677">
        <v>4.8461538461538458</v>
      </c>
      <c r="M565" s="677">
        <v>4.8461538461538458</v>
      </c>
      <c r="N565" s="677">
        <v>4.8461538461538458</v>
      </c>
      <c r="O565" s="430" t="s">
        <v>1537</v>
      </c>
    </row>
    <row r="566" spans="1:16" ht="18" customHeight="1" x14ac:dyDescent="0.3">
      <c r="A566" s="215" t="s">
        <v>1188</v>
      </c>
      <c r="B566" s="215" t="s">
        <v>1659</v>
      </c>
      <c r="C566" s="660">
        <v>22</v>
      </c>
      <c r="D566" s="356" t="s">
        <v>1720</v>
      </c>
      <c r="E566" s="103" t="s">
        <v>1306</v>
      </c>
      <c r="F566" s="181" t="s">
        <v>1307</v>
      </c>
      <c r="G566" s="214" t="s">
        <v>247</v>
      </c>
      <c r="H566" s="229" t="s">
        <v>248</v>
      </c>
      <c r="I566" s="660">
        <v>10</v>
      </c>
      <c r="J566" s="675">
        <f t="shared" si="121"/>
        <v>4.7</v>
      </c>
      <c r="K566" s="676">
        <v>4.7</v>
      </c>
      <c r="L566" s="677">
        <v>4.7</v>
      </c>
      <c r="M566" s="677">
        <v>4.7</v>
      </c>
      <c r="N566" s="677">
        <v>4.7</v>
      </c>
      <c r="O566" s="430" t="s">
        <v>1537</v>
      </c>
      <c r="P566" s="1"/>
    </row>
    <row r="567" spans="1:16" ht="18" customHeight="1" x14ac:dyDescent="0.3">
      <c r="A567" s="215" t="s">
        <v>1188</v>
      </c>
      <c r="B567" s="215" t="s">
        <v>1659</v>
      </c>
      <c r="C567" s="660">
        <v>22</v>
      </c>
      <c r="D567" s="356" t="s">
        <v>1720</v>
      </c>
      <c r="E567" s="103" t="s">
        <v>1308</v>
      </c>
      <c r="F567" s="181" t="s">
        <v>1309</v>
      </c>
      <c r="G567" s="214" t="s">
        <v>247</v>
      </c>
      <c r="H567" s="229" t="s">
        <v>248</v>
      </c>
      <c r="I567" s="660">
        <v>9</v>
      </c>
      <c r="J567" s="675">
        <f t="shared" si="121"/>
        <v>4.333333333333333</v>
      </c>
      <c r="K567" s="676">
        <v>4.4444444444444446</v>
      </c>
      <c r="L567" s="677">
        <v>4.4444444444444446</v>
      </c>
      <c r="M567" s="677">
        <v>4.1111111111111107</v>
      </c>
      <c r="N567" s="677">
        <v>4.333333333333333</v>
      </c>
      <c r="O567" s="430" t="s">
        <v>1537</v>
      </c>
    </row>
    <row r="568" spans="1:16" ht="18" customHeight="1" x14ac:dyDescent="0.3">
      <c r="A568" s="215" t="s">
        <v>1188</v>
      </c>
      <c r="B568" s="215" t="s">
        <v>1659</v>
      </c>
      <c r="C568" s="660">
        <v>22</v>
      </c>
      <c r="D568" s="356" t="s">
        <v>1720</v>
      </c>
      <c r="E568" s="103" t="s">
        <v>1312</v>
      </c>
      <c r="F568" s="181" t="s">
        <v>1314</v>
      </c>
      <c r="G568" s="214" t="s">
        <v>247</v>
      </c>
      <c r="H568" s="229" t="s">
        <v>248</v>
      </c>
      <c r="I568" s="660">
        <v>25</v>
      </c>
      <c r="J568" s="675">
        <f t="shared" si="121"/>
        <v>4.68</v>
      </c>
      <c r="K568" s="676">
        <v>4.68</v>
      </c>
      <c r="L568" s="677">
        <v>4.68</v>
      </c>
      <c r="M568" s="677">
        <v>4.68</v>
      </c>
      <c r="N568" s="677">
        <v>4.68</v>
      </c>
      <c r="O568" s="430" t="s">
        <v>1538</v>
      </c>
    </row>
    <row r="569" spans="1:16" ht="18" customHeight="1" x14ac:dyDescent="0.3">
      <c r="A569" s="215" t="s">
        <v>1188</v>
      </c>
      <c r="B569" s="215" t="s">
        <v>1659</v>
      </c>
      <c r="C569" s="660">
        <v>22</v>
      </c>
      <c r="D569" s="356" t="s">
        <v>1720</v>
      </c>
      <c r="E569" s="103" t="s">
        <v>1313</v>
      </c>
      <c r="F569" s="181" t="s">
        <v>1315</v>
      </c>
      <c r="G569" s="214" t="s">
        <v>247</v>
      </c>
      <c r="H569" s="229" t="s">
        <v>248</v>
      </c>
      <c r="I569" s="660">
        <v>6</v>
      </c>
      <c r="J569" s="675">
        <f t="shared" si="121"/>
        <v>5</v>
      </c>
      <c r="K569" s="676">
        <v>5</v>
      </c>
      <c r="L569" s="677">
        <v>5</v>
      </c>
      <c r="M569" s="677">
        <v>5</v>
      </c>
      <c r="N569" s="677">
        <v>5</v>
      </c>
      <c r="O569" s="430" t="s">
        <v>1538</v>
      </c>
    </row>
    <row r="570" spans="1:16" ht="18" customHeight="1" x14ac:dyDescent="0.3">
      <c r="A570" s="215" t="s">
        <v>1188</v>
      </c>
      <c r="B570" s="215" t="s">
        <v>1659</v>
      </c>
      <c r="C570" s="660">
        <v>22</v>
      </c>
      <c r="D570" s="356" t="s">
        <v>1720</v>
      </c>
      <c r="E570" s="103" t="s">
        <v>1316</v>
      </c>
      <c r="F570" s="181" t="s">
        <v>1317</v>
      </c>
      <c r="G570" s="214" t="s">
        <v>247</v>
      </c>
      <c r="H570" s="229" t="s">
        <v>248</v>
      </c>
      <c r="I570" s="660">
        <v>8</v>
      </c>
      <c r="J570" s="675">
        <f t="shared" si="121"/>
        <v>4.71875</v>
      </c>
      <c r="K570" s="676">
        <v>4.625</v>
      </c>
      <c r="L570" s="677">
        <v>4.75</v>
      </c>
      <c r="M570" s="677">
        <v>4.75</v>
      </c>
      <c r="N570" s="677">
        <v>4.75</v>
      </c>
      <c r="O570" s="430" t="s">
        <v>1538</v>
      </c>
    </row>
    <row r="571" spans="1:16" ht="18" customHeight="1" x14ac:dyDescent="0.3">
      <c r="A571" s="215" t="s">
        <v>1188</v>
      </c>
      <c r="B571" s="215" t="s">
        <v>1659</v>
      </c>
      <c r="C571" s="660">
        <v>22</v>
      </c>
      <c r="D571" s="356" t="s">
        <v>1720</v>
      </c>
      <c r="E571" s="103" t="s">
        <v>98</v>
      </c>
      <c r="F571" s="181" t="s">
        <v>99</v>
      </c>
      <c r="G571" s="214" t="s">
        <v>247</v>
      </c>
      <c r="H571" s="229" t="s">
        <v>248</v>
      </c>
      <c r="I571" s="660">
        <v>80</v>
      </c>
      <c r="J571" s="675">
        <f t="shared" si="121"/>
        <v>4.6493055555555554</v>
      </c>
      <c r="K571" s="676">
        <v>4.6388888888888893</v>
      </c>
      <c r="L571" s="677">
        <v>4.6805555555555554</v>
      </c>
      <c r="M571" s="677">
        <v>4.6388888888888893</v>
      </c>
      <c r="N571" s="677">
        <v>4.6388888888888893</v>
      </c>
      <c r="O571" s="430" t="s">
        <v>1539</v>
      </c>
    </row>
    <row r="572" spans="1:16" ht="18" customHeight="1" x14ac:dyDescent="0.3">
      <c r="A572" s="215" t="s">
        <v>1188</v>
      </c>
      <c r="B572" s="215" t="s">
        <v>1659</v>
      </c>
      <c r="C572" s="660">
        <v>22</v>
      </c>
      <c r="D572" s="356" t="s">
        <v>1720</v>
      </c>
      <c r="E572" s="214" t="s">
        <v>89</v>
      </c>
      <c r="F572" s="221" t="s">
        <v>90</v>
      </c>
      <c r="G572" s="214" t="s">
        <v>247</v>
      </c>
      <c r="H572" s="229" t="s">
        <v>248</v>
      </c>
      <c r="I572" s="660">
        <v>80</v>
      </c>
      <c r="J572" s="675">
        <f t="shared" si="121"/>
        <v>4.5034660976766236</v>
      </c>
      <c r="K572" s="676">
        <v>4.5135135135135132</v>
      </c>
      <c r="L572" s="677">
        <v>4.5466666666666669</v>
      </c>
      <c r="M572" s="677">
        <v>4.4736842105263159</v>
      </c>
      <c r="N572" s="677">
        <v>4.4800000000000004</v>
      </c>
      <c r="O572" s="430" t="s">
        <v>1539</v>
      </c>
    </row>
    <row r="573" spans="1:16" ht="18" customHeight="1" x14ac:dyDescent="0.3">
      <c r="A573" s="215" t="s">
        <v>1188</v>
      </c>
      <c r="B573" s="215" t="s">
        <v>1659</v>
      </c>
      <c r="C573" s="660">
        <v>22</v>
      </c>
      <c r="D573" s="356" t="s">
        <v>1720</v>
      </c>
      <c r="E573" s="214" t="s">
        <v>1734</v>
      </c>
      <c r="F573" s="221" t="s">
        <v>1735</v>
      </c>
      <c r="G573" s="214" t="s">
        <v>247</v>
      </c>
      <c r="H573" s="229" t="s">
        <v>248</v>
      </c>
      <c r="I573" s="660">
        <v>80</v>
      </c>
      <c r="J573" s="675">
        <f t="shared" si="121"/>
        <v>4.4902597402597406</v>
      </c>
      <c r="K573" s="676">
        <v>4.4935064935064934</v>
      </c>
      <c r="L573" s="677">
        <v>4.5064935064935066</v>
      </c>
      <c r="M573" s="677">
        <v>4.4675324675324672</v>
      </c>
      <c r="N573" s="677">
        <v>4.4935064935064934</v>
      </c>
      <c r="O573" s="430" t="s">
        <v>2022</v>
      </c>
    </row>
    <row r="574" spans="1:16" ht="18" customHeight="1" x14ac:dyDescent="0.3">
      <c r="A574" s="215" t="s">
        <v>1188</v>
      </c>
      <c r="B574" s="215" t="s">
        <v>1659</v>
      </c>
      <c r="C574" s="660">
        <v>22</v>
      </c>
      <c r="D574" s="356" t="s">
        <v>1720</v>
      </c>
      <c r="E574" s="214" t="s">
        <v>1736</v>
      </c>
      <c r="F574" s="221" t="s">
        <v>1737</v>
      </c>
      <c r="G574" s="214" t="s">
        <v>247</v>
      </c>
      <c r="H574" s="229" t="s">
        <v>248</v>
      </c>
      <c r="I574" s="660">
        <v>80</v>
      </c>
      <c r="J574" s="675">
        <f t="shared" si="121"/>
        <v>4.4084249084249088</v>
      </c>
      <c r="K574" s="676">
        <v>4.3974358974358978</v>
      </c>
      <c r="L574" s="677">
        <v>4.4230769230769234</v>
      </c>
      <c r="M574" s="677">
        <v>4.384615384615385</v>
      </c>
      <c r="N574" s="677">
        <v>4.4285714285714288</v>
      </c>
      <c r="O574" s="430" t="s">
        <v>2022</v>
      </c>
    </row>
    <row r="575" spans="1:16" ht="18" customHeight="1" x14ac:dyDescent="0.3">
      <c r="A575" s="215" t="s">
        <v>1188</v>
      </c>
      <c r="B575" s="215" t="s">
        <v>1659</v>
      </c>
      <c r="C575" s="660">
        <v>22</v>
      </c>
      <c r="D575" s="356" t="s">
        <v>1720</v>
      </c>
      <c r="E575" s="214" t="s">
        <v>1738</v>
      </c>
      <c r="F575" s="221" t="s">
        <v>1739</v>
      </c>
      <c r="G575" s="214" t="s">
        <v>247</v>
      </c>
      <c r="H575" s="229" t="s">
        <v>248</v>
      </c>
      <c r="I575" s="660">
        <v>80</v>
      </c>
      <c r="J575" s="675">
        <f t="shared" si="121"/>
        <v>4.3163363171355495</v>
      </c>
      <c r="K575" s="676">
        <v>4.3478260869565215</v>
      </c>
      <c r="L575" s="677">
        <v>4.3188405797101446</v>
      </c>
      <c r="M575" s="677">
        <v>4.2898550724637685</v>
      </c>
      <c r="N575" s="677">
        <v>4.3088235294117645</v>
      </c>
      <c r="O575" s="430" t="s">
        <v>2021</v>
      </c>
    </row>
    <row r="576" spans="1:16" ht="18" customHeight="1" x14ac:dyDescent="0.3">
      <c r="A576" s="215" t="s">
        <v>1188</v>
      </c>
      <c r="B576" s="215" t="s">
        <v>1659</v>
      </c>
      <c r="C576" s="660">
        <v>22</v>
      </c>
      <c r="D576" s="356" t="s">
        <v>1720</v>
      </c>
      <c r="E576" s="214" t="s">
        <v>1740</v>
      </c>
      <c r="F576" s="221" t="s">
        <v>1741</v>
      </c>
      <c r="G576" s="214" t="s">
        <v>247</v>
      </c>
      <c r="H576" s="229" t="s">
        <v>248</v>
      </c>
      <c r="I576" s="660">
        <v>80</v>
      </c>
      <c r="J576" s="675">
        <f t="shared" si="121"/>
        <v>4.4533333333333331</v>
      </c>
      <c r="K576" s="676">
        <v>4.4533333333333331</v>
      </c>
      <c r="L576" s="677">
        <v>4.4666666666666668</v>
      </c>
      <c r="M576" s="677">
        <v>4.4266666666666667</v>
      </c>
      <c r="N576" s="677">
        <v>4.4666666666666668</v>
      </c>
      <c r="O576" s="430" t="s">
        <v>2020</v>
      </c>
    </row>
    <row r="577" spans="1:16" ht="18" customHeight="1" x14ac:dyDescent="0.3">
      <c r="A577" s="215" t="s">
        <v>1188</v>
      </c>
      <c r="B577" s="215" t="s">
        <v>1659</v>
      </c>
      <c r="C577" s="660">
        <v>22</v>
      </c>
      <c r="D577" s="356" t="s">
        <v>1720</v>
      </c>
      <c r="E577" s="103" t="s">
        <v>1740</v>
      </c>
      <c r="F577" s="221" t="s">
        <v>1742</v>
      </c>
      <c r="G577" s="214" t="s">
        <v>247</v>
      </c>
      <c r="H577" s="229" t="s">
        <v>248</v>
      </c>
      <c r="I577" s="660">
        <v>80</v>
      </c>
      <c r="J577" s="675">
        <f t="shared" si="121"/>
        <v>4.4582882882882888</v>
      </c>
      <c r="K577" s="676">
        <v>4.4266666666666667</v>
      </c>
      <c r="L577" s="677">
        <v>4.4933333333333332</v>
      </c>
      <c r="M577" s="677">
        <v>4.4266666666666667</v>
      </c>
      <c r="N577" s="677">
        <v>4.4864864864864868</v>
      </c>
      <c r="O577" s="430" t="s">
        <v>2024</v>
      </c>
    </row>
    <row r="578" spans="1:16" ht="18" hidden="1" customHeight="1" x14ac:dyDescent="0.3">
      <c r="A578" s="215" t="s">
        <v>1188</v>
      </c>
      <c r="B578" s="215" t="s">
        <v>1659</v>
      </c>
      <c r="C578" s="660">
        <v>1</v>
      </c>
      <c r="D578" s="362" t="s">
        <v>1823</v>
      </c>
      <c r="E578" s="192"/>
      <c r="F578" s="365"/>
      <c r="G578" s="222" t="s">
        <v>1685</v>
      </c>
      <c r="H578" s="230" t="s">
        <v>1685</v>
      </c>
      <c r="I578" s="660">
        <v>30</v>
      </c>
      <c r="J578" s="675">
        <f>AVERAGE(J579:J587)</f>
        <v>4.440514960773581</v>
      </c>
      <c r="K578" s="682">
        <f t="shared" ref="K578:N578" si="122">AVERAGE(K579:K587)</f>
        <v>4.4348659003831408</v>
      </c>
      <c r="L578" s="683">
        <f t="shared" si="122"/>
        <v>4.4480204342273302</v>
      </c>
      <c r="M578" s="683">
        <f t="shared" si="122"/>
        <v>4.4371647509578542</v>
      </c>
      <c r="N578" s="683">
        <f t="shared" si="122"/>
        <v>4.4420087575259997</v>
      </c>
      <c r="O578" s="434"/>
    </row>
    <row r="579" spans="1:16" ht="18" hidden="1" customHeight="1" x14ac:dyDescent="0.3">
      <c r="A579" s="215" t="s">
        <v>1188</v>
      </c>
      <c r="B579" s="215" t="s">
        <v>1659</v>
      </c>
      <c r="C579" s="660">
        <v>1</v>
      </c>
      <c r="D579" s="356" t="s">
        <v>1746</v>
      </c>
      <c r="E579" s="214" t="s">
        <v>1747</v>
      </c>
      <c r="F579" s="221" t="s">
        <v>1748</v>
      </c>
      <c r="G579" s="214" t="s">
        <v>203</v>
      </c>
      <c r="H579" s="229" t="s">
        <v>203</v>
      </c>
      <c r="I579" s="660">
        <v>30</v>
      </c>
      <c r="J579" s="672">
        <f t="shared" ref="J579:J587" si="123">AVERAGE(K579:N579)</f>
        <v>4.4137931034482758</v>
      </c>
      <c r="K579" s="673">
        <v>4.4137931034482758</v>
      </c>
      <c r="L579" s="674">
        <v>4.3103448275862073</v>
      </c>
      <c r="M579" s="674">
        <v>4.4482758620689653</v>
      </c>
      <c r="N579" s="674">
        <v>4.4827586206896548</v>
      </c>
      <c r="O579" s="430" t="s">
        <v>2059</v>
      </c>
    </row>
    <row r="580" spans="1:16" ht="18" hidden="1" customHeight="1" x14ac:dyDescent="0.3">
      <c r="A580" s="215" t="s">
        <v>1188</v>
      </c>
      <c r="B580" s="215" t="s">
        <v>1659</v>
      </c>
      <c r="C580" s="660">
        <v>1</v>
      </c>
      <c r="D580" s="356" t="s">
        <v>1746</v>
      </c>
      <c r="E580" s="214" t="s">
        <v>1749</v>
      </c>
      <c r="F580" s="221" t="s">
        <v>1750</v>
      </c>
      <c r="G580" s="214" t="s">
        <v>203</v>
      </c>
      <c r="H580" s="229" t="s">
        <v>203</v>
      </c>
      <c r="I580" s="660">
        <v>30</v>
      </c>
      <c r="J580" s="675">
        <f t="shared" si="123"/>
        <v>4.375</v>
      </c>
      <c r="K580" s="676">
        <v>4.3666666666666663</v>
      </c>
      <c r="L580" s="677">
        <v>4.4000000000000004</v>
      </c>
      <c r="M580" s="677">
        <v>4.3666666666666663</v>
      </c>
      <c r="N580" s="677">
        <v>4.3666666666666663</v>
      </c>
      <c r="O580" s="430" t="s">
        <v>2021</v>
      </c>
      <c r="P580" s="1"/>
    </row>
    <row r="581" spans="1:16" ht="18" hidden="1" customHeight="1" x14ac:dyDescent="0.3">
      <c r="A581" s="215" t="s">
        <v>1188</v>
      </c>
      <c r="B581" s="215" t="s">
        <v>1659</v>
      </c>
      <c r="C581" s="660">
        <v>1</v>
      </c>
      <c r="D581" s="356" t="s">
        <v>1746</v>
      </c>
      <c r="E581" s="214" t="s">
        <v>1751</v>
      </c>
      <c r="F581" s="221" t="s">
        <v>1752</v>
      </c>
      <c r="G581" s="214" t="s">
        <v>203</v>
      </c>
      <c r="H581" s="229" t="s">
        <v>203</v>
      </c>
      <c r="I581" s="660">
        <v>30</v>
      </c>
      <c r="J581" s="675">
        <f t="shared" si="123"/>
        <v>4.1916666666666673</v>
      </c>
      <c r="K581" s="676">
        <v>4.2</v>
      </c>
      <c r="L581" s="677">
        <v>4.2666666666666666</v>
      </c>
      <c r="M581" s="677">
        <v>4.1333333333333337</v>
      </c>
      <c r="N581" s="677">
        <v>4.166666666666667</v>
      </c>
      <c r="O581" s="430" t="s">
        <v>2021</v>
      </c>
    </row>
    <row r="582" spans="1:16" ht="18" hidden="1" customHeight="1" x14ac:dyDescent="0.3">
      <c r="A582" s="215" t="s">
        <v>1188</v>
      </c>
      <c r="B582" s="215" t="s">
        <v>1659</v>
      </c>
      <c r="C582" s="660">
        <v>1</v>
      </c>
      <c r="D582" s="356" t="s">
        <v>1746</v>
      </c>
      <c r="E582" s="214" t="s">
        <v>1753</v>
      </c>
      <c r="F582" s="221" t="s">
        <v>1754</v>
      </c>
      <c r="G582" s="214" t="s">
        <v>203</v>
      </c>
      <c r="H582" s="229" t="s">
        <v>203</v>
      </c>
      <c r="I582" s="660">
        <v>30</v>
      </c>
      <c r="J582" s="675">
        <f t="shared" si="123"/>
        <v>4.3864942528735629</v>
      </c>
      <c r="K582" s="676">
        <v>4.3666666666666663</v>
      </c>
      <c r="L582" s="677">
        <v>4.4000000000000004</v>
      </c>
      <c r="M582" s="677">
        <v>4.4000000000000004</v>
      </c>
      <c r="N582" s="677">
        <v>4.3793103448275863</v>
      </c>
      <c r="O582" s="430" t="s">
        <v>2021</v>
      </c>
    </row>
    <row r="583" spans="1:16" ht="18" hidden="1" customHeight="1" x14ac:dyDescent="0.3">
      <c r="A583" s="215" t="s">
        <v>1188</v>
      </c>
      <c r="B583" s="215" t="s">
        <v>1659</v>
      </c>
      <c r="C583" s="660">
        <v>1</v>
      </c>
      <c r="D583" s="356" t="s">
        <v>1746</v>
      </c>
      <c r="E583" s="214" t="s">
        <v>1755</v>
      </c>
      <c r="F583" s="221" t="s">
        <v>1756</v>
      </c>
      <c r="G583" s="214" t="s">
        <v>203</v>
      </c>
      <c r="H583" s="229" t="s">
        <v>203</v>
      </c>
      <c r="I583" s="660">
        <v>30</v>
      </c>
      <c r="J583" s="675">
        <f t="shared" si="123"/>
        <v>4.4083333333333332</v>
      </c>
      <c r="K583" s="676">
        <v>4.333333333333333</v>
      </c>
      <c r="L583" s="677">
        <v>4.3666666666666663</v>
      </c>
      <c r="M583" s="677">
        <v>4.4333333333333336</v>
      </c>
      <c r="N583" s="677">
        <v>4.5</v>
      </c>
      <c r="O583" s="430" t="s">
        <v>2021</v>
      </c>
      <c r="P583" s="1"/>
    </row>
    <row r="584" spans="1:16" ht="18" hidden="1" customHeight="1" x14ac:dyDescent="0.3">
      <c r="A584" s="215" t="s">
        <v>1188</v>
      </c>
      <c r="B584" s="215" t="s">
        <v>1659</v>
      </c>
      <c r="C584" s="660">
        <v>1</v>
      </c>
      <c r="D584" s="356" t="s">
        <v>1746</v>
      </c>
      <c r="E584" s="214" t="s">
        <v>1755</v>
      </c>
      <c r="F584" s="221" t="s">
        <v>1757</v>
      </c>
      <c r="G584" s="214" t="s">
        <v>203</v>
      </c>
      <c r="H584" s="229" t="s">
        <v>203</v>
      </c>
      <c r="I584" s="660">
        <v>30</v>
      </c>
      <c r="J584" s="675">
        <f t="shared" si="123"/>
        <v>4.529289819376026</v>
      </c>
      <c r="K584" s="676">
        <v>4.5333333333333332</v>
      </c>
      <c r="L584" s="677">
        <v>4.5333333333333332</v>
      </c>
      <c r="M584" s="677">
        <v>4.5862068965517242</v>
      </c>
      <c r="N584" s="677">
        <v>4.4642857142857144</v>
      </c>
      <c r="O584" s="430" t="s">
        <v>2021</v>
      </c>
    </row>
    <row r="585" spans="1:16" ht="18" hidden="1" customHeight="1" x14ac:dyDescent="0.3">
      <c r="A585" s="215" t="s">
        <v>1188</v>
      </c>
      <c r="B585" s="215" t="s">
        <v>1659</v>
      </c>
      <c r="C585" s="660">
        <v>1</v>
      </c>
      <c r="D585" s="356" t="s">
        <v>1746</v>
      </c>
      <c r="E585" s="214" t="s">
        <v>1758</v>
      </c>
      <c r="F585" s="221" t="s">
        <v>1759</v>
      </c>
      <c r="G585" s="214" t="s">
        <v>203</v>
      </c>
      <c r="H585" s="229" t="s">
        <v>203</v>
      </c>
      <c r="I585" s="660">
        <v>30</v>
      </c>
      <c r="J585" s="675">
        <f t="shared" si="123"/>
        <v>4.5295977011494255</v>
      </c>
      <c r="K585" s="676">
        <v>4.5333333333333332</v>
      </c>
      <c r="L585" s="677">
        <v>4.5333333333333332</v>
      </c>
      <c r="M585" s="677">
        <v>4.5</v>
      </c>
      <c r="N585" s="677">
        <v>4.5517241379310347</v>
      </c>
      <c r="O585" s="430" t="s">
        <v>2021</v>
      </c>
    </row>
    <row r="586" spans="1:16" ht="18" hidden="1" customHeight="1" x14ac:dyDescent="0.3">
      <c r="A586" s="215" t="s">
        <v>1188</v>
      </c>
      <c r="B586" s="215" t="s">
        <v>1659</v>
      </c>
      <c r="C586" s="660">
        <v>1</v>
      </c>
      <c r="D586" s="356" t="s">
        <v>1746</v>
      </c>
      <c r="E586" s="214" t="s">
        <v>1758</v>
      </c>
      <c r="F586" s="221" t="s">
        <v>1760</v>
      </c>
      <c r="G586" s="214" t="s">
        <v>203</v>
      </c>
      <c r="H586" s="229" t="s">
        <v>203</v>
      </c>
      <c r="I586" s="660">
        <v>30</v>
      </c>
      <c r="J586" s="675">
        <f t="shared" si="123"/>
        <v>4.55</v>
      </c>
      <c r="K586" s="676">
        <v>4.5999999999999996</v>
      </c>
      <c r="L586" s="677">
        <v>4.5666666666666664</v>
      </c>
      <c r="M586" s="677">
        <v>4.5</v>
      </c>
      <c r="N586" s="677">
        <v>4.5333333333333332</v>
      </c>
      <c r="O586" s="430" t="s">
        <v>2021</v>
      </c>
    </row>
    <row r="587" spans="1:16" ht="18" hidden="1" customHeight="1" x14ac:dyDescent="0.3">
      <c r="A587" s="215" t="s">
        <v>1188</v>
      </c>
      <c r="B587" s="215" t="s">
        <v>1659</v>
      </c>
      <c r="C587" s="660">
        <v>1</v>
      </c>
      <c r="D587" s="356" t="s">
        <v>1746</v>
      </c>
      <c r="E587" s="214" t="s">
        <v>1758</v>
      </c>
      <c r="F587" s="221" t="s">
        <v>1679</v>
      </c>
      <c r="G587" s="214" t="s">
        <v>203</v>
      </c>
      <c r="H587" s="229" t="s">
        <v>203</v>
      </c>
      <c r="I587" s="660">
        <v>30</v>
      </c>
      <c r="J587" s="675">
        <f t="shared" si="123"/>
        <v>4.5804597701149419</v>
      </c>
      <c r="K587" s="676">
        <v>4.5666666666666664</v>
      </c>
      <c r="L587" s="677">
        <v>4.6551724137931032</v>
      </c>
      <c r="M587" s="677">
        <v>4.5666666666666664</v>
      </c>
      <c r="N587" s="677">
        <v>4.5333333333333332</v>
      </c>
      <c r="O587" s="430" t="s">
        <v>2021</v>
      </c>
      <c r="P587" s="1"/>
    </row>
    <row r="588" spans="1:16" ht="18" hidden="1" customHeight="1" x14ac:dyDescent="0.3">
      <c r="A588" s="215" t="s">
        <v>1188</v>
      </c>
      <c r="B588" s="215" t="s">
        <v>1659</v>
      </c>
      <c r="C588" s="660">
        <v>3</v>
      </c>
      <c r="D588" s="362" t="s">
        <v>1617</v>
      </c>
      <c r="E588" s="192"/>
      <c r="F588" s="365"/>
      <c r="G588" s="222" t="s">
        <v>1686</v>
      </c>
      <c r="H588" s="230" t="s">
        <v>1273</v>
      </c>
      <c r="I588" s="660">
        <v>20</v>
      </c>
      <c r="J588" s="675">
        <f>AVERAGE(J589:J596)</f>
        <v>4.5726334064327485</v>
      </c>
      <c r="K588" s="682">
        <f t="shared" ref="K588:N588" si="124">AVERAGE(K589:K596)</f>
        <v>4.5730263157894733</v>
      </c>
      <c r="L588" s="683">
        <f t="shared" si="124"/>
        <v>4.5773026315789469</v>
      </c>
      <c r="M588" s="683">
        <f t="shared" si="124"/>
        <v>4.5763157894736848</v>
      </c>
      <c r="N588" s="683">
        <f t="shared" si="124"/>
        <v>4.5638888888888891</v>
      </c>
      <c r="O588" s="434"/>
    </row>
    <row r="589" spans="1:16" ht="18" hidden="1" customHeight="1" x14ac:dyDescent="0.3">
      <c r="A589" s="215" t="s">
        <v>1188</v>
      </c>
      <c r="B589" s="215" t="s">
        <v>1659</v>
      </c>
      <c r="C589" s="660">
        <v>3</v>
      </c>
      <c r="D589" s="356" t="s">
        <v>1569</v>
      </c>
      <c r="E589" s="214" t="s">
        <v>1736</v>
      </c>
      <c r="F589" s="221" t="s">
        <v>1767</v>
      </c>
      <c r="G589" s="214" t="s">
        <v>1273</v>
      </c>
      <c r="H589" s="229" t="s">
        <v>1273</v>
      </c>
      <c r="I589" s="660">
        <v>20</v>
      </c>
      <c r="J589" s="672">
        <f t="shared" ref="J589:J596" si="125">AVERAGE(K589:N589)</f>
        <v>4.6750000000000007</v>
      </c>
      <c r="K589" s="673">
        <v>4.7</v>
      </c>
      <c r="L589" s="674">
        <v>4.7</v>
      </c>
      <c r="M589" s="674">
        <v>4.6500000000000004</v>
      </c>
      <c r="N589" s="674">
        <v>4.6500000000000004</v>
      </c>
      <c r="O589" s="430" t="s">
        <v>2021</v>
      </c>
    </row>
    <row r="590" spans="1:16" ht="18" hidden="1" customHeight="1" x14ac:dyDescent="0.3">
      <c r="A590" s="215" t="s">
        <v>1188</v>
      </c>
      <c r="B590" s="215" t="s">
        <v>1659</v>
      </c>
      <c r="C590" s="660">
        <v>3</v>
      </c>
      <c r="D590" s="356" t="s">
        <v>1569</v>
      </c>
      <c r="E590" s="214" t="s">
        <v>1736</v>
      </c>
      <c r="F590" s="221" t="s">
        <v>1621</v>
      </c>
      <c r="G590" s="214" t="s">
        <v>1273</v>
      </c>
      <c r="H590" s="229" t="s">
        <v>1273</v>
      </c>
      <c r="I590" s="660">
        <v>20</v>
      </c>
      <c r="J590" s="675">
        <f t="shared" si="125"/>
        <v>4.6442251461988304</v>
      </c>
      <c r="K590" s="676">
        <v>4.6500000000000004</v>
      </c>
      <c r="L590" s="677">
        <v>4.7368421052631575</v>
      </c>
      <c r="M590" s="677">
        <v>4.5789473684210522</v>
      </c>
      <c r="N590" s="677">
        <v>4.6111111111111107</v>
      </c>
      <c r="O590" s="430" t="s">
        <v>2021</v>
      </c>
      <c r="P590" s="1"/>
    </row>
    <row r="591" spans="1:16" ht="18" hidden="1" customHeight="1" x14ac:dyDescent="0.3">
      <c r="A591" s="215" t="s">
        <v>1188</v>
      </c>
      <c r="B591" s="215" t="s">
        <v>1659</v>
      </c>
      <c r="C591" s="660">
        <v>3</v>
      </c>
      <c r="D591" s="356" t="s">
        <v>1569</v>
      </c>
      <c r="E591" s="214" t="s">
        <v>1768</v>
      </c>
      <c r="F591" s="221" t="s">
        <v>1623</v>
      </c>
      <c r="G591" s="214" t="s">
        <v>1273</v>
      </c>
      <c r="H591" s="229" t="s">
        <v>1273</v>
      </c>
      <c r="I591" s="660">
        <v>20</v>
      </c>
      <c r="J591" s="675">
        <f t="shared" si="125"/>
        <v>4.45</v>
      </c>
      <c r="K591" s="676">
        <v>4.4000000000000004</v>
      </c>
      <c r="L591" s="677">
        <v>4.5</v>
      </c>
      <c r="M591" s="677">
        <v>4.5</v>
      </c>
      <c r="N591" s="677">
        <v>4.4000000000000004</v>
      </c>
      <c r="O591" s="430" t="s">
        <v>2059</v>
      </c>
    </row>
    <row r="592" spans="1:16" ht="18" hidden="1" customHeight="1" x14ac:dyDescent="0.3">
      <c r="A592" s="215" t="s">
        <v>1188</v>
      </c>
      <c r="B592" s="215" t="s">
        <v>1659</v>
      </c>
      <c r="C592" s="660">
        <v>3</v>
      </c>
      <c r="D592" s="356" t="s">
        <v>1569</v>
      </c>
      <c r="E592" s="214" t="s">
        <v>1769</v>
      </c>
      <c r="F592" s="221" t="s">
        <v>1627</v>
      </c>
      <c r="G592" s="214" t="s">
        <v>1273</v>
      </c>
      <c r="H592" s="229" t="s">
        <v>1273</v>
      </c>
      <c r="I592" s="660">
        <v>20</v>
      </c>
      <c r="J592" s="675">
        <f t="shared" si="125"/>
        <v>4.6203947368421048</v>
      </c>
      <c r="K592" s="676">
        <v>4.5999999999999996</v>
      </c>
      <c r="L592" s="677">
        <v>4.6315789473684212</v>
      </c>
      <c r="M592" s="677">
        <v>4.5999999999999996</v>
      </c>
      <c r="N592" s="677">
        <v>4.6500000000000004</v>
      </c>
      <c r="O592" s="430" t="s">
        <v>2021</v>
      </c>
    </row>
    <row r="593" spans="1:16" ht="18" hidden="1" customHeight="1" x14ac:dyDescent="0.3">
      <c r="A593" s="215" t="s">
        <v>1188</v>
      </c>
      <c r="B593" s="215" t="s">
        <v>1659</v>
      </c>
      <c r="C593" s="660">
        <v>3</v>
      </c>
      <c r="D593" s="356" t="s">
        <v>1569</v>
      </c>
      <c r="E593" s="214" t="s">
        <v>1769</v>
      </c>
      <c r="F593" s="221" t="s">
        <v>1629</v>
      </c>
      <c r="G593" s="214" t="s">
        <v>1273</v>
      </c>
      <c r="H593" s="229" t="s">
        <v>1273</v>
      </c>
      <c r="I593" s="660">
        <v>20</v>
      </c>
      <c r="J593" s="675">
        <f t="shared" si="125"/>
        <v>4.6328947368421058</v>
      </c>
      <c r="K593" s="676">
        <v>4.6500000000000004</v>
      </c>
      <c r="L593" s="677">
        <v>4.6500000000000004</v>
      </c>
      <c r="M593" s="677">
        <v>4.6315789473684212</v>
      </c>
      <c r="N593" s="677">
        <v>4.5999999999999996</v>
      </c>
      <c r="O593" s="430" t="s">
        <v>2021</v>
      </c>
      <c r="P593" s="1"/>
    </row>
    <row r="594" spans="1:16" ht="18" hidden="1" customHeight="1" x14ac:dyDescent="0.3">
      <c r="A594" s="215" t="s">
        <v>1188</v>
      </c>
      <c r="B594" s="215" t="s">
        <v>1659</v>
      </c>
      <c r="C594" s="660">
        <v>3</v>
      </c>
      <c r="D594" s="356" t="s">
        <v>1569</v>
      </c>
      <c r="E594" s="214" t="s">
        <v>1770</v>
      </c>
      <c r="F594" s="221" t="s">
        <v>1771</v>
      </c>
      <c r="G594" s="214" t="s">
        <v>1273</v>
      </c>
      <c r="H594" s="229" t="s">
        <v>1273</v>
      </c>
      <c r="I594" s="660">
        <v>20</v>
      </c>
      <c r="J594" s="675">
        <f t="shared" si="125"/>
        <v>4.5125000000000002</v>
      </c>
      <c r="K594" s="676">
        <v>4.5</v>
      </c>
      <c r="L594" s="677">
        <v>4.45</v>
      </c>
      <c r="M594" s="677">
        <v>4.55</v>
      </c>
      <c r="N594" s="677">
        <v>4.55</v>
      </c>
      <c r="O594" s="430" t="s">
        <v>2021</v>
      </c>
    </row>
    <row r="595" spans="1:16" ht="18" hidden="1" customHeight="1" x14ac:dyDescent="0.3">
      <c r="A595" s="215" t="s">
        <v>1188</v>
      </c>
      <c r="B595" s="215" t="s">
        <v>1659</v>
      </c>
      <c r="C595" s="660">
        <v>3</v>
      </c>
      <c r="D595" s="356" t="s">
        <v>1569</v>
      </c>
      <c r="E595" s="214" t="s">
        <v>1770</v>
      </c>
      <c r="F595" s="221" t="s">
        <v>1772</v>
      </c>
      <c r="G595" s="214" t="s">
        <v>1273</v>
      </c>
      <c r="H595" s="229" t="s">
        <v>1273</v>
      </c>
      <c r="I595" s="660">
        <v>20</v>
      </c>
      <c r="J595" s="675">
        <f t="shared" si="125"/>
        <v>4.4124999999999996</v>
      </c>
      <c r="K595" s="676">
        <v>4.4000000000000004</v>
      </c>
      <c r="L595" s="677">
        <v>4.3</v>
      </c>
      <c r="M595" s="677">
        <v>4.5</v>
      </c>
      <c r="N595" s="677">
        <v>4.45</v>
      </c>
      <c r="O595" s="430" t="s">
        <v>2021</v>
      </c>
    </row>
    <row r="596" spans="1:16" ht="18" hidden="1" customHeight="1" x14ac:dyDescent="0.3">
      <c r="A596" s="215" t="s">
        <v>1188</v>
      </c>
      <c r="B596" s="215" t="s">
        <v>1659</v>
      </c>
      <c r="C596" s="660">
        <v>3</v>
      </c>
      <c r="D596" s="356" t="s">
        <v>1569</v>
      </c>
      <c r="E596" s="214" t="s">
        <v>1773</v>
      </c>
      <c r="F596" s="221" t="s">
        <v>393</v>
      </c>
      <c r="G596" s="214" t="s">
        <v>1273</v>
      </c>
      <c r="H596" s="229" t="s">
        <v>1273</v>
      </c>
      <c r="I596" s="660">
        <v>20</v>
      </c>
      <c r="J596" s="675">
        <f t="shared" si="125"/>
        <v>4.6335526315789473</v>
      </c>
      <c r="K596" s="676">
        <v>4.6842105263157894</v>
      </c>
      <c r="L596" s="677">
        <v>4.6500000000000004</v>
      </c>
      <c r="M596" s="677">
        <v>4.5999999999999996</v>
      </c>
      <c r="N596" s="677">
        <v>4.5999999999999996</v>
      </c>
      <c r="O596" s="430" t="s">
        <v>2059</v>
      </c>
    </row>
    <row r="597" spans="1:16" ht="18" hidden="1" customHeight="1" x14ac:dyDescent="0.3">
      <c r="A597" s="215" t="s">
        <v>1188</v>
      </c>
      <c r="B597" s="215" t="s">
        <v>1659</v>
      </c>
      <c r="C597" s="660">
        <v>1</v>
      </c>
      <c r="D597" s="362" t="s">
        <v>1774</v>
      </c>
      <c r="E597" s="192"/>
      <c r="F597" s="365"/>
      <c r="G597" s="222" t="s">
        <v>1687</v>
      </c>
      <c r="H597" s="230" t="s">
        <v>1687</v>
      </c>
      <c r="I597" s="660">
        <v>10</v>
      </c>
      <c r="J597" s="675">
        <f>AVERAGE(J598:J604)</f>
        <v>4.3678571428571429</v>
      </c>
      <c r="K597" s="682">
        <f t="shared" ref="K597:N597" si="126">AVERAGE(K598:K604)</f>
        <v>4.3428571428571425</v>
      </c>
      <c r="L597" s="683">
        <f t="shared" si="126"/>
        <v>4.3714285714285719</v>
      </c>
      <c r="M597" s="683">
        <f t="shared" si="126"/>
        <v>4.4000000000000004</v>
      </c>
      <c r="N597" s="683">
        <f t="shared" si="126"/>
        <v>4.3571428571428568</v>
      </c>
      <c r="O597" s="434"/>
    </row>
    <row r="598" spans="1:16" ht="18" hidden="1" customHeight="1" x14ac:dyDescent="0.3">
      <c r="A598" s="215" t="s">
        <v>1188</v>
      </c>
      <c r="B598" s="215" t="s">
        <v>1659</v>
      </c>
      <c r="C598" s="660">
        <v>1</v>
      </c>
      <c r="D598" s="356" t="s">
        <v>1775</v>
      </c>
      <c r="E598" s="214" t="s">
        <v>1776</v>
      </c>
      <c r="F598" s="221" t="s">
        <v>1777</v>
      </c>
      <c r="G598" s="214" t="s">
        <v>1159</v>
      </c>
      <c r="H598" s="229" t="s">
        <v>1159</v>
      </c>
      <c r="I598" s="660">
        <v>10</v>
      </c>
      <c r="J598" s="672">
        <f t="shared" ref="J598:J604" si="127">AVERAGE(K598:N598)</f>
        <v>4.375</v>
      </c>
      <c r="K598" s="673">
        <v>4.3</v>
      </c>
      <c r="L598" s="674">
        <v>4.5</v>
      </c>
      <c r="M598" s="674">
        <v>4.4000000000000004</v>
      </c>
      <c r="N598" s="674">
        <v>4.3</v>
      </c>
      <c r="O598" s="430" t="s">
        <v>2021</v>
      </c>
    </row>
    <row r="599" spans="1:16" ht="18" hidden="1" customHeight="1" x14ac:dyDescent="0.3">
      <c r="A599" s="215" t="s">
        <v>1188</v>
      </c>
      <c r="B599" s="215" t="s">
        <v>1659</v>
      </c>
      <c r="C599" s="660">
        <v>1</v>
      </c>
      <c r="D599" s="356" t="s">
        <v>1775</v>
      </c>
      <c r="E599" s="214" t="s">
        <v>1776</v>
      </c>
      <c r="F599" s="221" t="s">
        <v>1778</v>
      </c>
      <c r="G599" s="214" t="s">
        <v>1159</v>
      </c>
      <c r="H599" s="229" t="s">
        <v>1159</v>
      </c>
      <c r="I599" s="660">
        <v>10</v>
      </c>
      <c r="J599" s="675">
        <f t="shared" si="127"/>
        <v>4.3250000000000002</v>
      </c>
      <c r="K599" s="676">
        <v>4.3</v>
      </c>
      <c r="L599" s="677">
        <v>4.3</v>
      </c>
      <c r="M599" s="677">
        <v>4.4000000000000004</v>
      </c>
      <c r="N599" s="677">
        <v>4.3</v>
      </c>
      <c r="O599" s="430" t="s">
        <v>2021</v>
      </c>
      <c r="P599" s="1"/>
    </row>
    <row r="600" spans="1:16" ht="18" hidden="1" customHeight="1" x14ac:dyDescent="0.3">
      <c r="A600" s="215" t="s">
        <v>1188</v>
      </c>
      <c r="B600" s="215" t="s">
        <v>1659</v>
      </c>
      <c r="C600" s="660">
        <v>1</v>
      </c>
      <c r="D600" s="356" t="s">
        <v>1775</v>
      </c>
      <c r="E600" s="214" t="s">
        <v>1776</v>
      </c>
      <c r="F600" s="221" t="s">
        <v>1779</v>
      </c>
      <c r="G600" s="214" t="s">
        <v>1159</v>
      </c>
      <c r="H600" s="229" t="s">
        <v>1159</v>
      </c>
      <c r="I600" s="660">
        <v>10</v>
      </c>
      <c r="J600" s="675">
        <f t="shared" si="127"/>
        <v>4.3250000000000002</v>
      </c>
      <c r="K600" s="676">
        <v>4.3</v>
      </c>
      <c r="L600" s="677">
        <v>4.3</v>
      </c>
      <c r="M600" s="677">
        <v>4.4000000000000004</v>
      </c>
      <c r="N600" s="677">
        <v>4.3</v>
      </c>
      <c r="O600" s="430" t="s">
        <v>2021</v>
      </c>
    </row>
    <row r="601" spans="1:16" ht="18" hidden="1" customHeight="1" x14ac:dyDescent="0.3">
      <c r="A601" s="215" t="s">
        <v>1188</v>
      </c>
      <c r="B601" s="215" t="s">
        <v>1659</v>
      </c>
      <c r="C601" s="660">
        <v>1</v>
      </c>
      <c r="D601" s="356" t="s">
        <v>1775</v>
      </c>
      <c r="E601" s="214" t="s">
        <v>1717</v>
      </c>
      <c r="F601" s="221" t="s">
        <v>1780</v>
      </c>
      <c r="G601" s="214" t="s">
        <v>1159</v>
      </c>
      <c r="H601" s="229" t="s">
        <v>1159</v>
      </c>
      <c r="I601" s="660">
        <v>10</v>
      </c>
      <c r="J601" s="675">
        <f t="shared" si="127"/>
        <v>4.4749999999999996</v>
      </c>
      <c r="K601" s="676">
        <v>4.5</v>
      </c>
      <c r="L601" s="677">
        <v>4.4000000000000004</v>
      </c>
      <c r="M601" s="677">
        <v>4.5</v>
      </c>
      <c r="N601" s="677">
        <v>4.5</v>
      </c>
      <c r="O601" s="430" t="s">
        <v>2021</v>
      </c>
    </row>
    <row r="602" spans="1:16" ht="18" hidden="1" customHeight="1" x14ac:dyDescent="0.3">
      <c r="A602" s="215" t="s">
        <v>1188</v>
      </c>
      <c r="B602" s="215" t="s">
        <v>1659</v>
      </c>
      <c r="C602" s="660">
        <v>1</v>
      </c>
      <c r="D602" s="356" t="s">
        <v>1775</v>
      </c>
      <c r="E602" s="214" t="s">
        <v>1781</v>
      </c>
      <c r="F602" s="221" t="s">
        <v>1782</v>
      </c>
      <c r="G602" s="214" t="s">
        <v>1159</v>
      </c>
      <c r="H602" s="229" t="s">
        <v>1159</v>
      </c>
      <c r="I602" s="660">
        <v>10</v>
      </c>
      <c r="J602" s="675">
        <f t="shared" si="127"/>
        <v>4.1749999999999998</v>
      </c>
      <c r="K602" s="676">
        <v>4.0999999999999996</v>
      </c>
      <c r="L602" s="677">
        <v>4.2</v>
      </c>
      <c r="M602" s="677">
        <v>4.2</v>
      </c>
      <c r="N602" s="677">
        <v>4.2</v>
      </c>
      <c r="O602" s="430" t="s">
        <v>2059</v>
      </c>
      <c r="P602" s="1"/>
    </row>
    <row r="603" spans="1:16" ht="18" hidden="1" customHeight="1" x14ac:dyDescent="0.3">
      <c r="A603" s="215" t="s">
        <v>1188</v>
      </c>
      <c r="B603" s="215" t="s">
        <v>1659</v>
      </c>
      <c r="C603" s="660">
        <v>1</v>
      </c>
      <c r="D603" s="356" t="s">
        <v>1775</v>
      </c>
      <c r="E603" s="214" t="s">
        <v>1783</v>
      </c>
      <c r="F603" s="221" t="s">
        <v>1784</v>
      </c>
      <c r="G603" s="214" t="s">
        <v>1159</v>
      </c>
      <c r="H603" s="229" t="s">
        <v>1159</v>
      </c>
      <c r="I603" s="660">
        <v>10</v>
      </c>
      <c r="J603" s="675">
        <f t="shared" si="127"/>
        <v>4.5</v>
      </c>
      <c r="K603" s="676">
        <v>4.5</v>
      </c>
      <c r="L603" s="677">
        <v>4.5</v>
      </c>
      <c r="M603" s="677">
        <v>4.5</v>
      </c>
      <c r="N603" s="677">
        <v>4.5</v>
      </c>
      <c r="O603" s="430" t="s">
        <v>2021</v>
      </c>
    </row>
    <row r="604" spans="1:16" ht="18" hidden="1" customHeight="1" x14ac:dyDescent="0.3">
      <c r="A604" s="215" t="s">
        <v>1188</v>
      </c>
      <c r="B604" s="215" t="s">
        <v>1659</v>
      </c>
      <c r="C604" s="660">
        <v>1</v>
      </c>
      <c r="D604" s="356" t="s">
        <v>1775</v>
      </c>
      <c r="E604" s="214" t="s">
        <v>1785</v>
      </c>
      <c r="F604" s="221" t="s">
        <v>1786</v>
      </c>
      <c r="G604" s="214" t="s">
        <v>1159</v>
      </c>
      <c r="H604" s="229" t="s">
        <v>1159</v>
      </c>
      <c r="I604" s="660">
        <v>10</v>
      </c>
      <c r="J604" s="675">
        <f t="shared" si="127"/>
        <v>4.4000000000000004</v>
      </c>
      <c r="K604" s="676">
        <v>4.4000000000000004</v>
      </c>
      <c r="L604" s="677">
        <v>4.4000000000000004</v>
      </c>
      <c r="M604" s="677">
        <v>4.4000000000000004</v>
      </c>
      <c r="N604" s="677">
        <v>4.4000000000000004</v>
      </c>
      <c r="O604" s="430" t="s">
        <v>2021</v>
      </c>
    </row>
    <row r="605" spans="1:16" ht="18" hidden="1" customHeight="1" x14ac:dyDescent="0.3">
      <c r="A605" s="215" t="s">
        <v>1188</v>
      </c>
      <c r="B605" s="215" t="s">
        <v>1659</v>
      </c>
      <c r="C605" s="660">
        <v>1</v>
      </c>
      <c r="D605" s="362" t="s">
        <v>1788</v>
      </c>
      <c r="E605" s="192"/>
      <c r="F605" s="365"/>
      <c r="G605" s="222" t="s">
        <v>1688</v>
      </c>
      <c r="H605" s="230" t="s">
        <v>1688</v>
      </c>
      <c r="I605" s="660">
        <v>28</v>
      </c>
      <c r="J605" s="675">
        <f>AVERAGE(J606:J613)</f>
        <v>4.9518750000000002</v>
      </c>
      <c r="K605" s="682">
        <f t="shared" ref="K605:N605" si="128">AVERAGE(K606:K613)</f>
        <v>4.96</v>
      </c>
      <c r="L605" s="683">
        <f t="shared" si="128"/>
        <v>4.94625</v>
      </c>
      <c r="M605" s="683">
        <f t="shared" si="128"/>
        <v>4.9412500000000001</v>
      </c>
      <c r="N605" s="683">
        <f t="shared" si="128"/>
        <v>4.96</v>
      </c>
      <c r="O605" s="434"/>
    </row>
    <row r="606" spans="1:16" ht="18" hidden="1" customHeight="1" x14ac:dyDescent="0.3">
      <c r="A606" s="215" t="s">
        <v>1188</v>
      </c>
      <c r="B606" s="215" t="s">
        <v>1659</v>
      </c>
      <c r="C606" s="660">
        <v>1</v>
      </c>
      <c r="D606" s="356" t="s">
        <v>1789</v>
      </c>
      <c r="E606" s="214" t="s">
        <v>1785</v>
      </c>
      <c r="F606" s="221" t="s">
        <v>1790</v>
      </c>
      <c r="G606" s="214" t="s">
        <v>1541</v>
      </c>
      <c r="H606" s="229" t="s">
        <v>1541</v>
      </c>
      <c r="I606" s="660">
        <v>28</v>
      </c>
      <c r="J606" s="672">
        <f t="shared" ref="J606:J612" si="129">AVERAGE(K606:N606)</f>
        <v>4.9225000000000003</v>
      </c>
      <c r="K606" s="673">
        <v>4.96</v>
      </c>
      <c r="L606" s="674">
        <v>4.96</v>
      </c>
      <c r="M606" s="674">
        <v>4.8099999999999996</v>
      </c>
      <c r="N606" s="674">
        <v>4.96</v>
      </c>
      <c r="O606" s="430" t="s">
        <v>2021</v>
      </c>
    </row>
    <row r="607" spans="1:16" ht="18" hidden="1" customHeight="1" x14ac:dyDescent="0.3">
      <c r="A607" s="215" t="s">
        <v>1188</v>
      </c>
      <c r="B607" s="215" t="s">
        <v>1659</v>
      </c>
      <c r="C607" s="660">
        <v>1</v>
      </c>
      <c r="D607" s="356" t="s">
        <v>1789</v>
      </c>
      <c r="E607" s="214" t="s">
        <v>1785</v>
      </c>
      <c r="F607" s="221" t="s">
        <v>1791</v>
      </c>
      <c r="G607" s="214" t="s">
        <v>1541</v>
      </c>
      <c r="H607" s="229" t="s">
        <v>1541</v>
      </c>
      <c r="I607" s="660">
        <v>28</v>
      </c>
      <c r="J607" s="675">
        <f t="shared" si="129"/>
        <v>4.9325000000000001</v>
      </c>
      <c r="K607" s="676">
        <v>4.96</v>
      </c>
      <c r="L607" s="677">
        <v>4.8499999999999996</v>
      </c>
      <c r="M607" s="677">
        <v>4.96</v>
      </c>
      <c r="N607" s="677">
        <v>4.96</v>
      </c>
      <c r="O607" s="430" t="s">
        <v>2021</v>
      </c>
      <c r="P607" s="1"/>
    </row>
    <row r="608" spans="1:16" ht="18" hidden="1" customHeight="1" x14ac:dyDescent="0.3">
      <c r="A608" s="215" t="s">
        <v>1188</v>
      </c>
      <c r="B608" s="215" t="s">
        <v>1659</v>
      </c>
      <c r="C608" s="660">
        <v>1</v>
      </c>
      <c r="D608" s="356" t="s">
        <v>1789</v>
      </c>
      <c r="E608" s="214" t="s">
        <v>1785</v>
      </c>
      <c r="F608" s="221" t="s">
        <v>1792</v>
      </c>
      <c r="G608" s="214" t="s">
        <v>1541</v>
      </c>
      <c r="H608" s="229" t="s">
        <v>1541</v>
      </c>
      <c r="I608" s="660">
        <v>28</v>
      </c>
      <c r="J608" s="675">
        <f t="shared" si="129"/>
        <v>4.96</v>
      </c>
      <c r="K608" s="676">
        <v>4.96</v>
      </c>
      <c r="L608" s="677">
        <v>4.96</v>
      </c>
      <c r="M608" s="677">
        <v>4.96</v>
      </c>
      <c r="N608" s="677">
        <v>4.96</v>
      </c>
      <c r="O608" s="430" t="s">
        <v>2021</v>
      </c>
    </row>
    <row r="609" spans="1:16" ht="18" hidden="1" customHeight="1" x14ac:dyDescent="0.3">
      <c r="A609" s="215" t="s">
        <v>1188</v>
      </c>
      <c r="B609" s="215" t="s">
        <v>1659</v>
      </c>
      <c r="C609" s="660">
        <v>1</v>
      </c>
      <c r="D609" s="356" t="s">
        <v>1789</v>
      </c>
      <c r="E609" s="214" t="s">
        <v>1785</v>
      </c>
      <c r="F609" s="221" t="s">
        <v>1793</v>
      </c>
      <c r="G609" s="214" t="s">
        <v>1541</v>
      </c>
      <c r="H609" s="229" t="s">
        <v>1541</v>
      </c>
      <c r="I609" s="660">
        <v>28</v>
      </c>
      <c r="J609" s="675">
        <f t="shared" si="129"/>
        <v>4.96</v>
      </c>
      <c r="K609" s="676">
        <v>4.96</v>
      </c>
      <c r="L609" s="677">
        <v>4.96</v>
      </c>
      <c r="M609" s="677">
        <v>4.96</v>
      </c>
      <c r="N609" s="677">
        <v>4.96</v>
      </c>
      <c r="O609" s="430" t="s">
        <v>2021</v>
      </c>
    </row>
    <row r="610" spans="1:16" ht="18" hidden="1" customHeight="1" x14ac:dyDescent="0.3">
      <c r="A610" s="215" t="s">
        <v>1188</v>
      </c>
      <c r="B610" s="215" t="s">
        <v>1659</v>
      </c>
      <c r="C610" s="660">
        <v>1</v>
      </c>
      <c r="D610" s="356" t="s">
        <v>1789</v>
      </c>
      <c r="E610" s="214" t="s">
        <v>1785</v>
      </c>
      <c r="F610" s="221" t="s">
        <v>1794</v>
      </c>
      <c r="G610" s="214" t="s">
        <v>1541</v>
      </c>
      <c r="H610" s="229" t="s">
        <v>1541</v>
      </c>
      <c r="I610" s="660">
        <v>28</v>
      </c>
      <c r="J610" s="675">
        <f t="shared" si="129"/>
        <v>4.96</v>
      </c>
      <c r="K610" s="676">
        <v>4.96</v>
      </c>
      <c r="L610" s="677">
        <v>4.96</v>
      </c>
      <c r="M610" s="677">
        <v>4.96</v>
      </c>
      <c r="N610" s="677">
        <v>4.96</v>
      </c>
      <c r="O610" s="430" t="s">
        <v>2021</v>
      </c>
      <c r="P610" s="1"/>
    </row>
    <row r="611" spans="1:16" ht="18" hidden="1" customHeight="1" x14ac:dyDescent="0.3">
      <c r="A611" s="215" t="s">
        <v>1188</v>
      </c>
      <c r="B611" s="215" t="s">
        <v>1659</v>
      </c>
      <c r="C611" s="660">
        <v>1</v>
      </c>
      <c r="D611" s="356" t="s">
        <v>1789</v>
      </c>
      <c r="E611" s="214" t="s">
        <v>1785</v>
      </c>
      <c r="F611" s="221" t="s">
        <v>1795</v>
      </c>
      <c r="G611" s="214" t="s">
        <v>1541</v>
      </c>
      <c r="H611" s="229" t="s">
        <v>1541</v>
      </c>
      <c r="I611" s="660">
        <v>28</v>
      </c>
      <c r="J611" s="675">
        <f t="shared" si="129"/>
        <v>4.96</v>
      </c>
      <c r="K611" s="676">
        <v>4.96</v>
      </c>
      <c r="L611" s="677">
        <v>4.96</v>
      </c>
      <c r="M611" s="677">
        <v>4.96</v>
      </c>
      <c r="N611" s="677">
        <v>4.96</v>
      </c>
      <c r="O611" s="430" t="s">
        <v>2021</v>
      </c>
    </row>
    <row r="612" spans="1:16" ht="18" hidden="1" customHeight="1" x14ac:dyDescent="0.3">
      <c r="A612" s="215" t="s">
        <v>1188</v>
      </c>
      <c r="B612" s="215" t="s">
        <v>1659</v>
      </c>
      <c r="C612" s="660">
        <v>1</v>
      </c>
      <c r="D612" s="356" t="s">
        <v>1789</v>
      </c>
      <c r="E612" s="214" t="s">
        <v>1785</v>
      </c>
      <c r="F612" s="221" t="s">
        <v>1796</v>
      </c>
      <c r="G612" s="214" t="s">
        <v>1541</v>
      </c>
      <c r="H612" s="229" t="s">
        <v>1541</v>
      </c>
      <c r="I612" s="660">
        <v>28</v>
      </c>
      <c r="J612" s="675">
        <f t="shared" si="129"/>
        <v>4.96</v>
      </c>
      <c r="K612" s="676">
        <v>4.96</v>
      </c>
      <c r="L612" s="677">
        <v>4.96</v>
      </c>
      <c r="M612" s="677">
        <v>4.96</v>
      </c>
      <c r="N612" s="677">
        <v>4.96</v>
      </c>
      <c r="O612" s="430" t="s">
        <v>2021</v>
      </c>
    </row>
    <row r="613" spans="1:16" ht="18" hidden="1" customHeight="1" x14ac:dyDescent="0.3">
      <c r="A613" s="215" t="s">
        <v>1188</v>
      </c>
      <c r="B613" s="215" t="s">
        <v>1659</v>
      </c>
      <c r="C613" s="660">
        <v>1</v>
      </c>
      <c r="D613" s="356" t="s">
        <v>1789</v>
      </c>
      <c r="E613" s="214" t="s">
        <v>1785</v>
      </c>
      <c r="F613" s="221" t="s">
        <v>1797</v>
      </c>
      <c r="G613" s="214" t="s">
        <v>1541</v>
      </c>
      <c r="H613" s="229" t="s">
        <v>1541</v>
      </c>
      <c r="I613" s="660">
        <v>28</v>
      </c>
      <c r="J613" s="675">
        <f t="shared" ref="J613" si="130">AVERAGE(K613:N613)</f>
        <v>4.96</v>
      </c>
      <c r="K613" s="676">
        <v>4.96</v>
      </c>
      <c r="L613" s="677">
        <v>4.96</v>
      </c>
      <c r="M613" s="677">
        <v>4.96</v>
      </c>
      <c r="N613" s="677">
        <v>4.96</v>
      </c>
      <c r="O613" s="430" t="s">
        <v>2021</v>
      </c>
    </row>
    <row r="614" spans="1:16" ht="18" hidden="1" customHeight="1" x14ac:dyDescent="0.3">
      <c r="A614" s="215" t="s">
        <v>1188</v>
      </c>
      <c r="B614" s="215" t="s">
        <v>1659</v>
      </c>
      <c r="C614" s="660">
        <v>3</v>
      </c>
      <c r="D614" s="362" t="s">
        <v>817</v>
      </c>
      <c r="E614" s="192"/>
      <c r="F614" s="365"/>
      <c r="G614" s="222" t="s">
        <v>1690</v>
      </c>
      <c r="H614" s="230" t="s">
        <v>1690</v>
      </c>
      <c r="I614" s="660">
        <v>34</v>
      </c>
      <c r="J614" s="675">
        <f>AVERAGE(J615:J627)</f>
        <v>4.5249999999999995</v>
      </c>
      <c r="K614" s="682">
        <f>AVERAGE(K615:K627)</f>
        <v>4.5323076923076915</v>
      </c>
      <c r="L614" s="683">
        <f>AVERAGE(L615:L627)</f>
        <v>4.525384615384616</v>
      </c>
      <c r="M614" s="683">
        <f>AVERAGE(M615:M627)</f>
        <v>4.5092307692307694</v>
      </c>
      <c r="N614" s="683">
        <f>AVERAGE(N615:N627)</f>
        <v>4.5330769230769228</v>
      </c>
      <c r="O614" s="434"/>
    </row>
    <row r="615" spans="1:16" ht="18" hidden="1" customHeight="1" x14ac:dyDescent="0.3">
      <c r="A615" s="215" t="s">
        <v>1188</v>
      </c>
      <c r="B615" s="215" t="s">
        <v>1659</v>
      </c>
      <c r="C615" s="660">
        <v>3</v>
      </c>
      <c r="D615" s="356" t="s">
        <v>703</v>
      </c>
      <c r="E615" s="214" t="s">
        <v>1798</v>
      </c>
      <c r="F615" s="221" t="s">
        <v>1799</v>
      </c>
      <c r="G615" s="214" t="s">
        <v>1076</v>
      </c>
      <c r="H615" s="229" t="s">
        <v>1076</v>
      </c>
      <c r="I615" s="660">
        <v>34</v>
      </c>
      <c r="J615" s="672">
        <f t="shared" ref="J615:J624" si="131">AVERAGE(K615:N615)</f>
        <v>4.5599999999999996</v>
      </c>
      <c r="K615" s="673">
        <v>4.55</v>
      </c>
      <c r="L615" s="674">
        <v>4.58</v>
      </c>
      <c r="M615" s="674">
        <v>4.5199999999999996</v>
      </c>
      <c r="N615" s="674">
        <v>4.59</v>
      </c>
      <c r="O615" s="430" t="s">
        <v>2021</v>
      </c>
    </row>
    <row r="616" spans="1:16" ht="18" hidden="1" customHeight="1" x14ac:dyDescent="0.3">
      <c r="A616" s="215" t="s">
        <v>1188</v>
      </c>
      <c r="B616" s="215" t="s">
        <v>1659</v>
      </c>
      <c r="C616" s="660">
        <v>3</v>
      </c>
      <c r="D616" s="356" t="s">
        <v>1674</v>
      </c>
      <c r="E616" s="214" t="s">
        <v>1800</v>
      </c>
      <c r="F616" s="221" t="s">
        <v>1353</v>
      </c>
      <c r="G616" s="214" t="s">
        <v>1076</v>
      </c>
      <c r="H616" s="229" t="s">
        <v>1076</v>
      </c>
      <c r="I616" s="660">
        <v>34</v>
      </c>
      <c r="J616" s="675">
        <f t="shared" si="131"/>
        <v>4.6400000000000006</v>
      </c>
      <c r="K616" s="676">
        <v>4.67</v>
      </c>
      <c r="L616" s="677">
        <v>4.58</v>
      </c>
      <c r="M616" s="677">
        <v>4.6399999999999997</v>
      </c>
      <c r="N616" s="677">
        <v>4.67</v>
      </c>
      <c r="O616" s="430" t="s">
        <v>2021</v>
      </c>
      <c r="P616" s="1"/>
    </row>
    <row r="617" spans="1:16" ht="18" hidden="1" customHeight="1" x14ac:dyDescent="0.3">
      <c r="A617" s="215" t="s">
        <v>1188</v>
      </c>
      <c r="B617" s="215" t="s">
        <v>1659</v>
      </c>
      <c r="C617" s="660">
        <v>3</v>
      </c>
      <c r="D617" s="356" t="s">
        <v>1674</v>
      </c>
      <c r="E617" s="214" t="s">
        <v>1801</v>
      </c>
      <c r="F617" s="221" t="s">
        <v>1802</v>
      </c>
      <c r="G617" s="214" t="s">
        <v>1076</v>
      </c>
      <c r="H617" s="229" t="s">
        <v>1076</v>
      </c>
      <c r="I617" s="660">
        <v>28</v>
      </c>
      <c r="J617" s="675">
        <f t="shared" si="131"/>
        <v>4.45</v>
      </c>
      <c r="K617" s="676">
        <v>4.46</v>
      </c>
      <c r="L617" s="677">
        <v>4.5</v>
      </c>
      <c r="M617" s="677">
        <v>4.3899999999999997</v>
      </c>
      <c r="N617" s="677">
        <v>4.45</v>
      </c>
      <c r="O617" s="430" t="s">
        <v>2021</v>
      </c>
    </row>
    <row r="618" spans="1:16" ht="18" hidden="1" customHeight="1" x14ac:dyDescent="0.3">
      <c r="A618" s="215" t="s">
        <v>1188</v>
      </c>
      <c r="B618" s="215" t="s">
        <v>1659</v>
      </c>
      <c r="C618" s="660">
        <v>3</v>
      </c>
      <c r="D618" s="356" t="s">
        <v>1674</v>
      </c>
      <c r="E618" s="214" t="s">
        <v>1803</v>
      </c>
      <c r="F618" s="221" t="s">
        <v>1804</v>
      </c>
      <c r="G618" s="214" t="s">
        <v>1076</v>
      </c>
      <c r="H618" s="229" t="s">
        <v>1076</v>
      </c>
      <c r="I618" s="660">
        <v>23</v>
      </c>
      <c r="J618" s="675">
        <f t="shared" si="131"/>
        <v>4.41</v>
      </c>
      <c r="K618" s="676">
        <v>4.43</v>
      </c>
      <c r="L618" s="677">
        <v>4.45</v>
      </c>
      <c r="M618" s="677">
        <v>4.41</v>
      </c>
      <c r="N618" s="677">
        <v>4.3499999999999996</v>
      </c>
      <c r="O618" s="430" t="s">
        <v>2021</v>
      </c>
    </row>
    <row r="619" spans="1:16" ht="18" hidden="1" customHeight="1" x14ac:dyDescent="0.3">
      <c r="A619" s="215" t="s">
        <v>1188</v>
      </c>
      <c r="B619" s="215" t="s">
        <v>1659</v>
      </c>
      <c r="C619" s="660">
        <v>3</v>
      </c>
      <c r="D619" s="356" t="s">
        <v>1674</v>
      </c>
      <c r="E619" s="214" t="s">
        <v>1805</v>
      </c>
      <c r="F619" s="221" t="s">
        <v>1806</v>
      </c>
      <c r="G619" s="214" t="s">
        <v>1076</v>
      </c>
      <c r="H619" s="229" t="s">
        <v>1076</v>
      </c>
      <c r="I619" s="660">
        <v>30</v>
      </c>
      <c r="J619" s="675">
        <f t="shared" si="131"/>
        <v>4.6049999999999995</v>
      </c>
      <c r="K619" s="676">
        <v>4.63</v>
      </c>
      <c r="L619" s="677">
        <v>4.63</v>
      </c>
      <c r="M619" s="677">
        <v>4.5999999999999996</v>
      </c>
      <c r="N619" s="677">
        <v>4.5599999999999996</v>
      </c>
      <c r="O619" s="430" t="s">
        <v>2021</v>
      </c>
      <c r="P619" s="1"/>
    </row>
    <row r="620" spans="1:16" ht="18" hidden="1" customHeight="1" x14ac:dyDescent="0.3">
      <c r="A620" s="215" t="s">
        <v>1188</v>
      </c>
      <c r="B620" s="215" t="s">
        <v>1659</v>
      </c>
      <c r="C620" s="660">
        <v>3</v>
      </c>
      <c r="D620" s="356" t="s">
        <v>1674</v>
      </c>
      <c r="E620" s="214" t="s">
        <v>1807</v>
      </c>
      <c r="F620" s="221" t="s">
        <v>1808</v>
      </c>
      <c r="G620" s="214" t="s">
        <v>1076</v>
      </c>
      <c r="H620" s="229" t="s">
        <v>1076</v>
      </c>
      <c r="I620" s="660">
        <v>23</v>
      </c>
      <c r="J620" s="675">
        <f t="shared" si="131"/>
        <v>4.6500000000000004</v>
      </c>
      <c r="K620" s="676">
        <v>4.6500000000000004</v>
      </c>
      <c r="L620" s="677">
        <v>4.6500000000000004</v>
      </c>
      <c r="M620" s="677">
        <v>4.6500000000000004</v>
      </c>
      <c r="N620" s="677">
        <v>4.6500000000000004</v>
      </c>
      <c r="O620" s="430" t="s">
        <v>2021</v>
      </c>
    </row>
    <row r="621" spans="1:16" ht="18" hidden="1" customHeight="1" x14ac:dyDescent="0.3">
      <c r="A621" s="215" t="s">
        <v>1188</v>
      </c>
      <c r="B621" s="215" t="s">
        <v>1659</v>
      </c>
      <c r="C621" s="660">
        <v>3</v>
      </c>
      <c r="D621" s="356" t="s">
        <v>1674</v>
      </c>
      <c r="E621" s="214" t="s">
        <v>1809</v>
      </c>
      <c r="F621" s="221" t="s">
        <v>1810</v>
      </c>
      <c r="G621" s="214" t="s">
        <v>1076</v>
      </c>
      <c r="H621" s="229" t="s">
        <v>1076</v>
      </c>
      <c r="I621" s="660">
        <v>34</v>
      </c>
      <c r="J621" s="675">
        <f t="shared" si="131"/>
        <v>4.3475000000000001</v>
      </c>
      <c r="K621" s="676">
        <v>4.3899999999999997</v>
      </c>
      <c r="L621" s="677">
        <v>4.33</v>
      </c>
      <c r="M621" s="677">
        <v>4.33</v>
      </c>
      <c r="N621" s="677">
        <v>4.34</v>
      </c>
      <c r="O621" s="430" t="s">
        <v>2021</v>
      </c>
    </row>
    <row r="622" spans="1:16" ht="18" hidden="1" customHeight="1" x14ac:dyDescent="0.3">
      <c r="A622" s="215" t="s">
        <v>1188</v>
      </c>
      <c r="B622" s="215" t="s">
        <v>1659</v>
      </c>
      <c r="C622" s="660">
        <v>3</v>
      </c>
      <c r="D622" s="356" t="s">
        <v>1674</v>
      </c>
      <c r="E622" s="214" t="s">
        <v>1811</v>
      </c>
      <c r="F622" s="221" t="s">
        <v>1812</v>
      </c>
      <c r="G622" s="214" t="s">
        <v>1076</v>
      </c>
      <c r="H622" s="229" t="s">
        <v>1076</v>
      </c>
      <c r="I622" s="660">
        <v>28</v>
      </c>
      <c r="J622" s="675">
        <f t="shared" si="131"/>
        <v>4.41</v>
      </c>
      <c r="K622" s="676">
        <v>4.3600000000000003</v>
      </c>
      <c r="L622" s="677">
        <v>4.32</v>
      </c>
      <c r="M622" s="677">
        <v>4.46</v>
      </c>
      <c r="N622" s="677">
        <v>4.5</v>
      </c>
      <c r="O622" s="430" t="s">
        <v>2021</v>
      </c>
    </row>
    <row r="623" spans="1:16" ht="18" hidden="1" customHeight="1" x14ac:dyDescent="0.3">
      <c r="A623" s="215" t="s">
        <v>1188</v>
      </c>
      <c r="B623" s="215" t="s">
        <v>1659</v>
      </c>
      <c r="C623" s="660">
        <v>3</v>
      </c>
      <c r="D623" s="356" t="s">
        <v>1674</v>
      </c>
      <c r="E623" s="214" t="s">
        <v>1813</v>
      </c>
      <c r="F623" s="221" t="s">
        <v>1814</v>
      </c>
      <c r="G623" s="214" t="s">
        <v>1076</v>
      </c>
      <c r="H623" s="229" t="s">
        <v>1076</v>
      </c>
      <c r="I623" s="660">
        <v>21</v>
      </c>
      <c r="J623" s="675">
        <f t="shared" si="131"/>
        <v>4.3550000000000004</v>
      </c>
      <c r="K623" s="676">
        <v>4.33</v>
      </c>
      <c r="L623" s="677">
        <v>4.38</v>
      </c>
      <c r="M623" s="677">
        <v>4.38</v>
      </c>
      <c r="N623" s="677">
        <v>4.33</v>
      </c>
      <c r="O623" s="430" t="s">
        <v>2021</v>
      </c>
      <c r="P623" s="1"/>
    </row>
    <row r="624" spans="1:16" ht="18" hidden="1" customHeight="1" x14ac:dyDescent="0.3">
      <c r="A624" s="215" t="s">
        <v>1188</v>
      </c>
      <c r="B624" s="215" t="s">
        <v>1659</v>
      </c>
      <c r="C624" s="660">
        <v>3</v>
      </c>
      <c r="D624" s="356" t="s">
        <v>1674</v>
      </c>
      <c r="E624" s="103" t="s">
        <v>1815</v>
      </c>
      <c r="F624" s="181" t="s">
        <v>1816</v>
      </c>
      <c r="G624" s="214" t="s">
        <v>1076</v>
      </c>
      <c r="H624" s="229" t="s">
        <v>1076</v>
      </c>
      <c r="I624" s="660">
        <v>21</v>
      </c>
      <c r="J624" s="675">
        <f t="shared" si="131"/>
        <v>4.5</v>
      </c>
      <c r="K624" s="676">
        <v>4.5199999999999996</v>
      </c>
      <c r="L624" s="677">
        <v>4.4800000000000004</v>
      </c>
      <c r="M624" s="677">
        <v>4.4800000000000004</v>
      </c>
      <c r="N624" s="677">
        <v>4.5199999999999996</v>
      </c>
      <c r="O624" s="430" t="s">
        <v>2021</v>
      </c>
    </row>
    <row r="625" spans="1:16" ht="18" hidden="1" customHeight="1" x14ac:dyDescent="0.3">
      <c r="A625" s="215" t="s">
        <v>1188</v>
      </c>
      <c r="B625" s="215" t="s">
        <v>1659</v>
      </c>
      <c r="C625" s="660">
        <v>3</v>
      </c>
      <c r="D625" s="356" t="s">
        <v>1674</v>
      </c>
      <c r="E625" s="103" t="s">
        <v>1817</v>
      </c>
      <c r="F625" s="181" t="s">
        <v>1818</v>
      </c>
      <c r="G625" s="214" t="s">
        <v>1076</v>
      </c>
      <c r="H625" s="229" t="s">
        <v>1076</v>
      </c>
      <c r="I625" s="660">
        <v>26</v>
      </c>
      <c r="J625" s="675">
        <f>AVERAGE(K625:N625)</f>
        <v>4.76</v>
      </c>
      <c r="K625" s="676">
        <v>4.7699999999999996</v>
      </c>
      <c r="L625" s="677">
        <v>4.7699999999999996</v>
      </c>
      <c r="M625" s="677">
        <v>4.7300000000000004</v>
      </c>
      <c r="N625" s="677">
        <v>4.7699999999999996</v>
      </c>
      <c r="O625" s="430" t="s">
        <v>2021</v>
      </c>
    </row>
    <row r="626" spans="1:16" ht="18" hidden="1" customHeight="1" x14ac:dyDescent="0.3">
      <c r="A626" s="215" t="s">
        <v>1188</v>
      </c>
      <c r="B626" s="215" t="s">
        <v>1659</v>
      </c>
      <c r="C626" s="660">
        <v>3</v>
      </c>
      <c r="D626" s="356" t="s">
        <v>1674</v>
      </c>
      <c r="E626" s="103" t="s">
        <v>1817</v>
      </c>
      <c r="F626" s="181" t="s">
        <v>1819</v>
      </c>
      <c r="G626" s="214" t="s">
        <v>1076</v>
      </c>
      <c r="H626" s="229" t="s">
        <v>1076</v>
      </c>
      <c r="I626" s="660">
        <v>28</v>
      </c>
      <c r="J626" s="675">
        <f t="shared" ref="J626:J627" si="132">AVERAGE(K626:N626)</f>
        <v>4.7</v>
      </c>
      <c r="K626" s="676">
        <v>4.71</v>
      </c>
      <c r="L626" s="677">
        <v>4.71</v>
      </c>
      <c r="M626" s="677">
        <v>4.68</v>
      </c>
      <c r="N626" s="677">
        <v>4.7</v>
      </c>
      <c r="O626" s="430" t="s">
        <v>2021</v>
      </c>
    </row>
    <row r="627" spans="1:16" ht="18" hidden="1" customHeight="1" x14ac:dyDescent="0.3">
      <c r="A627" s="215" t="s">
        <v>1188</v>
      </c>
      <c r="B627" s="215" t="s">
        <v>1659</v>
      </c>
      <c r="C627" s="660">
        <v>3</v>
      </c>
      <c r="D627" s="356" t="s">
        <v>1674</v>
      </c>
      <c r="E627" s="103" t="s">
        <v>1820</v>
      </c>
      <c r="F627" s="181" t="s">
        <v>1821</v>
      </c>
      <c r="G627" s="214" t="s">
        <v>1076</v>
      </c>
      <c r="H627" s="229" t="s">
        <v>1076</v>
      </c>
      <c r="I627" s="660">
        <v>20</v>
      </c>
      <c r="J627" s="675">
        <f t="shared" si="132"/>
        <v>4.4375</v>
      </c>
      <c r="K627" s="676">
        <v>4.45</v>
      </c>
      <c r="L627" s="677">
        <v>4.45</v>
      </c>
      <c r="M627" s="677">
        <v>4.3499999999999996</v>
      </c>
      <c r="N627" s="677">
        <v>4.5</v>
      </c>
      <c r="O627" s="430" t="s">
        <v>2021</v>
      </c>
    </row>
    <row r="628" spans="1:16" ht="18" hidden="1" customHeight="1" x14ac:dyDescent="0.3">
      <c r="A628" s="263" t="s">
        <v>1867</v>
      </c>
      <c r="B628" s="263"/>
      <c r="C628" s="659"/>
      <c r="D628" s="361"/>
      <c r="E628" s="264"/>
      <c r="F628" s="264"/>
      <c r="G628" s="264"/>
      <c r="H628" s="264"/>
      <c r="I628" s="659"/>
      <c r="J628" s="686">
        <f>AVERAGEIF($E$630:$E$929, "*", J630:J929)</f>
        <v>4.6399638992975332</v>
      </c>
      <c r="K628" s="687">
        <f t="shared" ref="K628:N628" si="133">AVERAGEIF($E$630:$E$929, "*", K630:K929)</f>
        <v>4.6428593736812998</v>
      </c>
      <c r="L628" s="688">
        <f t="shared" si="133"/>
        <v>4.6443905813368778</v>
      </c>
      <c r="M628" s="688">
        <f t="shared" si="133"/>
        <v>4.6255163666704711</v>
      </c>
      <c r="N628" s="688">
        <f t="shared" si="133"/>
        <v>4.6470892755014646</v>
      </c>
      <c r="O628" s="512" t="s">
        <v>2006</v>
      </c>
    </row>
    <row r="629" spans="1:16" ht="18" hidden="1" customHeight="1" x14ac:dyDescent="0.3">
      <c r="A629" s="215" t="s">
        <v>1834</v>
      </c>
      <c r="B629" s="215" t="s">
        <v>1836</v>
      </c>
      <c r="C629" s="660">
        <v>1</v>
      </c>
      <c r="D629" s="362" t="s">
        <v>1868</v>
      </c>
      <c r="E629" s="192"/>
      <c r="F629" s="365"/>
      <c r="G629" s="222" t="s">
        <v>1869</v>
      </c>
      <c r="H629" s="230" t="s">
        <v>1869</v>
      </c>
      <c r="I629" s="660">
        <v>45</v>
      </c>
      <c r="J629" s="675">
        <f>AVERAGE(J630:J633)</f>
        <v>4.736479621799389</v>
      </c>
      <c r="K629" s="682">
        <f>AVERAGE(K630:K633)</f>
        <v>4.7388888888888889</v>
      </c>
      <c r="L629" s="683">
        <f>AVERAGE(L630:L633)</f>
        <v>4.7277777777777779</v>
      </c>
      <c r="M629" s="683">
        <f>AVERAGE(M630:M633)</f>
        <v>4.7181407094197798</v>
      </c>
      <c r="N629" s="683">
        <f>AVERAGE(N630:N633)</f>
        <v>4.7611111111111111</v>
      </c>
      <c r="O629" s="434"/>
    </row>
    <row r="630" spans="1:16" ht="18" hidden="1" customHeight="1" x14ac:dyDescent="0.3">
      <c r="A630" s="215" t="s">
        <v>1834</v>
      </c>
      <c r="B630" s="215" t="s">
        <v>1836</v>
      </c>
      <c r="C630" s="661">
        <v>1</v>
      </c>
      <c r="D630" s="356" t="s">
        <v>1838</v>
      </c>
      <c r="E630" s="214" t="s">
        <v>1870</v>
      </c>
      <c r="F630" s="221" t="s">
        <v>781</v>
      </c>
      <c r="G630" s="214" t="s">
        <v>1101</v>
      </c>
      <c r="H630" s="229" t="s">
        <v>1101</v>
      </c>
      <c r="I630" s="660">
        <v>45</v>
      </c>
      <c r="J630" s="672">
        <f t="shared" ref="J630:J633" si="134">AVERAGE(K630:N630)</f>
        <v>4.7722222222222221</v>
      </c>
      <c r="K630" s="673">
        <v>4.8</v>
      </c>
      <c r="L630" s="674">
        <v>4.7777777777777777</v>
      </c>
      <c r="M630" s="674">
        <v>4.7333333333333334</v>
      </c>
      <c r="N630" s="674">
        <v>4.7777777777777777</v>
      </c>
      <c r="O630" s="430" t="s">
        <v>2021</v>
      </c>
    </row>
    <row r="631" spans="1:16" ht="18" hidden="1" customHeight="1" x14ac:dyDescent="0.3">
      <c r="A631" s="215" t="s">
        <v>1834</v>
      </c>
      <c r="B631" s="215" t="s">
        <v>1836</v>
      </c>
      <c r="C631" s="661">
        <v>1</v>
      </c>
      <c r="D631" s="356" t="s">
        <v>1838</v>
      </c>
      <c r="E631" s="214" t="s">
        <v>1871</v>
      </c>
      <c r="F631" s="221" t="s">
        <v>1872</v>
      </c>
      <c r="G631" s="214" t="s">
        <v>1101</v>
      </c>
      <c r="H631" s="229" t="s">
        <v>1101</v>
      </c>
      <c r="I631" s="660">
        <v>45</v>
      </c>
      <c r="J631" s="675">
        <f t="shared" si="134"/>
        <v>4.6143939393939393</v>
      </c>
      <c r="K631" s="676">
        <v>4.6222222222222218</v>
      </c>
      <c r="L631" s="677">
        <v>4.5777777777777775</v>
      </c>
      <c r="M631" s="677">
        <v>4.5909090909090908</v>
      </c>
      <c r="N631" s="677">
        <v>4.666666666666667</v>
      </c>
      <c r="O631" s="430" t="s">
        <v>2059</v>
      </c>
      <c r="P631" s="1"/>
    </row>
    <row r="632" spans="1:16" ht="18" hidden="1" customHeight="1" x14ac:dyDescent="0.3">
      <c r="A632" s="215" t="s">
        <v>1834</v>
      </c>
      <c r="B632" s="215" t="s">
        <v>1836</v>
      </c>
      <c r="C632" s="661">
        <v>1</v>
      </c>
      <c r="D632" s="356" t="s">
        <v>1838</v>
      </c>
      <c r="E632" s="214" t="s">
        <v>1873</v>
      </c>
      <c r="F632" s="221" t="s">
        <v>966</v>
      </c>
      <c r="G632" s="214" t="s">
        <v>1101</v>
      </c>
      <c r="H632" s="229" t="s">
        <v>1101</v>
      </c>
      <c r="I632" s="660">
        <v>45</v>
      </c>
      <c r="J632" s="675">
        <f t="shared" si="134"/>
        <v>4.7055555555555557</v>
      </c>
      <c r="K632" s="676">
        <v>4.666666666666667</v>
      </c>
      <c r="L632" s="677">
        <v>4.7111111111111112</v>
      </c>
      <c r="M632" s="677">
        <v>4.7111111111111112</v>
      </c>
      <c r="N632" s="677">
        <v>4.7333333333333334</v>
      </c>
      <c r="O632" s="430" t="s">
        <v>2021</v>
      </c>
    </row>
    <row r="633" spans="1:16" ht="18" hidden="1" customHeight="1" x14ac:dyDescent="0.3">
      <c r="A633" s="215" t="s">
        <v>1834</v>
      </c>
      <c r="B633" s="215" t="s">
        <v>1836</v>
      </c>
      <c r="C633" s="661">
        <v>1</v>
      </c>
      <c r="D633" s="356" t="s">
        <v>1838</v>
      </c>
      <c r="E633" s="214" t="s">
        <v>1874</v>
      </c>
      <c r="F633" s="221" t="s">
        <v>1875</v>
      </c>
      <c r="G633" s="214" t="s">
        <v>1101</v>
      </c>
      <c r="H633" s="229" t="s">
        <v>1101</v>
      </c>
      <c r="I633" s="660">
        <v>45</v>
      </c>
      <c r="J633" s="675">
        <f t="shared" si="134"/>
        <v>4.8537467700258397</v>
      </c>
      <c r="K633" s="676">
        <v>4.8666666666666663</v>
      </c>
      <c r="L633" s="677">
        <v>4.8444444444444441</v>
      </c>
      <c r="M633" s="677">
        <v>4.8372093023255811</v>
      </c>
      <c r="N633" s="677">
        <v>4.8666666666666663</v>
      </c>
      <c r="O633" s="430" t="s">
        <v>2059</v>
      </c>
    </row>
    <row r="634" spans="1:16" ht="18" customHeight="1" x14ac:dyDescent="0.3">
      <c r="A634" s="215" t="s">
        <v>1834</v>
      </c>
      <c r="B634" s="215" t="s">
        <v>1836</v>
      </c>
      <c r="C634" s="660">
        <v>22</v>
      </c>
      <c r="D634" s="362" t="s">
        <v>1937</v>
      </c>
      <c r="E634" s="192"/>
      <c r="F634" s="365"/>
      <c r="G634" s="222" t="s">
        <v>247</v>
      </c>
      <c r="H634" s="230" t="s">
        <v>248</v>
      </c>
      <c r="I634" s="660">
        <v>80</v>
      </c>
      <c r="J634" s="675">
        <f>AVERAGE(J635:J653)</f>
        <v>4.6033630334953237</v>
      </c>
      <c r="K634" s="682">
        <f>AVERAGE(K635:K653)</f>
        <v>4.5999521708538964</v>
      </c>
      <c r="L634" s="683">
        <f>AVERAGE(L635:L653)</f>
        <v>4.6167898058043706</v>
      </c>
      <c r="M634" s="683">
        <f>AVERAGE(M635:M653)</f>
        <v>4.6010106154448325</v>
      </c>
      <c r="N634" s="683">
        <f>AVERAGE(N635:N653)</f>
        <v>4.5956995418781936</v>
      </c>
      <c r="O634" s="434"/>
    </row>
    <row r="635" spans="1:16" ht="18" customHeight="1" x14ac:dyDescent="0.3">
      <c r="A635" s="215" t="s">
        <v>1834</v>
      </c>
      <c r="B635" s="215" t="s">
        <v>1836</v>
      </c>
      <c r="C635" s="660">
        <v>22</v>
      </c>
      <c r="D635" s="356" t="s">
        <v>1839</v>
      </c>
      <c r="E635" s="214" t="s">
        <v>112</v>
      </c>
      <c r="F635" s="221" t="s">
        <v>326</v>
      </c>
      <c r="G635" s="214" t="s">
        <v>247</v>
      </c>
      <c r="H635" s="229" t="s">
        <v>248</v>
      </c>
      <c r="I635" s="660">
        <v>13</v>
      </c>
      <c r="J635" s="672">
        <f t="shared" ref="J635:J641" si="135">AVERAGE(K635:N635)</f>
        <v>4.4615384615384617</v>
      </c>
      <c r="K635" s="673">
        <v>4.4615384615384617</v>
      </c>
      <c r="L635" s="674">
        <v>4.4615384615384617</v>
      </c>
      <c r="M635" s="674">
        <v>4.4615384615384617</v>
      </c>
      <c r="N635" s="674">
        <v>4.4615384615384617</v>
      </c>
      <c r="O635" s="430" t="s">
        <v>1535</v>
      </c>
    </row>
    <row r="636" spans="1:16" ht="18" customHeight="1" x14ac:dyDescent="0.3">
      <c r="A636" s="215" t="s">
        <v>1834</v>
      </c>
      <c r="B636" s="215" t="s">
        <v>1836</v>
      </c>
      <c r="C636" s="660">
        <v>22</v>
      </c>
      <c r="D636" s="356" t="s">
        <v>1839</v>
      </c>
      <c r="E636" s="214" t="s">
        <v>94</v>
      </c>
      <c r="F636" s="221" t="s">
        <v>326</v>
      </c>
      <c r="G636" s="214" t="s">
        <v>247</v>
      </c>
      <c r="H636" s="229" t="s">
        <v>248</v>
      </c>
      <c r="I636" s="660">
        <v>13</v>
      </c>
      <c r="J636" s="675">
        <f t="shared" si="135"/>
        <v>4.615384615384615</v>
      </c>
      <c r="K636" s="676">
        <v>4.615384615384615</v>
      </c>
      <c r="L636" s="677">
        <v>4.615384615384615</v>
      </c>
      <c r="M636" s="677">
        <v>4.615384615384615</v>
      </c>
      <c r="N636" s="677">
        <v>4.615384615384615</v>
      </c>
      <c r="O636" s="430" t="s">
        <v>1535</v>
      </c>
      <c r="P636" s="1"/>
    </row>
    <row r="637" spans="1:16" ht="18" customHeight="1" x14ac:dyDescent="0.3">
      <c r="A637" s="215" t="s">
        <v>1834</v>
      </c>
      <c r="B637" s="215" t="s">
        <v>1836</v>
      </c>
      <c r="C637" s="660">
        <v>22</v>
      </c>
      <c r="D637" s="356" t="s">
        <v>1839</v>
      </c>
      <c r="E637" s="214" t="s">
        <v>93</v>
      </c>
      <c r="F637" s="221" t="s">
        <v>326</v>
      </c>
      <c r="G637" s="214" t="s">
        <v>247</v>
      </c>
      <c r="H637" s="229" t="s">
        <v>248</v>
      </c>
      <c r="I637" s="660">
        <v>11</v>
      </c>
      <c r="J637" s="675">
        <f t="shared" si="135"/>
        <v>4.9090909090909092</v>
      </c>
      <c r="K637" s="676">
        <v>4.9090909090909092</v>
      </c>
      <c r="L637" s="677">
        <v>4.9090909090909092</v>
      </c>
      <c r="M637" s="677">
        <v>4.9090909090909092</v>
      </c>
      <c r="N637" s="677">
        <v>4.9090909090909092</v>
      </c>
      <c r="O637" s="430" t="s">
        <v>1535</v>
      </c>
    </row>
    <row r="638" spans="1:16" ht="18" customHeight="1" x14ac:dyDescent="0.3">
      <c r="A638" s="215" t="s">
        <v>1834</v>
      </c>
      <c r="B638" s="215" t="s">
        <v>1836</v>
      </c>
      <c r="C638" s="660">
        <v>22</v>
      </c>
      <c r="D638" s="356" t="s">
        <v>1839</v>
      </c>
      <c r="E638" s="214" t="s">
        <v>95</v>
      </c>
      <c r="F638" s="221" t="s">
        <v>321</v>
      </c>
      <c r="G638" s="214" t="s">
        <v>247</v>
      </c>
      <c r="H638" s="229" t="s">
        <v>248</v>
      </c>
      <c r="I638" s="660">
        <v>17</v>
      </c>
      <c r="J638" s="675">
        <f t="shared" si="135"/>
        <v>4.8088235294117645</v>
      </c>
      <c r="K638" s="676">
        <v>4.7647058823529411</v>
      </c>
      <c r="L638" s="677">
        <v>4.8235294117647056</v>
      </c>
      <c r="M638" s="677">
        <v>4.8235294117647056</v>
      </c>
      <c r="N638" s="677">
        <v>4.8235294117647056</v>
      </c>
      <c r="O638" s="430" t="s">
        <v>1535</v>
      </c>
    </row>
    <row r="639" spans="1:16" ht="18" customHeight="1" x14ac:dyDescent="0.3">
      <c r="A639" s="215" t="s">
        <v>1834</v>
      </c>
      <c r="B639" s="215" t="s">
        <v>1836</v>
      </c>
      <c r="C639" s="660">
        <v>22</v>
      </c>
      <c r="D639" s="356" t="s">
        <v>1839</v>
      </c>
      <c r="E639" s="214" t="s">
        <v>97</v>
      </c>
      <c r="F639" s="221" t="s">
        <v>321</v>
      </c>
      <c r="G639" s="214" t="s">
        <v>247</v>
      </c>
      <c r="H639" s="229" t="s">
        <v>248</v>
      </c>
      <c r="I639" s="660">
        <v>17</v>
      </c>
      <c r="J639" s="675">
        <f t="shared" si="135"/>
        <v>4.6029411764705879</v>
      </c>
      <c r="K639" s="676">
        <v>4.5882352941176467</v>
      </c>
      <c r="L639" s="677">
        <v>4.6470588235294121</v>
      </c>
      <c r="M639" s="677">
        <v>4.5882352941176467</v>
      </c>
      <c r="N639" s="677">
        <v>4.5882352941176467</v>
      </c>
      <c r="O639" s="430" t="s">
        <v>1535</v>
      </c>
      <c r="P639" s="1"/>
    </row>
    <row r="640" spans="1:16" ht="18" customHeight="1" x14ac:dyDescent="0.3">
      <c r="A640" s="215" t="s">
        <v>1834</v>
      </c>
      <c r="B640" s="215" t="s">
        <v>1836</v>
      </c>
      <c r="C640" s="660">
        <v>22</v>
      </c>
      <c r="D640" s="356" t="s">
        <v>1839</v>
      </c>
      <c r="E640" s="214" t="s">
        <v>108</v>
      </c>
      <c r="F640" s="221" t="s">
        <v>96</v>
      </c>
      <c r="G640" s="214" t="s">
        <v>247</v>
      </c>
      <c r="H640" s="229" t="s">
        <v>248</v>
      </c>
      <c r="I640" s="660">
        <v>22</v>
      </c>
      <c r="J640" s="675">
        <f t="shared" si="135"/>
        <v>4.8315217391304355</v>
      </c>
      <c r="K640" s="676">
        <v>4.8181818181818183</v>
      </c>
      <c r="L640" s="677">
        <v>4.8260869565217392</v>
      </c>
      <c r="M640" s="677">
        <v>4.8636363636363633</v>
      </c>
      <c r="N640" s="677">
        <v>4.8181818181818183</v>
      </c>
      <c r="O640" s="430" t="s">
        <v>1535</v>
      </c>
    </row>
    <row r="641" spans="1:16" ht="18" customHeight="1" x14ac:dyDescent="0.3">
      <c r="A641" s="215" t="s">
        <v>1834</v>
      </c>
      <c r="B641" s="215" t="s">
        <v>1836</v>
      </c>
      <c r="C641" s="660">
        <v>22</v>
      </c>
      <c r="D641" s="356" t="s">
        <v>1839</v>
      </c>
      <c r="E641" s="103" t="s">
        <v>1298</v>
      </c>
      <c r="F641" s="181" t="s">
        <v>1299</v>
      </c>
      <c r="G641" s="214" t="s">
        <v>247</v>
      </c>
      <c r="H641" s="229" t="s">
        <v>248</v>
      </c>
      <c r="I641" s="660">
        <v>16</v>
      </c>
      <c r="J641" s="675">
        <f t="shared" si="135"/>
        <v>4.625</v>
      </c>
      <c r="K641" s="676">
        <v>4.625</v>
      </c>
      <c r="L641" s="677">
        <v>4.625</v>
      </c>
      <c r="M641" s="677">
        <v>4.625</v>
      </c>
      <c r="N641" s="677">
        <v>4.625</v>
      </c>
      <c r="O641" s="430" t="s">
        <v>1537</v>
      </c>
    </row>
    <row r="642" spans="1:16" ht="18" customHeight="1" x14ac:dyDescent="0.3">
      <c r="A642" s="215" t="s">
        <v>1834</v>
      </c>
      <c r="B642" s="215" t="s">
        <v>1836</v>
      </c>
      <c r="C642" s="660">
        <v>22</v>
      </c>
      <c r="D642" s="356" t="s">
        <v>1839</v>
      </c>
      <c r="E642" s="103" t="s">
        <v>1300</v>
      </c>
      <c r="F642" s="181" t="s">
        <v>1301</v>
      </c>
      <c r="G642" s="214" t="s">
        <v>247</v>
      </c>
      <c r="H642" s="229" t="s">
        <v>248</v>
      </c>
      <c r="I642" s="660">
        <v>17</v>
      </c>
      <c r="J642" s="675">
        <f>AVERAGE(K642:N642)</f>
        <v>4.5637254901960782</v>
      </c>
      <c r="K642" s="676">
        <v>4.5882352941176467</v>
      </c>
      <c r="L642" s="677">
        <v>4.5999999999999996</v>
      </c>
      <c r="M642" s="677">
        <v>4.5333333333333332</v>
      </c>
      <c r="N642" s="677">
        <v>4.5333333333333332</v>
      </c>
      <c r="O642" s="430" t="s">
        <v>1537</v>
      </c>
    </row>
    <row r="643" spans="1:16" ht="18" customHeight="1" x14ac:dyDescent="0.3">
      <c r="A643" s="215" t="s">
        <v>1834</v>
      </c>
      <c r="B643" s="215" t="s">
        <v>1836</v>
      </c>
      <c r="C643" s="660">
        <v>22</v>
      </c>
      <c r="D643" s="356" t="s">
        <v>1839</v>
      </c>
      <c r="E643" s="103" t="s">
        <v>1302</v>
      </c>
      <c r="F643" s="181" t="s">
        <v>1303</v>
      </c>
      <c r="G643" s="214" t="s">
        <v>247</v>
      </c>
      <c r="H643" s="229" t="s">
        <v>248</v>
      </c>
      <c r="I643" s="660">
        <v>31</v>
      </c>
      <c r="J643" s="675">
        <f t="shared" ref="J643:J653" si="136">AVERAGE(K643:N643)</f>
        <v>4.5967741935483879</v>
      </c>
      <c r="K643" s="676">
        <v>4.612903225806452</v>
      </c>
      <c r="L643" s="677">
        <v>4.612903225806452</v>
      </c>
      <c r="M643" s="677">
        <v>4.580645161290323</v>
      </c>
      <c r="N643" s="677">
        <v>4.580645161290323</v>
      </c>
      <c r="O643" s="430" t="s">
        <v>1537</v>
      </c>
    </row>
    <row r="644" spans="1:16" ht="18" customHeight="1" x14ac:dyDescent="0.3">
      <c r="A644" s="215" t="s">
        <v>1834</v>
      </c>
      <c r="B644" s="215" t="s">
        <v>1836</v>
      </c>
      <c r="C644" s="660">
        <v>22</v>
      </c>
      <c r="D644" s="356" t="s">
        <v>1839</v>
      </c>
      <c r="E644" s="103" t="s">
        <v>1304</v>
      </c>
      <c r="F644" s="181" t="s">
        <v>1305</v>
      </c>
      <c r="G644" s="214" t="s">
        <v>247</v>
      </c>
      <c r="H644" s="229" t="s">
        <v>248</v>
      </c>
      <c r="I644" s="660">
        <v>13</v>
      </c>
      <c r="J644" s="675">
        <f t="shared" si="136"/>
        <v>4.7692307692307692</v>
      </c>
      <c r="K644" s="676">
        <v>4.7692307692307692</v>
      </c>
      <c r="L644" s="677">
        <v>4.7692307692307692</v>
      </c>
      <c r="M644" s="677">
        <v>4.7692307692307692</v>
      </c>
      <c r="N644" s="677">
        <v>4.7692307692307692</v>
      </c>
      <c r="O644" s="430" t="s">
        <v>1537</v>
      </c>
    </row>
    <row r="645" spans="1:16" ht="18" customHeight="1" x14ac:dyDescent="0.3">
      <c r="A645" s="215" t="s">
        <v>1834</v>
      </c>
      <c r="B645" s="215" t="s">
        <v>1836</v>
      </c>
      <c r="C645" s="660">
        <v>22</v>
      </c>
      <c r="D645" s="356" t="s">
        <v>1839</v>
      </c>
      <c r="E645" s="103" t="s">
        <v>1306</v>
      </c>
      <c r="F645" s="181" t="s">
        <v>1307</v>
      </c>
      <c r="G645" s="214" t="s">
        <v>247</v>
      </c>
      <c r="H645" s="229" t="s">
        <v>248</v>
      </c>
      <c r="I645" s="660">
        <v>10</v>
      </c>
      <c r="J645" s="675">
        <f t="shared" si="136"/>
        <v>4.5</v>
      </c>
      <c r="K645" s="676">
        <v>4.5</v>
      </c>
      <c r="L645" s="677">
        <v>4.5</v>
      </c>
      <c r="M645" s="677">
        <v>4.5</v>
      </c>
      <c r="N645" s="677">
        <v>4.5</v>
      </c>
      <c r="O645" s="430" t="s">
        <v>1537</v>
      </c>
      <c r="P645" s="1"/>
    </row>
    <row r="646" spans="1:16" ht="18" customHeight="1" x14ac:dyDescent="0.3">
      <c r="A646" s="215" t="s">
        <v>1834</v>
      </c>
      <c r="B646" s="215" t="s">
        <v>1836</v>
      </c>
      <c r="C646" s="660">
        <v>22</v>
      </c>
      <c r="D646" s="356" t="s">
        <v>1839</v>
      </c>
      <c r="E646" s="103" t="s">
        <v>1308</v>
      </c>
      <c r="F646" s="181" t="s">
        <v>1309</v>
      </c>
      <c r="G646" s="214" t="s">
        <v>247</v>
      </c>
      <c r="H646" s="229" t="s">
        <v>248</v>
      </c>
      <c r="I646" s="660">
        <v>13</v>
      </c>
      <c r="J646" s="675">
        <f t="shared" si="136"/>
        <v>4.0384615384615383</v>
      </c>
      <c r="K646" s="676">
        <v>4.0769230769230766</v>
      </c>
      <c r="L646" s="677">
        <v>4.0769230769230766</v>
      </c>
      <c r="M646" s="677">
        <v>4</v>
      </c>
      <c r="N646" s="677">
        <v>4</v>
      </c>
      <c r="O646" s="430" t="s">
        <v>1537</v>
      </c>
    </row>
    <row r="647" spans="1:16" ht="18" customHeight="1" x14ac:dyDescent="0.3">
      <c r="A647" s="215" t="s">
        <v>1834</v>
      </c>
      <c r="B647" s="215" t="s">
        <v>1836</v>
      </c>
      <c r="C647" s="660">
        <v>22</v>
      </c>
      <c r="D647" s="356" t="s">
        <v>1839</v>
      </c>
      <c r="E647" s="103" t="s">
        <v>1312</v>
      </c>
      <c r="F647" s="181" t="s">
        <v>1314</v>
      </c>
      <c r="G647" s="214" t="s">
        <v>247</v>
      </c>
      <c r="H647" s="229" t="s">
        <v>248</v>
      </c>
      <c r="I647" s="660">
        <v>22</v>
      </c>
      <c r="J647" s="675">
        <f t="shared" si="136"/>
        <v>4.7727272727272725</v>
      </c>
      <c r="K647" s="676">
        <v>4.7727272727272725</v>
      </c>
      <c r="L647" s="677">
        <v>4.7727272727272725</v>
      </c>
      <c r="M647" s="677">
        <v>4.7727272727272725</v>
      </c>
      <c r="N647" s="677">
        <v>4.7727272727272725</v>
      </c>
      <c r="O647" s="430" t="s">
        <v>1538</v>
      </c>
    </row>
    <row r="648" spans="1:16" ht="18" customHeight="1" x14ac:dyDescent="0.3">
      <c r="A648" s="215" t="s">
        <v>1834</v>
      </c>
      <c r="B648" s="215" t="s">
        <v>1836</v>
      </c>
      <c r="C648" s="660">
        <v>22</v>
      </c>
      <c r="D648" s="356" t="s">
        <v>1839</v>
      </c>
      <c r="E648" s="103" t="s">
        <v>1313</v>
      </c>
      <c r="F648" s="181" t="s">
        <v>1315</v>
      </c>
      <c r="G648" s="214" t="s">
        <v>247</v>
      </c>
      <c r="H648" s="229" t="s">
        <v>248</v>
      </c>
      <c r="I648" s="660">
        <v>14</v>
      </c>
      <c r="J648" s="675">
        <f t="shared" si="136"/>
        <v>4.5467032967032965</v>
      </c>
      <c r="K648" s="676">
        <v>4.5714285714285712</v>
      </c>
      <c r="L648" s="677">
        <v>4.5384615384615383</v>
      </c>
      <c r="M648" s="677">
        <v>4.5384615384615383</v>
      </c>
      <c r="N648" s="677">
        <v>4.5384615384615383</v>
      </c>
      <c r="O648" s="430" t="s">
        <v>1538</v>
      </c>
    </row>
    <row r="649" spans="1:16" ht="18" customHeight="1" x14ac:dyDescent="0.3">
      <c r="A649" s="215" t="s">
        <v>1834</v>
      </c>
      <c r="B649" s="215" t="s">
        <v>1836</v>
      </c>
      <c r="C649" s="660">
        <v>22</v>
      </c>
      <c r="D649" s="356" t="s">
        <v>1839</v>
      </c>
      <c r="E649" s="103" t="s">
        <v>1316</v>
      </c>
      <c r="F649" s="181" t="s">
        <v>1317</v>
      </c>
      <c r="G649" s="214" t="s">
        <v>247</v>
      </c>
      <c r="H649" s="229" t="s">
        <v>248</v>
      </c>
      <c r="I649" s="660">
        <v>8</v>
      </c>
      <c r="J649" s="675">
        <f t="shared" si="136"/>
        <v>4.71875</v>
      </c>
      <c r="K649" s="676">
        <v>4.625</v>
      </c>
      <c r="L649" s="677">
        <v>4.75</v>
      </c>
      <c r="M649" s="677">
        <v>4.75</v>
      </c>
      <c r="N649" s="677">
        <v>4.75</v>
      </c>
      <c r="O649" s="430" t="s">
        <v>1538</v>
      </c>
    </row>
    <row r="650" spans="1:16" ht="18" customHeight="1" x14ac:dyDescent="0.3">
      <c r="A650" s="215" t="s">
        <v>1834</v>
      </c>
      <c r="B650" s="215" t="s">
        <v>1836</v>
      </c>
      <c r="C650" s="660">
        <v>22</v>
      </c>
      <c r="D650" s="356" t="s">
        <v>1839</v>
      </c>
      <c r="E650" s="103" t="s">
        <v>98</v>
      </c>
      <c r="F650" s="181" t="s">
        <v>99</v>
      </c>
      <c r="G650" s="214" t="s">
        <v>247</v>
      </c>
      <c r="H650" s="229" t="s">
        <v>248</v>
      </c>
      <c r="I650" s="660">
        <v>80</v>
      </c>
      <c r="J650" s="675">
        <f t="shared" si="136"/>
        <v>4.7010083713850834</v>
      </c>
      <c r="K650" s="676">
        <v>4.6986301369863011</v>
      </c>
      <c r="L650" s="677">
        <v>4.7123287671232879</v>
      </c>
      <c r="M650" s="677">
        <v>4.6986301369863011</v>
      </c>
      <c r="N650" s="677">
        <v>4.6944444444444446</v>
      </c>
      <c r="O650" s="430" t="s">
        <v>1539</v>
      </c>
    </row>
    <row r="651" spans="1:16" ht="18" customHeight="1" x14ac:dyDescent="0.3">
      <c r="A651" s="215" t="s">
        <v>1834</v>
      </c>
      <c r="B651" s="215" t="s">
        <v>1836</v>
      </c>
      <c r="C651" s="660">
        <v>22</v>
      </c>
      <c r="D651" s="356" t="s">
        <v>1839</v>
      </c>
      <c r="E651" s="214" t="s">
        <v>89</v>
      </c>
      <c r="F651" s="221" t="s">
        <v>90</v>
      </c>
      <c r="G651" s="214" t="s">
        <v>247</v>
      </c>
      <c r="H651" s="229" t="s">
        <v>248</v>
      </c>
      <c r="I651" s="660">
        <v>80</v>
      </c>
      <c r="J651" s="675">
        <f t="shared" si="136"/>
        <v>4.4919685577580317</v>
      </c>
      <c r="K651" s="676">
        <v>4.4868421052631575</v>
      </c>
      <c r="L651" s="677">
        <v>4.5657894736842106</v>
      </c>
      <c r="M651" s="677">
        <v>4.4736842105263159</v>
      </c>
      <c r="N651" s="677">
        <v>4.4415584415584419</v>
      </c>
      <c r="O651" s="430" t="s">
        <v>1539</v>
      </c>
    </row>
    <row r="652" spans="1:16" ht="18" customHeight="1" x14ac:dyDescent="0.3">
      <c r="A652" s="215" t="s">
        <v>1834</v>
      </c>
      <c r="B652" s="215" t="s">
        <v>1836</v>
      </c>
      <c r="C652" s="660">
        <v>22</v>
      </c>
      <c r="D652" s="356" t="s">
        <v>1839</v>
      </c>
      <c r="E652" s="214" t="s">
        <v>1938</v>
      </c>
      <c r="F652" s="221" t="s">
        <v>1939</v>
      </c>
      <c r="G652" s="214" t="s">
        <v>247</v>
      </c>
      <c r="H652" s="229" t="s">
        <v>248</v>
      </c>
      <c r="I652" s="660">
        <v>80</v>
      </c>
      <c r="J652" s="675">
        <f t="shared" si="136"/>
        <v>4.3672968021319125</v>
      </c>
      <c r="K652" s="676">
        <v>4.3670886075949369</v>
      </c>
      <c r="L652" s="677">
        <v>4.3924050632911396</v>
      </c>
      <c r="M652" s="677">
        <v>4.3544303797468356</v>
      </c>
      <c r="N652" s="677">
        <v>4.3552631578947372</v>
      </c>
      <c r="O652" s="430" t="s">
        <v>2022</v>
      </c>
    </row>
    <row r="653" spans="1:16" ht="18" customHeight="1" x14ac:dyDescent="0.3">
      <c r="A653" s="215" t="s">
        <v>1834</v>
      </c>
      <c r="B653" s="215" t="s">
        <v>1836</v>
      </c>
      <c r="C653" s="660">
        <v>22</v>
      </c>
      <c r="D653" s="356" t="s">
        <v>1839</v>
      </c>
      <c r="E653" s="214" t="s">
        <v>1940</v>
      </c>
      <c r="F653" s="221" t="s">
        <v>1941</v>
      </c>
      <c r="G653" s="214" t="s">
        <v>247</v>
      </c>
      <c r="H653" s="229" t="s">
        <v>248</v>
      </c>
      <c r="I653" s="660">
        <v>80</v>
      </c>
      <c r="J653" s="675">
        <f t="shared" si="136"/>
        <v>4.5429509132420094</v>
      </c>
      <c r="K653" s="676">
        <v>4.5479452054794525</v>
      </c>
      <c r="L653" s="677">
        <v>4.5205479452054798</v>
      </c>
      <c r="M653" s="677">
        <v>4.5616438356164384</v>
      </c>
      <c r="N653" s="677">
        <v>4.541666666666667</v>
      </c>
      <c r="O653" s="430" t="s">
        <v>2022</v>
      </c>
    </row>
    <row r="654" spans="1:16" ht="18" hidden="1" customHeight="1" x14ac:dyDescent="0.3">
      <c r="A654" s="215" t="s">
        <v>1834</v>
      </c>
      <c r="B654" s="215" t="s">
        <v>1836</v>
      </c>
      <c r="C654" s="660">
        <v>2</v>
      </c>
      <c r="D654" s="362" t="s">
        <v>652</v>
      </c>
      <c r="E654" s="192"/>
      <c r="F654" s="365"/>
      <c r="G654" s="222" t="s">
        <v>278</v>
      </c>
      <c r="H654" s="230" t="s">
        <v>278</v>
      </c>
      <c r="I654" s="660">
        <v>29</v>
      </c>
      <c r="J654" s="675">
        <f>AVERAGE(J655:J661)</f>
        <v>4.6235224932885028</v>
      </c>
      <c r="K654" s="682">
        <f t="shared" ref="K654:N654" si="137">AVERAGE(K655:K661)</f>
        <v>4.624384236453202</v>
      </c>
      <c r="L654" s="683">
        <f t="shared" si="137"/>
        <v>4.6276226965882135</v>
      </c>
      <c r="M654" s="683">
        <f t="shared" si="137"/>
        <v>4.6097818437719909</v>
      </c>
      <c r="N654" s="683">
        <f t="shared" si="137"/>
        <v>4.6323011963406051</v>
      </c>
      <c r="O654" s="434"/>
    </row>
    <row r="655" spans="1:16" ht="18" hidden="1" customHeight="1" x14ac:dyDescent="0.3">
      <c r="A655" s="215" t="s">
        <v>1834</v>
      </c>
      <c r="B655" s="215" t="s">
        <v>1836</v>
      </c>
      <c r="C655" s="660">
        <v>2</v>
      </c>
      <c r="D655" s="356" t="s">
        <v>368</v>
      </c>
      <c r="E655" s="214" t="s">
        <v>1951</v>
      </c>
      <c r="F655" s="221" t="s">
        <v>393</v>
      </c>
      <c r="G655" s="214" t="s">
        <v>1273</v>
      </c>
      <c r="H655" s="229" t="s">
        <v>1273</v>
      </c>
      <c r="I655" s="660">
        <v>29</v>
      </c>
      <c r="J655" s="672">
        <f t="shared" ref="J655:J660" si="138">AVERAGE(K655:N655)</f>
        <v>4.6293103448275863</v>
      </c>
      <c r="K655" s="673">
        <v>4.6206896551724137</v>
      </c>
      <c r="L655" s="674">
        <v>4.6206896551724137</v>
      </c>
      <c r="M655" s="674">
        <v>4.6551724137931032</v>
      </c>
      <c r="N655" s="674">
        <v>4.6206896551724137</v>
      </c>
      <c r="O655" s="430" t="s">
        <v>2059</v>
      </c>
    </row>
    <row r="656" spans="1:16" ht="18" hidden="1" customHeight="1" x14ac:dyDescent="0.3">
      <c r="A656" s="215" t="s">
        <v>1834</v>
      </c>
      <c r="B656" s="215" t="s">
        <v>1836</v>
      </c>
      <c r="C656" s="660">
        <v>2</v>
      </c>
      <c r="D656" s="356" t="s">
        <v>368</v>
      </c>
      <c r="E656" s="214" t="s">
        <v>1952</v>
      </c>
      <c r="F656" s="221" t="s">
        <v>1953</v>
      </c>
      <c r="G656" s="214" t="s">
        <v>1273</v>
      </c>
      <c r="H656" s="229" t="s">
        <v>1273</v>
      </c>
      <c r="I656" s="660">
        <v>29</v>
      </c>
      <c r="J656" s="675">
        <f t="shared" si="138"/>
        <v>4.6120689655172411</v>
      </c>
      <c r="K656" s="676">
        <v>4.5862068965517242</v>
      </c>
      <c r="L656" s="677">
        <v>4.5862068965517242</v>
      </c>
      <c r="M656" s="677">
        <v>4.6206896551724137</v>
      </c>
      <c r="N656" s="677">
        <v>4.6551724137931032</v>
      </c>
      <c r="O656" s="430" t="s">
        <v>2059</v>
      </c>
      <c r="P656" s="1"/>
    </row>
    <row r="657" spans="1:16" ht="18" hidden="1" customHeight="1" x14ac:dyDescent="0.3">
      <c r="A657" s="215" t="s">
        <v>1834</v>
      </c>
      <c r="B657" s="215" t="s">
        <v>1836</v>
      </c>
      <c r="C657" s="660">
        <v>2</v>
      </c>
      <c r="D657" s="356" t="s">
        <v>368</v>
      </c>
      <c r="E657" s="214" t="s">
        <v>1954</v>
      </c>
      <c r="F657" s="221" t="s">
        <v>1955</v>
      </c>
      <c r="G657" s="214" t="s">
        <v>1273</v>
      </c>
      <c r="H657" s="229" t="s">
        <v>1273</v>
      </c>
      <c r="I657" s="660">
        <v>29</v>
      </c>
      <c r="J657" s="675">
        <f t="shared" si="138"/>
        <v>4.7473544973544968</v>
      </c>
      <c r="K657" s="676">
        <v>4.75</v>
      </c>
      <c r="L657" s="677">
        <v>4.7037037037037033</v>
      </c>
      <c r="M657" s="677">
        <v>4.7857142857142856</v>
      </c>
      <c r="N657" s="677">
        <v>4.75</v>
      </c>
      <c r="O657" s="430" t="s">
        <v>2059</v>
      </c>
    </row>
    <row r="658" spans="1:16" ht="18" hidden="1" customHeight="1" x14ac:dyDescent="0.3">
      <c r="A658" s="215" t="s">
        <v>1834</v>
      </c>
      <c r="B658" s="215" t="s">
        <v>1836</v>
      </c>
      <c r="C658" s="660">
        <v>2</v>
      </c>
      <c r="D658" s="356" t="s">
        <v>368</v>
      </c>
      <c r="E658" s="214" t="s">
        <v>1956</v>
      </c>
      <c r="F658" s="221" t="s">
        <v>1957</v>
      </c>
      <c r="G658" s="214" t="s">
        <v>1273</v>
      </c>
      <c r="H658" s="229" t="s">
        <v>1273</v>
      </c>
      <c r="I658" s="660">
        <v>29</v>
      </c>
      <c r="J658" s="675">
        <f t="shared" si="138"/>
        <v>4.6086822660098523</v>
      </c>
      <c r="K658" s="676">
        <v>4.6206896551724137</v>
      </c>
      <c r="L658" s="677">
        <v>4.6896551724137927</v>
      </c>
      <c r="M658" s="677">
        <v>4.5172413793103452</v>
      </c>
      <c r="N658" s="677">
        <v>4.6071428571428568</v>
      </c>
      <c r="O658" s="430" t="s">
        <v>2021</v>
      </c>
    </row>
    <row r="659" spans="1:16" ht="18" hidden="1" customHeight="1" x14ac:dyDescent="0.3">
      <c r="A659" s="215" t="s">
        <v>1834</v>
      </c>
      <c r="B659" s="215" t="s">
        <v>1836</v>
      </c>
      <c r="C659" s="660">
        <v>2</v>
      </c>
      <c r="D659" s="356" t="s">
        <v>368</v>
      </c>
      <c r="E659" s="214" t="s">
        <v>1958</v>
      </c>
      <c r="F659" s="221" t="s">
        <v>1959</v>
      </c>
      <c r="G659" s="214" t="s">
        <v>1273</v>
      </c>
      <c r="H659" s="229" t="s">
        <v>1273</v>
      </c>
      <c r="I659" s="660">
        <v>29</v>
      </c>
      <c r="J659" s="675">
        <f t="shared" si="138"/>
        <v>4.5948275862068968</v>
      </c>
      <c r="K659" s="676">
        <v>4.5862068965517242</v>
      </c>
      <c r="L659" s="677">
        <v>4.6896551724137927</v>
      </c>
      <c r="M659" s="677">
        <v>4.5517241379310347</v>
      </c>
      <c r="N659" s="677">
        <v>4.5517241379310347</v>
      </c>
      <c r="O659" s="430" t="s">
        <v>2021</v>
      </c>
      <c r="P659" s="1"/>
    </row>
    <row r="660" spans="1:16" ht="18" hidden="1" customHeight="1" x14ac:dyDescent="0.3">
      <c r="A660" s="215" t="s">
        <v>1834</v>
      </c>
      <c r="B660" s="215" t="s">
        <v>1836</v>
      </c>
      <c r="C660" s="660">
        <v>2</v>
      </c>
      <c r="D660" s="356" t="s">
        <v>368</v>
      </c>
      <c r="E660" s="103" t="s">
        <v>1960</v>
      </c>
      <c r="F660" s="181" t="s">
        <v>1961</v>
      </c>
      <c r="G660" s="214" t="s">
        <v>1273</v>
      </c>
      <c r="H660" s="229" t="s">
        <v>1273</v>
      </c>
      <c r="I660" s="660">
        <v>29</v>
      </c>
      <c r="J660" s="675">
        <f t="shared" si="138"/>
        <v>4.4827586206896548</v>
      </c>
      <c r="K660" s="676">
        <v>4.4827586206896548</v>
      </c>
      <c r="L660" s="677">
        <v>4.4482758620689653</v>
      </c>
      <c r="M660" s="677">
        <v>4.4482758620689653</v>
      </c>
      <c r="N660" s="677">
        <v>4.5517241379310347</v>
      </c>
      <c r="O660" s="430" t="s">
        <v>2021</v>
      </c>
    </row>
    <row r="661" spans="1:16" ht="18" hidden="1" customHeight="1" x14ac:dyDescent="0.3">
      <c r="A661" s="215" t="s">
        <v>1834</v>
      </c>
      <c r="B661" s="215" t="s">
        <v>1836</v>
      </c>
      <c r="C661" s="660">
        <v>2</v>
      </c>
      <c r="D661" s="356" t="s">
        <v>368</v>
      </c>
      <c r="E661" s="103" t="s">
        <v>1962</v>
      </c>
      <c r="F661" s="181" t="s">
        <v>1963</v>
      </c>
      <c r="G661" s="214" t="s">
        <v>1273</v>
      </c>
      <c r="H661" s="229" t="s">
        <v>1273</v>
      </c>
      <c r="I661" s="660">
        <v>29</v>
      </c>
      <c r="J661" s="675">
        <f>AVERAGE(K661:N661)</f>
        <v>4.6896551724137936</v>
      </c>
      <c r="K661" s="676">
        <v>4.7241379310344831</v>
      </c>
      <c r="L661" s="677">
        <v>4.6551724137931032</v>
      </c>
      <c r="M661" s="677">
        <v>4.6896551724137927</v>
      </c>
      <c r="N661" s="677">
        <v>4.6896551724137927</v>
      </c>
      <c r="O661" s="430" t="s">
        <v>2021</v>
      </c>
    </row>
    <row r="662" spans="1:16" ht="18" hidden="1" customHeight="1" x14ac:dyDescent="0.3">
      <c r="A662" s="215" t="s">
        <v>1834</v>
      </c>
      <c r="B662" s="215" t="s">
        <v>1836</v>
      </c>
      <c r="C662" s="660">
        <v>1</v>
      </c>
      <c r="D662" s="362" t="s">
        <v>1966</v>
      </c>
      <c r="E662" s="192"/>
      <c r="F662" s="365"/>
      <c r="G662" s="222" t="s">
        <v>1852</v>
      </c>
      <c r="H662" s="230" t="s">
        <v>1852</v>
      </c>
      <c r="I662" s="660">
        <v>18</v>
      </c>
      <c r="J662" s="675">
        <f>AVERAGE(J663:J670)</f>
        <v>4.6818831699346406</v>
      </c>
      <c r="K662" s="682">
        <f t="shared" ref="K662:N662" si="139">AVERAGE(K663:K670)</f>
        <v>4.7013888888888893</v>
      </c>
      <c r="L662" s="683">
        <f t="shared" si="139"/>
        <v>4.6805555555555562</v>
      </c>
      <c r="M662" s="683">
        <f t="shared" si="139"/>
        <v>4.6458333333333339</v>
      </c>
      <c r="N662" s="683">
        <f t="shared" si="139"/>
        <v>4.6997549019607838</v>
      </c>
      <c r="O662" s="434"/>
    </row>
    <row r="663" spans="1:16" ht="18" hidden="1" customHeight="1" x14ac:dyDescent="0.3">
      <c r="A663" s="215" t="s">
        <v>1834</v>
      </c>
      <c r="B663" s="215" t="s">
        <v>1836</v>
      </c>
      <c r="C663" s="660">
        <v>1</v>
      </c>
      <c r="D663" s="356" t="s">
        <v>1967</v>
      </c>
      <c r="E663" s="214" t="s">
        <v>1968</v>
      </c>
      <c r="F663" s="221" t="s">
        <v>1969</v>
      </c>
      <c r="G663" s="214" t="s">
        <v>1159</v>
      </c>
      <c r="H663" s="229" t="s">
        <v>1159</v>
      </c>
      <c r="I663" s="660">
        <v>18</v>
      </c>
      <c r="J663" s="672">
        <f t="shared" ref="J663:J668" si="140">AVERAGE(K663:N663)</f>
        <v>5</v>
      </c>
      <c r="K663" s="673">
        <v>5</v>
      </c>
      <c r="L663" s="674">
        <v>5</v>
      </c>
      <c r="M663" s="674">
        <v>5</v>
      </c>
      <c r="N663" s="674">
        <v>5</v>
      </c>
      <c r="O663" s="430" t="s">
        <v>2021</v>
      </c>
    </row>
    <row r="664" spans="1:16" ht="18" hidden="1" customHeight="1" x14ac:dyDescent="0.3">
      <c r="A664" s="215" t="s">
        <v>1834</v>
      </c>
      <c r="B664" s="215" t="s">
        <v>1836</v>
      </c>
      <c r="C664" s="660">
        <v>1</v>
      </c>
      <c r="D664" s="356" t="s">
        <v>1967</v>
      </c>
      <c r="E664" s="214" t="s">
        <v>1968</v>
      </c>
      <c r="F664" s="221" t="s">
        <v>1970</v>
      </c>
      <c r="G664" s="214" t="s">
        <v>1159</v>
      </c>
      <c r="H664" s="229" t="s">
        <v>1159</v>
      </c>
      <c r="I664" s="660">
        <v>18</v>
      </c>
      <c r="J664" s="675">
        <f t="shared" si="140"/>
        <v>4.9861111111111107</v>
      </c>
      <c r="K664" s="676">
        <v>5</v>
      </c>
      <c r="L664" s="677">
        <v>5</v>
      </c>
      <c r="M664" s="677">
        <v>4.9444444444444446</v>
      </c>
      <c r="N664" s="677">
        <v>5</v>
      </c>
      <c r="O664" s="430" t="s">
        <v>2021</v>
      </c>
      <c r="P664" s="1"/>
    </row>
    <row r="665" spans="1:16" ht="18" hidden="1" customHeight="1" x14ac:dyDescent="0.3">
      <c r="A665" s="215" t="s">
        <v>1834</v>
      </c>
      <c r="B665" s="215" t="s">
        <v>1836</v>
      </c>
      <c r="C665" s="660">
        <v>1</v>
      </c>
      <c r="D665" s="356" t="s">
        <v>1967</v>
      </c>
      <c r="E665" s="214" t="s">
        <v>1968</v>
      </c>
      <c r="F665" s="221" t="s">
        <v>1971</v>
      </c>
      <c r="G665" s="214" t="s">
        <v>1159</v>
      </c>
      <c r="H665" s="229" t="s">
        <v>1159</v>
      </c>
      <c r="I665" s="660">
        <v>18</v>
      </c>
      <c r="J665" s="675">
        <f t="shared" si="140"/>
        <v>4.9722222222222223</v>
      </c>
      <c r="K665" s="676">
        <v>5</v>
      </c>
      <c r="L665" s="677">
        <v>4.9444444444444446</v>
      </c>
      <c r="M665" s="677">
        <v>5</v>
      </c>
      <c r="N665" s="677">
        <v>4.9444444444444446</v>
      </c>
      <c r="O665" s="430" t="s">
        <v>2021</v>
      </c>
    </row>
    <row r="666" spans="1:16" ht="18" hidden="1" customHeight="1" x14ac:dyDescent="0.3">
      <c r="A666" s="215" t="s">
        <v>1834</v>
      </c>
      <c r="B666" s="215" t="s">
        <v>1836</v>
      </c>
      <c r="C666" s="660">
        <v>1</v>
      </c>
      <c r="D666" s="356" t="s">
        <v>1967</v>
      </c>
      <c r="E666" s="214" t="s">
        <v>1968</v>
      </c>
      <c r="F666" s="221" t="s">
        <v>1972</v>
      </c>
      <c r="G666" s="214" t="s">
        <v>1159</v>
      </c>
      <c r="H666" s="229" t="s">
        <v>1159</v>
      </c>
      <c r="I666" s="660">
        <v>18</v>
      </c>
      <c r="J666" s="675">
        <f t="shared" si="140"/>
        <v>4.9444444444444446</v>
      </c>
      <c r="K666" s="676">
        <v>5</v>
      </c>
      <c r="L666" s="677">
        <v>4.9444444444444446</v>
      </c>
      <c r="M666" s="677">
        <v>4.833333333333333</v>
      </c>
      <c r="N666" s="677">
        <v>5</v>
      </c>
      <c r="O666" s="430" t="s">
        <v>2021</v>
      </c>
    </row>
    <row r="667" spans="1:16" ht="18" hidden="1" customHeight="1" x14ac:dyDescent="0.3">
      <c r="A667" s="215" t="s">
        <v>1834</v>
      </c>
      <c r="B667" s="215" t="s">
        <v>1836</v>
      </c>
      <c r="C667" s="660">
        <v>1</v>
      </c>
      <c r="D667" s="356" t="s">
        <v>1967</v>
      </c>
      <c r="E667" s="214" t="s">
        <v>1975</v>
      </c>
      <c r="F667" s="221" t="s">
        <v>1973</v>
      </c>
      <c r="G667" s="214" t="s">
        <v>1159</v>
      </c>
      <c r="H667" s="229" t="s">
        <v>1159</v>
      </c>
      <c r="I667" s="660">
        <v>18</v>
      </c>
      <c r="J667" s="675">
        <f t="shared" si="140"/>
        <v>3.9722222222222223</v>
      </c>
      <c r="K667" s="676">
        <v>4</v>
      </c>
      <c r="L667" s="677">
        <v>4</v>
      </c>
      <c r="M667" s="677">
        <v>3.8888888888888888</v>
      </c>
      <c r="N667" s="677">
        <v>4</v>
      </c>
      <c r="O667" s="430" t="s">
        <v>2021</v>
      </c>
      <c r="P667" s="1"/>
    </row>
    <row r="668" spans="1:16" ht="18" hidden="1" customHeight="1" x14ac:dyDescent="0.3">
      <c r="A668" s="215" t="s">
        <v>1834</v>
      </c>
      <c r="B668" s="215" t="s">
        <v>1836</v>
      </c>
      <c r="C668" s="660">
        <v>1</v>
      </c>
      <c r="D668" s="356" t="s">
        <v>1967</v>
      </c>
      <c r="E668" s="214" t="s">
        <v>1975</v>
      </c>
      <c r="F668" s="181" t="s">
        <v>1974</v>
      </c>
      <c r="G668" s="214" t="s">
        <v>1159</v>
      </c>
      <c r="H668" s="229" t="s">
        <v>1159</v>
      </c>
      <c r="I668" s="660">
        <v>18</v>
      </c>
      <c r="J668" s="675">
        <f t="shared" si="140"/>
        <v>3.9444444444444446</v>
      </c>
      <c r="K668" s="676">
        <v>3.9444444444444446</v>
      </c>
      <c r="L668" s="677">
        <v>3.9444444444444446</v>
      </c>
      <c r="M668" s="677">
        <v>3.8888888888888888</v>
      </c>
      <c r="N668" s="677">
        <v>4</v>
      </c>
      <c r="O668" s="430" t="s">
        <v>2021</v>
      </c>
    </row>
    <row r="669" spans="1:16" ht="18" hidden="1" customHeight="1" x14ac:dyDescent="0.3">
      <c r="A669" s="215" t="s">
        <v>1834</v>
      </c>
      <c r="B669" s="215" t="s">
        <v>1836</v>
      </c>
      <c r="C669" s="660">
        <v>1</v>
      </c>
      <c r="D669" s="356" t="s">
        <v>1967</v>
      </c>
      <c r="E669" s="103" t="s">
        <v>1968</v>
      </c>
      <c r="F669" s="181" t="s">
        <v>1976</v>
      </c>
      <c r="G669" s="214" t="s">
        <v>1159</v>
      </c>
      <c r="H669" s="229" t="s">
        <v>1159</v>
      </c>
      <c r="I669" s="660">
        <v>18</v>
      </c>
      <c r="J669" s="675">
        <f>AVERAGE(K669:N669)</f>
        <v>4.7606209150326801</v>
      </c>
      <c r="K669" s="676">
        <v>4.7777777777777777</v>
      </c>
      <c r="L669" s="677">
        <v>4.7777777777777777</v>
      </c>
      <c r="M669" s="677">
        <v>4.7222222222222223</v>
      </c>
      <c r="N669" s="677">
        <v>4.7647058823529411</v>
      </c>
      <c r="O669" s="430" t="s">
        <v>2021</v>
      </c>
    </row>
    <row r="670" spans="1:16" ht="18" hidden="1" customHeight="1" x14ac:dyDescent="0.3">
      <c r="A670" s="215" t="s">
        <v>1834</v>
      </c>
      <c r="B670" s="215" t="s">
        <v>1836</v>
      </c>
      <c r="C670" s="660">
        <v>1</v>
      </c>
      <c r="D670" s="356" t="s">
        <v>1967</v>
      </c>
      <c r="E670" s="103" t="s">
        <v>1968</v>
      </c>
      <c r="F670" s="181" t="s">
        <v>1977</v>
      </c>
      <c r="G670" s="214" t="s">
        <v>1159</v>
      </c>
      <c r="H670" s="229" t="s">
        <v>1159</v>
      </c>
      <c r="I670" s="660">
        <v>18</v>
      </c>
      <c r="J670" s="675">
        <f>AVERAGE(K670:N670)</f>
        <v>4.875</v>
      </c>
      <c r="K670" s="676">
        <v>4.8888888888888893</v>
      </c>
      <c r="L670" s="677">
        <v>4.833333333333333</v>
      </c>
      <c r="M670" s="677">
        <v>4.8888888888888893</v>
      </c>
      <c r="N670" s="677">
        <v>4.8888888888888893</v>
      </c>
      <c r="O670" s="430" t="s">
        <v>2021</v>
      </c>
    </row>
    <row r="671" spans="1:16" ht="18" hidden="1" customHeight="1" x14ac:dyDescent="0.3">
      <c r="A671" s="215" t="s">
        <v>1834</v>
      </c>
      <c r="B671" s="215" t="s">
        <v>1836</v>
      </c>
      <c r="C671" s="660">
        <v>2</v>
      </c>
      <c r="D671" s="362" t="s">
        <v>1106</v>
      </c>
      <c r="E671" s="192"/>
      <c r="F671" s="365"/>
      <c r="G671" s="222" t="s">
        <v>1862</v>
      </c>
      <c r="H671" s="230" t="s">
        <v>1862</v>
      </c>
      <c r="I671" s="660">
        <v>19</v>
      </c>
      <c r="J671" s="675">
        <f>AVERAGE(J672:J680)</f>
        <v>4.8097695218438252</v>
      </c>
      <c r="K671" s="682">
        <f>AVERAGE(K672:K680)</f>
        <v>4.807017543859649</v>
      </c>
      <c r="L671" s="683">
        <f>AVERAGE(L672:L680)</f>
        <v>4.807017543859649</v>
      </c>
      <c r="M671" s="683">
        <f>AVERAGE(M672:M680)</f>
        <v>4.8128654970760234</v>
      </c>
      <c r="N671" s="683">
        <f>AVERAGE(N672:N680)</f>
        <v>4.8121775025799804</v>
      </c>
      <c r="O671" s="434"/>
    </row>
    <row r="672" spans="1:16" ht="18" hidden="1" customHeight="1" x14ac:dyDescent="0.3">
      <c r="A672" s="215" t="s">
        <v>1834</v>
      </c>
      <c r="B672" s="215" t="s">
        <v>1836</v>
      </c>
      <c r="C672" s="660">
        <v>2</v>
      </c>
      <c r="D672" s="356" t="s">
        <v>720</v>
      </c>
      <c r="E672" s="214" t="s">
        <v>1982</v>
      </c>
      <c r="F672" s="221" t="s">
        <v>1983</v>
      </c>
      <c r="G672" s="214" t="s">
        <v>1076</v>
      </c>
      <c r="H672" s="229" t="s">
        <v>1076</v>
      </c>
      <c r="I672" s="660">
        <v>19</v>
      </c>
      <c r="J672" s="672">
        <f t="shared" ref="J672:J679" si="141">AVERAGE(K672:N672)</f>
        <v>4.7368421052631575</v>
      </c>
      <c r="K672" s="673">
        <v>4.7368421052631575</v>
      </c>
      <c r="L672" s="674">
        <v>4.7368421052631575</v>
      </c>
      <c r="M672" s="674">
        <v>4.7368421052631575</v>
      </c>
      <c r="N672" s="674">
        <v>4.7368421052631575</v>
      </c>
      <c r="O672" s="430" t="s">
        <v>2021</v>
      </c>
    </row>
    <row r="673" spans="1:16" ht="18" hidden="1" customHeight="1" x14ac:dyDescent="0.3">
      <c r="A673" s="215" t="s">
        <v>1834</v>
      </c>
      <c r="B673" s="215" t="s">
        <v>1836</v>
      </c>
      <c r="C673" s="660">
        <v>2</v>
      </c>
      <c r="D673" s="356" t="s">
        <v>720</v>
      </c>
      <c r="E673" s="214" t="s">
        <v>1982</v>
      </c>
      <c r="F673" s="221" t="s">
        <v>1984</v>
      </c>
      <c r="G673" s="214" t="s">
        <v>1076</v>
      </c>
      <c r="H673" s="229" t="s">
        <v>1076</v>
      </c>
      <c r="I673" s="660">
        <v>19</v>
      </c>
      <c r="J673" s="675">
        <f t="shared" si="141"/>
        <v>4.7368421052631575</v>
      </c>
      <c r="K673" s="676">
        <v>4.7368421052631575</v>
      </c>
      <c r="L673" s="677">
        <v>4.7368421052631575</v>
      </c>
      <c r="M673" s="677">
        <v>4.7368421052631575</v>
      </c>
      <c r="N673" s="677">
        <v>4.7368421052631575</v>
      </c>
      <c r="O673" s="430" t="s">
        <v>2021</v>
      </c>
      <c r="P673" s="1"/>
    </row>
    <row r="674" spans="1:16" ht="18" hidden="1" customHeight="1" x14ac:dyDescent="0.3">
      <c r="A674" s="215" t="s">
        <v>1834</v>
      </c>
      <c r="B674" s="215" t="s">
        <v>1836</v>
      </c>
      <c r="C674" s="660">
        <v>2</v>
      </c>
      <c r="D674" s="356" t="s">
        <v>720</v>
      </c>
      <c r="E674" s="214" t="s">
        <v>1982</v>
      </c>
      <c r="F674" s="221" t="s">
        <v>1985</v>
      </c>
      <c r="G674" s="214" t="s">
        <v>1076</v>
      </c>
      <c r="H674" s="229" t="s">
        <v>1076</v>
      </c>
      <c r="I674" s="660">
        <v>19</v>
      </c>
      <c r="J674" s="675">
        <f t="shared" si="141"/>
        <v>4.7631578947368425</v>
      </c>
      <c r="K674" s="676">
        <v>4.7368421052631575</v>
      </c>
      <c r="L674" s="677">
        <v>4.7368421052631575</v>
      </c>
      <c r="M674" s="677">
        <v>4.7894736842105265</v>
      </c>
      <c r="N674" s="677">
        <v>4.7894736842105265</v>
      </c>
      <c r="O674" s="430" t="s">
        <v>2021</v>
      </c>
    </row>
    <row r="675" spans="1:16" ht="18" hidden="1" customHeight="1" x14ac:dyDescent="0.3">
      <c r="A675" s="215" t="s">
        <v>1834</v>
      </c>
      <c r="B675" s="215" t="s">
        <v>1836</v>
      </c>
      <c r="C675" s="660">
        <v>2</v>
      </c>
      <c r="D675" s="356" t="s">
        <v>720</v>
      </c>
      <c r="E675" s="214" t="s">
        <v>1982</v>
      </c>
      <c r="F675" s="221" t="s">
        <v>1986</v>
      </c>
      <c r="G675" s="214" t="s">
        <v>1076</v>
      </c>
      <c r="H675" s="229" t="s">
        <v>1076</v>
      </c>
      <c r="I675" s="660">
        <v>19</v>
      </c>
      <c r="J675" s="675">
        <f t="shared" si="141"/>
        <v>4.7894736842105265</v>
      </c>
      <c r="K675" s="676">
        <v>4.7894736842105265</v>
      </c>
      <c r="L675" s="677">
        <v>4.7894736842105265</v>
      </c>
      <c r="M675" s="677">
        <v>4.7894736842105265</v>
      </c>
      <c r="N675" s="677">
        <v>4.7894736842105265</v>
      </c>
      <c r="O675" s="430" t="s">
        <v>2021</v>
      </c>
    </row>
    <row r="676" spans="1:16" ht="18" hidden="1" customHeight="1" x14ac:dyDescent="0.3">
      <c r="A676" s="215" t="s">
        <v>1834</v>
      </c>
      <c r="B676" s="215" t="s">
        <v>1836</v>
      </c>
      <c r="C676" s="660">
        <v>2</v>
      </c>
      <c r="D676" s="356" t="s">
        <v>720</v>
      </c>
      <c r="E676" s="214" t="s">
        <v>1982</v>
      </c>
      <c r="F676" s="221" t="s">
        <v>1987</v>
      </c>
      <c r="G676" s="214" t="s">
        <v>1076</v>
      </c>
      <c r="H676" s="229" t="s">
        <v>1076</v>
      </c>
      <c r="I676" s="660">
        <v>19</v>
      </c>
      <c r="J676" s="675">
        <f t="shared" si="141"/>
        <v>4.7894736842105265</v>
      </c>
      <c r="K676" s="676">
        <v>4.7894736842105265</v>
      </c>
      <c r="L676" s="677">
        <v>4.7894736842105265</v>
      </c>
      <c r="M676" s="677">
        <v>4.7894736842105265</v>
      </c>
      <c r="N676" s="677">
        <v>4.7894736842105265</v>
      </c>
      <c r="O676" s="430" t="s">
        <v>2021</v>
      </c>
      <c r="P676" s="1"/>
    </row>
    <row r="677" spans="1:16" ht="18" hidden="1" customHeight="1" x14ac:dyDescent="0.3">
      <c r="A677" s="215" t="s">
        <v>1834</v>
      </c>
      <c r="B677" s="215" t="s">
        <v>1836</v>
      </c>
      <c r="C677" s="660">
        <v>2</v>
      </c>
      <c r="D677" s="356" t="s">
        <v>720</v>
      </c>
      <c r="E677" s="214" t="s">
        <v>1982</v>
      </c>
      <c r="F677" s="221" t="s">
        <v>1988</v>
      </c>
      <c r="G677" s="214" t="s">
        <v>1076</v>
      </c>
      <c r="H677" s="229" t="s">
        <v>1076</v>
      </c>
      <c r="I677" s="660">
        <v>19</v>
      </c>
      <c r="J677" s="675">
        <f t="shared" si="141"/>
        <v>4.7894736842105265</v>
      </c>
      <c r="K677" s="676">
        <v>4.7894736842105265</v>
      </c>
      <c r="L677" s="677">
        <v>4.7894736842105265</v>
      </c>
      <c r="M677" s="677">
        <v>4.7894736842105265</v>
      </c>
      <c r="N677" s="677">
        <v>4.7894736842105265</v>
      </c>
      <c r="O677" s="430" t="s">
        <v>2021</v>
      </c>
      <c r="P677" s="1"/>
    </row>
    <row r="678" spans="1:16" ht="18" hidden="1" customHeight="1" x14ac:dyDescent="0.3">
      <c r="A678" s="215" t="s">
        <v>1834</v>
      </c>
      <c r="B678" s="215" t="s">
        <v>1836</v>
      </c>
      <c r="C678" s="660">
        <v>2</v>
      </c>
      <c r="D678" s="356" t="s">
        <v>720</v>
      </c>
      <c r="E678" s="214" t="s">
        <v>1982</v>
      </c>
      <c r="F678" s="221" t="s">
        <v>1989</v>
      </c>
      <c r="G678" s="214" t="s">
        <v>1076</v>
      </c>
      <c r="H678" s="229" t="s">
        <v>1076</v>
      </c>
      <c r="I678" s="660">
        <v>19</v>
      </c>
      <c r="J678" s="675">
        <f t="shared" si="141"/>
        <v>4.7894736842105265</v>
      </c>
      <c r="K678" s="676">
        <v>4.7894736842105265</v>
      </c>
      <c r="L678" s="677">
        <v>4.7894736842105265</v>
      </c>
      <c r="M678" s="677">
        <v>4.7894736842105265</v>
      </c>
      <c r="N678" s="677">
        <v>4.7894736842105265</v>
      </c>
      <c r="O678" s="430" t="s">
        <v>2021</v>
      </c>
    </row>
    <row r="679" spans="1:16" ht="18" hidden="1" customHeight="1" x14ac:dyDescent="0.3">
      <c r="A679" s="215" t="s">
        <v>1834</v>
      </c>
      <c r="B679" s="215" t="s">
        <v>1836</v>
      </c>
      <c r="C679" s="660">
        <v>2</v>
      </c>
      <c r="D679" s="356" t="s">
        <v>720</v>
      </c>
      <c r="E679" s="103" t="s">
        <v>1990</v>
      </c>
      <c r="F679" s="181" t="s">
        <v>1111</v>
      </c>
      <c r="G679" s="214" t="s">
        <v>1076</v>
      </c>
      <c r="H679" s="229" t="s">
        <v>1076</v>
      </c>
      <c r="I679" s="660">
        <v>19</v>
      </c>
      <c r="J679" s="675">
        <f t="shared" si="141"/>
        <v>4.9458204334365323</v>
      </c>
      <c r="K679" s="676">
        <v>4.9473684210526319</v>
      </c>
      <c r="L679" s="677">
        <v>4.9473684210526319</v>
      </c>
      <c r="M679" s="677">
        <v>4.9473684210526319</v>
      </c>
      <c r="N679" s="677">
        <v>4.9411764705882355</v>
      </c>
      <c r="O679" s="430" t="s">
        <v>2059</v>
      </c>
    </row>
    <row r="680" spans="1:16" ht="18" hidden="1" customHeight="1" x14ac:dyDescent="0.3">
      <c r="A680" s="215" t="s">
        <v>1834</v>
      </c>
      <c r="B680" s="215" t="s">
        <v>1836</v>
      </c>
      <c r="C680" s="660">
        <v>2</v>
      </c>
      <c r="D680" s="356" t="s">
        <v>720</v>
      </c>
      <c r="E680" s="103" t="s">
        <v>1990</v>
      </c>
      <c r="F680" s="181" t="s">
        <v>1991</v>
      </c>
      <c r="G680" s="214" t="s">
        <v>1076</v>
      </c>
      <c r="H680" s="229" t="s">
        <v>1076</v>
      </c>
      <c r="I680" s="660">
        <v>19</v>
      </c>
      <c r="J680" s="675">
        <f>AVERAGE(K680:N680)</f>
        <v>4.9473684210526319</v>
      </c>
      <c r="K680" s="676">
        <v>4.9473684210526319</v>
      </c>
      <c r="L680" s="677">
        <v>4.9473684210526319</v>
      </c>
      <c r="M680" s="677">
        <v>4.9473684210526319</v>
      </c>
      <c r="N680" s="677">
        <v>4.9473684210526319</v>
      </c>
      <c r="O680" s="430" t="s">
        <v>2059</v>
      </c>
    </row>
    <row r="681" spans="1:16" ht="18" hidden="1" customHeight="1" x14ac:dyDescent="0.3">
      <c r="A681" s="215" t="s">
        <v>1834</v>
      </c>
      <c r="B681" s="215" t="s">
        <v>1836</v>
      </c>
      <c r="C681" s="660">
        <v>2</v>
      </c>
      <c r="D681" s="362" t="s">
        <v>1181</v>
      </c>
      <c r="E681" s="192"/>
      <c r="F681" s="365"/>
      <c r="G681" s="222" t="s">
        <v>1863</v>
      </c>
      <c r="H681" s="230" t="s">
        <v>1863</v>
      </c>
      <c r="I681" s="660">
        <v>29</v>
      </c>
      <c r="J681" s="675">
        <f>AVERAGE(J682:J683)</f>
        <v>4.6431650246305418</v>
      </c>
      <c r="K681" s="682">
        <f t="shared" ref="K681:N681" si="142">AVERAGE(K682:K683)</f>
        <v>4.6674876847290641</v>
      </c>
      <c r="L681" s="683">
        <f t="shared" si="142"/>
        <v>4.595443349753694</v>
      </c>
      <c r="M681" s="683">
        <f t="shared" si="142"/>
        <v>4.6490147783251228</v>
      </c>
      <c r="N681" s="683">
        <f t="shared" si="142"/>
        <v>4.6607142857142865</v>
      </c>
      <c r="O681" s="434"/>
    </row>
    <row r="682" spans="1:16" ht="18" hidden="1" customHeight="1" x14ac:dyDescent="0.3">
      <c r="A682" s="215" t="s">
        <v>1834</v>
      </c>
      <c r="B682" s="215" t="s">
        <v>1836</v>
      </c>
      <c r="C682" s="661">
        <v>2</v>
      </c>
      <c r="D682" s="356" t="s">
        <v>1182</v>
      </c>
      <c r="E682" s="214" t="s">
        <v>1995</v>
      </c>
      <c r="F682" s="221" t="s">
        <v>1996</v>
      </c>
      <c r="G682" s="214" t="s">
        <v>1186</v>
      </c>
      <c r="H682" s="229" t="s">
        <v>1186</v>
      </c>
      <c r="I682" s="660">
        <v>29</v>
      </c>
      <c r="J682" s="672">
        <f t="shared" ref="J682:J683" si="143">AVERAGE(K682:N682)</f>
        <v>4.6524014778325125</v>
      </c>
      <c r="K682" s="673">
        <v>4.6206896551724137</v>
      </c>
      <c r="L682" s="674">
        <v>4.6551724137931032</v>
      </c>
      <c r="M682" s="674">
        <v>4.6551724137931032</v>
      </c>
      <c r="N682" s="674">
        <v>4.6785714285714288</v>
      </c>
      <c r="O682" s="430" t="s">
        <v>2021</v>
      </c>
    </row>
    <row r="683" spans="1:16" ht="18" hidden="1" customHeight="1" x14ac:dyDescent="0.3">
      <c r="A683" s="215" t="s">
        <v>1834</v>
      </c>
      <c r="B683" s="215" t="s">
        <v>1836</v>
      </c>
      <c r="C683" s="660">
        <v>2</v>
      </c>
      <c r="D683" s="381" t="s">
        <v>1182</v>
      </c>
      <c r="E683" s="214" t="s">
        <v>1995</v>
      </c>
      <c r="F683" s="221" t="s">
        <v>1997</v>
      </c>
      <c r="G683" s="214" t="s">
        <v>1186</v>
      </c>
      <c r="H683" s="229" t="s">
        <v>1186</v>
      </c>
      <c r="I683" s="660">
        <v>29</v>
      </c>
      <c r="J683" s="675">
        <f t="shared" si="143"/>
        <v>4.6339285714285712</v>
      </c>
      <c r="K683" s="676">
        <v>4.7142857142857144</v>
      </c>
      <c r="L683" s="677">
        <v>4.5357142857142856</v>
      </c>
      <c r="M683" s="677">
        <v>4.6428571428571432</v>
      </c>
      <c r="N683" s="677">
        <v>4.6428571428571432</v>
      </c>
      <c r="O683" s="452" t="s">
        <v>2021</v>
      </c>
      <c r="P683" s="1"/>
    </row>
    <row r="684" spans="1:16" ht="18" customHeight="1" x14ac:dyDescent="0.3">
      <c r="A684" s="215" t="s">
        <v>1834</v>
      </c>
      <c r="B684" s="215" t="s">
        <v>2014</v>
      </c>
      <c r="C684" s="660">
        <v>22</v>
      </c>
      <c r="D684" s="362" t="s">
        <v>2015</v>
      </c>
      <c r="E684" s="192"/>
      <c r="F684" s="365"/>
      <c r="G684" s="222" t="s">
        <v>247</v>
      </c>
      <c r="H684" s="230" t="s">
        <v>248</v>
      </c>
      <c r="I684" s="661">
        <v>79</v>
      </c>
      <c r="J684" s="675">
        <f>AVERAGE(J685:J707)</f>
        <v>4.6074240119287433</v>
      </c>
      <c r="K684" s="682">
        <f>AVERAGE(K685:K707)</f>
        <v>4.6093496800629827</v>
      </c>
      <c r="L684" s="683">
        <f>AVERAGE(L685:L707)</f>
        <v>4.6059982829916182</v>
      </c>
      <c r="M684" s="683">
        <f>AVERAGE(M685:M707)</f>
        <v>4.6035516536353853</v>
      </c>
      <c r="N684" s="683">
        <f>AVERAGE(N685:N707)</f>
        <v>4.6107964310249816</v>
      </c>
      <c r="O684" s="434"/>
    </row>
    <row r="685" spans="1:16" ht="18" customHeight="1" x14ac:dyDescent="0.3">
      <c r="A685" s="215" t="s">
        <v>1834</v>
      </c>
      <c r="B685" s="215" t="s">
        <v>2014</v>
      </c>
      <c r="C685" s="660">
        <v>22</v>
      </c>
      <c r="D685" s="356" t="s">
        <v>2010</v>
      </c>
      <c r="E685" s="214" t="s">
        <v>112</v>
      </c>
      <c r="F685" s="221" t="s">
        <v>326</v>
      </c>
      <c r="G685" s="214" t="s">
        <v>247</v>
      </c>
      <c r="H685" s="229" t="s">
        <v>248</v>
      </c>
      <c r="I685" s="661">
        <v>16</v>
      </c>
      <c r="J685" s="672">
        <f t="shared" ref="J685:J694" si="144">AVERAGE(K685:N685)</f>
        <v>4.4016544117647056</v>
      </c>
      <c r="K685" s="673">
        <v>4.4375</v>
      </c>
      <c r="L685" s="674">
        <v>4.4375</v>
      </c>
      <c r="M685" s="674">
        <v>4.4375</v>
      </c>
      <c r="N685" s="674">
        <v>4.2941176470588234</v>
      </c>
      <c r="O685" s="430" t="s">
        <v>1535</v>
      </c>
    </row>
    <row r="686" spans="1:16" ht="18" customHeight="1" x14ac:dyDescent="0.3">
      <c r="A686" s="215" t="s">
        <v>1834</v>
      </c>
      <c r="B686" s="215" t="s">
        <v>2014</v>
      </c>
      <c r="C686" s="660">
        <v>22</v>
      </c>
      <c r="D686" s="356" t="s">
        <v>2010</v>
      </c>
      <c r="E686" s="214" t="s">
        <v>94</v>
      </c>
      <c r="F686" s="221" t="s">
        <v>326</v>
      </c>
      <c r="G686" s="214" t="s">
        <v>247</v>
      </c>
      <c r="H686" s="229" t="s">
        <v>248</v>
      </c>
      <c r="I686" s="661">
        <v>13</v>
      </c>
      <c r="J686" s="675">
        <f t="shared" si="144"/>
        <v>4.8076923076923075</v>
      </c>
      <c r="K686" s="676">
        <v>4.7692307692307692</v>
      </c>
      <c r="L686" s="677">
        <v>4.7692307692307692</v>
      </c>
      <c r="M686" s="677">
        <v>4.8461538461538458</v>
      </c>
      <c r="N686" s="677">
        <v>4.8461538461538458</v>
      </c>
      <c r="O686" s="430" t="s">
        <v>1535</v>
      </c>
      <c r="P686" s="1"/>
    </row>
    <row r="687" spans="1:16" ht="18" customHeight="1" x14ac:dyDescent="0.3">
      <c r="A687" s="215" t="s">
        <v>1834</v>
      </c>
      <c r="B687" s="215" t="s">
        <v>2014</v>
      </c>
      <c r="C687" s="660">
        <v>22</v>
      </c>
      <c r="D687" s="356" t="s">
        <v>2010</v>
      </c>
      <c r="E687" s="214" t="s">
        <v>93</v>
      </c>
      <c r="F687" s="221" t="s">
        <v>326</v>
      </c>
      <c r="G687" s="214" t="s">
        <v>247</v>
      </c>
      <c r="H687" s="229" t="s">
        <v>248</v>
      </c>
      <c r="I687" s="661">
        <v>13</v>
      </c>
      <c r="J687" s="675">
        <f t="shared" si="144"/>
        <v>5</v>
      </c>
      <c r="K687" s="676">
        <v>5</v>
      </c>
      <c r="L687" s="677">
        <v>5</v>
      </c>
      <c r="M687" s="677">
        <v>5</v>
      </c>
      <c r="N687" s="677">
        <v>5</v>
      </c>
      <c r="O687" s="430" t="s">
        <v>1535</v>
      </c>
    </row>
    <row r="688" spans="1:16" ht="18" customHeight="1" x14ac:dyDescent="0.3">
      <c r="A688" s="215" t="s">
        <v>1834</v>
      </c>
      <c r="B688" s="215" t="s">
        <v>2014</v>
      </c>
      <c r="C688" s="660">
        <v>22</v>
      </c>
      <c r="D688" s="356" t="s">
        <v>2010</v>
      </c>
      <c r="E688" s="214" t="s">
        <v>95</v>
      </c>
      <c r="F688" s="221" t="s">
        <v>321</v>
      </c>
      <c r="G688" s="214" t="s">
        <v>247</v>
      </c>
      <c r="H688" s="229" t="s">
        <v>248</v>
      </c>
      <c r="I688" s="661">
        <v>16</v>
      </c>
      <c r="J688" s="675">
        <f t="shared" si="144"/>
        <v>4.90625</v>
      </c>
      <c r="K688" s="676">
        <v>4.9375</v>
      </c>
      <c r="L688" s="677">
        <v>4.875</v>
      </c>
      <c r="M688" s="677">
        <v>4.9375</v>
      </c>
      <c r="N688" s="677">
        <v>4.875</v>
      </c>
      <c r="O688" s="430" t="s">
        <v>1535</v>
      </c>
    </row>
    <row r="689" spans="1:16" ht="18" customHeight="1" x14ac:dyDescent="0.3">
      <c r="A689" s="215" t="s">
        <v>1834</v>
      </c>
      <c r="B689" s="215" t="s">
        <v>2014</v>
      </c>
      <c r="C689" s="660">
        <v>22</v>
      </c>
      <c r="D689" s="356" t="s">
        <v>2010</v>
      </c>
      <c r="E689" s="214" t="s">
        <v>97</v>
      </c>
      <c r="F689" s="221" t="s">
        <v>321</v>
      </c>
      <c r="G689" s="214" t="s">
        <v>247</v>
      </c>
      <c r="H689" s="229" t="s">
        <v>248</v>
      </c>
      <c r="I689" s="661">
        <v>15</v>
      </c>
      <c r="J689" s="675">
        <f t="shared" si="144"/>
        <v>4.6431318681318672</v>
      </c>
      <c r="K689" s="676">
        <v>4.5999999999999996</v>
      </c>
      <c r="L689" s="677">
        <v>4.7142857142857144</v>
      </c>
      <c r="M689" s="677">
        <v>4.6428571428571432</v>
      </c>
      <c r="N689" s="677">
        <v>4.615384615384615</v>
      </c>
      <c r="O689" s="430" t="s">
        <v>1535</v>
      </c>
      <c r="P689" s="1"/>
    </row>
    <row r="690" spans="1:16" ht="18" customHeight="1" x14ac:dyDescent="0.3">
      <c r="A690" s="215" t="s">
        <v>1834</v>
      </c>
      <c r="B690" s="215" t="s">
        <v>2014</v>
      </c>
      <c r="C690" s="660">
        <v>22</v>
      </c>
      <c r="D690" s="356" t="s">
        <v>2010</v>
      </c>
      <c r="E690" s="214" t="s">
        <v>108</v>
      </c>
      <c r="F690" s="221" t="s">
        <v>96</v>
      </c>
      <c r="G690" s="214" t="s">
        <v>247</v>
      </c>
      <c r="H690" s="229" t="s">
        <v>248</v>
      </c>
      <c r="I690" s="661">
        <v>23</v>
      </c>
      <c r="J690" s="675">
        <f t="shared" si="144"/>
        <v>4.8315217391304346</v>
      </c>
      <c r="K690" s="676">
        <v>4.8260869565217392</v>
      </c>
      <c r="L690" s="677">
        <v>4.833333333333333</v>
      </c>
      <c r="M690" s="677">
        <v>4.833333333333333</v>
      </c>
      <c r="N690" s="677">
        <v>4.833333333333333</v>
      </c>
      <c r="O690" s="430" t="s">
        <v>1535</v>
      </c>
    </row>
    <row r="691" spans="1:16" ht="18" customHeight="1" x14ac:dyDescent="0.3">
      <c r="A691" s="215" t="s">
        <v>1834</v>
      </c>
      <c r="B691" s="215" t="s">
        <v>2014</v>
      </c>
      <c r="C691" s="660">
        <v>22</v>
      </c>
      <c r="D691" s="356" t="s">
        <v>2010</v>
      </c>
      <c r="E691" s="214" t="s">
        <v>501</v>
      </c>
      <c r="F691" s="221" t="s">
        <v>502</v>
      </c>
      <c r="G691" s="214" t="s">
        <v>247</v>
      </c>
      <c r="H691" s="229" t="s">
        <v>248</v>
      </c>
      <c r="I691" s="661">
        <v>41</v>
      </c>
      <c r="J691" s="675">
        <f t="shared" si="144"/>
        <v>4.7547256097560968</v>
      </c>
      <c r="K691" s="676">
        <v>4.7560975609756095</v>
      </c>
      <c r="L691" s="677">
        <v>4.7560975609756095</v>
      </c>
      <c r="M691" s="677">
        <v>4.7317073170731705</v>
      </c>
      <c r="N691" s="677">
        <v>4.7750000000000004</v>
      </c>
      <c r="O691" s="430" t="s">
        <v>1536</v>
      </c>
    </row>
    <row r="692" spans="1:16" ht="18" customHeight="1" x14ac:dyDescent="0.3">
      <c r="A692" s="215" t="s">
        <v>1834</v>
      </c>
      <c r="B692" s="215" t="s">
        <v>2014</v>
      </c>
      <c r="C692" s="660">
        <v>22</v>
      </c>
      <c r="D692" s="356" t="s">
        <v>2010</v>
      </c>
      <c r="E692" s="214" t="s">
        <v>505</v>
      </c>
      <c r="F692" s="221" t="s">
        <v>506</v>
      </c>
      <c r="G692" s="214" t="s">
        <v>247</v>
      </c>
      <c r="H692" s="229" t="s">
        <v>248</v>
      </c>
      <c r="I692" s="661">
        <v>19</v>
      </c>
      <c r="J692" s="675">
        <f t="shared" si="144"/>
        <v>4.6315789473684212</v>
      </c>
      <c r="K692" s="676">
        <v>4.5789473684210522</v>
      </c>
      <c r="L692" s="677">
        <v>4.6842105263157894</v>
      </c>
      <c r="M692" s="677">
        <v>4.6315789473684212</v>
      </c>
      <c r="N692" s="677">
        <v>4.6315789473684212</v>
      </c>
      <c r="O692" s="430" t="s">
        <v>1536</v>
      </c>
    </row>
    <row r="693" spans="1:16" ht="18" customHeight="1" x14ac:dyDescent="0.3">
      <c r="A693" s="215" t="s">
        <v>1834</v>
      </c>
      <c r="B693" s="215" t="s">
        <v>2014</v>
      </c>
      <c r="C693" s="660">
        <v>22</v>
      </c>
      <c r="D693" s="356" t="s">
        <v>2010</v>
      </c>
      <c r="E693" s="214" t="s">
        <v>503</v>
      </c>
      <c r="F693" s="221" t="s">
        <v>504</v>
      </c>
      <c r="G693" s="214" t="s">
        <v>247</v>
      </c>
      <c r="H693" s="229" t="s">
        <v>248</v>
      </c>
      <c r="I693" s="661">
        <v>25</v>
      </c>
      <c r="J693" s="675">
        <f t="shared" si="144"/>
        <v>4.83</v>
      </c>
      <c r="K693" s="676">
        <v>4.8</v>
      </c>
      <c r="L693" s="677">
        <v>4.84</v>
      </c>
      <c r="M693" s="677">
        <v>4.84</v>
      </c>
      <c r="N693" s="677">
        <v>4.84</v>
      </c>
      <c r="O693" s="430" t="s">
        <v>1536</v>
      </c>
      <c r="P693" s="1"/>
    </row>
    <row r="694" spans="1:16" ht="18" customHeight="1" x14ac:dyDescent="0.3">
      <c r="A694" s="215" t="s">
        <v>1834</v>
      </c>
      <c r="B694" s="215" t="s">
        <v>2014</v>
      </c>
      <c r="C694" s="660">
        <v>22</v>
      </c>
      <c r="D694" s="356" t="s">
        <v>2010</v>
      </c>
      <c r="E694" s="103" t="s">
        <v>1298</v>
      </c>
      <c r="F694" s="181" t="s">
        <v>1299</v>
      </c>
      <c r="G694" s="214" t="s">
        <v>247</v>
      </c>
      <c r="H694" s="229" t="s">
        <v>248</v>
      </c>
      <c r="I694" s="661">
        <v>13</v>
      </c>
      <c r="J694" s="675">
        <f t="shared" si="144"/>
        <v>4.6923076923076925</v>
      </c>
      <c r="K694" s="676">
        <v>4.7692307692307692</v>
      </c>
      <c r="L694" s="677">
        <v>4.4615384615384617</v>
      </c>
      <c r="M694" s="677">
        <v>4.7692307692307692</v>
      </c>
      <c r="N694" s="677">
        <v>4.7692307692307692</v>
      </c>
      <c r="O694" s="430" t="s">
        <v>1537</v>
      </c>
    </row>
    <row r="695" spans="1:16" ht="18" customHeight="1" x14ac:dyDescent="0.3">
      <c r="A695" s="215" t="s">
        <v>1834</v>
      </c>
      <c r="B695" s="215" t="s">
        <v>2014</v>
      </c>
      <c r="C695" s="660">
        <v>22</v>
      </c>
      <c r="D695" s="356" t="s">
        <v>2010</v>
      </c>
      <c r="E695" s="103" t="s">
        <v>1300</v>
      </c>
      <c r="F695" s="181" t="s">
        <v>1301</v>
      </c>
      <c r="G695" s="214" t="s">
        <v>247</v>
      </c>
      <c r="H695" s="229" t="s">
        <v>248</v>
      </c>
      <c r="I695" s="661">
        <v>8</v>
      </c>
      <c r="J695" s="675">
        <f>AVERAGE(K695:N695)</f>
        <v>4.625</v>
      </c>
      <c r="K695" s="676">
        <v>4.625</v>
      </c>
      <c r="L695" s="677">
        <v>4.625</v>
      </c>
      <c r="M695" s="677">
        <v>4.625</v>
      </c>
      <c r="N695" s="677">
        <v>4.625</v>
      </c>
      <c r="O695" s="430" t="s">
        <v>1537</v>
      </c>
    </row>
    <row r="696" spans="1:16" ht="18" customHeight="1" x14ac:dyDescent="0.3">
      <c r="A696" s="215" t="s">
        <v>1834</v>
      </c>
      <c r="B696" s="215" t="s">
        <v>2014</v>
      </c>
      <c r="C696" s="660">
        <v>22</v>
      </c>
      <c r="D696" s="356" t="s">
        <v>2010</v>
      </c>
      <c r="E696" s="103" t="s">
        <v>1302</v>
      </c>
      <c r="F696" s="181" t="s">
        <v>1303</v>
      </c>
      <c r="G696" s="214" t="s">
        <v>247</v>
      </c>
      <c r="H696" s="229" t="s">
        <v>248</v>
      </c>
      <c r="I696" s="661">
        <v>26</v>
      </c>
      <c r="J696" s="675">
        <f t="shared" ref="J696:J707" si="145">AVERAGE(K696:N696)</f>
        <v>4.553461538461538</v>
      </c>
      <c r="K696" s="676">
        <v>4.5769230769230766</v>
      </c>
      <c r="L696" s="677">
        <v>4.5</v>
      </c>
      <c r="M696" s="677">
        <v>4.5769230769230766</v>
      </c>
      <c r="N696" s="677">
        <v>4.5599999999999996</v>
      </c>
      <c r="O696" s="430" t="s">
        <v>1537</v>
      </c>
    </row>
    <row r="697" spans="1:16" ht="18" customHeight="1" x14ac:dyDescent="0.3">
      <c r="A697" s="215" t="s">
        <v>1834</v>
      </c>
      <c r="B697" s="215" t="s">
        <v>2014</v>
      </c>
      <c r="C697" s="660">
        <v>22</v>
      </c>
      <c r="D697" s="356" t="s">
        <v>2010</v>
      </c>
      <c r="E697" s="103" t="s">
        <v>1304</v>
      </c>
      <c r="F697" s="181" t="s">
        <v>1305</v>
      </c>
      <c r="G697" s="214" t="s">
        <v>247</v>
      </c>
      <c r="H697" s="229" t="s">
        <v>248</v>
      </c>
      <c r="I697" s="661">
        <v>13</v>
      </c>
      <c r="J697" s="675">
        <f t="shared" si="145"/>
        <v>4.8461538461538458</v>
      </c>
      <c r="K697" s="676">
        <v>4.8461538461538458</v>
      </c>
      <c r="L697" s="677">
        <v>4.8461538461538458</v>
      </c>
      <c r="M697" s="677">
        <v>4.8461538461538458</v>
      </c>
      <c r="N697" s="677">
        <v>4.8461538461538458</v>
      </c>
      <c r="O697" s="430" t="s">
        <v>1537</v>
      </c>
    </row>
    <row r="698" spans="1:16" ht="18" customHeight="1" x14ac:dyDescent="0.3">
      <c r="A698" s="215" t="s">
        <v>1834</v>
      </c>
      <c r="B698" s="215" t="s">
        <v>2014</v>
      </c>
      <c r="C698" s="660">
        <v>22</v>
      </c>
      <c r="D698" s="356" t="s">
        <v>2010</v>
      </c>
      <c r="E698" s="103" t="s">
        <v>1306</v>
      </c>
      <c r="F698" s="181" t="s">
        <v>1307</v>
      </c>
      <c r="G698" s="214" t="s">
        <v>247</v>
      </c>
      <c r="H698" s="229" t="s">
        <v>248</v>
      </c>
      <c r="I698" s="661">
        <v>7</v>
      </c>
      <c r="J698" s="675">
        <f t="shared" si="145"/>
        <v>4.6785714285714288</v>
      </c>
      <c r="K698" s="676">
        <v>4.7142857142857144</v>
      </c>
      <c r="L698" s="677">
        <v>4.7142857142857144</v>
      </c>
      <c r="M698" s="677">
        <v>4.5714285714285712</v>
      </c>
      <c r="N698" s="677">
        <v>4.7142857142857144</v>
      </c>
      <c r="O698" s="430" t="s">
        <v>1537</v>
      </c>
      <c r="P698" s="1"/>
    </row>
    <row r="699" spans="1:16" ht="18" customHeight="1" x14ac:dyDescent="0.3">
      <c r="A699" s="215" t="s">
        <v>1834</v>
      </c>
      <c r="B699" s="215" t="s">
        <v>2014</v>
      </c>
      <c r="C699" s="660">
        <v>22</v>
      </c>
      <c r="D699" s="356" t="s">
        <v>2010</v>
      </c>
      <c r="E699" s="103" t="s">
        <v>1308</v>
      </c>
      <c r="F699" s="181" t="s">
        <v>1309</v>
      </c>
      <c r="G699" s="214" t="s">
        <v>247</v>
      </c>
      <c r="H699" s="229" t="s">
        <v>248</v>
      </c>
      <c r="I699" s="661">
        <v>8</v>
      </c>
      <c r="J699" s="675">
        <f t="shared" si="145"/>
        <v>3.75</v>
      </c>
      <c r="K699" s="676">
        <v>3.75</v>
      </c>
      <c r="L699" s="677">
        <v>3.75</v>
      </c>
      <c r="M699" s="677">
        <v>3.75</v>
      </c>
      <c r="N699" s="677">
        <v>3.75</v>
      </c>
      <c r="O699" s="430" t="s">
        <v>1537</v>
      </c>
    </row>
    <row r="700" spans="1:16" ht="18" customHeight="1" x14ac:dyDescent="0.3">
      <c r="A700" s="215" t="s">
        <v>1834</v>
      </c>
      <c r="B700" s="215" t="s">
        <v>2014</v>
      </c>
      <c r="C700" s="660">
        <v>22</v>
      </c>
      <c r="D700" s="356" t="s">
        <v>2010</v>
      </c>
      <c r="E700" s="103" t="s">
        <v>1312</v>
      </c>
      <c r="F700" s="181" t="s">
        <v>1314</v>
      </c>
      <c r="G700" s="214" t="s">
        <v>247</v>
      </c>
      <c r="H700" s="229" t="s">
        <v>248</v>
      </c>
      <c r="I700" s="661">
        <v>29</v>
      </c>
      <c r="J700" s="675">
        <f t="shared" si="145"/>
        <v>4.5862068965517242</v>
      </c>
      <c r="K700" s="676">
        <v>4.5172413793103452</v>
      </c>
      <c r="L700" s="677">
        <v>4.6206896551724137</v>
      </c>
      <c r="M700" s="677">
        <v>4.5862068965517242</v>
      </c>
      <c r="N700" s="677">
        <v>4.6206896551724137</v>
      </c>
      <c r="O700" s="430" t="s">
        <v>1538</v>
      </c>
    </row>
    <row r="701" spans="1:16" ht="18" customHeight="1" x14ac:dyDescent="0.3">
      <c r="A701" s="215" t="s">
        <v>1834</v>
      </c>
      <c r="B701" s="215" t="s">
        <v>2014</v>
      </c>
      <c r="C701" s="660">
        <v>22</v>
      </c>
      <c r="D701" s="356" t="s">
        <v>2010</v>
      </c>
      <c r="E701" s="103" t="s">
        <v>1313</v>
      </c>
      <c r="F701" s="181" t="s">
        <v>1315</v>
      </c>
      <c r="G701" s="214" t="s">
        <v>247</v>
      </c>
      <c r="H701" s="229" t="s">
        <v>248</v>
      </c>
      <c r="I701" s="661">
        <v>8</v>
      </c>
      <c r="J701" s="675">
        <f t="shared" si="145"/>
        <v>4.7410714285714288</v>
      </c>
      <c r="K701" s="676">
        <v>4.75</v>
      </c>
      <c r="L701" s="677">
        <v>4.75</v>
      </c>
      <c r="M701" s="677">
        <v>4.75</v>
      </c>
      <c r="N701" s="677">
        <v>4.7142857142857144</v>
      </c>
      <c r="O701" s="430" t="s">
        <v>1538</v>
      </c>
    </row>
    <row r="702" spans="1:16" ht="18" customHeight="1" x14ac:dyDescent="0.3">
      <c r="A702" s="215" t="s">
        <v>1834</v>
      </c>
      <c r="B702" s="215" t="s">
        <v>2014</v>
      </c>
      <c r="C702" s="660">
        <v>22</v>
      </c>
      <c r="D702" s="356" t="s">
        <v>2010</v>
      </c>
      <c r="E702" s="103" t="s">
        <v>1316</v>
      </c>
      <c r="F702" s="181" t="s">
        <v>1317</v>
      </c>
      <c r="G702" s="214" t="s">
        <v>247</v>
      </c>
      <c r="H702" s="229" t="s">
        <v>248</v>
      </c>
      <c r="I702" s="661">
        <v>8</v>
      </c>
      <c r="J702" s="675">
        <f t="shared" si="145"/>
        <v>4.6875</v>
      </c>
      <c r="K702" s="676">
        <v>4.75</v>
      </c>
      <c r="L702" s="677">
        <v>4.7142857142857144</v>
      </c>
      <c r="M702" s="677">
        <v>4.7142857142857144</v>
      </c>
      <c r="N702" s="677">
        <v>4.5714285714285712</v>
      </c>
      <c r="O702" s="430" t="s">
        <v>1538</v>
      </c>
    </row>
    <row r="703" spans="1:16" ht="18" customHeight="1" x14ac:dyDescent="0.3">
      <c r="A703" s="215" t="s">
        <v>1834</v>
      </c>
      <c r="B703" s="215" t="s">
        <v>2014</v>
      </c>
      <c r="C703" s="660">
        <v>22</v>
      </c>
      <c r="D703" s="356" t="s">
        <v>2010</v>
      </c>
      <c r="E703" s="103" t="s">
        <v>98</v>
      </c>
      <c r="F703" s="181" t="s">
        <v>99</v>
      </c>
      <c r="G703" s="214" t="s">
        <v>247</v>
      </c>
      <c r="H703" s="229" t="s">
        <v>248</v>
      </c>
      <c r="I703" s="661">
        <v>79</v>
      </c>
      <c r="J703" s="675">
        <f t="shared" si="145"/>
        <v>4.7190540540540535</v>
      </c>
      <c r="K703" s="676">
        <v>4.706666666666667</v>
      </c>
      <c r="L703" s="677">
        <v>4.72</v>
      </c>
      <c r="M703" s="677">
        <v>4.7333333333333334</v>
      </c>
      <c r="N703" s="677">
        <v>4.7162162162162158</v>
      </c>
      <c r="O703" s="430" t="s">
        <v>1539</v>
      </c>
    </row>
    <row r="704" spans="1:16" ht="18" customHeight="1" x14ac:dyDescent="0.3">
      <c r="A704" s="215" t="s">
        <v>1834</v>
      </c>
      <c r="B704" s="215" t="s">
        <v>2014</v>
      </c>
      <c r="C704" s="660">
        <v>22</v>
      </c>
      <c r="D704" s="356" t="s">
        <v>2010</v>
      </c>
      <c r="E704" s="214" t="s">
        <v>89</v>
      </c>
      <c r="F704" s="221" t="s">
        <v>90</v>
      </c>
      <c r="G704" s="214" t="s">
        <v>247</v>
      </c>
      <c r="H704" s="229" t="s">
        <v>248</v>
      </c>
      <c r="I704" s="661">
        <v>79</v>
      </c>
      <c r="J704" s="675">
        <f t="shared" si="145"/>
        <v>4.4797519754170327</v>
      </c>
      <c r="K704" s="676">
        <v>4.5</v>
      </c>
      <c r="L704" s="677">
        <v>4.5147058823529411</v>
      </c>
      <c r="M704" s="677">
        <v>4.4117647058823533</v>
      </c>
      <c r="N704" s="677">
        <v>4.4925373134328357</v>
      </c>
      <c r="O704" s="430" t="s">
        <v>1539</v>
      </c>
    </row>
    <row r="705" spans="1:16" ht="18" customHeight="1" x14ac:dyDescent="0.3">
      <c r="A705" s="215" t="s">
        <v>1834</v>
      </c>
      <c r="B705" s="215" t="s">
        <v>2014</v>
      </c>
      <c r="C705" s="660">
        <v>22</v>
      </c>
      <c r="D705" s="356" t="s">
        <v>2010</v>
      </c>
      <c r="E705" s="214" t="s">
        <v>553</v>
      </c>
      <c r="F705" s="221" t="s">
        <v>554</v>
      </c>
      <c r="G705" s="214" t="s">
        <v>247</v>
      </c>
      <c r="H705" s="229" t="s">
        <v>248</v>
      </c>
      <c r="I705" s="661">
        <v>79</v>
      </c>
      <c r="J705" s="675">
        <f t="shared" si="145"/>
        <v>4.2471507890122737</v>
      </c>
      <c r="K705" s="676">
        <v>4.2542372881355934</v>
      </c>
      <c r="L705" s="677">
        <v>4.2203389830508478</v>
      </c>
      <c r="M705" s="677">
        <v>4.1864406779661021</v>
      </c>
      <c r="N705" s="677">
        <v>4.3275862068965516</v>
      </c>
      <c r="O705" s="430" t="s">
        <v>2020</v>
      </c>
    </row>
    <row r="706" spans="1:16" ht="18" customHeight="1" x14ac:dyDescent="0.3">
      <c r="A706" s="215" t="s">
        <v>1834</v>
      </c>
      <c r="B706" s="215" t="s">
        <v>2014</v>
      </c>
      <c r="C706" s="660">
        <v>22</v>
      </c>
      <c r="D706" s="356" t="s">
        <v>2010</v>
      </c>
      <c r="E706" s="214" t="s">
        <v>2016</v>
      </c>
      <c r="F706" s="221" t="s">
        <v>2017</v>
      </c>
      <c r="G706" s="214" t="s">
        <v>247</v>
      </c>
      <c r="H706" s="229" t="s">
        <v>248</v>
      </c>
      <c r="I706" s="661">
        <v>79</v>
      </c>
      <c r="J706" s="675">
        <f t="shared" si="145"/>
        <v>3.815214118227817</v>
      </c>
      <c r="K706" s="676">
        <v>3.810810810810811</v>
      </c>
      <c r="L706" s="677">
        <v>3.8666666666666667</v>
      </c>
      <c r="M706" s="677">
        <v>3.7066666666666666</v>
      </c>
      <c r="N706" s="677">
        <v>3.8767123287671232</v>
      </c>
      <c r="O706" s="430" t="s">
        <v>2021</v>
      </c>
    </row>
    <row r="707" spans="1:16" ht="18" customHeight="1" x14ac:dyDescent="0.3">
      <c r="A707" s="215" t="s">
        <v>1834</v>
      </c>
      <c r="B707" s="215" t="s">
        <v>2014</v>
      </c>
      <c r="C707" s="660">
        <v>22</v>
      </c>
      <c r="D707" s="356" t="s">
        <v>2010</v>
      </c>
      <c r="E707" s="214" t="s">
        <v>2018</v>
      </c>
      <c r="F707" s="221" t="s">
        <v>2019</v>
      </c>
      <c r="G707" s="214" t="s">
        <v>247</v>
      </c>
      <c r="H707" s="229" t="s">
        <v>248</v>
      </c>
      <c r="I707" s="661">
        <v>79</v>
      </c>
      <c r="J707" s="675">
        <f t="shared" si="145"/>
        <v>4.7427536231884053</v>
      </c>
      <c r="K707" s="676">
        <v>4.7391304347826084</v>
      </c>
      <c r="L707" s="677">
        <v>4.72463768115942</v>
      </c>
      <c r="M707" s="677">
        <v>4.7536231884057969</v>
      </c>
      <c r="N707" s="677">
        <v>4.7536231884057969</v>
      </c>
      <c r="O707" s="430" t="s">
        <v>2022</v>
      </c>
    </row>
    <row r="708" spans="1:16" ht="18" hidden="1" customHeight="1" x14ac:dyDescent="0.3">
      <c r="A708" s="215" t="s">
        <v>1834</v>
      </c>
      <c r="B708" s="215" t="s">
        <v>2014</v>
      </c>
      <c r="C708" s="660">
        <v>1</v>
      </c>
      <c r="D708" s="362" t="s">
        <v>2053</v>
      </c>
      <c r="E708" s="192"/>
      <c r="F708" s="365"/>
      <c r="G708" s="222" t="s">
        <v>2027</v>
      </c>
      <c r="H708" s="230" t="s">
        <v>2027</v>
      </c>
      <c r="I708" s="660">
        <v>29</v>
      </c>
      <c r="J708" s="675">
        <f>AVERAGE(J709:J712)</f>
        <v>4.7687807881773399</v>
      </c>
      <c r="K708" s="682">
        <f>AVERAGE(K709:K712)</f>
        <v>4.7758620689655169</v>
      </c>
      <c r="L708" s="683">
        <f>AVERAGE(L709:L712)</f>
        <v>4.7931034482758612</v>
      </c>
      <c r="M708" s="683">
        <f>AVERAGE(M709:M712)</f>
        <v>4.7241379310344822</v>
      </c>
      <c r="N708" s="683">
        <f>AVERAGE(N709:N712)</f>
        <v>4.7820197044334973</v>
      </c>
      <c r="O708" s="434"/>
    </row>
    <row r="709" spans="1:16" ht="18" hidden="1" customHeight="1" x14ac:dyDescent="0.3">
      <c r="A709" s="215" t="s">
        <v>1834</v>
      </c>
      <c r="B709" s="215" t="s">
        <v>2014</v>
      </c>
      <c r="C709" s="661">
        <v>1</v>
      </c>
      <c r="D709" s="356" t="s">
        <v>2042</v>
      </c>
      <c r="E709" s="214" t="s">
        <v>2043</v>
      </c>
      <c r="F709" s="221" t="s">
        <v>2044</v>
      </c>
      <c r="G709" s="214" t="s">
        <v>203</v>
      </c>
      <c r="H709" s="229" t="s">
        <v>203</v>
      </c>
      <c r="I709" s="660">
        <v>29</v>
      </c>
      <c r="J709" s="672">
        <f t="shared" ref="J709:J712" si="146">AVERAGE(K709:N709)</f>
        <v>4.7758620689655169</v>
      </c>
      <c r="K709" s="673">
        <v>4.8275862068965516</v>
      </c>
      <c r="L709" s="674">
        <v>4.8275862068965516</v>
      </c>
      <c r="M709" s="674">
        <v>4.6551724137931032</v>
      </c>
      <c r="N709" s="674">
        <v>4.7931034482758621</v>
      </c>
      <c r="O709" s="430" t="s">
        <v>2021</v>
      </c>
    </row>
    <row r="710" spans="1:16" ht="18" hidden="1" customHeight="1" x14ac:dyDescent="0.3">
      <c r="A710" s="215" t="s">
        <v>1834</v>
      </c>
      <c r="B710" s="215" t="s">
        <v>2014</v>
      </c>
      <c r="C710" s="661">
        <v>1</v>
      </c>
      <c r="D710" s="356" t="s">
        <v>2042</v>
      </c>
      <c r="E710" s="214" t="s">
        <v>2045</v>
      </c>
      <c r="F710" s="221" t="s">
        <v>2046</v>
      </c>
      <c r="G710" s="214" t="s">
        <v>203</v>
      </c>
      <c r="H710" s="229" t="s">
        <v>203</v>
      </c>
      <c r="I710" s="660">
        <v>29</v>
      </c>
      <c r="J710" s="675">
        <f t="shared" si="146"/>
        <v>4.8017241379310347</v>
      </c>
      <c r="K710" s="676">
        <v>4.7931034482758621</v>
      </c>
      <c r="L710" s="677">
        <v>4.7931034482758621</v>
      </c>
      <c r="M710" s="677">
        <v>4.7931034482758621</v>
      </c>
      <c r="N710" s="677">
        <v>4.8275862068965516</v>
      </c>
      <c r="O710" s="430" t="s">
        <v>2021</v>
      </c>
      <c r="P710" s="1"/>
    </row>
    <row r="711" spans="1:16" ht="18" hidden="1" customHeight="1" x14ac:dyDescent="0.3">
      <c r="A711" s="215" t="s">
        <v>1834</v>
      </c>
      <c r="B711" s="215" t="s">
        <v>2014</v>
      </c>
      <c r="C711" s="661">
        <v>1</v>
      </c>
      <c r="D711" s="356" t="s">
        <v>2042</v>
      </c>
      <c r="E711" s="214" t="s">
        <v>2047</v>
      </c>
      <c r="F711" s="221" t="s">
        <v>2048</v>
      </c>
      <c r="G711" s="214" t="s">
        <v>203</v>
      </c>
      <c r="H711" s="229" t="s">
        <v>203</v>
      </c>
      <c r="I711" s="660">
        <v>29</v>
      </c>
      <c r="J711" s="675">
        <f t="shared" si="146"/>
        <v>4.7672413793103443</v>
      </c>
      <c r="K711" s="676">
        <v>4.7931034482758621</v>
      </c>
      <c r="L711" s="677">
        <v>4.7931034482758621</v>
      </c>
      <c r="M711" s="677">
        <v>4.6896551724137927</v>
      </c>
      <c r="N711" s="677">
        <v>4.7931034482758603</v>
      </c>
      <c r="O711" s="430" t="s">
        <v>2021</v>
      </c>
    </row>
    <row r="712" spans="1:16" ht="18" hidden="1" customHeight="1" x14ac:dyDescent="0.3">
      <c r="A712" s="215" t="s">
        <v>1834</v>
      </c>
      <c r="B712" s="215" t="s">
        <v>2014</v>
      </c>
      <c r="C712" s="661">
        <v>1</v>
      </c>
      <c r="D712" s="356" t="s">
        <v>2042</v>
      </c>
      <c r="E712" s="214" t="s">
        <v>2049</v>
      </c>
      <c r="F712" s="221" t="s">
        <v>2050</v>
      </c>
      <c r="G712" s="214" t="s">
        <v>203</v>
      </c>
      <c r="H712" s="229" t="s">
        <v>203</v>
      </c>
      <c r="I712" s="660">
        <v>29</v>
      </c>
      <c r="J712" s="675">
        <f t="shared" si="146"/>
        <v>4.7302955665024626</v>
      </c>
      <c r="K712" s="676">
        <v>4.6896551724137927</v>
      </c>
      <c r="L712" s="677">
        <v>4.7586206896551726</v>
      </c>
      <c r="M712" s="677">
        <v>4.7586206896551726</v>
      </c>
      <c r="N712" s="677">
        <v>4.7142857142857144</v>
      </c>
      <c r="O712" s="430" t="s">
        <v>2021</v>
      </c>
    </row>
    <row r="713" spans="1:16" ht="18" hidden="1" customHeight="1" x14ac:dyDescent="0.3">
      <c r="A713" s="215" t="s">
        <v>1834</v>
      </c>
      <c r="B713" s="215" t="s">
        <v>2014</v>
      </c>
      <c r="C713" s="660">
        <v>1</v>
      </c>
      <c r="D713" s="362" t="s">
        <v>2052</v>
      </c>
      <c r="E713" s="192"/>
      <c r="F713" s="365"/>
      <c r="G713" s="222" t="s">
        <v>2038</v>
      </c>
      <c r="H713" s="230" t="s">
        <v>2038</v>
      </c>
      <c r="I713" s="660">
        <v>32</v>
      </c>
      <c r="J713" s="675">
        <f>AVERAGE(J714:J716)</f>
        <v>4.5859375</v>
      </c>
      <c r="K713" s="682">
        <f t="shared" ref="K713:N713" si="147">AVERAGE(K714:K716)</f>
        <v>4.583333333333333</v>
      </c>
      <c r="L713" s="683">
        <f t="shared" si="147"/>
        <v>4.604166666666667</v>
      </c>
      <c r="M713" s="683">
        <f t="shared" si="147"/>
        <v>4.552083333333333</v>
      </c>
      <c r="N713" s="683">
        <f t="shared" si="147"/>
        <v>4.604166666666667</v>
      </c>
      <c r="O713" s="434"/>
    </row>
    <row r="714" spans="1:16" ht="18" hidden="1" customHeight="1" x14ac:dyDescent="0.3">
      <c r="A714" s="215" t="s">
        <v>1834</v>
      </c>
      <c r="B714" s="215" t="s">
        <v>2014</v>
      </c>
      <c r="C714" s="661">
        <v>1</v>
      </c>
      <c r="D714" s="356" t="s">
        <v>2051</v>
      </c>
      <c r="E714" s="214" t="s">
        <v>2054</v>
      </c>
      <c r="F714" s="221" t="s">
        <v>777</v>
      </c>
      <c r="G714" s="214" t="s">
        <v>1159</v>
      </c>
      <c r="H714" s="229" t="s">
        <v>1159</v>
      </c>
      <c r="I714" s="660">
        <v>32</v>
      </c>
      <c r="J714" s="672">
        <f t="shared" ref="J714:J716" si="148">AVERAGE(K714:N714)</f>
        <v>4.5859375</v>
      </c>
      <c r="K714" s="673">
        <v>4.59375</v>
      </c>
      <c r="L714" s="674">
        <v>4.625</v>
      </c>
      <c r="M714" s="674">
        <v>4.53125</v>
      </c>
      <c r="N714" s="674">
        <v>4.59375</v>
      </c>
      <c r="O714" s="430" t="s">
        <v>2021</v>
      </c>
    </row>
    <row r="715" spans="1:16" ht="18" hidden="1" customHeight="1" x14ac:dyDescent="0.3">
      <c r="A715" s="215" t="s">
        <v>1834</v>
      </c>
      <c r="B715" s="215" t="s">
        <v>2014</v>
      </c>
      <c r="C715" s="661">
        <v>1</v>
      </c>
      <c r="D715" s="356" t="s">
        <v>2051</v>
      </c>
      <c r="E715" s="214" t="s">
        <v>2054</v>
      </c>
      <c r="F715" s="221" t="s">
        <v>2055</v>
      </c>
      <c r="G715" s="214" t="s">
        <v>1159</v>
      </c>
      <c r="H715" s="229" t="s">
        <v>1159</v>
      </c>
      <c r="I715" s="660">
        <v>32</v>
      </c>
      <c r="J715" s="675">
        <f t="shared" si="148"/>
        <v>4.5859375</v>
      </c>
      <c r="K715" s="676">
        <v>4.5625</v>
      </c>
      <c r="L715" s="677">
        <v>4.59375</v>
      </c>
      <c r="M715" s="677">
        <v>4.5625</v>
      </c>
      <c r="N715" s="677">
        <v>4.625</v>
      </c>
      <c r="O715" s="430" t="s">
        <v>2021</v>
      </c>
      <c r="P715" s="1"/>
    </row>
    <row r="716" spans="1:16" ht="18" hidden="1" customHeight="1" x14ac:dyDescent="0.3">
      <c r="A716" s="215" t="s">
        <v>1834</v>
      </c>
      <c r="B716" s="215" t="s">
        <v>2014</v>
      </c>
      <c r="C716" s="661">
        <v>1</v>
      </c>
      <c r="D716" s="356" t="s">
        <v>2051</v>
      </c>
      <c r="E716" s="214" t="s">
        <v>2054</v>
      </c>
      <c r="F716" s="221" t="s">
        <v>2056</v>
      </c>
      <c r="G716" s="214" t="s">
        <v>1159</v>
      </c>
      <c r="H716" s="229" t="s">
        <v>1159</v>
      </c>
      <c r="I716" s="660">
        <v>32</v>
      </c>
      <c r="J716" s="675">
        <f t="shared" si="148"/>
        <v>4.5859375</v>
      </c>
      <c r="K716" s="676">
        <v>4.59375</v>
      </c>
      <c r="L716" s="677">
        <v>4.59375</v>
      </c>
      <c r="M716" s="677">
        <v>4.5625</v>
      </c>
      <c r="N716" s="677">
        <v>4.59375</v>
      </c>
      <c r="O716" s="430" t="s">
        <v>2021</v>
      </c>
    </row>
    <row r="717" spans="1:16" ht="18" hidden="1" customHeight="1" x14ac:dyDescent="0.3">
      <c r="A717" s="215" t="s">
        <v>1834</v>
      </c>
      <c r="B717" s="215" t="s">
        <v>2014</v>
      </c>
      <c r="C717" s="660">
        <v>1</v>
      </c>
      <c r="D717" s="362" t="s">
        <v>2057</v>
      </c>
      <c r="E717" s="192"/>
      <c r="F717" s="365"/>
      <c r="G717" s="222" t="s">
        <v>2039</v>
      </c>
      <c r="H717" s="230" t="s">
        <v>2039</v>
      </c>
      <c r="I717" s="660">
        <v>14</v>
      </c>
      <c r="J717" s="675">
        <f>AVERAGE(J718:J725)</f>
        <v>4.8883928571428577</v>
      </c>
      <c r="K717" s="682">
        <f t="shared" ref="K717:N717" si="149">AVERAGE(K718:K725)</f>
        <v>4.9107142857142856</v>
      </c>
      <c r="L717" s="683">
        <f t="shared" si="149"/>
        <v>4.875</v>
      </c>
      <c r="M717" s="683">
        <f t="shared" si="149"/>
        <v>4.8571428571428577</v>
      </c>
      <c r="N717" s="683">
        <f t="shared" si="149"/>
        <v>4.9107142857142865</v>
      </c>
      <c r="O717" s="434"/>
    </row>
    <row r="718" spans="1:16" ht="18" hidden="1" customHeight="1" x14ac:dyDescent="0.3">
      <c r="A718" s="215" t="s">
        <v>1834</v>
      </c>
      <c r="B718" s="215" t="s">
        <v>2014</v>
      </c>
      <c r="C718" s="660">
        <v>1</v>
      </c>
      <c r="D718" s="356" t="s">
        <v>2058</v>
      </c>
      <c r="E718" s="214" t="s">
        <v>2060</v>
      </c>
      <c r="F718" s="221" t="s">
        <v>2061</v>
      </c>
      <c r="G718" s="214" t="s">
        <v>1131</v>
      </c>
      <c r="H718" s="229" t="s">
        <v>1131</v>
      </c>
      <c r="I718" s="660">
        <v>14</v>
      </c>
      <c r="J718" s="672">
        <f t="shared" ref="J718:J725" si="150">AVERAGE(K718:N718)</f>
        <v>4.9107142857142865</v>
      </c>
      <c r="K718" s="673">
        <v>4.9285714285714288</v>
      </c>
      <c r="L718" s="674">
        <v>4.9285714285714288</v>
      </c>
      <c r="M718" s="674">
        <v>4.8571428571428568</v>
      </c>
      <c r="N718" s="674">
        <v>4.9285714285714288</v>
      </c>
      <c r="O718" s="430" t="s">
        <v>2021</v>
      </c>
    </row>
    <row r="719" spans="1:16" ht="18" hidden="1" customHeight="1" x14ac:dyDescent="0.3">
      <c r="A719" s="215" t="s">
        <v>1834</v>
      </c>
      <c r="B719" s="215" t="s">
        <v>2014</v>
      </c>
      <c r="C719" s="660">
        <v>1</v>
      </c>
      <c r="D719" s="356" t="s">
        <v>2058</v>
      </c>
      <c r="E719" s="214" t="s">
        <v>2060</v>
      </c>
      <c r="F719" s="221" t="s">
        <v>2062</v>
      </c>
      <c r="G719" s="214" t="s">
        <v>1131</v>
      </c>
      <c r="H719" s="229" t="s">
        <v>1131</v>
      </c>
      <c r="I719" s="660">
        <v>14</v>
      </c>
      <c r="J719" s="675">
        <f t="shared" si="150"/>
        <v>4.9285714285714288</v>
      </c>
      <c r="K719" s="676">
        <v>4.9285714285714288</v>
      </c>
      <c r="L719" s="677">
        <v>4.9285714285714288</v>
      </c>
      <c r="M719" s="677">
        <v>4.9285714285714288</v>
      </c>
      <c r="N719" s="677">
        <v>4.9285714285714288</v>
      </c>
      <c r="O719" s="430" t="s">
        <v>2021</v>
      </c>
      <c r="P719" s="1"/>
    </row>
    <row r="720" spans="1:16" ht="18" hidden="1" customHeight="1" x14ac:dyDescent="0.3">
      <c r="A720" s="215" t="s">
        <v>1834</v>
      </c>
      <c r="B720" s="215" t="s">
        <v>2014</v>
      </c>
      <c r="C720" s="660">
        <v>1</v>
      </c>
      <c r="D720" s="356" t="s">
        <v>2058</v>
      </c>
      <c r="E720" s="214" t="s">
        <v>2060</v>
      </c>
      <c r="F720" s="221" t="s">
        <v>2063</v>
      </c>
      <c r="G720" s="214" t="s">
        <v>1131</v>
      </c>
      <c r="H720" s="229" t="s">
        <v>1131</v>
      </c>
      <c r="I720" s="660">
        <v>14</v>
      </c>
      <c r="J720" s="675">
        <f t="shared" si="150"/>
        <v>4.875</v>
      </c>
      <c r="K720" s="676">
        <v>4.9285714285714288</v>
      </c>
      <c r="L720" s="677">
        <v>4.7142857142857144</v>
      </c>
      <c r="M720" s="677">
        <v>4.9285714285714288</v>
      </c>
      <c r="N720" s="677">
        <v>4.9285714285714288</v>
      </c>
      <c r="O720" s="430" t="s">
        <v>2021</v>
      </c>
    </row>
    <row r="721" spans="1:16" ht="18" hidden="1" customHeight="1" x14ac:dyDescent="0.3">
      <c r="A721" s="215" t="s">
        <v>1834</v>
      </c>
      <c r="B721" s="215" t="s">
        <v>2014</v>
      </c>
      <c r="C721" s="660">
        <v>1</v>
      </c>
      <c r="D721" s="356" t="s">
        <v>2058</v>
      </c>
      <c r="E721" s="214" t="s">
        <v>2060</v>
      </c>
      <c r="F721" s="221" t="s">
        <v>2064</v>
      </c>
      <c r="G721" s="214" t="s">
        <v>1131</v>
      </c>
      <c r="H721" s="229" t="s">
        <v>1131</v>
      </c>
      <c r="I721" s="660">
        <v>14</v>
      </c>
      <c r="J721" s="675">
        <f t="shared" si="150"/>
        <v>4.875</v>
      </c>
      <c r="K721" s="676">
        <v>4.9285714285714288</v>
      </c>
      <c r="L721" s="677">
        <v>4.9285714285714288</v>
      </c>
      <c r="M721" s="677">
        <v>4.7857142857142856</v>
      </c>
      <c r="N721" s="677">
        <v>4.8571428571428568</v>
      </c>
      <c r="O721" s="430" t="s">
        <v>2021</v>
      </c>
    </row>
    <row r="722" spans="1:16" ht="18" hidden="1" customHeight="1" x14ac:dyDescent="0.3">
      <c r="A722" s="215" t="s">
        <v>1834</v>
      </c>
      <c r="B722" s="215" t="s">
        <v>2014</v>
      </c>
      <c r="C722" s="660">
        <v>1</v>
      </c>
      <c r="D722" s="356" t="s">
        <v>2058</v>
      </c>
      <c r="E722" s="214" t="s">
        <v>2060</v>
      </c>
      <c r="F722" s="221" t="s">
        <v>2065</v>
      </c>
      <c r="G722" s="214" t="s">
        <v>1131</v>
      </c>
      <c r="H722" s="229" t="s">
        <v>1131</v>
      </c>
      <c r="I722" s="660">
        <v>14</v>
      </c>
      <c r="J722" s="675">
        <f t="shared" si="150"/>
        <v>4.8571428571428568</v>
      </c>
      <c r="K722" s="676">
        <v>4.8571428571428568</v>
      </c>
      <c r="L722" s="677">
        <v>4.8571428571428568</v>
      </c>
      <c r="M722" s="677">
        <v>4.8571428571428568</v>
      </c>
      <c r="N722" s="677">
        <v>4.8571428571428568</v>
      </c>
      <c r="O722" s="430" t="s">
        <v>2021</v>
      </c>
      <c r="P722" s="1"/>
    </row>
    <row r="723" spans="1:16" ht="18" hidden="1" customHeight="1" x14ac:dyDescent="0.3">
      <c r="A723" s="215" t="s">
        <v>1834</v>
      </c>
      <c r="B723" s="215" t="s">
        <v>2014</v>
      </c>
      <c r="C723" s="660">
        <v>1</v>
      </c>
      <c r="D723" s="356" t="s">
        <v>2058</v>
      </c>
      <c r="E723" s="214" t="s">
        <v>2060</v>
      </c>
      <c r="F723" s="221" t="s">
        <v>2066</v>
      </c>
      <c r="G723" s="214" t="s">
        <v>1131</v>
      </c>
      <c r="H723" s="229" t="s">
        <v>1131</v>
      </c>
      <c r="I723" s="660">
        <v>14</v>
      </c>
      <c r="J723" s="675">
        <f t="shared" si="150"/>
        <v>4.8392857142857135</v>
      </c>
      <c r="K723" s="676">
        <v>4.9285714285714288</v>
      </c>
      <c r="L723" s="677">
        <v>4.8571428571428568</v>
      </c>
      <c r="M723" s="677">
        <v>4.6428571428571432</v>
      </c>
      <c r="N723" s="677">
        <v>4.9285714285714288</v>
      </c>
      <c r="O723" s="430" t="s">
        <v>2021</v>
      </c>
    </row>
    <row r="724" spans="1:16" ht="18" hidden="1" customHeight="1" x14ac:dyDescent="0.3">
      <c r="A724" s="215" t="s">
        <v>1834</v>
      </c>
      <c r="B724" s="215" t="s">
        <v>2014</v>
      </c>
      <c r="C724" s="660">
        <v>1</v>
      </c>
      <c r="D724" s="356" t="s">
        <v>2058</v>
      </c>
      <c r="E724" s="214" t="s">
        <v>2060</v>
      </c>
      <c r="F724" s="221" t="s">
        <v>2067</v>
      </c>
      <c r="G724" s="214" t="s">
        <v>1131</v>
      </c>
      <c r="H724" s="229" t="s">
        <v>1131</v>
      </c>
      <c r="I724" s="660">
        <v>14</v>
      </c>
      <c r="J724" s="675">
        <f t="shared" si="150"/>
        <v>4.8928571428571423</v>
      </c>
      <c r="K724" s="676">
        <v>4.8571428571428568</v>
      </c>
      <c r="L724" s="677">
        <v>4.8571428571428568</v>
      </c>
      <c r="M724" s="677">
        <v>4.9285714285714288</v>
      </c>
      <c r="N724" s="677">
        <v>4.9285714285714288</v>
      </c>
      <c r="O724" s="430" t="s">
        <v>2021</v>
      </c>
    </row>
    <row r="725" spans="1:16" ht="18" hidden="1" customHeight="1" x14ac:dyDescent="0.3">
      <c r="A725" s="215" t="s">
        <v>1834</v>
      </c>
      <c r="B725" s="215" t="s">
        <v>2014</v>
      </c>
      <c r="C725" s="660">
        <v>1</v>
      </c>
      <c r="D725" s="356" t="s">
        <v>2058</v>
      </c>
      <c r="E725" s="214" t="s">
        <v>2069</v>
      </c>
      <c r="F725" s="221" t="s">
        <v>2068</v>
      </c>
      <c r="G725" s="214" t="s">
        <v>1131</v>
      </c>
      <c r="H725" s="229" t="s">
        <v>1131</v>
      </c>
      <c r="I725" s="660">
        <v>14</v>
      </c>
      <c r="J725" s="675">
        <f t="shared" si="150"/>
        <v>4.9285714285714288</v>
      </c>
      <c r="K725" s="676">
        <v>4.9285714285714288</v>
      </c>
      <c r="L725" s="677">
        <v>4.9285714285714288</v>
      </c>
      <c r="M725" s="677">
        <v>4.9285714285714288</v>
      </c>
      <c r="N725" s="677">
        <v>4.9285714285714288</v>
      </c>
      <c r="O725" s="430" t="s">
        <v>2021</v>
      </c>
    </row>
    <row r="726" spans="1:16" ht="18" hidden="1" customHeight="1" x14ac:dyDescent="0.3">
      <c r="A726" s="215" t="s">
        <v>1834</v>
      </c>
      <c r="B726" s="215" t="s">
        <v>2014</v>
      </c>
      <c r="C726" s="660">
        <v>2</v>
      </c>
      <c r="D726" s="362" t="s">
        <v>894</v>
      </c>
      <c r="E726" s="192"/>
      <c r="F726" s="365"/>
      <c r="G726" s="222" t="s">
        <v>2040</v>
      </c>
      <c r="H726" s="230" t="s">
        <v>2040</v>
      </c>
      <c r="I726" s="660">
        <v>12</v>
      </c>
      <c r="J726" s="675">
        <f>AVERAGE(J727:J730)</f>
        <v>4.7433712121212119</v>
      </c>
      <c r="K726" s="682">
        <f>AVERAGE(K727:K730)</f>
        <v>4.75</v>
      </c>
      <c r="L726" s="683">
        <f>AVERAGE(L727:L730)</f>
        <v>4.75</v>
      </c>
      <c r="M726" s="683">
        <f>AVERAGE(M727:M730)</f>
        <v>4.666666666666667</v>
      </c>
      <c r="N726" s="683">
        <f>AVERAGE(N727:N730)</f>
        <v>4.8068181818181817</v>
      </c>
      <c r="O726" s="434"/>
    </row>
    <row r="727" spans="1:16" ht="18" hidden="1" customHeight="1" x14ac:dyDescent="0.3">
      <c r="A727" s="215" t="s">
        <v>1834</v>
      </c>
      <c r="B727" s="215" t="s">
        <v>2014</v>
      </c>
      <c r="C727" s="661">
        <v>2</v>
      </c>
      <c r="D727" s="356" t="s">
        <v>895</v>
      </c>
      <c r="E727" s="214" t="s">
        <v>2070</v>
      </c>
      <c r="F727" s="221" t="s">
        <v>2073</v>
      </c>
      <c r="G727" s="214" t="s">
        <v>1273</v>
      </c>
      <c r="H727" s="229" t="s">
        <v>1273</v>
      </c>
      <c r="I727" s="660">
        <v>12</v>
      </c>
      <c r="J727" s="672">
        <f t="shared" ref="J727:J730" si="151">AVERAGE(K727:N727)</f>
        <v>4.770833333333333</v>
      </c>
      <c r="K727" s="673">
        <v>4.75</v>
      </c>
      <c r="L727" s="674">
        <v>4.75</v>
      </c>
      <c r="M727" s="674">
        <v>4.75</v>
      </c>
      <c r="N727" s="674">
        <v>4.833333333333333</v>
      </c>
      <c r="O727" s="430" t="s">
        <v>2021</v>
      </c>
    </row>
    <row r="728" spans="1:16" ht="18" hidden="1" customHeight="1" x14ac:dyDescent="0.3">
      <c r="A728" s="215" t="s">
        <v>1834</v>
      </c>
      <c r="B728" s="215" t="s">
        <v>2014</v>
      </c>
      <c r="C728" s="661">
        <v>2</v>
      </c>
      <c r="D728" s="356" t="s">
        <v>895</v>
      </c>
      <c r="E728" s="214" t="s">
        <v>2070</v>
      </c>
      <c r="F728" s="221" t="s">
        <v>898</v>
      </c>
      <c r="G728" s="214" t="s">
        <v>1273</v>
      </c>
      <c r="H728" s="229" t="s">
        <v>1273</v>
      </c>
      <c r="I728" s="660">
        <v>12</v>
      </c>
      <c r="J728" s="675">
        <f t="shared" si="151"/>
        <v>4.770833333333333</v>
      </c>
      <c r="K728" s="676">
        <v>4.75</v>
      </c>
      <c r="L728" s="677">
        <v>4.75</v>
      </c>
      <c r="M728" s="677">
        <v>4.75</v>
      </c>
      <c r="N728" s="677">
        <v>4.833333333333333</v>
      </c>
      <c r="O728" s="430" t="s">
        <v>2021</v>
      </c>
      <c r="P728" s="1"/>
    </row>
    <row r="729" spans="1:16" ht="18" hidden="1" customHeight="1" x14ac:dyDescent="0.3">
      <c r="A729" s="215" t="s">
        <v>1834</v>
      </c>
      <c r="B729" s="215" t="s">
        <v>2014</v>
      </c>
      <c r="C729" s="661">
        <v>2</v>
      </c>
      <c r="D729" s="356" t="s">
        <v>895</v>
      </c>
      <c r="E729" s="214" t="s">
        <v>2070</v>
      </c>
      <c r="F729" s="221" t="s">
        <v>2072</v>
      </c>
      <c r="G729" s="214" t="s">
        <v>1273</v>
      </c>
      <c r="H729" s="229" t="s">
        <v>1273</v>
      </c>
      <c r="I729" s="660">
        <v>12</v>
      </c>
      <c r="J729" s="675">
        <f t="shared" si="151"/>
        <v>4.6609848484848486</v>
      </c>
      <c r="K729" s="676">
        <v>4.75</v>
      </c>
      <c r="L729" s="677">
        <v>4.75</v>
      </c>
      <c r="M729" s="677">
        <v>4.416666666666667</v>
      </c>
      <c r="N729" s="677">
        <v>4.7272727272727275</v>
      </c>
      <c r="O729" s="430" t="s">
        <v>2021</v>
      </c>
    </row>
    <row r="730" spans="1:16" ht="18" hidden="1" customHeight="1" x14ac:dyDescent="0.3">
      <c r="A730" s="215" t="s">
        <v>1834</v>
      </c>
      <c r="B730" s="215" t="s">
        <v>2014</v>
      </c>
      <c r="C730" s="661">
        <v>2</v>
      </c>
      <c r="D730" s="356" t="s">
        <v>895</v>
      </c>
      <c r="E730" s="214" t="s">
        <v>2070</v>
      </c>
      <c r="F730" s="221" t="s">
        <v>2071</v>
      </c>
      <c r="G730" s="214" t="s">
        <v>1273</v>
      </c>
      <c r="H730" s="229" t="s">
        <v>1273</v>
      </c>
      <c r="I730" s="660">
        <v>12</v>
      </c>
      <c r="J730" s="675">
        <f t="shared" si="151"/>
        <v>4.770833333333333</v>
      </c>
      <c r="K730" s="676">
        <v>4.75</v>
      </c>
      <c r="L730" s="677">
        <v>4.75</v>
      </c>
      <c r="M730" s="677">
        <v>4.75</v>
      </c>
      <c r="N730" s="677">
        <v>4.833333333333333</v>
      </c>
      <c r="O730" s="430" t="s">
        <v>2021</v>
      </c>
    </row>
    <row r="731" spans="1:16" ht="18" hidden="1" customHeight="1" x14ac:dyDescent="0.3">
      <c r="A731" s="215" t="s">
        <v>1834</v>
      </c>
      <c r="B731" s="215" t="s">
        <v>2014</v>
      </c>
      <c r="C731" s="660">
        <v>1</v>
      </c>
      <c r="D731" s="362" t="s">
        <v>2074</v>
      </c>
      <c r="E731" s="192"/>
      <c r="F731" s="365"/>
      <c r="G731" s="222" t="s">
        <v>2040</v>
      </c>
      <c r="H731" s="230" t="s">
        <v>2040</v>
      </c>
      <c r="I731" s="660">
        <v>24</v>
      </c>
      <c r="J731" s="675">
        <f>AVERAGE(J732:J734)</f>
        <v>4.5769339356295875</v>
      </c>
      <c r="K731" s="682">
        <f t="shared" ref="K731" si="152">AVERAGE(K732:K734)</f>
        <v>4.6054959533220403</v>
      </c>
      <c r="L731" s="683">
        <f t="shared" ref="L731" si="153">AVERAGE(L732:L734)</f>
        <v>4.5685111989459815</v>
      </c>
      <c r="M731" s="683">
        <f t="shared" ref="M731" si="154">AVERAGE(M732:M734)</f>
        <v>4.5368906455862978</v>
      </c>
      <c r="N731" s="683">
        <f t="shared" ref="N731" si="155">AVERAGE(N732:N734)</f>
        <v>4.5968379446640322</v>
      </c>
      <c r="O731" s="434"/>
    </row>
    <row r="732" spans="1:16" ht="18" hidden="1" customHeight="1" x14ac:dyDescent="0.3">
      <c r="A732" s="215" t="s">
        <v>1834</v>
      </c>
      <c r="B732" s="215" t="s">
        <v>2014</v>
      </c>
      <c r="C732" s="661">
        <v>1</v>
      </c>
      <c r="D732" s="356" t="s">
        <v>2075</v>
      </c>
      <c r="E732" s="214" t="s">
        <v>2076</v>
      </c>
      <c r="F732" s="221" t="s">
        <v>2077</v>
      </c>
      <c r="G732" s="214" t="s">
        <v>1273</v>
      </c>
      <c r="H732" s="229" t="s">
        <v>1273</v>
      </c>
      <c r="I732" s="660">
        <v>24</v>
      </c>
      <c r="J732" s="672">
        <f t="shared" ref="J732:J734" si="156">AVERAGE(K732:N732)</f>
        <v>4.5860389610389616</v>
      </c>
      <c r="K732" s="673">
        <v>4.5714285714285712</v>
      </c>
      <c r="L732" s="674">
        <v>4.5909090909090908</v>
      </c>
      <c r="M732" s="674">
        <v>4.5454545454545459</v>
      </c>
      <c r="N732" s="674">
        <v>4.6363636363636367</v>
      </c>
      <c r="O732" s="430" t="s">
        <v>2080</v>
      </c>
    </row>
    <row r="733" spans="1:16" ht="18" hidden="1" customHeight="1" x14ac:dyDescent="0.3">
      <c r="A733" s="215" t="s">
        <v>1834</v>
      </c>
      <c r="B733" s="215" t="s">
        <v>2014</v>
      </c>
      <c r="C733" s="661">
        <v>1</v>
      </c>
      <c r="D733" s="356" t="s">
        <v>2075</v>
      </c>
      <c r="E733" s="214" t="s">
        <v>2076</v>
      </c>
      <c r="F733" s="221" t="s">
        <v>2078</v>
      </c>
      <c r="G733" s="214" t="s">
        <v>1273</v>
      </c>
      <c r="H733" s="229" t="s">
        <v>1273</v>
      </c>
      <c r="I733" s="660">
        <v>24</v>
      </c>
      <c r="J733" s="675">
        <f t="shared" si="156"/>
        <v>4.579545454545455</v>
      </c>
      <c r="K733" s="676">
        <v>4.6363636363636367</v>
      </c>
      <c r="L733" s="677">
        <v>4.6363636363636367</v>
      </c>
      <c r="M733" s="677">
        <v>4.5</v>
      </c>
      <c r="N733" s="677">
        <v>4.5454545454545459</v>
      </c>
      <c r="O733" s="430" t="s">
        <v>2080</v>
      </c>
      <c r="P733" s="1"/>
    </row>
    <row r="734" spans="1:16" ht="18" hidden="1" customHeight="1" x14ac:dyDescent="0.3">
      <c r="A734" s="215" t="s">
        <v>1834</v>
      </c>
      <c r="B734" s="215" t="s">
        <v>2014</v>
      </c>
      <c r="C734" s="661">
        <v>1</v>
      </c>
      <c r="D734" s="356" t="s">
        <v>2075</v>
      </c>
      <c r="E734" s="214" t="s">
        <v>2076</v>
      </c>
      <c r="F734" s="221" t="s">
        <v>2079</v>
      </c>
      <c r="G734" s="214" t="s">
        <v>1273</v>
      </c>
      <c r="H734" s="229" t="s">
        <v>1273</v>
      </c>
      <c r="I734" s="660">
        <v>24</v>
      </c>
      <c r="J734" s="675">
        <f t="shared" si="156"/>
        <v>4.5652173913043477</v>
      </c>
      <c r="K734" s="676">
        <v>4.6086956521739131</v>
      </c>
      <c r="L734" s="677">
        <v>4.4782608695652177</v>
      </c>
      <c r="M734" s="677">
        <v>4.5652173913043477</v>
      </c>
      <c r="N734" s="677">
        <v>4.6086956521739131</v>
      </c>
      <c r="O734" s="430" t="s">
        <v>2080</v>
      </c>
    </row>
    <row r="735" spans="1:16" ht="18" customHeight="1" x14ac:dyDescent="0.3">
      <c r="A735" s="215" t="s">
        <v>1834</v>
      </c>
      <c r="B735" s="215" t="s">
        <v>2209</v>
      </c>
      <c r="C735" s="660">
        <v>22</v>
      </c>
      <c r="D735" s="362" t="s">
        <v>2210</v>
      </c>
      <c r="E735" s="192"/>
      <c r="F735" s="365"/>
      <c r="G735" s="222" t="s">
        <v>247</v>
      </c>
      <c r="H735" s="230" t="s">
        <v>248</v>
      </c>
      <c r="I735" s="661"/>
      <c r="J735" s="675">
        <f>AVERAGE(J736:J767)</f>
        <v>4.5873769304870731</v>
      </c>
      <c r="K735" s="682">
        <f>AVERAGE(K736:K767)</f>
        <v>4.5835281933270151</v>
      </c>
      <c r="L735" s="683">
        <f>AVERAGE(L736:L767)</f>
        <v>4.5957553045334603</v>
      </c>
      <c r="M735" s="683">
        <f>AVERAGE(M736:M767)</f>
        <v>4.5820897985367424</v>
      </c>
      <c r="N735" s="683">
        <f>AVERAGE(N736:N767)</f>
        <v>4.5881344255510745</v>
      </c>
      <c r="O735" s="434"/>
    </row>
    <row r="736" spans="1:16" ht="18" customHeight="1" x14ac:dyDescent="0.3">
      <c r="A736" s="215" t="s">
        <v>1834</v>
      </c>
      <c r="B736" s="215" t="s">
        <v>2209</v>
      </c>
      <c r="C736" s="660">
        <v>22</v>
      </c>
      <c r="D736" s="356" t="s">
        <v>2211</v>
      </c>
      <c r="E736" s="214" t="s">
        <v>112</v>
      </c>
      <c r="F736" s="221" t="s">
        <v>326</v>
      </c>
      <c r="G736" s="214" t="s">
        <v>247</v>
      </c>
      <c r="H736" s="229" t="s">
        <v>248</v>
      </c>
      <c r="I736" s="661">
        <v>12</v>
      </c>
      <c r="J736" s="672">
        <f t="shared" ref="J736:J745" si="157">AVERAGE(K736:N736)</f>
        <v>4.5549242424242431</v>
      </c>
      <c r="K736" s="673">
        <v>4.583333333333333</v>
      </c>
      <c r="L736" s="674">
        <v>4.5454545454545459</v>
      </c>
      <c r="M736" s="674">
        <v>4.5454545454545459</v>
      </c>
      <c r="N736" s="674">
        <v>4.5454545454545459</v>
      </c>
      <c r="O736" s="430" t="s">
        <v>1535</v>
      </c>
    </row>
    <row r="737" spans="1:16" ht="18" customHeight="1" x14ac:dyDescent="0.3">
      <c r="A737" s="215" t="s">
        <v>1834</v>
      </c>
      <c r="B737" s="215" t="s">
        <v>2209</v>
      </c>
      <c r="C737" s="660">
        <v>22</v>
      </c>
      <c r="D737" s="356" t="s">
        <v>2211</v>
      </c>
      <c r="E737" s="214" t="s">
        <v>94</v>
      </c>
      <c r="F737" s="221" t="s">
        <v>326</v>
      </c>
      <c r="G737" s="214" t="s">
        <v>247</v>
      </c>
      <c r="H737" s="229" t="s">
        <v>248</v>
      </c>
      <c r="I737" s="661">
        <v>9</v>
      </c>
      <c r="J737" s="675">
        <f t="shared" si="157"/>
        <v>4.7777777777777777</v>
      </c>
      <c r="K737" s="676">
        <v>4.7777777777777777</v>
      </c>
      <c r="L737" s="677">
        <v>4.7777777777777777</v>
      </c>
      <c r="M737" s="677">
        <v>4.7777777777777777</v>
      </c>
      <c r="N737" s="677">
        <v>4.7777777777777777</v>
      </c>
      <c r="O737" s="430" t="s">
        <v>1535</v>
      </c>
      <c r="P737" s="1"/>
    </row>
    <row r="738" spans="1:16" ht="18" customHeight="1" x14ac:dyDescent="0.3">
      <c r="A738" s="215" t="s">
        <v>1834</v>
      </c>
      <c r="B738" s="215" t="s">
        <v>2209</v>
      </c>
      <c r="C738" s="660">
        <v>22</v>
      </c>
      <c r="D738" s="356" t="s">
        <v>2211</v>
      </c>
      <c r="E738" s="214" t="s">
        <v>93</v>
      </c>
      <c r="F738" s="221" t="s">
        <v>326</v>
      </c>
      <c r="G738" s="214" t="s">
        <v>247</v>
      </c>
      <c r="H738" s="229" t="s">
        <v>248</v>
      </c>
      <c r="I738" s="661">
        <v>11</v>
      </c>
      <c r="J738" s="675">
        <f t="shared" si="157"/>
        <v>5</v>
      </c>
      <c r="K738" s="676">
        <v>5</v>
      </c>
      <c r="L738" s="677">
        <v>5</v>
      </c>
      <c r="M738" s="677">
        <v>5</v>
      </c>
      <c r="N738" s="677">
        <v>5</v>
      </c>
      <c r="O738" s="430" t="s">
        <v>1535</v>
      </c>
    </row>
    <row r="739" spans="1:16" ht="18" customHeight="1" x14ac:dyDescent="0.3">
      <c r="A739" s="215" t="s">
        <v>1834</v>
      </c>
      <c r="B739" s="215" t="s">
        <v>2209</v>
      </c>
      <c r="C739" s="660">
        <v>22</v>
      </c>
      <c r="D739" s="356" t="s">
        <v>2211</v>
      </c>
      <c r="E739" s="214" t="s">
        <v>95</v>
      </c>
      <c r="F739" s="221" t="s">
        <v>321</v>
      </c>
      <c r="G739" s="214" t="s">
        <v>247</v>
      </c>
      <c r="H739" s="229" t="s">
        <v>248</v>
      </c>
      <c r="I739" s="661">
        <v>14</v>
      </c>
      <c r="J739" s="675">
        <f t="shared" si="157"/>
        <v>4.7857142857142856</v>
      </c>
      <c r="K739" s="676">
        <v>4.7142857142857144</v>
      </c>
      <c r="L739" s="677">
        <v>4.7857142857142856</v>
      </c>
      <c r="M739" s="677">
        <v>4.8571428571428568</v>
      </c>
      <c r="N739" s="677">
        <v>4.7857142857142856</v>
      </c>
      <c r="O739" s="430" t="s">
        <v>1535</v>
      </c>
    </row>
    <row r="740" spans="1:16" ht="18" customHeight="1" x14ac:dyDescent="0.3">
      <c r="A740" s="215" t="s">
        <v>1834</v>
      </c>
      <c r="B740" s="215" t="s">
        <v>2209</v>
      </c>
      <c r="C740" s="660">
        <v>22</v>
      </c>
      <c r="D740" s="356" t="s">
        <v>2211</v>
      </c>
      <c r="E740" s="214" t="s">
        <v>97</v>
      </c>
      <c r="F740" s="221" t="s">
        <v>321</v>
      </c>
      <c r="G740" s="214" t="s">
        <v>247</v>
      </c>
      <c r="H740" s="229" t="s">
        <v>248</v>
      </c>
      <c r="I740" s="661">
        <v>13</v>
      </c>
      <c r="J740" s="675">
        <f t="shared" si="157"/>
        <v>4.4807692307692308</v>
      </c>
      <c r="K740" s="676">
        <v>4.4615384615384617</v>
      </c>
      <c r="L740" s="677">
        <v>4.5384615384615383</v>
      </c>
      <c r="M740" s="677">
        <v>4.4615384615384617</v>
      </c>
      <c r="N740" s="677">
        <v>4.4615384615384617</v>
      </c>
      <c r="O740" s="430" t="s">
        <v>1535</v>
      </c>
      <c r="P740" s="1"/>
    </row>
    <row r="741" spans="1:16" ht="18" customHeight="1" x14ac:dyDescent="0.3">
      <c r="A741" s="215" t="s">
        <v>1834</v>
      </c>
      <c r="B741" s="215" t="s">
        <v>2209</v>
      </c>
      <c r="C741" s="660">
        <v>22</v>
      </c>
      <c r="D741" s="356" t="s">
        <v>2211</v>
      </c>
      <c r="E741" s="214" t="s">
        <v>108</v>
      </c>
      <c r="F741" s="221" t="s">
        <v>96</v>
      </c>
      <c r="G741" s="214" t="s">
        <v>247</v>
      </c>
      <c r="H741" s="229" t="s">
        <v>248</v>
      </c>
      <c r="I741" s="661">
        <v>21</v>
      </c>
      <c r="J741" s="675">
        <f t="shared" si="157"/>
        <v>4.8571428571428568</v>
      </c>
      <c r="K741" s="676">
        <v>4.8571428571428568</v>
      </c>
      <c r="L741" s="677">
        <v>4.8571428571428568</v>
      </c>
      <c r="M741" s="677">
        <v>4.8571428571428568</v>
      </c>
      <c r="N741" s="677">
        <v>4.8571428571428568</v>
      </c>
      <c r="O741" s="430" t="s">
        <v>1535</v>
      </c>
    </row>
    <row r="742" spans="1:16" ht="18" customHeight="1" x14ac:dyDescent="0.3">
      <c r="A742" s="215" t="s">
        <v>1834</v>
      </c>
      <c r="B742" s="215" t="s">
        <v>2209</v>
      </c>
      <c r="C742" s="660">
        <v>22</v>
      </c>
      <c r="D742" s="356" t="s">
        <v>2211</v>
      </c>
      <c r="E742" s="214" t="s">
        <v>501</v>
      </c>
      <c r="F742" s="221" t="s">
        <v>502</v>
      </c>
      <c r="G742" s="214" t="s">
        <v>247</v>
      </c>
      <c r="H742" s="229" t="s">
        <v>248</v>
      </c>
      <c r="I742" s="661">
        <v>32</v>
      </c>
      <c r="J742" s="675">
        <f t="shared" si="157"/>
        <v>4.734375</v>
      </c>
      <c r="K742" s="676">
        <v>4.71875</v>
      </c>
      <c r="L742" s="677">
        <v>4.75</v>
      </c>
      <c r="M742" s="677">
        <v>4.75</v>
      </c>
      <c r="N742" s="677">
        <v>4.71875</v>
      </c>
      <c r="O742" s="430" t="s">
        <v>1536</v>
      </c>
    </row>
    <row r="743" spans="1:16" ht="18" customHeight="1" x14ac:dyDescent="0.3">
      <c r="A743" s="215" t="s">
        <v>1834</v>
      </c>
      <c r="B743" s="215" t="s">
        <v>2209</v>
      </c>
      <c r="C743" s="660">
        <v>22</v>
      </c>
      <c r="D743" s="356" t="s">
        <v>2211</v>
      </c>
      <c r="E743" s="214" t="s">
        <v>505</v>
      </c>
      <c r="F743" s="221" t="s">
        <v>506</v>
      </c>
      <c r="G743" s="214" t="s">
        <v>247</v>
      </c>
      <c r="H743" s="229" t="s">
        <v>248</v>
      </c>
      <c r="I743" s="661">
        <v>11</v>
      </c>
      <c r="J743" s="675">
        <f t="shared" si="157"/>
        <v>4.6818181818181817</v>
      </c>
      <c r="K743" s="676">
        <v>4.6363636363636367</v>
      </c>
      <c r="L743" s="677">
        <v>4.7272727272727275</v>
      </c>
      <c r="M743" s="677">
        <v>4.7272727272727275</v>
      </c>
      <c r="N743" s="677">
        <v>4.6363636363636367</v>
      </c>
      <c r="O743" s="430" t="s">
        <v>1536</v>
      </c>
    </row>
    <row r="744" spans="1:16" ht="18" customHeight="1" x14ac:dyDescent="0.3">
      <c r="A744" s="215" t="s">
        <v>1834</v>
      </c>
      <c r="B744" s="215" t="s">
        <v>2209</v>
      </c>
      <c r="C744" s="660">
        <v>22</v>
      </c>
      <c r="D744" s="356" t="s">
        <v>2211</v>
      </c>
      <c r="E744" s="214" t="s">
        <v>503</v>
      </c>
      <c r="F744" s="221" t="s">
        <v>504</v>
      </c>
      <c r="G744" s="214" t="s">
        <v>247</v>
      </c>
      <c r="H744" s="229" t="s">
        <v>248</v>
      </c>
      <c r="I744" s="661">
        <v>22</v>
      </c>
      <c r="J744" s="675">
        <f t="shared" si="157"/>
        <v>4.7159090909090908</v>
      </c>
      <c r="K744" s="676">
        <v>4.6818181818181817</v>
      </c>
      <c r="L744" s="677">
        <v>4.7727272727272725</v>
      </c>
      <c r="M744" s="677">
        <v>4.6818181818181817</v>
      </c>
      <c r="N744" s="677">
        <v>4.7272727272727275</v>
      </c>
      <c r="O744" s="430" t="s">
        <v>1536</v>
      </c>
      <c r="P744" s="1"/>
    </row>
    <row r="745" spans="1:16" ht="18" customHeight="1" x14ac:dyDescent="0.3">
      <c r="A745" s="215" t="s">
        <v>1834</v>
      </c>
      <c r="B745" s="215" t="s">
        <v>2209</v>
      </c>
      <c r="C745" s="660">
        <v>22</v>
      </c>
      <c r="D745" s="356" t="s">
        <v>2211</v>
      </c>
      <c r="E745" s="103" t="s">
        <v>1298</v>
      </c>
      <c r="F745" s="181" t="s">
        <v>1299</v>
      </c>
      <c r="G745" s="214" t="s">
        <v>247</v>
      </c>
      <c r="H745" s="229" t="s">
        <v>248</v>
      </c>
      <c r="I745" s="661">
        <v>13</v>
      </c>
      <c r="J745" s="675">
        <f t="shared" si="157"/>
        <v>4.7692307692307692</v>
      </c>
      <c r="K745" s="676">
        <v>4.7692307692307692</v>
      </c>
      <c r="L745" s="677">
        <v>4.7692307692307692</v>
      </c>
      <c r="M745" s="677">
        <v>4.7692307692307692</v>
      </c>
      <c r="N745" s="677">
        <v>4.7692307692307692</v>
      </c>
      <c r="O745" s="430" t="s">
        <v>1537</v>
      </c>
    </row>
    <row r="746" spans="1:16" ht="18" customHeight="1" x14ac:dyDescent="0.3">
      <c r="A746" s="215" t="s">
        <v>1834</v>
      </c>
      <c r="B746" s="215" t="s">
        <v>2209</v>
      </c>
      <c r="C746" s="660">
        <v>22</v>
      </c>
      <c r="D746" s="356" t="s">
        <v>2211</v>
      </c>
      <c r="E746" s="103" t="s">
        <v>1300</v>
      </c>
      <c r="F746" s="181" t="s">
        <v>1301</v>
      </c>
      <c r="G746" s="214" t="s">
        <v>247</v>
      </c>
      <c r="H746" s="229" t="s">
        <v>248</v>
      </c>
      <c r="I746" s="661">
        <v>9</v>
      </c>
      <c r="J746" s="675">
        <f>AVERAGE(K746:N746)</f>
        <v>4.6944444444444446</v>
      </c>
      <c r="K746" s="676">
        <v>4.666666666666667</v>
      </c>
      <c r="L746" s="677">
        <v>4.666666666666667</v>
      </c>
      <c r="M746" s="677">
        <v>4.666666666666667</v>
      </c>
      <c r="N746" s="677">
        <v>4.7777777777777777</v>
      </c>
      <c r="O746" s="430" t="s">
        <v>1537</v>
      </c>
    </row>
    <row r="747" spans="1:16" ht="18" customHeight="1" x14ac:dyDescent="0.3">
      <c r="A747" s="215" t="s">
        <v>1834</v>
      </c>
      <c r="B747" s="215" t="s">
        <v>2209</v>
      </c>
      <c r="C747" s="660">
        <v>22</v>
      </c>
      <c r="D747" s="356" t="s">
        <v>2211</v>
      </c>
      <c r="E747" s="103" t="s">
        <v>1302</v>
      </c>
      <c r="F747" s="181" t="s">
        <v>1303</v>
      </c>
      <c r="G747" s="214" t="s">
        <v>247</v>
      </c>
      <c r="H747" s="229" t="s">
        <v>248</v>
      </c>
      <c r="I747" s="661">
        <v>32</v>
      </c>
      <c r="J747" s="675">
        <f t="shared" ref="J747:J767" si="158">AVERAGE(K747:N747)</f>
        <v>4.6953125</v>
      </c>
      <c r="K747" s="676">
        <v>4.6875</v>
      </c>
      <c r="L747" s="677">
        <v>4.71875</v>
      </c>
      <c r="M747" s="677">
        <v>4.6875</v>
      </c>
      <c r="N747" s="677">
        <v>4.6875</v>
      </c>
      <c r="O747" s="430" t="s">
        <v>1537</v>
      </c>
    </row>
    <row r="748" spans="1:16" ht="18" customHeight="1" x14ac:dyDescent="0.3">
      <c r="A748" s="215" t="s">
        <v>1834</v>
      </c>
      <c r="B748" s="215" t="s">
        <v>2209</v>
      </c>
      <c r="C748" s="660">
        <v>22</v>
      </c>
      <c r="D748" s="356" t="s">
        <v>2211</v>
      </c>
      <c r="E748" s="103" t="s">
        <v>1304</v>
      </c>
      <c r="F748" s="181" t="s">
        <v>1305</v>
      </c>
      <c r="G748" s="214" t="s">
        <v>247</v>
      </c>
      <c r="H748" s="229" t="s">
        <v>248</v>
      </c>
      <c r="I748" s="661">
        <v>43</v>
      </c>
      <c r="J748" s="675">
        <f t="shared" si="158"/>
        <v>4.7777777777777777</v>
      </c>
      <c r="K748" s="676">
        <v>4.7777777777777777</v>
      </c>
      <c r="L748" s="677">
        <v>4.7777777777777777</v>
      </c>
      <c r="M748" s="677">
        <v>4.7777777777777777</v>
      </c>
      <c r="N748" s="677">
        <v>4.7777777777777777</v>
      </c>
      <c r="O748" s="430" t="s">
        <v>1537</v>
      </c>
    </row>
    <row r="749" spans="1:16" ht="18" customHeight="1" x14ac:dyDescent="0.3">
      <c r="A749" s="215" t="s">
        <v>1834</v>
      </c>
      <c r="B749" s="215" t="s">
        <v>2209</v>
      </c>
      <c r="C749" s="660">
        <v>22</v>
      </c>
      <c r="D749" s="356" t="s">
        <v>2211</v>
      </c>
      <c r="E749" s="103" t="s">
        <v>1306</v>
      </c>
      <c r="F749" s="181" t="s">
        <v>1307</v>
      </c>
      <c r="G749" s="214" t="s">
        <v>247</v>
      </c>
      <c r="H749" s="229" t="s">
        <v>248</v>
      </c>
      <c r="I749" s="661">
        <v>6</v>
      </c>
      <c r="J749" s="675">
        <f t="shared" si="158"/>
        <v>4.5</v>
      </c>
      <c r="K749" s="676">
        <v>4.5</v>
      </c>
      <c r="L749" s="677">
        <v>4.5</v>
      </c>
      <c r="M749" s="677">
        <v>4.5</v>
      </c>
      <c r="N749" s="677">
        <v>4.5</v>
      </c>
      <c r="O749" s="430" t="s">
        <v>1537</v>
      </c>
      <c r="P749" s="1"/>
    </row>
    <row r="750" spans="1:16" ht="18" customHeight="1" x14ac:dyDescent="0.3">
      <c r="A750" s="215" t="s">
        <v>1834</v>
      </c>
      <c r="B750" s="215" t="s">
        <v>2209</v>
      </c>
      <c r="C750" s="660">
        <v>22</v>
      </c>
      <c r="D750" s="356" t="s">
        <v>2211</v>
      </c>
      <c r="E750" s="103" t="s">
        <v>1308</v>
      </c>
      <c r="F750" s="181" t="s">
        <v>1309</v>
      </c>
      <c r="G750" s="214" t="s">
        <v>247</v>
      </c>
      <c r="H750" s="229" t="s">
        <v>248</v>
      </c>
      <c r="I750" s="661">
        <v>14</v>
      </c>
      <c r="J750" s="675">
        <f t="shared" si="158"/>
        <v>3.9464285714285712</v>
      </c>
      <c r="K750" s="676">
        <v>3.9285714285714284</v>
      </c>
      <c r="L750" s="677">
        <v>3.9285714285714284</v>
      </c>
      <c r="M750" s="677">
        <v>3.9285714285714284</v>
      </c>
      <c r="N750" s="677">
        <v>4</v>
      </c>
      <c r="O750" s="430" t="s">
        <v>1537</v>
      </c>
    </row>
    <row r="751" spans="1:16" ht="18" customHeight="1" x14ac:dyDescent="0.3">
      <c r="A751" s="215" t="s">
        <v>1834</v>
      </c>
      <c r="B751" s="215" t="s">
        <v>2209</v>
      </c>
      <c r="C751" s="660">
        <v>22</v>
      </c>
      <c r="D751" s="356" t="s">
        <v>2211</v>
      </c>
      <c r="E751" s="103" t="s">
        <v>1312</v>
      </c>
      <c r="F751" s="181" t="s">
        <v>1314</v>
      </c>
      <c r="G751" s="214" t="s">
        <v>247</v>
      </c>
      <c r="H751" s="229" t="s">
        <v>248</v>
      </c>
      <c r="I751" s="661">
        <v>25</v>
      </c>
      <c r="J751" s="675">
        <f t="shared" si="158"/>
        <v>4.58</v>
      </c>
      <c r="K751" s="676">
        <v>4.5599999999999996</v>
      </c>
      <c r="L751" s="677">
        <v>4.5599999999999996</v>
      </c>
      <c r="M751" s="677">
        <v>4.5999999999999996</v>
      </c>
      <c r="N751" s="677">
        <v>4.5999999999999996</v>
      </c>
      <c r="O751" s="430" t="s">
        <v>1538</v>
      </c>
    </row>
    <row r="752" spans="1:16" ht="18" customHeight="1" x14ac:dyDescent="0.3">
      <c r="A752" s="215" t="s">
        <v>1834</v>
      </c>
      <c r="B752" s="215" t="s">
        <v>2209</v>
      </c>
      <c r="C752" s="660">
        <v>22</v>
      </c>
      <c r="D752" s="356" t="s">
        <v>2211</v>
      </c>
      <c r="E752" s="103" t="s">
        <v>1313</v>
      </c>
      <c r="F752" s="181" t="s">
        <v>1315</v>
      </c>
      <c r="G752" s="214" t="s">
        <v>247</v>
      </c>
      <c r="H752" s="229" t="s">
        <v>248</v>
      </c>
      <c r="I752" s="661">
        <v>9</v>
      </c>
      <c r="J752" s="675">
        <f t="shared" si="158"/>
        <v>4.666666666666667</v>
      </c>
      <c r="K752" s="676">
        <v>4.666666666666667</v>
      </c>
      <c r="L752" s="677">
        <v>4.666666666666667</v>
      </c>
      <c r="M752" s="677">
        <v>4.666666666666667</v>
      </c>
      <c r="N752" s="677">
        <v>4.666666666666667</v>
      </c>
      <c r="O752" s="430" t="s">
        <v>1538</v>
      </c>
    </row>
    <row r="753" spans="1:15" ht="18" customHeight="1" x14ac:dyDescent="0.3">
      <c r="A753" s="215" t="s">
        <v>1834</v>
      </c>
      <c r="B753" s="215" t="s">
        <v>2209</v>
      </c>
      <c r="C753" s="660">
        <v>22</v>
      </c>
      <c r="D753" s="356" t="s">
        <v>2211</v>
      </c>
      <c r="E753" s="103" t="s">
        <v>1316</v>
      </c>
      <c r="F753" s="181" t="s">
        <v>1317</v>
      </c>
      <c r="G753" s="214" t="s">
        <v>247</v>
      </c>
      <c r="H753" s="229" t="s">
        <v>248</v>
      </c>
      <c r="I753" s="661">
        <v>8</v>
      </c>
      <c r="J753" s="675">
        <f t="shared" si="158"/>
        <v>4.78125</v>
      </c>
      <c r="K753" s="676">
        <v>4.75</v>
      </c>
      <c r="L753" s="677">
        <v>4.75</v>
      </c>
      <c r="M753" s="677">
        <v>4.75</v>
      </c>
      <c r="N753" s="677">
        <v>4.875</v>
      </c>
      <c r="O753" s="430" t="s">
        <v>1538</v>
      </c>
    </row>
    <row r="754" spans="1:15" ht="18" customHeight="1" x14ac:dyDescent="0.3">
      <c r="A754" s="215" t="s">
        <v>1834</v>
      </c>
      <c r="B754" s="215" t="s">
        <v>2209</v>
      </c>
      <c r="C754" s="660">
        <v>22</v>
      </c>
      <c r="D754" s="356" t="s">
        <v>2211</v>
      </c>
      <c r="E754" s="103" t="s">
        <v>98</v>
      </c>
      <c r="F754" s="181" t="s">
        <v>99</v>
      </c>
      <c r="G754" s="214" t="s">
        <v>247</v>
      </c>
      <c r="H754" s="229" t="s">
        <v>248</v>
      </c>
      <c r="I754" s="661">
        <v>63</v>
      </c>
      <c r="J754" s="675">
        <f t="shared" si="158"/>
        <v>4.6692908346134159</v>
      </c>
      <c r="K754" s="676">
        <v>4.6507936507936511</v>
      </c>
      <c r="L754" s="677">
        <v>4.6984126984126986</v>
      </c>
      <c r="M754" s="677">
        <v>4.661290322580645</v>
      </c>
      <c r="N754" s="677">
        <v>4.666666666666667</v>
      </c>
      <c r="O754" s="430" t="s">
        <v>1539</v>
      </c>
    </row>
    <row r="755" spans="1:15" ht="18" customHeight="1" x14ac:dyDescent="0.3">
      <c r="A755" s="215" t="s">
        <v>1834</v>
      </c>
      <c r="B755" s="215" t="s">
        <v>2209</v>
      </c>
      <c r="C755" s="660">
        <v>22</v>
      </c>
      <c r="D755" s="356" t="s">
        <v>2211</v>
      </c>
      <c r="E755" s="214" t="s">
        <v>89</v>
      </c>
      <c r="F755" s="221" t="s">
        <v>90</v>
      </c>
      <c r="G755" s="214" t="s">
        <v>247</v>
      </c>
      <c r="H755" s="229" t="s">
        <v>248</v>
      </c>
      <c r="I755" s="661">
        <v>63</v>
      </c>
      <c r="J755" s="675">
        <f t="shared" si="158"/>
        <v>4.3495920745920742</v>
      </c>
      <c r="K755" s="676">
        <v>4.333333333333333</v>
      </c>
      <c r="L755" s="677">
        <v>4.3939393939393936</v>
      </c>
      <c r="M755" s="677">
        <v>4.2923076923076922</v>
      </c>
      <c r="N755" s="677">
        <v>4.3787878787878789</v>
      </c>
      <c r="O755" s="430" t="s">
        <v>1539</v>
      </c>
    </row>
    <row r="756" spans="1:15" ht="18" customHeight="1" x14ac:dyDescent="0.3">
      <c r="A756" s="215" t="s">
        <v>1834</v>
      </c>
      <c r="B756" s="215" t="s">
        <v>2209</v>
      </c>
      <c r="C756" s="660">
        <v>22</v>
      </c>
      <c r="D756" s="356" t="s">
        <v>2211</v>
      </c>
      <c r="E756" s="214" t="s">
        <v>2217</v>
      </c>
      <c r="F756" s="221" t="s">
        <v>2216</v>
      </c>
      <c r="G756" s="214" t="s">
        <v>247</v>
      </c>
      <c r="H756" s="229" t="s">
        <v>248</v>
      </c>
      <c r="I756" s="661">
        <v>12</v>
      </c>
      <c r="J756" s="675">
        <f t="shared" ref="J756:J763" si="159">AVERAGE(K756:N756)</f>
        <v>4.729166666666667</v>
      </c>
      <c r="K756" s="676">
        <v>4.75</v>
      </c>
      <c r="L756" s="677">
        <v>4.75</v>
      </c>
      <c r="M756" s="677">
        <v>4.666666666666667</v>
      </c>
      <c r="N756" s="677">
        <v>4.75</v>
      </c>
      <c r="O756" s="430" t="s">
        <v>2216</v>
      </c>
    </row>
    <row r="757" spans="1:15" ht="18" customHeight="1" x14ac:dyDescent="0.3">
      <c r="A757" s="215" t="s">
        <v>1834</v>
      </c>
      <c r="B757" s="215" t="s">
        <v>2209</v>
      </c>
      <c r="C757" s="660">
        <v>22</v>
      </c>
      <c r="D757" s="356" t="s">
        <v>2211</v>
      </c>
      <c r="E757" s="214" t="s">
        <v>2218</v>
      </c>
      <c r="F757" s="221" t="s">
        <v>2216</v>
      </c>
      <c r="G757" s="214" t="s">
        <v>247</v>
      </c>
      <c r="H757" s="229" t="s">
        <v>248</v>
      </c>
      <c r="I757" s="661">
        <v>13</v>
      </c>
      <c r="J757" s="675">
        <f t="shared" si="159"/>
        <v>4.6073717948717947</v>
      </c>
      <c r="K757" s="676">
        <v>4.615384615384615</v>
      </c>
      <c r="L757" s="677">
        <v>4.615384615384615</v>
      </c>
      <c r="M757" s="677">
        <v>4.615384615384615</v>
      </c>
      <c r="N757" s="677">
        <v>4.583333333333333</v>
      </c>
      <c r="O757" s="430" t="s">
        <v>2216</v>
      </c>
    </row>
    <row r="758" spans="1:15" ht="18" customHeight="1" x14ac:dyDescent="0.3">
      <c r="A758" s="215" t="s">
        <v>1834</v>
      </c>
      <c r="B758" s="215" t="s">
        <v>2209</v>
      </c>
      <c r="C758" s="660">
        <v>22</v>
      </c>
      <c r="D758" s="356" t="s">
        <v>2211</v>
      </c>
      <c r="E758" s="214" t="s">
        <v>2219</v>
      </c>
      <c r="F758" s="221" t="s">
        <v>2216</v>
      </c>
      <c r="G758" s="214" t="s">
        <v>247</v>
      </c>
      <c r="H758" s="229" t="s">
        <v>248</v>
      </c>
      <c r="I758" s="661">
        <v>7</v>
      </c>
      <c r="J758" s="675">
        <f t="shared" si="159"/>
        <v>4.1428571428571432</v>
      </c>
      <c r="K758" s="676">
        <v>4.1428571428571432</v>
      </c>
      <c r="L758" s="677">
        <v>4.1428571428571432</v>
      </c>
      <c r="M758" s="677">
        <v>4.1428571428571432</v>
      </c>
      <c r="N758" s="677">
        <v>4.1428571428571432</v>
      </c>
      <c r="O758" s="430" t="s">
        <v>2216</v>
      </c>
    </row>
    <row r="759" spans="1:15" ht="18" customHeight="1" x14ac:dyDescent="0.3">
      <c r="A759" s="215" t="s">
        <v>1834</v>
      </c>
      <c r="B759" s="215" t="s">
        <v>2209</v>
      </c>
      <c r="C759" s="660">
        <v>22</v>
      </c>
      <c r="D759" s="356" t="s">
        <v>2211</v>
      </c>
      <c r="E759" s="214" t="s">
        <v>2220</v>
      </c>
      <c r="F759" s="221" t="s">
        <v>2216</v>
      </c>
      <c r="G759" s="214" t="s">
        <v>247</v>
      </c>
      <c r="H759" s="229" t="s">
        <v>248</v>
      </c>
      <c r="I759" s="661">
        <v>6</v>
      </c>
      <c r="J759" s="675">
        <f t="shared" si="159"/>
        <v>5</v>
      </c>
      <c r="K759" s="676">
        <v>5</v>
      </c>
      <c r="L759" s="677">
        <v>5</v>
      </c>
      <c r="M759" s="677">
        <v>5</v>
      </c>
      <c r="N759" s="677">
        <v>5</v>
      </c>
      <c r="O759" s="430" t="s">
        <v>2216</v>
      </c>
    </row>
    <row r="760" spans="1:15" ht="18" customHeight="1" x14ac:dyDescent="0.3">
      <c r="A760" s="215" t="s">
        <v>1834</v>
      </c>
      <c r="B760" s="215" t="s">
        <v>2209</v>
      </c>
      <c r="C760" s="660">
        <v>22</v>
      </c>
      <c r="D760" s="356" t="s">
        <v>2211</v>
      </c>
      <c r="E760" s="214" t="s">
        <v>2221</v>
      </c>
      <c r="F760" s="221" t="s">
        <v>2216</v>
      </c>
      <c r="G760" s="214" t="s">
        <v>247</v>
      </c>
      <c r="H760" s="229" t="s">
        <v>248</v>
      </c>
      <c r="I760" s="661">
        <v>9</v>
      </c>
      <c r="J760" s="675">
        <f t="shared" si="159"/>
        <v>4.6111111111111107</v>
      </c>
      <c r="K760" s="676">
        <v>4.666666666666667</v>
      </c>
      <c r="L760" s="677">
        <v>4.666666666666667</v>
      </c>
      <c r="M760" s="677">
        <v>4.666666666666667</v>
      </c>
      <c r="N760" s="677">
        <v>4.4444444444444446</v>
      </c>
      <c r="O760" s="430" t="s">
        <v>2216</v>
      </c>
    </row>
    <row r="761" spans="1:15" ht="18" customHeight="1" x14ac:dyDescent="0.3">
      <c r="A761" s="215" t="s">
        <v>1834</v>
      </c>
      <c r="B761" s="215" t="s">
        <v>2209</v>
      </c>
      <c r="C761" s="660">
        <v>22</v>
      </c>
      <c r="D761" s="356" t="s">
        <v>2211</v>
      </c>
      <c r="E761" s="214" t="s">
        <v>2222</v>
      </c>
      <c r="F761" s="221" t="s">
        <v>2216</v>
      </c>
      <c r="G761" s="214" t="s">
        <v>247</v>
      </c>
      <c r="H761" s="229" t="s">
        <v>248</v>
      </c>
      <c r="I761" s="661">
        <v>13</v>
      </c>
      <c r="J761" s="675">
        <f t="shared" si="159"/>
        <v>4.7692307692307692</v>
      </c>
      <c r="K761" s="676">
        <v>4.7692307692307692</v>
      </c>
      <c r="L761" s="677">
        <v>4.7692307692307692</v>
      </c>
      <c r="M761" s="677">
        <v>4.7692307692307692</v>
      </c>
      <c r="N761" s="677">
        <v>4.7692307692307692</v>
      </c>
      <c r="O761" s="430" t="s">
        <v>2216</v>
      </c>
    </row>
    <row r="762" spans="1:15" ht="18" customHeight="1" x14ac:dyDescent="0.3">
      <c r="A762" s="215" t="s">
        <v>1834</v>
      </c>
      <c r="B762" s="215" t="s">
        <v>2209</v>
      </c>
      <c r="C762" s="660">
        <v>22</v>
      </c>
      <c r="D762" s="356" t="s">
        <v>2211</v>
      </c>
      <c r="E762" s="214" t="s">
        <v>2223</v>
      </c>
      <c r="F762" s="221" t="s">
        <v>2216</v>
      </c>
      <c r="G762" s="214" t="s">
        <v>247</v>
      </c>
      <c r="H762" s="229" t="s">
        <v>248</v>
      </c>
      <c r="I762" s="661">
        <v>10</v>
      </c>
      <c r="J762" s="675">
        <f t="shared" si="159"/>
        <v>4.8</v>
      </c>
      <c r="K762" s="676">
        <v>4.8</v>
      </c>
      <c r="L762" s="677">
        <v>4.8</v>
      </c>
      <c r="M762" s="677">
        <v>4.8</v>
      </c>
      <c r="N762" s="677">
        <v>4.8</v>
      </c>
      <c r="O762" s="430" t="s">
        <v>2216</v>
      </c>
    </row>
    <row r="763" spans="1:15" ht="18" customHeight="1" x14ac:dyDescent="0.3">
      <c r="A763" s="215" t="s">
        <v>1834</v>
      </c>
      <c r="B763" s="215" t="s">
        <v>2209</v>
      </c>
      <c r="C763" s="660">
        <v>22</v>
      </c>
      <c r="D763" s="356" t="s">
        <v>2211</v>
      </c>
      <c r="E763" s="214" t="s">
        <v>2224</v>
      </c>
      <c r="F763" s="221" t="s">
        <v>2216</v>
      </c>
      <c r="G763" s="214" t="s">
        <v>247</v>
      </c>
      <c r="H763" s="229" t="s">
        <v>248</v>
      </c>
      <c r="I763" s="661">
        <v>6</v>
      </c>
      <c r="J763" s="675">
        <f t="shared" si="159"/>
        <v>4.4464285714285712</v>
      </c>
      <c r="K763" s="676">
        <v>4.5</v>
      </c>
      <c r="L763" s="677">
        <v>4.4285714285714288</v>
      </c>
      <c r="M763" s="677">
        <v>4.4285714285714288</v>
      </c>
      <c r="N763" s="677">
        <v>4.4285714285714288</v>
      </c>
      <c r="O763" s="430" t="s">
        <v>2216</v>
      </c>
    </row>
    <row r="764" spans="1:15" ht="18" customHeight="1" x14ac:dyDescent="0.3">
      <c r="A764" s="215" t="s">
        <v>1834</v>
      </c>
      <c r="B764" s="215" t="s">
        <v>2209</v>
      </c>
      <c r="C764" s="660">
        <v>22</v>
      </c>
      <c r="D764" s="356" t="s">
        <v>2211</v>
      </c>
      <c r="E764" s="214" t="s">
        <v>2212</v>
      </c>
      <c r="F764" s="221" t="s">
        <v>2213</v>
      </c>
      <c r="G764" s="214" t="s">
        <v>247</v>
      </c>
      <c r="H764" s="229" t="s">
        <v>248</v>
      </c>
      <c r="I764" s="661">
        <v>61</v>
      </c>
      <c r="J764" s="675">
        <f t="shared" si="158"/>
        <v>4.3032786885245899</v>
      </c>
      <c r="K764" s="676">
        <v>4.3114754098360653</v>
      </c>
      <c r="L764" s="677">
        <v>4.3114754098360653</v>
      </c>
      <c r="M764" s="677">
        <v>4.2950819672131146</v>
      </c>
      <c r="N764" s="677">
        <v>4.2950819672131146</v>
      </c>
      <c r="O764" s="430" t="s">
        <v>75</v>
      </c>
    </row>
    <row r="765" spans="1:15" ht="18" customHeight="1" x14ac:dyDescent="0.3">
      <c r="A765" s="215" t="s">
        <v>1834</v>
      </c>
      <c r="B765" s="215" t="s">
        <v>2209</v>
      </c>
      <c r="C765" s="660">
        <v>22</v>
      </c>
      <c r="D765" s="356" t="s">
        <v>2211</v>
      </c>
      <c r="E765" s="214" t="s">
        <v>2214</v>
      </c>
      <c r="F765" s="221" t="s">
        <v>2215</v>
      </c>
      <c r="G765" s="214" t="s">
        <v>247</v>
      </c>
      <c r="H765" s="229" t="s">
        <v>248</v>
      </c>
      <c r="I765" s="661">
        <v>62</v>
      </c>
      <c r="J765" s="675">
        <f t="shared" si="158"/>
        <v>4.1451119756910346</v>
      </c>
      <c r="K765" s="676">
        <v>4.17741935483871</v>
      </c>
      <c r="L765" s="677">
        <v>4.1269841269841274</v>
      </c>
      <c r="M765" s="677">
        <v>4.1147540983606561</v>
      </c>
      <c r="N765" s="677">
        <v>4.161290322580645</v>
      </c>
      <c r="O765" s="430" t="s">
        <v>75</v>
      </c>
    </row>
    <row r="766" spans="1:15" ht="18" customHeight="1" x14ac:dyDescent="0.3">
      <c r="A766" s="215" t="s">
        <v>1834</v>
      </c>
      <c r="B766" s="215" t="s">
        <v>2209</v>
      </c>
      <c r="C766" s="660">
        <v>22</v>
      </c>
      <c r="D766" s="356" t="s">
        <v>2211</v>
      </c>
      <c r="E766" s="214" t="s">
        <v>1413</v>
      </c>
      <c r="F766" s="221" t="s">
        <v>2226</v>
      </c>
      <c r="G766" s="214" t="s">
        <v>247</v>
      </c>
      <c r="H766" s="229" t="s">
        <v>248</v>
      </c>
      <c r="I766" s="661">
        <v>62</v>
      </c>
      <c r="J766" s="675">
        <f t="shared" si="158"/>
        <v>4.133064516129032</v>
      </c>
      <c r="K766" s="676">
        <v>4.129032258064516</v>
      </c>
      <c r="L766" s="677">
        <v>4.161290322580645</v>
      </c>
      <c r="M766" s="677">
        <v>4.096774193548387</v>
      </c>
      <c r="N766" s="677">
        <v>4.145161290322581</v>
      </c>
      <c r="O766" s="430" t="s">
        <v>2228</v>
      </c>
    </row>
    <row r="767" spans="1:15" ht="18" customHeight="1" x14ac:dyDescent="0.3">
      <c r="A767" s="215" t="s">
        <v>1834</v>
      </c>
      <c r="B767" s="215" t="s">
        <v>2209</v>
      </c>
      <c r="C767" s="660">
        <v>22</v>
      </c>
      <c r="D767" s="356" t="s">
        <v>2211</v>
      </c>
      <c r="E767" s="214" t="s">
        <v>1413</v>
      </c>
      <c r="F767" s="221" t="s">
        <v>2225</v>
      </c>
      <c r="G767" s="214" t="s">
        <v>247</v>
      </c>
      <c r="H767" s="229" t="s">
        <v>248</v>
      </c>
      <c r="I767" s="661">
        <v>56</v>
      </c>
      <c r="J767" s="675">
        <f t="shared" si="158"/>
        <v>4.0900162337662334</v>
      </c>
      <c r="K767" s="676">
        <v>4.0892857142857144</v>
      </c>
      <c r="L767" s="677">
        <v>4.1071428571428568</v>
      </c>
      <c r="M767" s="677">
        <v>4.0727272727272723</v>
      </c>
      <c r="N767" s="677">
        <v>4.0909090909090908</v>
      </c>
      <c r="O767" s="430" t="s">
        <v>2021</v>
      </c>
    </row>
    <row r="768" spans="1:15" ht="18" hidden="1" customHeight="1" x14ac:dyDescent="0.3">
      <c r="A768" s="215" t="s">
        <v>1834</v>
      </c>
      <c r="B768" s="215" t="s">
        <v>2209</v>
      </c>
      <c r="C768" s="660">
        <v>22</v>
      </c>
      <c r="D768" s="362" t="s">
        <v>1333</v>
      </c>
      <c r="E768" s="192"/>
      <c r="F768" s="365"/>
      <c r="G768" s="222" t="s">
        <v>253</v>
      </c>
      <c r="H768" s="230" t="s">
        <v>253</v>
      </c>
      <c r="I768" s="661">
        <v>26</v>
      </c>
      <c r="J768" s="675">
        <f>AVERAGE(J769:J769)</f>
        <v>4.5549242424242431</v>
      </c>
      <c r="K768" s="682">
        <f t="shared" ref="K768:N768" si="160">AVERAGE(K769:K769)</f>
        <v>4.583333333333333</v>
      </c>
      <c r="L768" s="683">
        <f t="shared" si="160"/>
        <v>4.5454545454545459</v>
      </c>
      <c r="M768" s="683">
        <f t="shared" si="160"/>
        <v>4.5454545454545459</v>
      </c>
      <c r="N768" s="683">
        <f t="shared" si="160"/>
        <v>4.5454545454545459</v>
      </c>
      <c r="O768" s="434"/>
    </row>
    <row r="769" spans="1:15" ht="18" hidden="1" customHeight="1" x14ac:dyDescent="0.3">
      <c r="A769" s="215" t="s">
        <v>1834</v>
      </c>
      <c r="B769" s="215" t="s">
        <v>2209</v>
      </c>
      <c r="C769" s="660">
        <v>2</v>
      </c>
      <c r="D769" s="356" t="s">
        <v>2233</v>
      </c>
      <c r="E769" s="214" t="s">
        <v>2232</v>
      </c>
      <c r="F769" s="221" t="s">
        <v>2231</v>
      </c>
      <c r="G769" s="214" t="s">
        <v>1159</v>
      </c>
      <c r="H769" s="229" t="s">
        <v>1159</v>
      </c>
      <c r="I769" s="661">
        <v>26</v>
      </c>
      <c r="J769" s="672">
        <f t="shared" ref="J769" si="161">AVERAGE(K769:N769)</f>
        <v>4.5549242424242431</v>
      </c>
      <c r="K769" s="673">
        <v>4.583333333333333</v>
      </c>
      <c r="L769" s="674">
        <v>4.5454545454545459</v>
      </c>
      <c r="M769" s="674">
        <v>4.5454545454545459</v>
      </c>
      <c r="N769" s="674">
        <v>4.5454545454545459</v>
      </c>
      <c r="O769" s="430" t="s">
        <v>2234</v>
      </c>
    </row>
    <row r="770" spans="1:15" ht="18" hidden="1" customHeight="1" x14ac:dyDescent="0.3">
      <c r="A770" s="215" t="s">
        <v>1834</v>
      </c>
      <c r="B770" s="215" t="s">
        <v>2209</v>
      </c>
      <c r="C770" s="660">
        <v>2</v>
      </c>
      <c r="D770" s="362" t="s">
        <v>1112</v>
      </c>
      <c r="E770" s="192"/>
      <c r="F770" s="365"/>
      <c r="G770" s="222" t="s">
        <v>2247</v>
      </c>
      <c r="H770" s="230" t="s">
        <v>204</v>
      </c>
      <c r="I770" s="661">
        <v>37</v>
      </c>
      <c r="J770" s="675">
        <f>AVERAGE(J771:J776)</f>
        <v>4.4894894894894897</v>
      </c>
      <c r="K770" s="682">
        <f t="shared" ref="K770:N770" si="162">AVERAGE(K771:K776)</f>
        <v>4.4774774774774775</v>
      </c>
      <c r="L770" s="683">
        <f t="shared" si="162"/>
        <v>4.4774774774774775</v>
      </c>
      <c r="M770" s="683">
        <f t="shared" si="162"/>
        <v>4.4864864864864868</v>
      </c>
      <c r="N770" s="683">
        <f t="shared" si="162"/>
        <v>4.5165165165165169</v>
      </c>
      <c r="O770" s="434"/>
    </row>
    <row r="771" spans="1:15" ht="18" hidden="1" customHeight="1" x14ac:dyDescent="0.3">
      <c r="A771" s="215" t="s">
        <v>1834</v>
      </c>
      <c r="B771" s="215" t="s">
        <v>2209</v>
      </c>
      <c r="C771" s="660">
        <v>2</v>
      </c>
      <c r="D771" s="356" t="s">
        <v>2246</v>
      </c>
      <c r="E771" s="214" t="s">
        <v>2248</v>
      </c>
      <c r="F771" s="221" t="s">
        <v>2249</v>
      </c>
      <c r="G771" s="527" t="s">
        <v>2247</v>
      </c>
      <c r="H771" s="528" t="s">
        <v>204</v>
      </c>
      <c r="I771" s="661">
        <v>37</v>
      </c>
      <c r="J771" s="672">
        <f t="shared" ref="J771" si="163">AVERAGE(K771:N771)</f>
        <v>4.6463963963963959</v>
      </c>
      <c r="K771" s="673">
        <v>4.6486486486486482</v>
      </c>
      <c r="L771" s="674">
        <v>4.5945945945945947</v>
      </c>
      <c r="M771" s="674">
        <v>4.6756756756756754</v>
      </c>
      <c r="N771" s="674">
        <v>4.666666666666667</v>
      </c>
      <c r="O771" s="430" t="s">
        <v>2059</v>
      </c>
    </row>
    <row r="772" spans="1:15" ht="18" hidden="1" customHeight="1" x14ac:dyDescent="0.3">
      <c r="A772" s="215" t="s">
        <v>1834</v>
      </c>
      <c r="B772" s="215" t="s">
        <v>2209</v>
      </c>
      <c r="C772" s="660">
        <v>2</v>
      </c>
      <c r="D772" s="356" t="s">
        <v>2246</v>
      </c>
      <c r="E772" s="214" t="s">
        <v>2250</v>
      </c>
      <c r="F772" s="221" t="s">
        <v>1117</v>
      </c>
      <c r="G772" s="527" t="s">
        <v>2247</v>
      </c>
      <c r="H772" s="528" t="s">
        <v>204</v>
      </c>
      <c r="I772" s="661">
        <v>37</v>
      </c>
      <c r="J772" s="672">
        <f t="shared" ref="J772:J776" si="164">AVERAGE(K772:N772)</f>
        <v>4.3918918918918921</v>
      </c>
      <c r="K772" s="673">
        <v>4.3513513513513518</v>
      </c>
      <c r="L772" s="674">
        <v>4.3783783783783781</v>
      </c>
      <c r="M772" s="674">
        <v>4.3783783783783781</v>
      </c>
      <c r="N772" s="674">
        <v>4.4594594594594597</v>
      </c>
      <c r="O772" s="430" t="s">
        <v>2234</v>
      </c>
    </row>
    <row r="773" spans="1:15" ht="18" hidden="1" customHeight="1" x14ac:dyDescent="0.3">
      <c r="A773" s="215" t="s">
        <v>1834</v>
      </c>
      <c r="B773" s="215" t="s">
        <v>2209</v>
      </c>
      <c r="C773" s="660">
        <v>2</v>
      </c>
      <c r="D773" s="356" t="s">
        <v>2246</v>
      </c>
      <c r="E773" s="214" t="s">
        <v>2250</v>
      </c>
      <c r="F773" s="221" t="s">
        <v>1118</v>
      </c>
      <c r="G773" s="527" t="s">
        <v>2247</v>
      </c>
      <c r="H773" s="528" t="s">
        <v>204</v>
      </c>
      <c r="I773" s="661">
        <v>37</v>
      </c>
      <c r="J773" s="672">
        <f t="shared" si="164"/>
        <v>4.3445945945945947</v>
      </c>
      <c r="K773" s="673">
        <v>4.3243243243243246</v>
      </c>
      <c r="L773" s="674">
        <v>4.2972972972972974</v>
      </c>
      <c r="M773" s="674">
        <v>4.3513513513513518</v>
      </c>
      <c r="N773" s="674">
        <v>4.4054054054054053</v>
      </c>
      <c r="O773" s="430" t="s">
        <v>2234</v>
      </c>
    </row>
    <row r="774" spans="1:15" ht="18" hidden="1" customHeight="1" x14ac:dyDescent="0.3">
      <c r="A774" s="215" t="s">
        <v>1834</v>
      </c>
      <c r="B774" s="215" t="s">
        <v>2209</v>
      </c>
      <c r="C774" s="660">
        <v>2</v>
      </c>
      <c r="D774" s="356" t="s">
        <v>2246</v>
      </c>
      <c r="E774" s="214" t="s">
        <v>2251</v>
      </c>
      <c r="F774" s="221" t="s">
        <v>778</v>
      </c>
      <c r="G774" s="527" t="s">
        <v>2247</v>
      </c>
      <c r="H774" s="528" t="s">
        <v>204</v>
      </c>
      <c r="I774" s="661">
        <v>37</v>
      </c>
      <c r="J774" s="672">
        <f t="shared" si="164"/>
        <v>4.493243243243243</v>
      </c>
      <c r="K774" s="673">
        <v>4.4594594594594597</v>
      </c>
      <c r="L774" s="674">
        <v>4.4864864864864868</v>
      </c>
      <c r="M774" s="674">
        <v>4.5135135135135132</v>
      </c>
      <c r="N774" s="674">
        <v>4.5135135135135132</v>
      </c>
      <c r="O774" s="430" t="s">
        <v>2234</v>
      </c>
    </row>
    <row r="775" spans="1:15" ht="18" hidden="1" customHeight="1" x14ac:dyDescent="0.3">
      <c r="A775" s="215" t="s">
        <v>1834</v>
      </c>
      <c r="B775" s="215" t="s">
        <v>2209</v>
      </c>
      <c r="C775" s="660">
        <v>2</v>
      </c>
      <c r="D775" s="356" t="s">
        <v>2246</v>
      </c>
      <c r="E775" s="214" t="s">
        <v>2252</v>
      </c>
      <c r="F775" s="221" t="s">
        <v>1120</v>
      </c>
      <c r="G775" s="527" t="s">
        <v>2247</v>
      </c>
      <c r="H775" s="528" t="s">
        <v>204</v>
      </c>
      <c r="I775" s="661">
        <v>37</v>
      </c>
      <c r="J775" s="672">
        <f t="shared" si="164"/>
        <v>4.4594594594594597</v>
      </c>
      <c r="K775" s="673">
        <v>4.5135135135135132</v>
      </c>
      <c r="L775" s="674">
        <v>4.4864864864864868</v>
      </c>
      <c r="M775" s="674">
        <v>4.4054054054054053</v>
      </c>
      <c r="N775" s="674">
        <v>4.4324324324324325</v>
      </c>
      <c r="O775" s="430" t="s">
        <v>2234</v>
      </c>
    </row>
    <row r="776" spans="1:15" ht="18" hidden="1" customHeight="1" x14ac:dyDescent="0.3">
      <c r="A776" s="215" t="s">
        <v>1834</v>
      </c>
      <c r="B776" s="215" t="s">
        <v>2209</v>
      </c>
      <c r="C776" s="660">
        <v>2</v>
      </c>
      <c r="D776" s="356" t="s">
        <v>2246</v>
      </c>
      <c r="E776" s="214" t="s">
        <v>2253</v>
      </c>
      <c r="F776" s="221" t="s">
        <v>2254</v>
      </c>
      <c r="G776" s="527" t="s">
        <v>2247</v>
      </c>
      <c r="H776" s="528" t="s">
        <v>204</v>
      </c>
      <c r="I776" s="661">
        <v>37</v>
      </c>
      <c r="J776" s="672">
        <f t="shared" si="164"/>
        <v>4.6013513513513518</v>
      </c>
      <c r="K776" s="673">
        <v>4.5675675675675675</v>
      </c>
      <c r="L776" s="674">
        <v>4.6216216216216219</v>
      </c>
      <c r="M776" s="674">
        <v>4.5945945945945947</v>
      </c>
      <c r="N776" s="674">
        <v>4.6216216216216219</v>
      </c>
      <c r="O776" s="430" t="s">
        <v>2234</v>
      </c>
    </row>
    <row r="777" spans="1:15" ht="18" hidden="1" customHeight="1" x14ac:dyDescent="0.3">
      <c r="A777" s="215" t="s">
        <v>1834</v>
      </c>
      <c r="B777" s="215" t="s">
        <v>2209</v>
      </c>
      <c r="C777" s="660">
        <v>2</v>
      </c>
      <c r="D777" s="362" t="s">
        <v>998</v>
      </c>
      <c r="E777" s="192"/>
      <c r="F777" s="365"/>
      <c r="G777" s="222" t="s">
        <v>716</v>
      </c>
      <c r="H777" s="230" t="s">
        <v>1186</v>
      </c>
      <c r="I777" s="661">
        <v>28</v>
      </c>
      <c r="J777" s="675">
        <f>AVERAGE(J778:J784)</f>
        <v>4.6935468631897219</v>
      </c>
      <c r="K777" s="682">
        <f t="shared" ref="K777" si="165">AVERAGE(K778:K784)</f>
        <v>4.7142857142857144</v>
      </c>
      <c r="L777" s="683">
        <f t="shared" ref="L777" si="166">AVERAGE(L778:L784)</f>
        <v>4.6989795918367347</v>
      </c>
      <c r="M777" s="683">
        <f t="shared" ref="M777" si="167">AVERAGE(M778:M784)</f>
        <v>4.6428571428571432</v>
      </c>
      <c r="N777" s="683">
        <f t="shared" ref="N777" si="168">AVERAGE(N778:N784)</f>
        <v>4.7180650037792899</v>
      </c>
      <c r="O777" s="434"/>
    </row>
    <row r="778" spans="1:15" ht="18" hidden="1" customHeight="1" x14ac:dyDescent="0.3">
      <c r="A778" s="215" t="s">
        <v>1834</v>
      </c>
      <c r="B778" s="215" t="s">
        <v>2209</v>
      </c>
      <c r="C778" s="660">
        <v>2</v>
      </c>
      <c r="D778" s="356" t="s">
        <v>712</v>
      </c>
      <c r="E778" s="214" t="s">
        <v>2262</v>
      </c>
      <c r="F778" s="221" t="s">
        <v>2263</v>
      </c>
      <c r="G778" s="527" t="s">
        <v>1186</v>
      </c>
      <c r="H778" s="528" t="s">
        <v>1186</v>
      </c>
      <c r="I778" s="661">
        <v>28</v>
      </c>
      <c r="J778" s="672">
        <f t="shared" ref="J778:J784" si="169">AVERAGE(K778:N778)</f>
        <v>4.6964285714285721</v>
      </c>
      <c r="K778" s="673">
        <v>4.7142857142857144</v>
      </c>
      <c r="L778" s="674">
        <v>4.7142857142857144</v>
      </c>
      <c r="M778" s="674">
        <v>4.6428571428571432</v>
      </c>
      <c r="N778" s="674">
        <v>4.7142857142857144</v>
      </c>
      <c r="O778" s="430" t="s">
        <v>2227</v>
      </c>
    </row>
    <row r="779" spans="1:15" ht="18" hidden="1" customHeight="1" x14ac:dyDescent="0.3">
      <c r="A779" s="215" t="s">
        <v>1834</v>
      </c>
      <c r="B779" s="215" t="s">
        <v>2209</v>
      </c>
      <c r="C779" s="660">
        <v>2</v>
      </c>
      <c r="D779" s="356" t="s">
        <v>712</v>
      </c>
      <c r="E779" s="214" t="s">
        <v>2262</v>
      </c>
      <c r="F779" s="221" t="s">
        <v>2264</v>
      </c>
      <c r="G779" s="527" t="s">
        <v>1186</v>
      </c>
      <c r="H779" s="528" t="s">
        <v>1186</v>
      </c>
      <c r="I779" s="661">
        <v>28</v>
      </c>
      <c r="J779" s="672">
        <f t="shared" si="169"/>
        <v>4.7030423280423284</v>
      </c>
      <c r="K779" s="673">
        <v>4.7142857142857144</v>
      </c>
      <c r="L779" s="674">
        <v>4.7142857142857144</v>
      </c>
      <c r="M779" s="674">
        <v>4.6428571428571432</v>
      </c>
      <c r="N779" s="674">
        <v>4.7407407407407405</v>
      </c>
      <c r="O779" s="430" t="s">
        <v>2227</v>
      </c>
    </row>
    <row r="780" spans="1:15" ht="18" hidden="1" customHeight="1" x14ac:dyDescent="0.3">
      <c r="A780" s="215" t="s">
        <v>1834</v>
      </c>
      <c r="B780" s="215" t="s">
        <v>2209</v>
      </c>
      <c r="C780" s="660">
        <v>2</v>
      </c>
      <c r="D780" s="356" t="s">
        <v>712</v>
      </c>
      <c r="E780" s="214" t="s">
        <v>2262</v>
      </c>
      <c r="F780" s="221" t="s">
        <v>2265</v>
      </c>
      <c r="G780" s="527" t="s">
        <v>1186</v>
      </c>
      <c r="H780" s="528" t="s">
        <v>1186</v>
      </c>
      <c r="I780" s="661">
        <v>28</v>
      </c>
      <c r="J780" s="672">
        <f t="shared" si="169"/>
        <v>4.6964285714285721</v>
      </c>
      <c r="K780" s="673">
        <v>4.7142857142857144</v>
      </c>
      <c r="L780" s="674">
        <v>4.7142857142857144</v>
      </c>
      <c r="M780" s="674">
        <v>4.6428571428571432</v>
      </c>
      <c r="N780" s="674">
        <v>4.7142857142857144</v>
      </c>
      <c r="O780" s="430" t="s">
        <v>2227</v>
      </c>
    </row>
    <row r="781" spans="1:15" ht="18" hidden="1" customHeight="1" x14ac:dyDescent="0.3">
      <c r="A781" s="215" t="s">
        <v>1834</v>
      </c>
      <c r="B781" s="215" t="s">
        <v>2209</v>
      </c>
      <c r="C781" s="660">
        <v>2</v>
      </c>
      <c r="D781" s="356" t="s">
        <v>712</v>
      </c>
      <c r="E781" s="214" t="s">
        <v>2262</v>
      </c>
      <c r="F781" s="221" t="s">
        <v>2266</v>
      </c>
      <c r="G781" s="527" t="s">
        <v>1186</v>
      </c>
      <c r="H781" s="528" t="s">
        <v>1186</v>
      </c>
      <c r="I781" s="661">
        <v>28</v>
      </c>
      <c r="J781" s="672">
        <f t="shared" ref="J781" si="170">AVERAGE(K781:N781)</f>
        <v>4.6964285714285721</v>
      </c>
      <c r="K781" s="673">
        <v>4.7142857142857144</v>
      </c>
      <c r="L781" s="674">
        <v>4.7142857142857144</v>
      </c>
      <c r="M781" s="674">
        <v>4.6428571428571432</v>
      </c>
      <c r="N781" s="674">
        <v>4.7142857142857144</v>
      </c>
      <c r="O781" s="430" t="s">
        <v>2227</v>
      </c>
    </row>
    <row r="782" spans="1:15" ht="18" hidden="1" customHeight="1" x14ac:dyDescent="0.3">
      <c r="A782" s="215" t="s">
        <v>1834</v>
      </c>
      <c r="B782" s="215" t="s">
        <v>2209</v>
      </c>
      <c r="C782" s="660">
        <v>2</v>
      </c>
      <c r="D782" s="356" t="s">
        <v>712</v>
      </c>
      <c r="E782" s="214" t="s">
        <v>2262</v>
      </c>
      <c r="F782" s="221" t="s">
        <v>2267</v>
      </c>
      <c r="G782" s="527" t="s">
        <v>1186</v>
      </c>
      <c r="H782" s="528" t="s">
        <v>1186</v>
      </c>
      <c r="I782" s="661">
        <v>28</v>
      </c>
      <c r="J782" s="672">
        <f t="shared" si="169"/>
        <v>4.6964285714285721</v>
      </c>
      <c r="K782" s="673">
        <v>4.7142857142857144</v>
      </c>
      <c r="L782" s="674">
        <v>4.7142857142857144</v>
      </c>
      <c r="M782" s="674">
        <v>4.6428571428571432</v>
      </c>
      <c r="N782" s="674">
        <v>4.7142857142857144</v>
      </c>
      <c r="O782" s="430" t="s">
        <v>2227</v>
      </c>
    </row>
    <row r="783" spans="1:15" ht="18" hidden="1" customHeight="1" x14ac:dyDescent="0.3">
      <c r="A783" s="215" t="s">
        <v>1834</v>
      </c>
      <c r="B783" s="215" t="s">
        <v>2209</v>
      </c>
      <c r="C783" s="660">
        <v>2</v>
      </c>
      <c r="D783" s="356" t="s">
        <v>712</v>
      </c>
      <c r="E783" s="214" t="s">
        <v>2262</v>
      </c>
      <c r="F783" s="221" t="s">
        <v>2268</v>
      </c>
      <c r="G783" s="527" t="s">
        <v>1186</v>
      </c>
      <c r="H783" s="528" t="s">
        <v>1186</v>
      </c>
      <c r="I783" s="661">
        <v>28</v>
      </c>
      <c r="J783" s="672">
        <f t="shared" si="169"/>
        <v>4.6964285714285721</v>
      </c>
      <c r="K783" s="673">
        <v>4.7142857142857144</v>
      </c>
      <c r="L783" s="674">
        <v>4.7142857142857144</v>
      </c>
      <c r="M783" s="674">
        <v>4.6428571428571432</v>
      </c>
      <c r="N783" s="674">
        <v>4.7142857142857144</v>
      </c>
      <c r="O783" s="430" t="s">
        <v>2227</v>
      </c>
    </row>
    <row r="784" spans="1:15" ht="18" hidden="1" customHeight="1" x14ac:dyDescent="0.3">
      <c r="A784" s="215" t="s">
        <v>1834</v>
      </c>
      <c r="B784" s="215" t="s">
        <v>2209</v>
      </c>
      <c r="C784" s="660">
        <v>2</v>
      </c>
      <c r="D784" s="356" t="s">
        <v>712</v>
      </c>
      <c r="E784" s="214" t="s">
        <v>2262</v>
      </c>
      <c r="F784" s="221" t="s">
        <v>2269</v>
      </c>
      <c r="G784" s="527" t="s">
        <v>1186</v>
      </c>
      <c r="H784" s="528" t="s">
        <v>1186</v>
      </c>
      <c r="I784" s="661">
        <v>28</v>
      </c>
      <c r="J784" s="672">
        <f t="shared" si="169"/>
        <v>4.6696428571428577</v>
      </c>
      <c r="K784" s="673">
        <v>4.7142857142857144</v>
      </c>
      <c r="L784" s="674">
        <v>4.6071428571428568</v>
      </c>
      <c r="M784" s="674">
        <v>4.6428571428571432</v>
      </c>
      <c r="N784" s="674">
        <v>4.7142857142857144</v>
      </c>
      <c r="O784" s="430" t="s">
        <v>2227</v>
      </c>
    </row>
    <row r="785" spans="1:15" ht="18" hidden="1" customHeight="1" x14ac:dyDescent="0.3">
      <c r="A785" s="215" t="s">
        <v>1834</v>
      </c>
      <c r="B785" s="215" t="s">
        <v>2209</v>
      </c>
      <c r="C785" s="660">
        <v>4</v>
      </c>
      <c r="D785" s="362" t="s">
        <v>817</v>
      </c>
      <c r="E785" s="192"/>
      <c r="F785" s="365"/>
      <c r="G785" s="222" t="s">
        <v>2274</v>
      </c>
      <c r="H785" s="230" t="s">
        <v>2274</v>
      </c>
      <c r="I785" s="661">
        <v>35</v>
      </c>
      <c r="J785" s="675">
        <f>AVERAGE(J786:J798)</f>
        <v>4.6126227391652588</v>
      </c>
      <c r="K785" s="682">
        <f t="shared" ref="K785" si="171">AVERAGE(K786:K798)</f>
        <v>4.5902484894332725</v>
      </c>
      <c r="L785" s="683">
        <f t="shared" ref="L785" si="172">AVERAGE(L786:L798)</f>
        <v>4.6217095404595403</v>
      </c>
      <c r="M785" s="683">
        <f t="shared" ref="M785" si="173">AVERAGE(M786:M798)</f>
        <v>4.6029616217116214</v>
      </c>
      <c r="N785" s="683">
        <f t="shared" ref="N785" si="174">AVERAGE(N786:N798)</f>
        <v>4.6355713050565992</v>
      </c>
      <c r="O785" s="434"/>
    </row>
    <row r="786" spans="1:15" ht="18" hidden="1" customHeight="1" x14ac:dyDescent="0.3">
      <c r="A786" s="215" t="s">
        <v>1834</v>
      </c>
      <c r="B786" s="215" t="s">
        <v>2209</v>
      </c>
      <c r="C786" s="660">
        <v>4</v>
      </c>
      <c r="D786" s="356" t="s">
        <v>703</v>
      </c>
      <c r="E786" s="214" t="s">
        <v>2275</v>
      </c>
      <c r="F786" s="221" t="s">
        <v>2276</v>
      </c>
      <c r="G786" s="527" t="s">
        <v>1076</v>
      </c>
      <c r="H786" s="528" t="s">
        <v>1076</v>
      </c>
      <c r="I786" s="661">
        <v>35</v>
      </c>
      <c r="J786" s="672">
        <f t="shared" ref="J786:J798" si="175">AVERAGE(K786:N786)</f>
        <v>4.6071428571428568</v>
      </c>
      <c r="K786" s="673">
        <v>4.5999999999999996</v>
      </c>
      <c r="L786" s="674">
        <v>4.628571428571429</v>
      </c>
      <c r="M786" s="674">
        <v>4.5142857142857142</v>
      </c>
      <c r="N786" s="674">
        <v>4.6857142857142859</v>
      </c>
      <c r="O786" s="430" t="s">
        <v>2227</v>
      </c>
    </row>
    <row r="787" spans="1:15" ht="18" hidden="1" customHeight="1" x14ac:dyDescent="0.3">
      <c r="A787" s="215" t="s">
        <v>1834</v>
      </c>
      <c r="B787" s="215" t="s">
        <v>2209</v>
      </c>
      <c r="C787" s="660">
        <v>4</v>
      </c>
      <c r="D787" s="356" t="s">
        <v>703</v>
      </c>
      <c r="E787" s="214" t="s">
        <v>2277</v>
      </c>
      <c r="F787" s="221" t="s">
        <v>2278</v>
      </c>
      <c r="G787" s="527" t="s">
        <v>1076</v>
      </c>
      <c r="H787" s="528" t="s">
        <v>1076</v>
      </c>
      <c r="I787" s="661">
        <v>35</v>
      </c>
      <c r="J787" s="672">
        <f t="shared" si="175"/>
        <v>4.6935701553348617</v>
      </c>
      <c r="K787" s="673">
        <v>4.6857142857142859</v>
      </c>
      <c r="L787" s="674">
        <v>4.6857142857142859</v>
      </c>
      <c r="M787" s="674">
        <v>4.6969696969696972</v>
      </c>
      <c r="N787" s="674">
        <v>4.7058823529411766</v>
      </c>
      <c r="O787" s="430" t="s">
        <v>2227</v>
      </c>
    </row>
    <row r="788" spans="1:15" ht="18" hidden="1" customHeight="1" x14ac:dyDescent="0.3">
      <c r="A788" s="215" t="s">
        <v>1834</v>
      </c>
      <c r="B788" s="215" t="s">
        <v>2209</v>
      </c>
      <c r="C788" s="660">
        <v>4</v>
      </c>
      <c r="D788" s="356" t="s">
        <v>703</v>
      </c>
      <c r="E788" s="214" t="s">
        <v>2289</v>
      </c>
      <c r="F788" s="221" t="s">
        <v>2290</v>
      </c>
      <c r="G788" s="527" t="s">
        <v>1076</v>
      </c>
      <c r="H788" s="528" t="s">
        <v>1076</v>
      </c>
      <c r="I788" s="661">
        <v>20</v>
      </c>
      <c r="J788" s="672">
        <f t="shared" ref="J788:J792" si="176">AVERAGE(K788:N788)</f>
        <v>4.2624999999999993</v>
      </c>
      <c r="K788" s="673">
        <v>4.2</v>
      </c>
      <c r="L788" s="674">
        <v>4.25</v>
      </c>
      <c r="M788" s="674">
        <v>4.25</v>
      </c>
      <c r="N788" s="674">
        <v>4.3499999999999996</v>
      </c>
      <c r="O788" s="430" t="s">
        <v>2227</v>
      </c>
    </row>
    <row r="789" spans="1:15" ht="18" hidden="1" customHeight="1" x14ac:dyDescent="0.3">
      <c r="A789" s="215" t="s">
        <v>1834</v>
      </c>
      <c r="B789" s="215" t="s">
        <v>2209</v>
      </c>
      <c r="C789" s="660">
        <v>4</v>
      </c>
      <c r="D789" s="356" t="s">
        <v>703</v>
      </c>
      <c r="E789" s="214" t="s">
        <v>2291</v>
      </c>
      <c r="F789" s="221" t="s">
        <v>837</v>
      </c>
      <c r="G789" s="527" t="s">
        <v>1076</v>
      </c>
      <c r="H789" s="528" t="s">
        <v>1076</v>
      </c>
      <c r="I789" s="661">
        <v>20</v>
      </c>
      <c r="J789" s="672">
        <f t="shared" si="176"/>
        <v>4.55</v>
      </c>
      <c r="K789" s="673">
        <v>4.55</v>
      </c>
      <c r="L789" s="674">
        <v>4.55</v>
      </c>
      <c r="M789" s="674">
        <v>4.55</v>
      </c>
      <c r="N789" s="674">
        <v>4.55</v>
      </c>
      <c r="O789" s="430" t="s">
        <v>2227</v>
      </c>
    </row>
    <row r="790" spans="1:15" ht="18" hidden="1" customHeight="1" x14ac:dyDescent="0.3">
      <c r="A790" s="215" t="s">
        <v>1834</v>
      </c>
      <c r="B790" s="215" t="s">
        <v>2209</v>
      </c>
      <c r="C790" s="660">
        <v>4</v>
      </c>
      <c r="D790" s="356" t="s">
        <v>703</v>
      </c>
      <c r="E790" s="214" t="s">
        <v>2292</v>
      </c>
      <c r="F790" s="221" t="s">
        <v>829</v>
      </c>
      <c r="G790" s="527" t="s">
        <v>1076</v>
      </c>
      <c r="H790" s="528" t="s">
        <v>1076</v>
      </c>
      <c r="I790" s="661">
        <v>22</v>
      </c>
      <c r="J790" s="672">
        <f t="shared" si="176"/>
        <v>4.562229437229437</v>
      </c>
      <c r="K790" s="673">
        <v>4.5454545454545459</v>
      </c>
      <c r="L790" s="674">
        <v>4.5454545454545459</v>
      </c>
      <c r="M790" s="674">
        <v>4.4761904761904763</v>
      </c>
      <c r="N790" s="674">
        <v>4.6818181818181817</v>
      </c>
      <c r="O790" s="430" t="s">
        <v>2227</v>
      </c>
    </row>
    <row r="791" spans="1:15" ht="18" hidden="1" customHeight="1" x14ac:dyDescent="0.3">
      <c r="A791" s="215" t="s">
        <v>1834</v>
      </c>
      <c r="B791" s="215" t="s">
        <v>2209</v>
      </c>
      <c r="C791" s="660">
        <v>4</v>
      </c>
      <c r="D791" s="356" t="s">
        <v>703</v>
      </c>
      <c r="E791" s="214" t="s">
        <v>2293</v>
      </c>
      <c r="F791" s="221" t="s">
        <v>2294</v>
      </c>
      <c r="G791" s="527" t="s">
        <v>1076</v>
      </c>
      <c r="H791" s="528" t="s">
        <v>1076</v>
      </c>
      <c r="I791" s="661">
        <v>18</v>
      </c>
      <c r="J791" s="672">
        <f t="shared" si="176"/>
        <v>4.7083333333333339</v>
      </c>
      <c r="K791" s="673">
        <v>4.7222222222222223</v>
      </c>
      <c r="L791" s="674">
        <v>4.666666666666667</v>
      </c>
      <c r="M791" s="674">
        <v>4.666666666666667</v>
      </c>
      <c r="N791" s="674">
        <v>4.7777777777777777</v>
      </c>
      <c r="O791" s="430" t="s">
        <v>2227</v>
      </c>
    </row>
    <row r="792" spans="1:15" ht="18" hidden="1" customHeight="1" x14ac:dyDescent="0.3">
      <c r="A792" s="215" t="s">
        <v>1834</v>
      </c>
      <c r="B792" s="215" t="s">
        <v>2209</v>
      </c>
      <c r="C792" s="660">
        <v>4</v>
      </c>
      <c r="D792" s="356" t="s">
        <v>703</v>
      </c>
      <c r="E792" s="214" t="s">
        <v>2293</v>
      </c>
      <c r="F792" s="221" t="s">
        <v>2295</v>
      </c>
      <c r="G792" s="527" t="s">
        <v>1076</v>
      </c>
      <c r="H792" s="528" t="s">
        <v>1076</v>
      </c>
      <c r="I792" s="661">
        <v>32</v>
      </c>
      <c r="J792" s="672">
        <f t="shared" si="176"/>
        <v>4.640625</v>
      </c>
      <c r="K792" s="673">
        <v>4.65625</v>
      </c>
      <c r="L792" s="674">
        <v>4.65625</v>
      </c>
      <c r="M792" s="674">
        <v>4.65625</v>
      </c>
      <c r="N792" s="674">
        <v>4.59375</v>
      </c>
      <c r="O792" s="430" t="s">
        <v>2227</v>
      </c>
    </row>
    <row r="793" spans="1:15" ht="18" hidden="1" customHeight="1" x14ac:dyDescent="0.3">
      <c r="A793" s="215" t="s">
        <v>1834</v>
      </c>
      <c r="B793" s="215" t="s">
        <v>2209</v>
      </c>
      <c r="C793" s="660">
        <v>4</v>
      </c>
      <c r="D793" s="356" t="s">
        <v>703</v>
      </c>
      <c r="E793" s="214" t="s">
        <v>2279</v>
      </c>
      <c r="F793" s="221" t="s">
        <v>2280</v>
      </c>
      <c r="G793" s="527" t="s">
        <v>1076</v>
      </c>
      <c r="H793" s="528" t="s">
        <v>1076</v>
      </c>
      <c r="I793" s="661">
        <v>23</v>
      </c>
      <c r="J793" s="672">
        <f t="shared" si="175"/>
        <v>4.7302371541501973</v>
      </c>
      <c r="K793" s="673">
        <v>4.7391304347826084</v>
      </c>
      <c r="L793" s="674">
        <v>4.7272727272727275</v>
      </c>
      <c r="M793" s="674">
        <v>4.7272727272727275</v>
      </c>
      <c r="N793" s="674">
        <v>4.7272727272727275</v>
      </c>
      <c r="O793" s="430" t="s">
        <v>2227</v>
      </c>
    </row>
    <row r="794" spans="1:15" ht="18" hidden="1" customHeight="1" x14ac:dyDescent="0.3">
      <c r="A794" s="215" t="s">
        <v>1834</v>
      </c>
      <c r="B794" s="215" t="s">
        <v>2209</v>
      </c>
      <c r="C794" s="660">
        <v>4</v>
      </c>
      <c r="D794" s="356" t="s">
        <v>703</v>
      </c>
      <c r="E794" s="214" t="s">
        <v>2296</v>
      </c>
      <c r="F794" s="221" t="s">
        <v>1370</v>
      </c>
      <c r="G794" s="527" t="s">
        <v>1076</v>
      </c>
      <c r="H794" s="528" t="s">
        <v>1076</v>
      </c>
      <c r="I794" s="661">
        <v>8</v>
      </c>
      <c r="J794" s="672">
        <f t="shared" ref="J794" si="177">AVERAGE(K794:N794)</f>
        <v>4.6875</v>
      </c>
      <c r="K794" s="673">
        <v>4.5</v>
      </c>
      <c r="L794" s="674">
        <v>4.75</v>
      </c>
      <c r="M794" s="674">
        <v>4.75</v>
      </c>
      <c r="N794" s="674">
        <v>4.75</v>
      </c>
      <c r="O794" s="430" t="s">
        <v>2227</v>
      </c>
    </row>
    <row r="795" spans="1:15" ht="18" hidden="1" customHeight="1" x14ac:dyDescent="0.3">
      <c r="A795" s="215" t="s">
        <v>1834</v>
      </c>
      <c r="B795" s="215" t="s">
        <v>2209</v>
      </c>
      <c r="C795" s="660">
        <v>4</v>
      </c>
      <c r="D795" s="356" t="s">
        <v>703</v>
      </c>
      <c r="E795" s="214" t="s">
        <v>2281</v>
      </c>
      <c r="F795" s="221" t="s">
        <v>2282</v>
      </c>
      <c r="G795" s="527" t="s">
        <v>1076</v>
      </c>
      <c r="H795" s="528" t="s">
        <v>1076</v>
      </c>
      <c r="I795" s="661">
        <v>22</v>
      </c>
      <c r="J795" s="672">
        <f t="shared" si="175"/>
        <v>4.6785714285714288</v>
      </c>
      <c r="K795" s="673">
        <v>4.6363636363636367</v>
      </c>
      <c r="L795" s="674">
        <v>4.6818181818181817</v>
      </c>
      <c r="M795" s="674">
        <v>4.6818181818181817</v>
      </c>
      <c r="N795" s="674">
        <v>4.7142857142857144</v>
      </c>
      <c r="O795" s="430" t="s">
        <v>2227</v>
      </c>
    </row>
    <row r="796" spans="1:15" ht="18" hidden="1" customHeight="1" x14ac:dyDescent="0.3">
      <c r="A796" s="215" t="s">
        <v>1834</v>
      </c>
      <c r="B796" s="215" t="s">
        <v>2209</v>
      </c>
      <c r="C796" s="660">
        <v>4</v>
      </c>
      <c r="D796" s="356" t="s">
        <v>703</v>
      </c>
      <c r="E796" s="214" t="s">
        <v>2283</v>
      </c>
      <c r="F796" s="221" t="s">
        <v>2284</v>
      </c>
      <c r="G796" s="527" t="s">
        <v>1076</v>
      </c>
      <c r="H796" s="528" t="s">
        <v>1076</v>
      </c>
      <c r="I796" s="661">
        <v>27</v>
      </c>
      <c r="J796" s="672">
        <f t="shared" si="175"/>
        <v>4.6759259259259256</v>
      </c>
      <c r="K796" s="673">
        <v>4.666666666666667</v>
      </c>
      <c r="L796" s="674">
        <v>4.666666666666667</v>
      </c>
      <c r="M796" s="674">
        <v>4.666666666666667</v>
      </c>
      <c r="N796" s="674">
        <v>4.7037037037037033</v>
      </c>
      <c r="O796" s="430" t="s">
        <v>2227</v>
      </c>
    </row>
    <row r="797" spans="1:15" ht="18" hidden="1" customHeight="1" x14ac:dyDescent="0.3">
      <c r="A797" s="215" t="s">
        <v>1834</v>
      </c>
      <c r="B797" s="215" t="s">
        <v>2209</v>
      </c>
      <c r="C797" s="660">
        <v>4</v>
      </c>
      <c r="D797" s="356" t="s">
        <v>703</v>
      </c>
      <c r="E797" s="214" t="s">
        <v>2285</v>
      </c>
      <c r="F797" s="221" t="s">
        <v>2286</v>
      </c>
      <c r="G797" s="527" t="s">
        <v>1076</v>
      </c>
      <c r="H797" s="528" t="s">
        <v>1076</v>
      </c>
      <c r="I797" s="661">
        <v>15</v>
      </c>
      <c r="J797" s="672">
        <f t="shared" si="175"/>
        <v>4.5999999999999996</v>
      </c>
      <c r="K797" s="673">
        <v>4.5999999999999996</v>
      </c>
      <c r="L797" s="674">
        <v>4.666666666666667</v>
      </c>
      <c r="M797" s="674">
        <v>4.666666666666667</v>
      </c>
      <c r="N797" s="674">
        <v>4.4666666666666668</v>
      </c>
      <c r="O797" s="430" t="s">
        <v>2227</v>
      </c>
    </row>
    <row r="798" spans="1:15" ht="18" hidden="1" customHeight="1" x14ac:dyDescent="0.3">
      <c r="A798" s="215" t="s">
        <v>1834</v>
      </c>
      <c r="B798" s="215" t="s">
        <v>2209</v>
      </c>
      <c r="C798" s="660">
        <v>4</v>
      </c>
      <c r="D798" s="356" t="s">
        <v>703</v>
      </c>
      <c r="E798" s="214" t="s">
        <v>2287</v>
      </c>
      <c r="F798" s="221" t="s">
        <v>2288</v>
      </c>
      <c r="G798" s="527" t="s">
        <v>1076</v>
      </c>
      <c r="H798" s="528" t="s">
        <v>1076</v>
      </c>
      <c r="I798" s="661">
        <v>28</v>
      </c>
      <c r="J798" s="672">
        <f t="shared" si="175"/>
        <v>4.5674603174603163</v>
      </c>
      <c r="K798" s="673">
        <v>4.5714285714285712</v>
      </c>
      <c r="L798" s="674">
        <v>4.6071428571428568</v>
      </c>
      <c r="M798" s="674">
        <v>4.5357142857142856</v>
      </c>
      <c r="N798" s="674">
        <v>4.5555555555555554</v>
      </c>
      <c r="O798" s="430" t="s">
        <v>2227</v>
      </c>
    </row>
    <row r="799" spans="1:15" ht="18" hidden="1" customHeight="1" x14ac:dyDescent="0.3">
      <c r="A799" s="215" t="s">
        <v>1834</v>
      </c>
      <c r="B799" s="215" t="s">
        <v>2303</v>
      </c>
      <c r="C799" s="660">
        <v>2</v>
      </c>
      <c r="D799" s="362" t="s">
        <v>1697</v>
      </c>
      <c r="E799" s="192"/>
      <c r="F799" s="365"/>
      <c r="G799" s="222" t="s">
        <v>362</v>
      </c>
      <c r="H799" s="230" t="s">
        <v>362</v>
      </c>
      <c r="I799" s="660">
        <v>26</v>
      </c>
      <c r="J799" s="675">
        <f>AVERAGE(J800:J807)</f>
        <v>4.7001722756410258</v>
      </c>
      <c r="K799" s="682">
        <f>AVERAGE(K800:K807)</f>
        <v>4.700961538461538</v>
      </c>
      <c r="L799" s="683">
        <f>AVERAGE(L800:L807)</f>
        <v>4.6974999999999998</v>
      </c>
      <c r="M799" s="683">
        <f>AVERAGE(M800:M807)</f>
        <v>4.6934615384615377</v>
      </c>
      <c r="N799" s="683">
        <f>AVERAGE(N800:N807)</f>
        <v>4.7087660256410251</v>
      </c>
      <c r="O799" s="434"/>
    </row>
    <row r="800" spans="1:15" ht="18" hidden="1" customHeight="1" x14ac:dyDescent="0.3">
      <c r="A800" s="215" t="s">
        <v>1834</v>
      </c>
      <c r="B800" s="215" t="s">
        <v>2303</v>
      </c>
      <c r="C800" s="660">
        <v>2</v>
      </c>
      <c r="D800" s="356" t="s">
        <v>1698</v>
      </c>
      <c r="E800" s="214" t="s">
        <v>963</v>
      </c>
      <c r="F800" s="221" t="s">
        <v>1700</v>
      </c>
      <c r="G800" s="214" t="s">
        <v>1101</v>
      </c>
      <c r="H800" s="229" t="s">
        <v>1101</v>
      </c>
      <c r="I800" s="660">
        <v>26</v>
      </c>
      <c r="J800" s="672">
        <f t="shared" ref="J800:J807" si="178">AVERAGE(K800:N800)</f>
        <v>4.601923076923077</v>
      </c>
      <c r="K800" s="673">
        <v>4.5999999999999996</v>
      </c>
      <c r="L800" s="674">
        <v>4.615384615384615</v>
      </c>
      <c r="M800" s="674">
        <v>4.5769230769230766</v>
      </c>
      <c r="N800" s="674">
        <v>4.615384615384615</v>
      </c>
      <c r="O800" s="430" t="s">
        <v>2021</v>
      </c>
    </row>
    <row r="801" spans="1:16" ht="18" hidden="1" customHeight="1" x14ac:dyDescent="0.3">
      <c r="A801" s="215" t="s">
        <v>1834</v>
      </c>
      <c r="B801" s="215" t="s">
        <v>2303</v>
      </c>
      <c r="C801" s="660">
        <v>2</v>
      </c>
      <c r="D801" s="356" t="s">
        <v>1698</v>
      </c>
      <c r="E801" s="214" t="s">
        <v>380</v>
      </c>
      <c r="F801" s="221" t="s">
        <v>1702</v>
      </c>
      <c r="G801" s="214" t="s">
        <v>1101</v>
      </c>
      <c r="H801" s="229" t="s">
        <v>1101</v>
      </c>
      <c r="I801" s="660">
        <v>26</v>
      </c>
      <c r="J801" s="675">
        <f t="shared" si="178"/>
        <v>4.6100000000000003</v>
      </c>
      <c r="K801" s="676">
        <v>4.5999999999999996</v>
      </c>
      <c r="L801" s="677">
        <v>4.5599999999999996</v>
      </c>
      <c r="M801" s="677">
        <v>4.6399999999999997</v>
      </c>
      <c r="N801" s="677">
        <v>4.6399999999999997</v>
      </c>
      <c r="O801" s="430" t="s">
        <v>2021</v>
      </c>
      <c r="P801" s="1"/>
    </row>
    <row r="802" spans="1:16" ht="18" hidden="1" customHeight="1" x14ac:dyDescent="0.3">
      <c r="A802" s="215" t="s">
        <v>1834</v>
      </c>
      <c r="B802" s="215" t="s">
        <v>2303</v>
      </c>
      <c r="C802" s="660">
        <v>2</v>
      </c>
      <c r="D802" s="356" t="s">
        <v>1698</v>
      </c>
      <c r="E802" s="214" t="s">
        <v>968</v>
      </c>
      <c r="F802" s="221" t="s">
        <v>1704</v>
      </c>
      <c r="G802" s="214" t="s">
        <v>1101</v>
      </c>
      <c r="H802" s="229" t="s">
        <v>1101</v>
      </c>
      <c r="I802" s="660">
        <v>26</v>
      </c>
      <c r="J802" s="675">
        <f t="shared" si="178"/>
        <v>4.7299999999999995</v>
      </c>
      <c r="K802" s="676">
        <v>4.76</v>
      </c>
      <c r="L802" s="677">
        <v>4.68</v>
      </c>
      <c r="M802" s="677">
        <v>4.76</v>
      </c>
      <c r="N802" s="677">
        <v>4.72</v>
      </c>
      <c r="O802" s="430" t="s">
        <v>2021</v>
      </c>
    </row>
    <row r="803" spans="1:16" ht="18" hidden="1" customHeight="1" x14ac:dyDescent="0.3">
      <c r="A803" s="215" t="s">
        <v>1834</v>
      </c>
      <c r="B803" s="215" t="s">
        <v>2303</v>
      </c>
      <c r="C803" s="660">
        <v>2</v>
      </c>
      <c r="D803" s="356" t="s">
        <v>1698</v>
      </c>
      <c r="E803" s="214" t="s">
        <v>1940</v>
      </c>
      <c r="F803" s="221" t="s">
        <v>2307</v>
      </c>
      <c r="G803" s="214" t="s">
        <v>1101</v>
      </c>
      <c r="H803" s="229" t="s">
        <v>1101</v>
      </c>
      <c r="I803" s="660">
        <v>26</v>
      </c>
      <c r="J803" s="675">
        <f t="shared" si="178"/>
        <v>4.5576923076923075</v>
      </c>
      <c r="K803" s="676">
        <v>4.5384615384615383</v>
      </c>
      <c r="L803" s="677">
        <v>4.5</v>
      </c>
      <c r="M803" s="677">
        <v>4.5769230769230766</v>
      </c>
      <c r="N803" s="677">
        <v>4.615384615384615</v>
      </c>
      <c r="O803" s="430" t="s">
        <v>2021</v>
      </c>
    </row>
    <row r="804" spans="1:16" ht="18" hidden="1" customHeight="1" x14ac:dyDescent="0.3">
      <c r="A804" s="215" t="s">
        <v>1834</v>
      </c>
      <c r="B804" s="215" t="s">
        <v>2303</v>
      </c>
      <c r="C804" s="660">
        <v>2</v>
      </c>
      <c r="D804" s="356" t="s">
        <v>1698</v>
      </c>
      <c r="E804" s="214" t="s">
        <v>1874</v>
      </c>
      <c r="F804" s="221" t="s">
        <v>1875</v>
      </c>
      <c r="G804" s="214" t="s">
        <v>1101</v>
      </c>
      <c r="H804" s="229" t="s">
        <v>1101</v>
      </c>
      <c r="I804" s="660">
        <v>26</v>
      </c>
      <c r="J804" s="675">
        <f t="shared" si="178"/>
        <v>4.8279166666666669</v>
      </c>
      <c r="K804" s="676">
        <v>4.84</v>
      </c>
      <c r="L804" s="677">
        <v>4.84</v>
      </c>
      <c r="M804" s="677">
        <v>4.84</v>
      </c>
      <c r="N804" s="677">
        <v>4.791666666666667</v>
      </c>
      <c r="O804" s="430" t="s">
        <v>2021</v>
      </c>
      <c r="P804" s="1"/>
    </row>
    <row r="805" spans="1:16" ht="18" hidden="1" customHeight="1" x14ac:dyDescent="0.3">
      <c r="A805" s="215" t="s">
        <v>1834</v>
      </c>
      <c r="B805" s="215" t="s">
        <v>2303</v>
      </c>
      <c r="C805" s="660">
        <v>2</v>
      </c>
      <c r="D805" s="356" t="s">
        <v>1698</v>
      </c>
      <c r="E805" s="214" t="s">
        <v>970</v>
      </c>
      <c r="F805" s="221" t="s">
        <v>1710</v>
      </c>
      <c r="G805" s="214" t="s">
        <v>1101</v>
      </c>
      <c r="H805" s="229" t="s">
        <v>1101</v>
      </c>
      <c r="I805" s="660">
        <v>26</v>
      </c>
      <c r="J805" s="675">
        <f t="shared" si="178"/>
        <v>4.6892307692307682</v>
      </c>
      <c r="K805" s="676">
        <v>4.6923076923076898</v>
      </c>
      <c r="L805" s="677">
        <v>4.7692307692307692</v>
      </c>
      <c r="M805" s="677">
        <v>4.615384615384615</v>
      </c>
      <c r="N805" s="677">
        <v>4.68</v>
      </c>
      <c r="O805" s="430" t="s">
        <v>2021</v>
      </c>
    </row>
    <row r="806" spans="1:16" ht="18" hidden="1" customHeight="1" x14ac:dyDescent="0.3">
      <c r="A806" s="215" t="s">
        <v>1834</v>
      </c>
      <c r="B806" s="215" t="s">
        <v>2303</v>
      </c>
      <c r="C806" s="660">
        <v>2</v>
      </c>
      <c r="D806" s="356" t="s">
        <v>1698</v>
      </c>
      <c r="E806" s="103" t="s">
        <v>1711</v>
      </c>
      <c r="F806" s="181" t="s">
        <v>1712</v>
      </c>
      <c r="G806" s="214" t="s">
        <v>1101</v>
      </c>
      <c r="H806" s="229" t="s">
        <v>1101</v>
      </c>
      <c r="I806" s="660">
        <v>26</v>
      </c>
      <c r="J806" s="675">
        <f t="shared" si="178"/>
        <v>4.7980769230769225</v>
      </c>
      <c r="K806" s="676">
        <v>4.8076923076923075</v>
      </c>
      <c r="L806" s="677">
        <v>4.8076923076923075</v>
      </c>
      <c r="M806" s="677">
        <v>4.7692307692307692</v>
      </c>
      <c r="N806" s="677">
        <v>4.8076923076923075</v>
      </c>
      <c r="O806" s="430" t="s">
        <v>2059</v>
      </c>
    </row>
    <row r="807" spans="1:16" ht="18" hidden="1" customHeight="1" x14ac:dyDescent="0.3">
      <c r="A807" s="215" t="s">
        <v>1834</v>
      </c>
      <c r="B807" s="215" t="s">
        <v>2303</v>
      </c>
      <c r="C807" s="660">
        <v>2</v>
      </c>
      <c r="D807" s="356" t="s">
        <v>1698</v>
      </c>
      <c r="E807" s="103" t="s">
        <v>1296</v>
      </c>
      <c r="F807" s="181" t="s">
        <v>2308</v>
      </c>
      <c r="G807" s="214" t="s">
        <v>1101</v>
      </c>
      <c r="H807" s="229" t="s">
        <v>1101</v>
      </c>
      <c r="I807" s="660">
        <v>26</v>
      </c>
      <c r="J807" s="675">
        <f t="shared" si="178"/>
        <v>4.7865384615384619</v>
      </c>
      <c r="K807" s="676">
        <v>4.7692307692307692</v>
      </c>
      <c r="L807" s="677">
        <v>4.8076923076923075</v>
      </c>
      <c r="M807" s="677">
        <v>4.7692307692307692</v>
      </c>
      <c r="N807" s="677">
        <v>4.8</v>
      </c>
      <c r="O807" s="430" t="s">
        <v>2059</v>
      </c>
    </row>
    <row r="808" spans="1:16" ht="18" customHeight="1" x14ac:dyDescent="0.3">
      <c r="A808" s="215" t="s">
        <v>1834</v>
      </c>
      <c r="B808" s="215" t="s">
        <v>2303</v>
      </c>
      <c r="C808" s="660">
        <v>22</v>
      </c>
      <c r="D808" s="362" t="s">
        <v>2400</v>
      </c>
      <c r="E808" s="192"/>
      <c r="F808" s="365"/>
      <c r="G808" s="222" t="s">
        <v>247</v>
      </c>
      <c r="H808" s="230" t="s">
        <v>248</v>
      </c>
      <c r="I808" s="661">
        <v>76</v>
      </c>
      <c r="J808" s="675">
        <f>AVERAGE(J809:J834)</f>
        <v>4.5952589275633704</v>
      </c>
      <c r="K808" s="682">
        <f>AVERAGE(K809:K834)</f>
        <v>4.5926247867030794</v>
      </c>
      <c r="L808" s="683">
        <f>AVERAGE(L809:L834)</f>
        <v>4.594941691142191</v>
      </c>
      <c r="M808" s="683">
        <f>AVERAGE(M809:M834)</f>
        <v>4.5900287141743439</v>
      </c>
      <c r="N808" s="683">
        <f>AVERAGE(N809:N834)</f>
        <v>4.6034405182338665</v>
      </c>
      <c r="O808" s="434"/>
    </row>
    <row r="809" spans="1:16" ht="18" customHeight="1" x14ac:dyDescent="0.3">
      <c r="A809" s="215" t="s">
        <v>1834</v>
      </c>
      <c r="B809" s="215" t="s">
        <v>2303</v>
      </c>
      <c r="C809" s="660">
        <v>22</v>
      </c>
      <c r="D809" s="356" t="s">
        <v>2311</v>
      </c>
      <c r="E809" s="214" t="s">
        <v>112</v>
      </c>
      <c r="F809" s="221" t="s">
        <v>326</v>
      </c>
      <c r="G809" s="214" t="s">
        <v>247</v>
      </c>
      <c r="H809" s="229" t="s">
        <v>248</v>
      </c>
      <c r="I809" s="661">
        <v>13</v>
      </c>
      <c r="J809" s="672">
        <f t="shared" ref="J809:J818" si="179">AVERAGE(K809:N809)</f>
        <v>4.4615384615384617</v>
      </c>
      <c r="K809" s="673">
        <v>4.5384615384615383</v>
      </c>
      <c r="L809" s="674">
        <v>4.4615384615384617</v>
      </c>
      <c r="M809" s="674">
        <v>4.384615384615385</v>
      </c>
      <c r="N809" s="674">
        <v>4.4615384615384617</v>
      </c>
      <c r="O809" s="430" t="s">
        <v>1535</v>
      </c>
    </row>
    <row r="810" spans="1:16" ht="18" customHeight="1" x14ac:dyDescent="0.3">
      <c r="A810" s="215" t="s">
        <v>1834</v>
      </c>
      <c r="B810" s="215" t="s">
        <v>2303</v>
      </c>
      <c r="C810" s="660">
        <v>22</v>
      </c>
      <c r="D810" s="356" t="s">
        <v>2179</v>
      </c>
      <c r="E810" s="214" t="s">
        <v>94</v>
      </c>
      <c r="F810" s="221" t="s">
        <v>326</v>
      </c>
      <c r="G810" s="214" t="s">
        <v>247</v>
      </c>
      <c r="H810" s="229" t="s">
        <v>248</v>
      </c>
      <c r="I810" s="661">
        <v>10</v>
      </c>
      <c r="J810" s="675">
        <f t="shared" si="179"/>
        <v>4.7</v>
      </c>
      <c r="K810" s="676">
        <v>4.8</v>
      </c>
      <c r="L810" s="677">
        <v>4.4000000000000004</v>
      </c>
      <c r="M810" s="677">
        <v>4.8</v>
      </c>
      <c r="N810" s="677">
        <v>4.8</v>
      </c>
      <c r="O810" s="430" t="s">
        <v>1535</v>
      </c>
      <c r="P810" s="1"/>
    </row>
    <row r="811" spans="1:16" ht="18" customHeight="1" x14ac:dyDescent="0.3">
      <c r="A811" s="215" t="s">
        <v>1834</v>
      </c>
      <c r="B811" s="215" t="s">
        <v>2303</v>
      </c>
      <c r="C811" s="660">
        <v>22</v>
      </c>
      <c r="D811" s="356" t="s">
        <v>2179</v>
      </c>
      <c r="E811" s="214" t="s">
        <v>93</v>
      </c>
      <c r="F811" s="221" t="s">
        <v>326</v>
      </c>
      <c r="G811" s="214" t="s">
        <v>247</v>
      </c>
      <c r="H811" s="229" t="s">
        <v>248</v>
      </c>
      <c r="I811" s="661">
        <v>11</v>
      </c>
      <c r="J811" s="675">
        <f t="shared" si="179"/>
        <v>4.9068181818181813</v>
      </c>
      <c r="K811" s="676">
        <v>4.9090909090909092</v>
      </c>
      <c r="L811" s="677">
        <v>4.9090909090909092</v>
      </c>
      <c r="M811" s="677">
        <v>4.9090909090909092</v>
      </c>
      <c r="N811" s="677">
        <v>4.9000000000000004</v>
      </c>
      <c r="O811" s="430" t="s">
        <v>1535</v>
      </c>
    </row>
    <row r="812" spans="1:16" ht="18" customHeight="1" x14ac:dyDescent="0.3">
      <c r="A812" s="215" t="s">
        <v>1834</v>
      </c>
      <c r="B812" s="215" t="s">
        <v>2303</v>
      </c>
      <c r="C812" s="660">
        <v>22</v>
      </c>
      <c r="D812" s="356" t="s">
        <v>2179</v>
      </c>
      <c r="E812" s="214" t="s">
        <v>95</v>
      </c>
      <c r="F812" s="221" t="s">
        <v>321</v>
      </c>
      <c r="G812" s="214" t="s">
        <v>247</v>
      </c>
      <c r="H812" s="229" t="s">
        <v>248</v>
      </c>
      <c r="I812" s="661">
        <v>14</v>
      </c>
      <c r="J812" s="675">
        <f t="shared" si="179"/>
        <v>4.8365384615384617</v>
      </c>
      <c r="K812" s="676">
        <v>4.7857142857142856</v>
      </c>
      <c r="L812" s="677">
        <v>4.8571428571428568</v>
      </c>
      <c r="M812" s="677">
        <v>4.8571428571428568</v>
      </c>
      <c r="N812" s="677">
        <v>4.8461538461538458</v>
      </c>
      <c r="O812" s="430" t="s">
        <v>1535</v>
      </c>
    </row>
    <row r="813" spans="1:16" ht="18" customHeight="1" x14ac:dyDescent="0.3">
      <c r="A813" s="215" t="s">
        <v>1834</v>
      </c>
      <c r="B813" s="215" t="s">
        <v>2303</v>
      </c>
      <c r="C813" s="660">
        <v>22</v>
      </c>
      <c r="D813" s="356" t="s">
        <v>2179</v>
      </c>
      <c r="E813" s="214" t="s">
        <v>97</v>
      </c>
      <c r="F813" s="221" t="s">
        <v>321</v>
      </c>
      <c r="G813" s="214" t="s">
        <v>247</v>
      </c>
      <c r="H813" s="229" t="s">
        <v>248</v>
      </c>
      <c r="I813" s="661">
        <v>14</v>
      </c>
      <c r="J813" s="675">
        <f t="shared" si="179"/>
        <v>4.6620879120879115</v>
      </c>
      <c r="K813" s="676">
        <v>4.5714285714285712</v>
      </c>
      <c r="L813" s="677">
        <v>4.7692307692307692</v>
      </c>
      <c r="M813" s="677">
        <v>4.615384615384615</v>
      </c>
      <c r="N813" s="677">
        <v>4.6923076923076925</v>
      </c>
      <c r="O813" s="430" t="s">
        <v>1535</v>
      </c>
      <c r="P813" s="1"/>
    </row>
    <row r="814" spans="1:16" ht="18" customHeight="1" x14ac:dyDescent="0.3">
      <c r="A814" s="215" t="s">
        <v>1834</v>
      </c>
      <c r="B814" s="215" t="s">
        <v>2303</v>
      </c>
      <c r="C814" s="660">
        <v>22</v>
      </c>
      <c r="D814" s="356" t="s">
        <v>2179</v>
      </c>
      <c r="E814" s="214" t="s">
        <v>108</v>
      </c>
      <c r="F814" s="221" t="s">
        <v>96</v>
      </c>
      <c r="G814" s="214" t="s">
        <v>247</v>
      </c>
      <c r="H814" s="229" t="s">
        <v>248</v>
      </c>
      <c r="I814" s="661">
        <v>22</v>
      </c>
      <c r="J814" s="675">
        <f t="shared" si="179"/>
        <v>4.8181818181818183</v>
      </c>
      <c r="K814" s="676">
        <v>4.8181818181818183</v>
      </c>
      <c r="L814" s="677">
        <v>4.8181818181818183</v>
      </c>
      <c r="M814" s="677">
        <v>4.8181818181818183</v>
      </c>
      <c r="N814" s="677">
        <v>4.8181818181818183</v>
      </c>
      <c r="O814" s="430" t="s">
        <v>1535</v>
      </c>
    </row>
    <row r="815" spans="1:16" ht="18" customHeight="1" x14ac:dyDescent="0.3">
      <c r="A815" s="215" t="s">
        <v>1834</v>
      </c>
      <c r="B815" s="215" t="s">
        <v>2303</v>
      </c>
      <c r="C815" s="660">
        <v>22</v>
      </c>
      <c r="D815" s="356" t="s">
        <v>2179</v>
      </c>
      <c r="E815" s="214" t="s">
        <v>501</v>
      </c>
      <c r="F815" s="221" t="s">
        <v>502</v>
      </c>
      <c r="G815" s="214" t="s">
        <v>247</v>
      </c>
      <c r="H815" s="229" t="s">
        <v>248</v>
      </c>
      <c r="I815" s="661">
        <v>41</v>
      </c>
      <c r="J815" s="675">
        <f t="shared" si="179"/>
        <v>4.7125664477798628</v>
      </c>
      <c r="K815" s="676">
        <v>4.7073170731707314</v>
      </c>
      <c r="L815" s="677">
        <v>4.7249999999999996</v>
      </c>
      <c r="M815" s="677">
        <v>4.7</v>
      </c>
      <c r="N815" s="677">
        <v>4.7179487179487181</v>
      </c>
      <c r="O815" s="430" t="s">
        <v>1536</v>
      </c>
    </row>
    <row r="816" spans="1:16" ht="18" customHeight="1" x14ac:dyDescent="0.3">
      <c r="A816" s="215" t="s">
        <v>1834</v>
      </c>
      <c r="B816" s="215" t="s">
        <v>2303</v>
      </c>
      <c r="C816" s="660">
        <v>22</v>
      </c>
      <c r="D816" s="356" t="s">
        <v>2179</v>
      </c>
      <c r="E816" s="214" t="s">
        <v>505</v>
      </c>
      <c r="F816" s="221" t="s">
        <v>506</v>
      </c>
      <c r="G816" s="214" t="s">
        <v>247</v>
      </c>
      <c r="H816" s="229" t="s">
        <v>248</v>
      </c>
      <c r="I816" s="661">
        <v>12</v>
      </c>
      <c r="J816" s="675">
        <f t="shared" si="179"/>
        <v>4.5757575757575752</v>
      </c>
      <c r="K816" s="676">
        <v>4.5</v>
      </c>
      <c r="L816" s="677">
        <v>4.583333333333333</v>
      </c>
      <c r="M816" s="677">
        <v>4.583333333333333</v>
      </c>
      <c r="N816" s="677">
        <v>4.6363636363636367</v>
      </c>
      <c r="O816" s="430" t="s">
        <v>1536</v>
      </c>
    </row>
    <row r="817" spans="1:16" ht="18" customHeight="1" x14ac:dyDescent="0.3">
      <c r="A817" s="215" t="s">
        <v>1834</v>
      </c>
      <c r="B817" s="215" t="s">
        <v>2303</v>
      </c>
      <c r="C817" s="660">
        <v>22</v>
      </c>
      <c r="D817" s="356" t="s">
        <v>2179</v>
      </c>
      <c r="E817" s="214" t="s">
        <v>503</v>
      </c>
      <c r="F817" s="221" t="s">
        <v>504</v>
      </c>
      <c r="G817" s="214" t="s">
        <v>247</v>
      </c>
      <c r="H817" s="229" t="s">
        <v>248</v>
      </c>
      <c r="I817" s="661">
        <v>23</v>
      </c>
      <c r="J817" s="675">
        <f t="shared" si="179"/>
        <v>4.7173913043478262</v>
      </c>
      <c r="K817" s="676">
        <v>4.6956521739130439</v>
      </c>
      <c r="L817" s="677">
        <v>4.7826086956521738</v>
      </c>
      <c r="M817" s="677">
        <v>4.6956521739130439</v>
      </c>
      <c r="N817" s="677">
        <v>4.6956521739130439</v>
      </c>
      <c r="O817" s="430" t="s">
        <v>1536</v>
      </c>
      <c r="P817" s="1"/>
    </row>
    <row r="818" spans="1:16" ht="18" customHeight="1" x14ac:dyDescent="0.3">
      <c r="A818" s="215" t="s">
        <v>1834</v>
      </c>
      <c r="B818" s="215" t="s">
        <v>2303</v>
      </c>
      <c r="C818" s="660">
        <v>22</v>
      </c>
      <c r="D818" s="356" t="s">
        <v>2179</v>
      </c>
      <c r="E818" s="103" t="s">
        <v>1298</v>
      </c>
      <c r="F818" s="181" t="s">
        <v>1299</v>
      </c>
      <c r="G818" s="214" t="s">
        <v>247</v>
      </c>
      <c r="H818" s="229" t="s">
        <v>248</v>
      </c>
      <c r="I818" s="661">
        <v>13</v>
      </c>
      <c r="J818" s="675">
        <f t="shared" si="179"/>
        <v>4.7692307692307692</v>
      </c>
      <c r="K818" s="676">
        <v>4.7692307692307692</v>
      </c>
      <c r="L818" s="677">
        <v>4.7692307692307692</v>
      </c>
      <c r="M818" s="677">
        <v>4.7692307692307692</v>
      </c>
      <c r="N818" s="677">
        <v>4.7692307692307692</v>
      </c>
      <c r="O818" s="430" t="s">
        <v>1537</v>
      </c>
    </row>
    <row r="819" spans="1:16" ht="18" customHeight="1" x14ac:dyDescent="0.3">
      <c r="A819" s="215" t="s">
        <v>1834</v>
      </c>
      <c r="B819" s="215" t="s">
        <v>2303</v>
      </c>
      <c r="C819" s="660">
        <v>22</v>
      </c>
      <c r="D819" s="356" t="s">
        <v>2179</v>
      </c>
      <c r="E819" s="103" t="s">
        <v>1300</v>
      </c>
      <c r="F819" s="181" t="s">
        <v>1301</v>
      </c>
      <c r="G819" s="214" t="s">
        <v>247</v>
      </c>
      <c r="H819" s="229" t="s">
        <v>248</v>
      </c>
      <c r="I819" s="661">
        <v>11</v>
      </c>
      <c r="J819" s="675">
        <f>AVERAGE(K819:N819)</f>
        <v>4.5</v>
      </c>
      <c r="K819" s="676">
        <v>4.5454545454545459</v>
      </c>
      <c r="L819" s="677">
        <v>4.4545454545454541</v>
      </c>
      <c r="M819" s="677">
        <v>4.5454545454545459</v>
      </c>
      <c r="N819" s="677">
        <v>4.4545454545454541</v>
      </c>
      <c r="O819" s="430" t="s">
        <v>1537</v>
      </c>
    </row>
    <row r="820" spans="1:16" ht="18" customHeight="1" x14ac:dyDescent="0.3">
      <c r="A820" s="215" t="s">
        <v>1834</v>
      </c>
      <c r="B820" s="215" t="s">
        <v>2303</v>
      </c>
      <c r="C820" s="660">
        <v>22</v>
      </c>
      <c r="D820" s="356" t="s">
        <v>2179</v>
      </c>
      <c r="E820" s="103" t="s">
        <v>1302</v>
      </c>
      <c r="F820" s="181" t="s">
        <v>1303</v>
      </c>
      <c r="G820" s="214" t="s">
        <v>247</v>
      </c>
      <c r="H820" s="229" t="s">
        <v>248</v>
      </c>
      <c r="I820" s="661">
        <v>33</v>
      </c>
      <c r="J820" s="675">
        <f t="shared" ref="J820:J834" si="180">AVERAGE(K820:N820)</f>
        <v>4.7272727272727275</v>
      </c>
      <c r="K820" s="676">
        <v>4.7272727272727275</v>
      </c>
      <c r="L820" s="677">
        <v>4.7272727272727275</v>
      </c>
      <c r="M820" s="677">
        <v>4.7272727272727275</v>
      </c>
      <c r="N820" s="677">
        <v>4.7272727272727275</v>
      </c>
      <c r="O820" s="430" t="s">
        <v>1537</v>
      </c>
    </row>
    <row r="821" spans="1:16" ht="18" customHeight="1" x14ac:dyDescent="0.3">
      <c r="A821" s="215" t="s">
        <v>1834</v>
      </c>
      <c r="B821" s="215" t="s">
        <v>2303</v>
      </c>
      <c r="C821" s="660">
        <v>22</v>
      </c>
      <c r="D821" s="356" t="s">
        <v>2179</v>
      </c>
      <c r="E821" s="103" t="s">
        <v>1304</v>
      </c>
      <c r="F821" s="181" t="s">
        <v>1305</v>
      </c>
      <c r="G821" s="214" t="s">
        <v>247</v>
      </c>
      <c r="H821" s="229" t="s">
        <v>248</v>
      </c>
      <c r="I821" s="661">
        <v>16</v>
      </c>
      <c r="J821" s="675">
        <f t="shared" si="180"/>
        <v>4.7924107142857135</v>
      </c>
      <c r="K821" s="676">
        <v>4.8125</v>
      </c>
      <c r="L821" s="677">
        <v>4.7857142857142856</v>
      </c>
      <c r="M821" s="677">
        <v>4.7857142857142856</v>
      </c>
      <c r="N821" s="677">
        <v>4.7857142857142856</v>
      </c>
      <c r="O821" s="430" t="s">
        <v>1537</v>
      </c>
    </row>
    <row r="822" spans="1:16" ht="18" customHeight="1" x14ac:dyDescent="0.3">
      <c r="A822" s="215" t="s">
        <v>1834</v>
      </c>
      <c r="B822" s="215" t="s">
        <v>2303</v>
      </c>
      <c r="C822" s="660">
        <v>22</v>
      </c>
      <c r="D822" s="356" t="s">
        <v>2179</v>
      </c>
      <c r="E822" s="103" t="s">
        <v>1306</v>
      </c>
      <c r="F822" s="181" t="s">
        <v>1307</v>
      </c>
      <c r="G822" s="214" t="s">
        <v>247</v>
      </c>
      <c r="H822" s="229" t="s">
        <v>248</v>
      </c>
      <c r="I822" s="661">
        <v>7</v>
      </c>
      <c r="J822" s="675">
        <f t="shared" si="180"/>
        <v>4.7142857142857144</v>
      </c>
      <c r="K822" s="676">
        <v>4.7142857142857144</v>
      </c>
      <c r="L822" s="677">
        <v>4.7142857142857144</v>
      </c>
      <c r="M822" s="677">
        <v>4.7142857142857144</v>
      </c>
      <c r="N822" s="677">
        <v>4.7142857142857144</v>
      </c>
      <c r="O822" s="430" t="s">
        <v>1537</v>
      </c>
      <c r="P822" s="1"/>
    </row>
    <row r="823" spans="1:16" ht="18" customHeight="1" x14ac:dyDescent="0.3">
      <c r="A823" s="215" t="s">
        <v>1834</v>
      </c>
      <c r="B823" s="215" t="s">
        <v>2303</v>
      </c>
      <c r="C823" s="660">
        <v>22</v>
      </c>
      <c r="D823" s="356" t="s">
        <v>2179</v>
      </c>
      <c r="E823" s="103" t="s">
        <v>1308</v>
      </c>
      <c r="F823" s="181" t="s">
        <v>1309</v>
      </c>
      <c r="G823" s="214" t="s">
        <v>247</v>
      </c>
      <c r="H823" s="229" t="s">
        <v>248</v>
      </c>
      <c r="I823" s="661">
        <v>9</v>
      </c>
      <c r="J823" s="675">
        <f t="shared" si="180"/>
        <v>4.2222222222222223</v>
      </c>
      <c r="K823" s="676">
        <v>4.2222222222222223</v>
      </c>
      <c r="L823" s="677">
        <v>4.2222222222222223</v>
      </c>
      <c r="M823" s="677">
        <v>4.2222222222222223</v>
      </c>
      <c r="N823" s="677">
        <v>4.2222222222222223</v>
      </c>
      <c r="O823" s="430" t="s">
        <v>1537</v>
      </c>
    </row>
    <row r="824" spans="1:16" ht="18" customHeight="1" x14ac:dyDescent="0.3">
      <c r="A824" s="215" t="s">
        <v>1834</v>
      </c>
      <c r="B824" s="215" t="s">
        <v>2303</v>
      </c>
      <c r="C824" s="660">
        <v>22</v>
      </c>
      <c r="D824" s="356" t="s">
        <v>2179</v>
      </c>
      <c r="E824" s="103" t="s">
        <v>1312</v>
      </c>
      <c r="F824" s="181" t="s">
        <v>1314</v>
      </c>
      <c r="G824" s="214" t="s">
        <v>247</v>
      </c>
      <c r="H824" s="229" t="s">
        <v>248</v>
      </c>
      <c r="I824" s="661">
        <v>23</v>
      </c>
      <c r="J824" s="675">
        <f t="shared" si="180"/>
        <v>4.6086956521739131</v>
      </c>
      <c r="K824" s="676">
        <v>4.6086956521739131</v>
      </c>
      <c r="L824" s="677">
        <v>4.6086956521739131</v>
      </c>
      <c r="M824" s="677">
        <v>4.6086956521739131</v>
      </c>
      <c r="N824" s="677">
        <v>4.6086956521739131</v>
      </c>
      <c r="O824" s="430" t="s">
        <v>1538</v>
      </c>
    </row>
    <row r="825" spans="1:16" ht="18" customHeight="1" x14ac:dyDescent="0.3">
      <c r="A825" s="215" t="s">
        <v>1834</v>
      </c>
      <c r="B825" s="215" t="s">
        <v>2303</v>
      </c>
      <c r="C825" s="660">
        <v>22</v>
      </c>
      <c r="D825" s="356" t="s">
        <v>2179</v>
      </c>
      <c r="E825" s="103" t="s">
        <v>1313</v>
      </c>
      <c r="F825" s="181" t="s">
        <v>1315</v>
      </c>
      <c r="G825" s="214" t="s">
        <v>247</v>
      </c>
      <c r="H825" s="229" t="s">
        <v>248</v>
      </c>
      <c r="I825" s="661">
        <v>11</v>
      </c>
      <c r="J825" s="675">
        <f t="shared" si="180"/>
        <v>4.7818181818181822</v>
      </c>
      <c r="K825" s="676">
        <v>4.7272727272727275</v>
      </c>
      <c r="L825" s="677">
        <v>4.8</v>
      </c>
      <c r="M825" s="677">
        <v>4.8</v>
      </c>
      <c r="N825" s="677">
        <v>4.8</v>
      </c>
      <c r="O825" s="430" t="s">
        <v>1538</v>
      </c>
    </row>
    <row r="826" spans="1:16" ht="18" customHeight="1" x14ac:dyDescent="0.3">
      <c r="A826" s="215" t="s">
        <v>1834</v>
      </c>
      <c r="B826" s="215" t="s">
        <v>2303</v>
      </c>
      <c r="C826" s="660">
        <v>22</v>
      </c>
      <c r="D826" s="356" t="s">
        <v>2179</v>
      </c>
      <c r="E826" s="103" t="s">
        <v>1316</v>
      </c>
      <c r="F826" s="181" t="s">
        <v>1317</v>
      </c>
      <c r="G826" s="214" t="s">
        <v>247</v>
      </c>
      <c r="H826" s="229" t="s">
        <v>248</v>
      </c>
      <c r="I826" s="661">
        <v>6</v>
      </c>
      <c r="J826" s="675">
        <f t="shared" si="180"/>
        <v>4.666666666666667</v>
      </c>
      <c r="K826" s="676">
        <v>4.666666666666667</v>
      </c>
      <c r="L826" s="677">
        <v>4.666666666666667</v>
      </c>
      <c r="M826" s="677">
        <v>4.666666666666667</v>
      </c>
      <c r="N826" s="677">
        <v>4.666666666666667</v>
      </c>
      <c r="O826" s="430" t="s">
        <v>1538</v>
      </c>
    </row>
    <row r="827" spans="1:16" ht="18" customHeight="1" x14ac:dyDescent="0.3">
      <c r="A827" s="215" t="s">
        <v>1834</v>
      </c>
      <c r="B827" s="215" t="s">
        <v>2303</v>
      </c>
      <c r="C827" s="660">
        <v>22</v>
      </c>
      <c r="D827" s="356" t="s">
        <v>2179</v>
      </c>
      <c r="E827" s="103" t="s">
        <v>98</v>
      </c>
      <c r="F827" s="181" t="s">
        <v>99</v>
      </c>
      <c r="G827" s="214" t="s">
        <v>247</v>
      </c>
      <c r="H827" s="229" t="s">
        <v>248</v>
      </c>
      <c r="I827" s="661">
        <v>68</v>
      </c>
      <c r="J827" s="675">
        <f t="shared" si="180"/>
        <v>4.63460272168569</v>
      </c>
      <c r="K827" s="676">
        <v>4.632352941176471</v>
      </c>
      <c r="L827" s="677">
        <v>4.6470588235294121</v>
      </c>
      <c r="M827" s="677">
        <v>4.6470588235294121</v>
      </c>
      <c r="N827" s="677">
        <v>4.6119402985074629</v>
      </c>
      <c r="O827" s="430" t="s">
        <v>1539</v>
      </c>
    </row>
    <row r="828" spans="1:16" ht="18" customHeight="1" x14ac:dyDescent="0.3">
      <c r="A828" s="215" t="s">
        <v>1834</v>
      </c>
      <c r="B828" s="215" t="s">
        <v>2303</v>
      </c>
      <c r="C828" s="660">
        <v>22</v>
      </c>
      <c r="D828" s="356" t="s">
        <v>2179</v>
      </c>
      <c r="E828" s="214" t="s">
        <v>89</v>
      </c>
      <c r="F828" s="221" t="s">
        <v>90</v>
      </c>
      <c r="G828" s="214" t="s">
        <v>247</v>
      </c>
      <c r="H828" s="229" t="s">
        <v>248</v>
      </c>
      <c r="I828" s="661">
        <v>76</v>
      </c>
      <c r="J828" s="675">
        <f t="shared" si="180"/>
        <v>4.4342105263157894</v>
      </c>
      <c r="K828" s="676">
        <v>4.4473684210526319</v>
      </c>
      <c r="L828" s="677">
        <v>4.4736842105263159</v>
      </c>
      <c r="M828" s="677">
        <v>4.3815789473684212</v>
      </c>
      <c r="N828" s="677">
        <v>4.4342105263157894</v>
      </c>
      <c r="O828" s="430" t="s">
        <v>1539</v>
      </c>
    </row>
    <row r="829" spans="1:16" ht="18" customHeight="1" x14ac:dyDescent="0.3">
      <c r="A829" s="215" t="s">
        <v>1834</v>
      </c>
      <c r="B829" s="215" t="s">
        <v>2303</v>
      </c>
      <c r="C829" s="660">
        <v>22</v>
      </c>
      <c r="D829" s="356" t="s">
        <v>2179</v>
      </c>
      <c r="E829" s="214" t="s">
        <v>784</v>
      </c>
      <c r="F829" s="221" t="s">
        <v>785</v>
      </c>
      <c r="G829" s="214" t="s">
        <v>247</v>
      </c>
      <c r="H829" s="229" t="s">
        <v>248</v>
      </c>
      <c r="I829" s="661">
        <v>69</v>
      </c>
      <c r="J829" s="675">
        <f t="shared" si="180"/>
        <v>4.3760004326195112</v>
      </c>
      <c r="K829" s="676">
        <v>4.36231884057971</v>
      </c>
      <c r="L829" s="677">
        <v>4.3913043478260869</v>
      </c>
      <c r="M829" s="677">
        <v>4.36231884057971</v>
      </c>
      <c r="N829" s="677">
        <v>4.3880597014925371</v>
      </c>
      <c r="O829" s="430" t="s">
        <v>2407</v>
      </c>
    </row>
    <row r="830" spans="1:16" ht="18" customHeight="1" x14ac:dyDescent="0.3">
      <c r="A830" s="215" t="s">
        <v>1834</v>
      </c>
      <c r="B830" s="215" t="s">
        <v>2303</v>
      </c>
      <c r="C830" s="660">
        <v>22</v>
      </c>
      <c r="D830" s="356" t="s">
        <v>2179</v>
      </c>
      <c r="E830" s="214" t="s">
        <v>2404</v>
      </c>
      <c r="F830" s="221" t="s">
        <v>2406</v>
      </c>
      <c r="G830" s="214" t="s">
        <v>247</v>
      </c>
      <c r="H830" s="229" t="s">
        <v>248</v>
      </c>
      <c r="I830" s="661">
        <v>72</v>
      </c>
      <c r="J830" s="675">
        <f t="shared" si="180"/>
        <v>4.427083333333333</v>
      </c>
      <c r="K830" s="676">
        <v>4.416666666666667</v>
      </c>
      <c r="L830" s="677">
        <v>4.4444444444444446</v>
      </c>
      <c r="M830" s="677">
        <v>4.4305555555555554</v>
      </c>
      <c r="N830" s="677">
        <v>4.416666666666667</v>
      </c>
      <c r="O830" s="430" t="s">
        <v>2407</v>
      </c>
    </row>
    <row r="831" spans="1:16" ht="18" customHeight="1" x14ac:dyDescent="0.3">
      <c r="A831" s="215" t="s">
        <v>1834</v>
      </c>
      <c r="B831" s="215" t="s">
        <v>2303</v>
      </c>
      <c r="C831" s="660">
        <v>22</v>
      </c>
      <c r="D831" s="356" t="s">
        <v>2179</v>
      </c>
      <c r="E831" s="214" t="s">
        <v>2401</v>
      </c>
      <c r="F831" s="221" t="s">
        <v>2402</v>
      </c>
      <c r="G831" s="214" t="s">
        <v>247</v>
      </c>
      <c r="H831" s="229" t="s">
        <v>248</v>
      </c>
      <c r="I831" s="661">
        <v>76</v>
      </c>
      <c r="J831" s="675">
        <f t="shared" si="180"/>
        <v>4.4210526315789478</v>
      </c>
      <c r="K831" s="676">
        <v>4.4210526315789478</v>
      </c>
      <c r="L831" s="677">
        <v>4.4210526315789478</v>
      </c>
      <c r="M831" s="677">
        <v>4.4210526315789478</v>
      </c>
      <c r="N831" s="677">
        <v>4.4210526315789478</v>
      </c>
      <c r="O831" s="430" t="s">
        <v>2408</v>
      </c>
    </row>
    <row r="832" spans="1:16" ht="18" customHeight="1" x14ac:dyDescent="0.3">
      <c r="A832" s="215" t="s">
        <v>1834</v>
      </c>
      <c r="B832" s="215" t="s">
        <v>2303</v>
      </c>
      <c r="C832" s="660">
        <v>22</v>
      </c>
      <c r="D832" s="356" t="s">
        <v>2179</v>
      </c>
      <c r="E832" s="214" t="s">
        <v>1119</v>
      </c>
      <c r="F832" s="221" t="s">
        <v>2403</v>
      </c>
      <c r="G832" s="214" t="s">
        <v>247</v>
      </c>
      <c r="H832" s="229" t="s">
        <v>248</v>
      </c>
      <c r="I832" s="661">
        <v>72</v>
      </c>
      <c r="J832" s="675">
        <f t="shared" si="180"/>
        <v>4.2861015981735164</v>
      </c>
      <c r="K832" s="676">
        <v>4.291666666666667</v>
      </c>
      <c r="L832" s="677">
        <v>4.2739726027397262</v>
      </c>
      <c r="M832" s="677">
        <v>4.25</v>
      </c>
      <c r="N832" s="677">
        <v>4.3287671232876717</v>
      </c>
      <c r="O832" s="430" t="s">
        <v>2409</v>
      </c>
    </row>
    <row r="833" spans="1:16" ht="18" customHeight="1" x14ac:dyDescent="0.3">
      <c r="A833" s="215" t="s">
        <v>1834</v>
      </c>
      <c r="B833" s="215" t="s">
        <v>2303</v>
      </c>
      <c r="C833" s="660">
        <v>22</v>
      </c>
      <c r="D833" s="356" t="s">
        <v>2179</v>
      </c>
      <c r="E833" s="214" t="s">
        <v>468</v>
      </c>
      <c r="F833" s="221" t="s">
        <v>469</v>
      </c>
      <c r="G833" s="214" t="s">
        <v>247</v>
      </c>
      <c r="H833" s="229" t="s">
        <v>248</v>
      </c>
      <c r="I833" s="661">
        <v>60</v>
      </c>
      <c r="J833" s="675">
        <f t="shared" si="180"/>
        <v>4.2649425287356326</v>
      </c>
      <c r="K833" s="676">
        <v>4.2666666666666666</v>
      </c>
      <c r="L833" s="677">
        <v>4.2833333333333332</v>
      </c>
      <c r="M833" s="677">
        <v>4.2166666666666668</v>
      </c>
      <c r="N833" s="677">
        <v>4.2931034482758621</v>
      </c>
      <c r="O833" s="430" t="s">
        <v>2409</v>
      </c>
    </row>
    <row r="834" spans="1:16" ht="18" customHeight="1" x14ac:dyDescent="0.3">
      <c r="A834" s="215" t="s">
        <v>1834</v>
      </c>
      <c r="B834" s="215" t="s">
        <v>2303</v>
      </c>
      <c r="C834" s="660">
        <v>22</v>
      </c>
      <c r="D834" s="356" t="s">
        <v>2179</v>
      </c>
      <c r="E834" s="214" t="s">
        <v>2404</v>
      </c>
      <c r="F834" s="221" t="s">
        <v>2405</v>
      </c>
      <c r="G834" s="214" t="s">
        <v>247</v>
      </c>
      <c r="H834" s="229" t="s">
        <v>248</v>
      </c>
      <c r="I834" s="661">
        <v>71</v>
      </c>
      <c r="J834" s="675">
        <f t="shared" si="180"/>
        <v>4.4592555331991957</v>
      </c>
      <c r="K834" s="676">
        <v>4.450704225352113</v>
      </c>
      <c r="L834" s="677">
        <v>4.47887323943662</v>
      </c>
      <c r="M834" s="677">
        <v>4.4285714285714288</v>
      </c>
      <c r="N834" s="677">
        <v>4.47887323943662</v>
      </c>
      <c r="O834" s="430" t="s">
        <v>2407</v>
      </c>
    </row>
    <row r="835" spans="1:16" ht="18" hidden="1" customHeight="1" x14ac:dyDescent="0.3">
      <c r="A835" s="215" t="s">
        <v>1834</v>
      </c>
      <c r="B835" s="215" t="s">
        <v>2303</v>
      </c>
      <c r="C835" s="660">
        <v>1</v>
      </c>
      <c r="D835" s="362" t="s">
        <v>2315</v>
      </c>
      <c r="E835" s="192"/>
      <c r="F835" s="365"/>
      <c r="G835" s="222" t="s">
        <v>594</v>
      </c>
      <c r="H835" s="230" t="s">
        <v>594</v>
      </c>
      <c r="I835" s="660">
        <v>18</v>
      </c>
      <c r="J835" s="675">
        <f>AVERAGE(J836:J843)</f>
        <v>4.8882761437908506</v>
      </c>
      <c r="K835" s="682">
        <f>AVERAGE(K836:K843)</f>
        <v>4.8880718954248366</v>
      </c>
      <c r="L835" s="683">
        <f>AVERAGE(L836:L843)</f>
        <v>4.8888888888888893</v>
      </c>
      <c r="M835" s="683">
        <f>AVERAGE(M836:M843)</f>
        <v>4.8880718954248366</v>
      </c>
      <c r="N835" s="683">
        <f>AVERAGE(N836:N843)</f>
        <v>4.8880718954248366</v>
      </c>
      <c r="O835" s="434"/>
    </row>
    <row r="836" spans="1:16" ht="18" hidden="1" customHeight="1" x14ac:dyDescent="0.3">
      <c r="A836" s="215" t="s">
        <v>1834</v>
      </c>
      <c r="B836" s="215" t="s">
        <v>2303</v>
      </c>
      <c r="C836" s="660">
        <v>1</v>
      </c>
      <c r="D836" s="356" t="s">
        <v>2313</v>
      </c>
      <c r="E836" s="214" t="s">
        <v>2316</v>
      </c>
      <c r="F836" s="221" t="s">
        <v>2317</v>
      </c>
      <c r="G836" s="214" t="s">
        <v>1541</v>
      </c>
      <c r="H836" s="229" t="s">
        <v>1541</v>
      </c>
      <c r="I836" s="660">
        <v>18</v>
      </c>
      <c r="J836" s="672">
        <f t="shared" ref="J836:J843" si="181">AVERAGE(K836:N836)</f>
        <v>4.8888888888888893</v>
      </c>
      <c r="K836" s="673">
        <v>4.8888888888888893</v>
      </c>
      <c r="L836" s="674">
        <v>4.8888888888888893</v>
      </c>
      <c r="M836" s="674">
        <v>4.8888888888888893</v>
      </c>
      <c r="N836" s="674">
        <v>4.8888888888888893</v>
      </c>
      <c r="O836" s="430" t="s">
        <v>2021</v>
      </c>
    </row>
    <row r="837" spans="1:16" ht="18" hidden="1" customHeight="1" x14ac:dyDescent="0.3">
      <c r="A837" s="215" t="s">
        <v>1834</v>
      </c>
      <c r="B837" s="215" t="s">
        <v>2303</v>
      </c>
      <c r="C837" s="660">
        <v>1</v>
      </c>
      <c r="D837" s="356" t="s">
        <v>2313</v>
      </c>
      <c r="E837" s="214" t="s">
        <v>2316</v>
      </c>
      <c r="F837" s="221" t="s">
        <v>2318</v>
      </c>
      <c r="G837" s="214" t="s">
        <v>1541</v>
      </c>
      <c r="H837" s="229" t="s">
        <v>1541</v>
      </c>
      <c r="I837" s="660">
        <v>18</v>
      </c>
      <c r="J837" s="675">
        <f t="shared" si="181"/>
        <v>4.8888888888888893</v>
      </c>
      <c r="K837" s="676">
        <v>4.8888888888888893</v>
      </c>
      <c r="L837" s="677">
        <v>4.8888888888888893</v>
      </c>
      <c r="M837" s="677">
        <v>4.8888888888888893</v>
      </c>
      <c r="N837" s="677">
        <v>4.8888888888888893</v>
      </c>
      <c r="O837" s="430" t="s">
        <v>2021</v>
      </c>
      <c r="P837" s="1"/>
    </row>
    <row r="838" spans="1:16" ht="18" hidden="1" customHeight="1" x14ac:dyDescent="0.3">
      <c r="A838" s="215" t="s">
        <v>1834</v>
      </c>
      <c r="B838" s="215" t="s">
        <v>2303</v>
      </c>
      <c r="C838" s="660">
        <v>1</v>
      </c>
      <c r="D838" s="356" t="s">
        <v>2313</v>
      </c>
      <c r="E838" s="214" t="s">
        <v>2316</v>
      </c>
      <c r="F838" s="221" t="s">
        <v>2319</v>
      </c>
      <c r="G838" s="214" t="s">
        <v>1541</v>
      </c>
      <c r="H838" s="229" t="s">
        <v>1541</v>
      </c>
      <c r="I838" s="660">
        <v>18</v>
      </c>
      <c r="J838" s="675">
        <f t="shared" si="181"/>
        <v>4.8872549019607847</v>
      </c>
      <c r="K838" s="676">
        <v>4.8888888888888893</v>
      </c>
      <c r="L838" s="677">
        <v>4.8888888888888893</v>
      </c>
      <c r="M838" s="677">
        <v>4.8888888888888893</v>
      </c>
      <c r="N838" s="677">
        <v>4.882352941176471</v>
      </c>
      <c r="O838" s="430" t="s">
        <v>2021</v>
      </c>
    </row>
    <row r="839" spans="1:16" ht="18" hidden="1" customHeight="1" x14ac:dyDescent="0.3">
      <c r="A839" s="215" t="s">
        <v>1834</v>
      </c>
      <c r="B839" s="215" t="s">
        <v>2303</v>
      </c>
      <c r="C839" s="660">
        <v>1</v>
      </c>
      <c r="D839" s="356" t="s">
        <v>2313</v>
      </c>
      <c r="E839" s="214" t="s">
        <v>2320</v>
      </c>
      <c r="F839" s="221" t="s">
        <v>2321</v>
      </c>
      <c r="G839" s="214" t="s">
        <v>1541</v>
      </c>
      <c r="H839" s="229" t="s">
        <v>1541</v>
      </c>
      <c r="I839" s="660">
        <v>18</v>
      </c>
      <c r="J839" s="675">
        <f t="shared" si="181"/>
        <v>4.8888888888888893</v>
      </c>
      <c r="K839" s="676">
        <v>4.8888888888888893</v>
      </c>
      <c r="L839" s="677">
        <v>4.8888888888888893</v>
      </c>
      <c r="M839" s="677">
        <v>4.8888888888888893</v>
      </c>
      <c r="N839" s="677">
        <v>4.8888888888888893</v>
      </c>
      <c r="O839" s="430" t="s">
        <v>2021</v>
      </c>
    </row>
    <row r="840" spans="1:16" ht="18" hidden="1" customHeight="1" x14ac:dyDescent="0.3">
      <c r="A840" s="215" t="s">
        <v>1834</v>
      </c>
      <c r="B840" s="215" t="s">
        <v>2303</v>
      </c>
      <c r="C840" s="660">
        <v>1</v>
      </c>
      <c r="D840" s="356" t="s">
        <v>2313</v>
      </c>
      <c r="E840" s="214" t="s">
        <v>2316</v>
      </c>
      <c r="F840" s="221" t="s">
        <v>2322</v>
      </c>
      <c r="G840" s="214" t="s">
        <v>1541</v>
      </c>
      <c r="H840" s="229" t="s">
        <v>1541</v>
      </c>
      <c r="I840" s="660">
        <v>18</v>
      </c>
      <c r="J840" s="675">
        <f t="shared" si="181"/>
        <v>4.8888888888888893</v>
      </c>
      <c r="K840" s="676">
        <v>4.8888888888888893</v>
      </c>
      <c r="L840" s="677">
        <v>4.8888888888888893</v>
      </c>
      <c r="M840" s="677">
        <v>4.8888888888888893</v>
      </c>
      <c r="N840" s="677">
        <v>4.8888888888888893</v>
      </c>
      <c r="O840" s="430" t="s">
        <v>2021</v>
      </c>
      <c r="P840" s="1"/>
    </row>
    <row r="841" spans="1:16" ht="18" hidden="1" customHeight="1" x14ac:dyDescent="0.3">
      <c r="A841" s="215" t="s">
        <v>1834</v>
      </c>
      <c r="B841" s="215" t="s">
        <v>2303</v>
      </c>
      <c r="C841" s="660">
        <v>1</v>
      </c>
      <c r="D841" s="356" t="s">
        <v>2313</v>
      </c>
      <c r="E841" s="214" t="s">
        <v>2316</v>
      </c>
      <c r="F841" s="221" t="s">
        <v>2323</v>
      </c>
      <c r="G841" s="214" t="s">
        <v>1541</v>
      </c>
      <c r="H841" s="229" t="s">
        <v>1541</v>
      </c>
      <c r="I841" s="660">
        <v>18</v>
      </c>
      <c r="J841" s="675">
        <f t="shared" si="181"/>
        <v>4.8888888888888893</v>
      </c>
      <c r="K841" s="676">
        <v>4.8888888888888893</v>
      </c>
      <c r="L841" s="677">
        <v>4.8888888888888893</v>
      </c>
      <c r="M841" s="677">
        <v>4.8888888888888893</v>
      </c>
      <c r="N841" s="677">
        <v>4.8888888888888893</v>
      </c>
      <c r="O841" s="430" t="s">
        <v>2021</v>
      </c>
    </row>
    <row r="842" spans="1:16" ht="18" hidden="1" customHeight="1" x14ac:dyDescent="0.3">
      <c r="A842" s="215" t="s">
        <v>1834</v>
      </c>
      <c r="B842" s="215" t="s">
        <v>2303</v>
      </c>
      <c r="C842" s="660">
        <v>1</v>
      </c>
      <c r="D842" s="356" t="s">
        <v>2313</v>
      </c>
      <c r="E842" s="103" t="s">
        <v>2316</v>
      </c>
      <c r="F842" s="181" t="s">
        <v>2324</v>
      </c>
      <c r="G842" s="214" t="s">
        <v>1541</v>
      </c>
      <c r="H842" s="229" t="s">
        <v>1541</v>
      </c>
      <c r="I842" s="660">
        <v>18</v>
      </c>
      <c r="J842" s="675">
        <f t="shared" si="181"/>
        <v>4.8856209150326801</v>
      </c>
      <c r="K842" s="676">
        <v>4.882352941176471</v>
      </c>
      <c r="L842" s="677">
        <v>4.8888888888888893</v>
      </c>
      <c r="M842" s="677">
        <v>4.882352941176471</v>
      </c>
      <c r="N842" s="677">
        <v>4.8888888888888893</v>
      </c>
      <c r="O842" s="430" t="s">
        <v>2021</v>
      </c>
    </row>
    <row r="843" spans="1:16" ht="18" hidden="1" customHeight="1" x14ac:dyDescent="0.3">
      <c r="A843" s="215" t="s">
        <v>1834</v>
      </c>
      <c r="B843" s="215" t="s">
        <v>2303</v>
      </c>
      <c r="C843" s="660">
        <v>1</v>
      </c>
      <c r="D843" s="356" t="s">
        <v>2313</v>
      </c>
      <c r="E843" s="103" t="s">
        <v>2316</v>
      </c>
      <c r="F843" s="181" t="s">
        <v>2325</v>
      </c>
      <c r="G843" s="214" t="s">
        <v>1541</v>
      </c>
      <c r="H843" s="229" t="s">
        <v>1541</v>
      </c>
      <c r="I843" s="660">
        <v>18</v>
      </c>
      <c r="J843" s="675">
        <f t="shared" si="181"/>
        <v>4.8888888888888893</v>
      </c>
      <c r="K843" s="676">
        <v>4.8888888888888893</v>
      </c>
      <c r="L843" s="677">
        <v>4.8888888888888893</v>
      </c>
      <c r="M843" s="677">
        <v>4.8888888888888893</v>
      </c>
      <c r="N843" s="677">
        <v>4.8888888888888893</v>
      </c>
      <c r="O843" s="430" t="s">
        <v>2021</v>
      </c>
    </row>
    <row r="844" spans="1:16" ht="18" hidden="1" customHeight="1" x14ac:dyDescent="0.3">
      <c r="A844" s="215" t="s">
        <v>1834</v>
      </c>
      <c r="B844" s="215" t="s">
        <v>2303</v>
      </c>
      <c r="C844" s="660">
        <v>1</v>
      </c>
      <c r="D844" s="362" t="s">
        <v>2335</v>
      </c>
      <c r="E844" s="192"/>
      <c r="F844" s="365"/>
      <c r="G844" s="222" t="s">
        <v>203</v>
      </c>
      <c r="H844" s="230" t="s">
        <v>203</v>
      </c>
      <c r="I844" s="660">
        <v>8</v>
      </c>
      <c r="J844" s="675">
        <f>AVERAGE(J845:J850)</f>
        <v>4.78125</v>
      </c>
      <c r="K844" s="682">
        <f t="shared" ref="K844:N844" si="182">AVERAGE(K845:K850)</f>
        <v>4.8125</v>
      </c>
      <c r="L844" s="683">
        <f t="shared" si="182"/>
        <v>4.8125</v>
      </c>
      <c r="M844" s="683">
        <f t="shared" si="182"/>
        <v>4.770833333333333</v>
      </c>
      <c r="N844" s="683">
        <f t="shared" si="182"/>
        <v>4.729166666666667</v>
      </c>
      <c r="O844" s="434"/>
    </row>
    <row r="845" spans="1:16" ht="18" hidden="1" customHeight="1" x14ac:dyDescent="0.3">
      <c r="A845" s="215" t="s">
        <v>1834</v>
      </c>
      <c r="B845" s="215" t="s">
        <v>2303</v>
      </c>
      <c r="C845" s="660">
        <v>1</v>
      </c>
      <c r="D845" s="356" t="s">
        <v>2336</v>
      </c>
      <c r="E845" s="214" t="s">
        <v>2337</v>
      </c>
      <c r="F845" s="221" t="s">
        <v>2338</v>
      </c>
      <c r="G845" s="214" t="s">
        <v>2334</v>
      </c>
      <c r="H845" s="229" t="s">
        <v>2334</v>
      </c>
      <c r="I845" s="660">
        <v>8</v>
      </c>
      <c r="J845" s="672">
        <f t="shared" ref="J845:J849" si="183">AVERAGE(K845:N845)</f>
        <v>4.71875</v>
      </c>
      <c r="K845" s="673">
        <v>4.75</v>
      </c>
      <c r="L845" s="674">
        <v>4.75</v>
      </c>
      <c r="M845" s="674">
        <v>4.625</v>
      </c>
      <c r="N845" s="674">
        <v>4.75</v>
      </c>
      <c r="O845" s="430" t="s">
        <v>2234</v>
      </c>
    </row>
    <row r="846" spans="1:16" ht="18" hidden="1" customHeight="1" x14ac:dyDescent="0.3">
      <c r="A846" s="215" t="s">
        <v>1834</v>
      </c>
      <c r="B846" s="215" t="s">
        <v>2303</v>
      </c>
      <c r="C846" s="660">
        <v>1</v>
      </c>
      <c r="D846" s="356" t="s">
        <v>2336</v>
      </c>
      <c r="E846" s="214" t="s">
        <v>2339</v>
      </c>
      <c r="F846" s="221" t="s">
        <v>2340</v>
      </c>
      <c r="G846" s="214" t="s">
        <v>203</v>
      </c>
      <c r="H846" s="229" t="s">
        <v>203</v>
      </c>
      <c r="I846" s="660">
        <v>8</v>
      </c>
      <c r="J846" s="675">
        <f t="shared" si="183"/>
        <v>4.75</v>
      </c>
      <c r="K846" s="676">
        <v>4.75</v>
      </c>
      <c r="L846" s="677">
        <v>4.75</v>
      </c>
      <c r="M846" s="677">
        <v>4.75</v>
      </c>
      <c r="N846" s="677">
        <v>4.75</v>
      </c>
      <c r="O846" s="430" t="s">
        <v>2234</v>
      </c>
      <c r="P846" s="1"/>
    </row>
    <row r="847" spans="1:16" ht="18" hidden="1" customHeight="1" x14ac:dyDescent="0.3">
      <c r="A847" s="215" t="s">
        <v>1834</v>
      </c>
      <c r="B847" s="215" t="s">
        <v>2303</v>
      </c>
      <c r="C847" s="660">
        <v>1</v>
      </c>
      <c r="D847" s="356" t="s">
        <v>2336</v>
      </c>
      <c r="E847" s="214" t="s">
        <v>2339</v>
      </c>
      <c r="F847" s="221" t="s">
        <v>2341</v>
      </c>
      <c r="G847" s="214" t="s">
        <v>203</v>
      </c>
      <c r="H847" s="229" t="s">
        <v>203</v>
      </c>
      <c r="I847" s="660">
        <v>8</v>
      </c>
      <c r="J847" s="675">
        <f t="shared" si="183"/>
        <v>4.75</v>
      </c>
      <c r="K847" s="676">
        <v>4.75</v>
      </c>
      <c r="L847" s="677">
        <v>4.75</v>
      </c>
      <c r="M847" s="677">
        <v>4.75</v>
      </c>
      <c r="N847" s="677">
        <v>4.75</v>
      </c>
      <c r="O847" s="430" t="s">
        <v>2234</v>
      </c>
    </row>
    <row r="848" spans="1:16" ht="18" hidden="1" customHeight="1" x14ac:dyDescent="0.3">
      <c r="A848" s="215" t="s">
        <v>1834</v>
      </c>
      <c r="B848" s="215" t="s">
        <v>2303</v>
      </c>
      <c r="C848" s="660">
        <v>1</v>
      </c>
      <c r="D848" s="356" t="s">
        <v>2336</v>
      </c>
      <c r="E848" s="214" t="s">
        <v>2342</v>
      </c>
      <c r="F848" s="221" t="s">
        <v>2343</v>
      </c>
      <c r="G848" s="214" t="s">
        <v>203</v>
      </c>
      <c r="H848" s="229" t="s">
        <v>203</v>
      </c>
      <c r="I848" s="660">
        <v>8</v>
      </c>
      <c r="J848" s="675">
        <f t="shared" si="183"/>
        <v>4.71875</v>
      </c>
      <c r="K848" s="676">
        <v>4.75</v>
      </c>
      <c r="L848" s="677">
        <v>4.75</v>
      </c>
      <c r="M848" s="677">
        <v>4.625</v>
      </c>
      <c r="N848" s="677">
        <v>4.75</v>
      </c>
      <c r="O848" s="430" t="s">
        <v>2234</v>
      </c>
    </row>
    <row r="849" spans="1:16" ht="18" hidden="1" customHeight="1" x14ac:dyDescent="0.3">
      <c r="A849" s="215" t="s">
        <v>1834</v>
      </c>
      <c r="B849" s="215" t="s">
        <v>2303</v>
      </c>
      <c r="C849" s="660">
        <v>1</v>
      </c>
      <c r="D849" s="356" t="s">
        <v>2336</v>
      </c>
      <c r="E849" s="214" t="s">
        <v>2344</v>
      </c>
      <c r="F849" s="221" t="s">
        <v>2345</v>
      </c>
      <c r="G849" s="214" t="s">
        <v>203</v>
      </c>
      <c r="H849" s="229" t="s">
        <v>203</v>
      </c>
      <c r="I849" s="660">
        <v>8</v>
      </c>
      <c r="J849" s="675">
        <f t="shared" si="183"/>
        <v>4.75</v>
      </c>
      <c r="K849" s="676">
        <v>4.875</v>
      </c>
      <c r="L849" s="677">
        <v>4.875</v>
      </c>
      <c r="M849" s="677">
        <v>4.875</v>
      </c>
      <c r="N849" s="677">
        <v>4.375</v>
      </c>
      <c r="O849" s="430" t="s">
        <v>2234</v>
      </c>
      <c r="P849" s="1"/>
    </row>
    <row r="850" spans="1:16" ht="18" hidden="1" customHeight="1" x14ac:dyDescent="0.3">
      <c r="A850" s="215" t="s">
        <v>1834</v>
      </c>
      <c r="B850" s="215" t="s">
        <v>2303</v>
      </c>
      <c r="C850" s="660">
        <v>1</v>
      </c>
      <c r="D850" s="356" t="s">
        <v>2336</v>
      </c>
      <c r="E850" s="214" t="s">
        <v>2346</v>
      </c>
      <c r="F850" s="221" t="s">
        <v>2347</v>
      </c>
      <c r="G850" s="214" t="s">
        <v>203</v>
      </c>
      <c r="H850" s="229" t="s">
        <v>203</v>
      </c>
      <c r="I850" s="660">
        <v>8</v>
      </c>
      <c r="J850" s="675">
        <f t="shared" ref="J850" si="184">AVERAGE(K850:N850)</f>
        <v>5</v>
      </c>
      <c r="K850" s="676">
        <v>5</v>
      </c>
      <c r="L850" s="677">
        <v>5</v>
      </c>
      <c r="M850" s="677">
        <v>5</v>
      </c>
      <c r="N850" s="677">
        <v>5</v>
      </c>
      <c r="O850" s="430" t="s">
        <v>2234</v>
      </c>
      <c r="P850" s="1"/>
    </row>
    <row r="851" spans="1:16" ht="18" hidden="1" customHeight="1" x14ac:dyDescent="0.3">
      <c r="A851" s="215" t="s">
        <v>1834</v>
      </c>
      <c r="B851" s="215" t="s">
        <v>2303</v>
      </c>
      <c r="C851" s="660">
        <v>4</v>
      </c>
      <c r="D851" s="362" t="s">
        <v>2423</v>
      </c>
      <c r="E851" s="192"/>
      <c r="F851" s="365"/>
      <c r="G851" s="222" t="s">
        <v>278</v>
      </c>
      <c r="H851" s="230" t="s">
        <v>278</v>
      </c>
      <c r="I851" s="660">
        <v>11</v>
      </c>
      <c r="J851" s="675">
        <f>AVERAGE(J852:J853)</f>
        <v>4.6136363636363642</v>
      </c>
      <c r="K851" s="682">
        <f t="shared" ref="K851:N851" si="185">AVERAGE(K852:K853)</f>
        <v>4.5909090909090917</v>
      </c>
      <c r="L851" s="683">
        <f t="shared" si="185"/>
        <v>4.5909090909090917</v>
      </c>
      <c r="M851" s="683">
        <f t="shared" si="185"/>
        <v>4.6363636363636367</v>
      </c>
      <c r="N851" s="683">
        <f t="shared" si="185"/>
        <v>4.6363636363636367</v>
      </c>
      <c r="O851" s="434"/>
    </row>
    <row r="852" spans="1:16" ht="18" hidden="1" customHeight="1" x14ac:dyDescent="0.3">
      <c r="A852" s="215" t="s">
        <v>1834</v>
      </c>
      <c r="B852" s="215" t="s">
        <v>2303</v>
      </c>
      <c r="C852" s="660">
        <v>4</v>
      </c>
      <c r="D852" s="356" t="s">
        <v>2352</v>
      </c>
      <c r="E852" s="214" t="s">
        <v>2424</v>
      </c>
      <c r="F852" s="221" t="s">
        <v>2431</v>
      </c>
      <c r="G852" s="214" t="s">
        <v>1273</v>
      </c>
      <c r="H852" s="229" t="s">
        <v>1273</v>
      </c>
      <c r="I852" s="660">
        <v>11</v>
      </c>
      <c r="J852" s="672">
        <f t="shared" ref="J852:J853" si="186">AVERAGE(K852:N852)</f>
        <v>4.5909090909090917</v>
      </c>
      <c r="K852" s="673">
        <v>4.5454545454545459</v>
      </c>
      <c r="L852" s="674">
        <v>4.5454545454545459</v>
      </c>
      <c r="M852" s="674">
        <v>4.6363636363636367</v>
      </c>
      <c r="N852" s="674">
        <v>4.6363636363636367</v>
      </c>
      <c r="O852" s="430" t="s">
        <v>2021</v>
      </c>
    </row>
    <row r="853" spans="1:16" ht="18" hidden="1" customHeight="1" x14ac:dyDescent="0.3">
      <c r="A853" s="215" t="s">
        <v>1834</v>
      </c>
      <c r="B853" s="215" t="s">
        <v>2303</v>
      </c>
      <c r="C853" s="660">
        <v>4</v>
      </c>
      <c r="D853" s="356" t="s">
        <v>2352</v>
      </c>
      <c r="E853" s="214" t="s">
        <v>2425</v>
      </c>
      <c r="F853" s="221" t="s">
        <v>103</v>
      </c>
      <c r="G853" s="214" t="s">
        <v>1273</v>
      </c>
      <c r="H853" s="229" t="s">
        <v>1273</v>
      </c>
      <c r="I853" s="660">
        <v>11</v>
      </c>
      <c r="J853" s="675">
        <f t="shared" si="186"/>
        <v>4.6363636363636367</v>
      </c>
      <c r="K853" s="676">
        <v>4.6363636363636367</v>
      </c>
      <c r="L853" s="677">
        <v>4.6363636363636367</v>
      </c>
      <c r="M853" s="677">
        <v>4.6363636363636367</v>
      </c>
      <c r="N853" s="677">
        <v>4.6363636363636367</v>
      </c>
      <c r="O853" s="430" t="s">
        <v>2021</v>
      </c>
      <c r="P853" s="1"/>
    </row>
    <row r="854" spans="1:16" ht="18" hidden="1" customHeight="1" x14ac:dyDescent="0.3">
      <c r="A854" s="215" t="s">
        <v>1834</v>
      </c>
      <c r="B854" s="215" t="s">
        <v>2303</v>
      </c>
      <c r="C854" s="660">
        <v>1</v>
      </c>
      <c r="D854" s="362" t="s">
        <v>2355</v>
      </c>
      <c r="E854" s="192"/>
      <c r="F854" s="365"/>
      <c r="G854" s="222" t="s">
        <v>2354</v>
      </c>
      <c r="H854" s="230" t="s">
        <v>2354</v>
      </c>
      <c r="I854" s="660">
        <v>11</v>
      </c>
      <c r="J854" s="675">
        <f>AVERAGE(J855:J859)</f>
        <v>4.6772727272727277</v>
      </c>
      <c r="K854" s="682">
        <f>AVERAGE(K855:K859)</f>
        <v>4.7636363636363637</v>
      </c>
      <c r="L854" s="683">
        <f>AVERAGE(L855:L859)</f>
        <v>4.5818181818181811</v>
      </c>
      <c r="M854" s="683">
        <f>AVERAGE(M855:M859)</f>
        <v>4.6909090909090905</v>
      </c>
      <c r="N854" s="683">
        <f>AVERAGE(N855:N859)</f>
        <v>4.6727272727272728</v>
      </c>
      <c r="O854" s="434"/>
    </row>
    <row r="855" spans="1:16" ht="18" hidden="1" customHeight="1" x14ac:dyDescent="0.3">
      <c r="A855" s="215" t="s">
        <v>1834</v>
      </c>
      <c r="B855" s="215" t="s">
        <v>2303</v>
      </c>
      <c r="C855" s="660">
        <v>1</v>
      </c>
      <c r="D855" s="356" t="s">
        <v>2356</v>
      </c>
      <c r="E855" s="214" t="s">
        <v>2357</v>
      </c>
      <c r="F855" s="221" t="s">
        <v>2358</v>
      </c>
      <c r="G855" s="214" t="s">
        <v>1159</v>
      </c>
      <c r="H855" s="229" t="s">
        <v>1159</v>
      </c>
      <c r="I855" s="660">
        <v>11</v>
      </c>
      <c r="J855" s="672">
        <f t="shared" ref="J855:J859" si="187">AVERAGE(K855:N855)</f>
        <v>4.8181818181818183</v>
      </c>
      <c r="K855" s="673">
        <v>4.8181818181818183</v>
      </c>
      <c r="L855" s="674">
        <v>4.8181818181818183</v>
      </c>
      <c r="M855" s="674">
        <v>4.8181818181818183</v>
      </c>
      <c r="N855" s="674">
        <v>4.8181818181818183</v>
      </c>
      <c r="O855" s="430" t="s">
        <v>2234</v>
      </c>
    </row>
    <row r="856" spans="1:16" ht="18" hidden="1" customHeight="1" x14ac:dyDescent="0.3">
      <c r="A856" s="215" t="s">
        <v>1834</v>
      </c>
      <c r="B856" s="215" t="s">
        <v>2303</v>
      </c>
      <c r="C856" s="660">
        <v>1</v>
      </c>
      <c r="D856" s="356" t="s">
        <v>2356</v>
      </c>
      <c r="E856" s="214" t="s">
        <v>2359</v>
      </c>
      <c r="F856" s="221" t="s">
        <v>2360</v>
      </c>
      <c r="G856" s="214" t="s">
        <v>1159</v>
      </c>
      <c r="H856" s="229" t="s">
        <v>1159</v>
      </c>
      <c r="I856" s="660">
        <v>11</v>
      </c>
      <c r="J856" s="675">
        <f t="shared" si="187"/>
        <v>4.5227272727272725</v>
      </c>
      <c r="K856" s="676">
        <v>4.6363636363636367</v>
      </c>
      <c r="L856" s="677">
        <v>4.3636363636363633</v>
      </c>
      <c r="M856" s="677">
        <v>4.4545454545454541</v>
      </c>
      <c r="N856" s="677">
        <v>4.6363636363636367</v>
      </c>
      <c r="O856" s="430" t="s">
        <v>2234</v>
      </c>
      <c r="P856" s="1"/>
    </row>
    <row r="857" spans="1:16" ht="18" hidden="1" customHeight="1" x14ac:dyDescent="0.3">
      <c r="A857" s="215" t="s">
        <v>1834</v>
      </c>
      <c r="B857" s="215" t="s">
        <v>2303</v>
      </c>
      <c r="C857" s="660">
        <v>1</v>
      </c>
      <c r="D857" s="356" t="s">
        <v>2356</v>
      </c>
      <c r="E857" s="214" t="s">
        <v>2359</v>
      </c>
      <c r="F857" s="221" t="s">
        <v>2361</v>
      </c>
      <c r="G857" s="214" t="s">
        <v>1159</v>
      </c>
      <c r="H857" s="229" t="s">
        <v>1159</v>
      </c>
      <c r="I857" s="660">
        <v>11</v>
      </c>
      <c r="J857" s="675">
        <f t="shared" si="187"/>
        <v>4.454545454545455</v>
      </c>
      <c r="K857" s="676">
        <v>4.6363636363636367</v>
      </c>
      <c r="L857" s="677">
        <v>4.2727272727272725</v>
      </c>
      <c r="M857" s="677">
        <v>4.6363636363636367</v>
      </c>
      <c r="N857" s="677">
        <v>4.2727272727272725</v>
      </c>
      <c r="O857" s="430" t="s">
        <v>2234</v>
      </c>
    </row>
    <row r="858" spans="1:16" ht="18" hidden="1" customHeight="1" x14ac:dyDescent="0.3">
      <c r="A858" s="215" t="s">
        <v>1834</v>
      </c>
      <c r="B858" s="215" t="s">
        <v>2303</v>
      </c>
      <c r="C858" s="660">
        <v>1</v>
      </c>
      <c r="D858" s="356" t="s">
        <v>2356</v>
      </c>
      <c r="E858" s="214" t="s">
        <v>2362</v>
      </c>
      <c r="F858" s="221" t="s">
        <v>2363</v>
      </c>
      <c r="G858" s="214" t="s">
        <v>1159</v>
      </c>
      <c r="H858" s="229" t="s">
        <v>1159</v>
      </c>
      <c r="I858" s="660">
        <v>11</v>
      </c>
      <c r="J858" s="675">
        <f t="shared" si="187"/>
        <v>4.7272727272727275</v>
      </c>
      <c r="K858" s="676">
        <v>4.8181818181818183</v>
      </c>
      <c r="L858" s="677">
        <v>4.6363636363636367</v>
      </c>
      <c r="M858" s="677">
        <v>4.7272727272727275</v>
      </c>
      <c r="N858" s="677">
        <v>4.7272727272727275</v>
      </c>
      <c r="O858" s="430" t="s">
        <v>2234</v>
      </c>
    </row>
    <row r="859" spans="1:16" ht="18" hidden="1" customHeight="1" x14ac:dyDescent="0.3">
      <c r="A859" s="215" t="s">
        <v>1834</v>
      </c>
      <c r="B859" s="215" t="s">
        <v>2303</v>
      </c>
      <c r="C859" s="660">
        <v>1</v>
      </c>
      <c r="D859" s="356" t="s">
        <v>2356</v>
      </c>
      <c r="E859" s="214" t="s">
        <v>2283</v>
      </c>
      <c r="F859" s="221" t="s">
        <v>2364</v>
      </c>
      <c r="G859" s="214" t="s">
        <v>1159</v>
      </c>
      <c r="H859" s="229" t="s">
        <v>1159</v>
      </c>
      <c r="I859" s="660">
        <v>11</v>
      </c>
      <c r="J859" s="675">
        <f t="shared" si="187"/>
        <v>4.8636363636363633</v>
      </c>
      <c r="K859" s="676">
        <v>4.9090909090909092</v>
      </c>
      <c r="L859" s="677">
        <v>4.8181818181818183</v>
      </c>
      <c r="M859" s="677">
        <v>4.8181818181818183</v>
      </c>
      <c r="N859" s="677">
        <v>4.9090909090909092</v>
      </c>
      <c r="O859" s="430" t="s">
        <v>2234</v>
      </c>
      <c r="P859" s="1"/>
    </row>
    <row r="860" spans="1:16" ht="18" hidden="1" customHeight="1" x14ac:dyDescent="0.3">
      <c r="A860" s="215" t="s">
        <v>1834</v>
      </c>
      <c r="B860" s="215" t="s">
        <v>2303</v>
      </c>
      <c r="C860" s="660">
        <v>5</v>
      </c>
      <c r="D860" s="362" t="s">
        <v>2423</v>
      </c>
      <c r="E860" s="192"/>
      <c r="F860" s="365"/>
      <c r="G860" s="222" t="s">
        <v>278</v>
      </c>
      <c r="H860" s="230" t="s">
        <v>278</v>
      </c>
      <c r="I860" s="660">
        <v>18</v>
      </c>
      <c r="J860" s="675">
        <f>AVERAGE(J861:J863)</f>
        <v>4.0708061002178653</v>
      </c>
      <c r="K860" s="682">
        <f t="shared" ref="K860" si="188">AVERAGE(K861:K863)</f>
        <v>4.0958605664488017</v>
      </c>
      <c r="L860" s="683">
        <f t="shared" ref="L860" si="189">AVERAGE(L861:L863)</f>
        <v>4.1699346405228761</v>
      </c>
      <c r="M860" s="683">
        <f t="shared" ref="M860" si="190">AVERAGE(M861:M863)</f>
        <v>3.8845315904139439</v>
      </c>
      <c r="N860" s="683">
        <f t="shared" ref="N860" si="191">AVERAGE(N861:N863)</f>
        <v>4.132897603485838</v>
      </c>
      <c r="O860" s="434"/>
    </row>
    <row r="861" spans="1:16" ht="18" hidden="1" customHeight="1" x14ac:dyDescent="0.3">
      <c r="A861" s="215" t="s">
        <v>1834</v>
      </c>
      <c r="B861" s="215" t="s">
        <v>2303</v>
      </c>
      <c r="C861" s="660">
        <v>5</v>
      </c>
      <c r="D861" s="356" t="s">
        <v>2352</v>
      </c>
      <c r="E861" s="214" t="s">
        <v>2424</v>
      </c>
      <c r="F861" s="221" t="s">
        <v>2431</v>
      </c>
      <c r="G861" s="214" t="s">
        <v>1273</v>
      </c>
      <c r="H861" s="229" t="s">
        <v>1273</v>
      </c>
      <c r="I861" s="660">
        <v>18</v>
      </c>
      <c r="J861" s="672">
        <f t="shared" ref="J861:J863" si="192">AVERAGE(K861:N861)</f>
        <v>3.9975490196078436</v>
      </c>
      <c r="K861" s="673">
        <v>4</v>
      </c>
      <c r="L861" s="674">
        <v>4.166666666666667</v>
      </c>
      <c r="M861" s="674">
        <v>3.8235294117647061</v>
      </c>
      <c r="N861" s="674">
        <v>4</v>
      </c>
      <c r="O861" s="430" t="s">
        <v>2021</v>
      </c>
    </row>
    <row r="862" spans="1:16" ht="18" hidden="1" customHeight="1" x14ac:dyDescent="0.3">
      <c r="A862" s="215" t="s">
        <v>1834</v>
      </c>
      <c r="B862" s="215" t="s">
        <v>2303</v>
      </c>
      <c r="C862" s="660">
        <v>5</v>
      </c>
      <c r="D862" s="356" t="s">
        <v>2352</v>
      </c>
      <c r="E862" s="214" t="s">
        <v>2433</v>
      </c>
      <c r="F862" s="221" t="s">
        <v>2426</v>
      </c>
      <c r="G862" s="214" t="s">
        <v>1273</v>
      </c>
      <c r="H862" s="229" t="s">
        <v>1273</v>
      </c>
      <c r="I862" s="660">
        <v>18</v>
      </c>
      <c r="J862" s="672">
        <f t="shared" ref="J862" si="193">AVERAGE(K862:N862)</f>
        <v>4.0972222222222223</v>
      </c>
      <c r="K862" s="673">
        <v>4.1111111111111107</v>
      </c>
      <c r="L862" s="674">
        <v>4.166666666666667</v>
      </c>
      <c r="M862" s="674">
        <v>3.8888888888888888</v>
      </c>
      <c r="N862" s="674">
        <v>4.2222222222222223</v>
      </c>
      <c r="O862" s="430" t="s">
        <v>2021</v>
      </c>
    </row>
    <row r="863" spans="1:16" ht="18" hidden="1" customHeight="1" x14ac:dyDescent="0.3">
      <c r="A863" s="215" t="s">
        <v>1834</v>
      </c>
      <c r="B863" s="215" t="s">
        <v>2303</v>
      </c>
      <c r="C863" s="660">
        <v>5</v>
      </c>
      <c r="D863" s="356" t="s">
        <v>2352</v>
      </c>
      <c r="E863" s="214" t="s">
        <v>2432</v>
      </c>
      <c r="F863" s="221" t="s">
        <v>292</v>
      </c>
      <c r="G863" s="214" t="s">
        <v>1273</v>
      </c>
      <c r="H863" s="229" t="s">
        <v>1273</v>
      </c>
      <c r="I863" s="660">
        <v>18</v>
      </c>
      <c r="J863" s="675">
        <f t="shared" si="192"/>
        <v>4.1176470588235299</v>
      </c>
      <c r="K863" s="676">
        <v>4.1764705882352944</v>
      </c>
      <c r="L863" s="677">
        <v>4.1764705882352944</v>
      </c>
      <c r="M863" s="677">
        <v>3.9411764705882355</v>
      </c>
      <c r="N863" s="677">
        <v>4.1764705882352944</v>
      </c>
      <c r="O863" s="430" t="s">
        <v>2021</v>
      </c>
      <c r="P863" s="1"/>
    </row>
    <row r="864" spans="1:16" ht="18" hidden="1" customHeight="1" x14ac:dyDescent="0.3">
      <c r="A864" s="215" t="s">
        <v>1834</v>
      </c>
      <c r="B864" s="215" t="s">
        <v>2303</v>
      </c>
      <c r="C864" s="660">
        <v>1</v>
      </c>
      <c r="D864" s="362" t="s">
        <v>2370</v>
      </c>
      <c r="E864" s="192"/>
      <c r="F864" s="365"/>
      <c r="G864" s="222" t="s">
        <v>2334</v>
      </c>
      <c r="H864" s="230" t="s">
        <v>2334</v>
      </c>
      <c r="I864" s="660">
        <v>9</v>
      </c>
      <c r="J864" s="675">
        <f>AVERAGE(J865:J866)</f>
        <v>4.2777777777777777</v>
      </c>
      <c r="K864" s="682">
        <f t="shared" ref="K864:N864" si="194">AVERAGE(K865:K866)</f>
        <v>4.2222222222222223</v>
      </c>
      <c r="L864" s="683">
        <f t="shared" si="194"/>
        <v>4.3888888888888893</v>
      </c>
      <c r="M864" s="683">
        <f t="shared" si="194"/>
        <v>4.2222222222222214</v>
      </c>
      <c r="N864" s="683">
        <f t="shared" si="194"/>
        <v>4.2777777777777777</v>
      </c>
      <c r="O864" s="434"/>
    </row>
    <row r="865" spans="1:16" ht="18" hidden="1" customHeight="1" x14ac:dyDescent="0.3">
      <c r="A865" s="215" t="s">
        <v>1834</v>
      </c>
      <c r="B865" s="215" t="s">
        <v>2303</v>
      </c>
      <c r="C865" s="660">
        <v>1</v>
      </c>
      <c r="D865" s="356" t="s">
        <v>2371</v>
      </c>
      <c r="E865" s="214" t="s">
        <v>2372</v>
      </c>
      <c r="F865" s="221" t="s">
        <v>2373</v>
      </c>
      <c r="G865" s="214" t="s">
        <v>203</v>
      </c>
      <c r="H865" s="229" t="s">
        <v>203</v>
      </c>
      <c r="I865" s="660">
        <v>9</v>
      </c>
      <c r="J865" s="672">
        <f t="shared" ref="J865:J866" si="195">AVERAGE(K865:N865)</f>
        <v>4.3055555555555554</v>
      </c>
      <c r="K865" s="673">
        <v>4.2222222222222223</v>
      </c>
      <c r="L865" s="674">
        <v>4.4444444444444446</v>
      </c>
      <c r="M865" s="674">
        <v>4.333333333333333</v>
      </c>
      <c r="N865" s="674">
        <v>4.2222222222222223</v>
      </c>
      <c r="O865" s="430" t="s">
        <v>2234</v>
      </c>
    </row>
    <row r="866" spans="1:16" ht="18" hidden="1" customHeight="1" x14ac:dyDescent="0.3">
      <c r="A866" s="215" t="s">
        <v>1834</v>
      </c>
      <c r="B866" s="215" t="s">
        <v>2303</v>
      </c>
      <c r="C866" s="660">
        <v>1</v>
      </c>
      <c r="D866" s="356" t="s">
        <v>2371</v>
      </c>
      <c r="E866" s="214" t="s">
        <v>2374</v>
      </c>
      <c r="F866" s="221" t="s">
        <v>2375</v>
      </c>
      <c r="G866" s="214" t="s">
        <v>203</v>
      </c>
      <c r="H866" s="229" t="s">
        <v>203</v>
      </c>
      <c r="I866" s="660">
        <v>9</v>
      </c>
      <c r="J866" s="675">
        <f t="shared" si="195"/>
        <v>4.25</v>
      </c>
      <c r="K866" s="676">
        <v>4.2222222222222223</v>
      </c>
      <c r="L866" s="677">
        <v>4.333333333333333</v>
      </c>
      <c r="M866" s="677">
        <v>4.1111111111111107</v>
      </c>
      <c r="N866" s="677">
        <v>4.333333333333333</v>
      </c>
      <c r="O866" s="430" t="s">
        <v>2234</v>
      </c>
      <c r="P866" s="1"/>
    </row>
    <row r="867" spans="1:16" ht="18" hidden="1" customHeight="1" x14ac:dyDescent="0.3">
      <c r="A867" s="215" t="s">
        <v>1834</v>
      </c>
      <c r="B867" s="215" t="s">
        <v>2304</v>
      </c>
      <c r="C867" s="660">
        <v>1</v>
      </c>
      <c r="D867" s="362" t="s">
        <v>2441</v>
      </c>
      <c r="E867" s="192"/>
      <c r="F867" s="365"/>
      <c r="G867" s="222" t="s">
        <v>362</v>
      </c>
      <c r="H867" s="230" t="s">
        <v>1101</v>
      </c>
      <c r="I867" s="660">
        <v>26</v>
      </c>
      <c r="J867" s="675">
        <f>AVERAGE(J868:J872)</f>
        <v>4.6623077999999989</v>
      </c>
      <c r="K867" s="682">
        <f>AVERAGE(K868:K872)</f>
        <v>4.6824615999999999</v>
      </c>
      <c r="L867" s="683">
        <f>AVERAGE(L868:L872)</f>
        <v>4.7</v>
      </c>
      <c r="M867" s="683">
        <f>AVERAGE(M868:M872)</f>
        <v>4.6692310000000008</v>
      </c>
      <c r="N867" s="683">
        <f>AVERAGE(N868:N872)</f>
        <v>4.5975386</v>
      </c>
      <c r="O867" s="434"/>
    </row>
    <row r="868" spans="1:16" ht="18" hidden="1" customHeight="1" x14ac:dyDescent="0.3">
      <c r="A868" s="215" t="s">
        <v>1834</v>
      </c>
      <c r="B868" s="215" t="s">
        <v>2440</v>
      </c>
      <c r="C868" s="660">
        <v>1</v>
      </c>
      <c r="D868" s="356" t="s">
        <v>1838</v>
      </c>
      <c r="E868" s="214" t="s">
        <v>2443</v>
      </c>
      <c r="F868" s="221" t="s">
        <v>1706</v>
      </c>
      <c r="G868" s="214" t="s">
        <v>1101</v>
      </c>
      <c r="H868" s="229" t="s">
        <v>1101</v>
      </c>
      <c r="I868" s="660">
        <v>26</v>
      </c>
      <c r="J868" s="672">
        <f t="shared" ref="J868:J872" si="196">AVERAGE(K868:N868)</f>
        <v>4.6442309999999996</v>
      </c>
      <c r="K868" s="673">
        <v>4.6538459999999997</v>
      </c>
      <c r="L868" s="674">
        <v>4.6923079999999997</v>
      </c>
      <c r="M868" s="674">
        <v>4.6923079999999997</v>
      </c>
      <c r="N868" s="674">
        <v>4.538462</v>
      </c>
      <c r="O868" s="430" t="s">
        <v>2021</v>
      </c>
    </row>
    <row r="869" spans="1:16" ht="18" hidden="1" customHeight="1" x14ac:dyDescent="0.3">
      <c r="A869" s="215" t="s">
        <v>1834</v>
      </c>
      <c r="B869" s="215" t="s">
        <v>2440</v>
      </c>
      <c r="C869" s="660">
        <v>1</v>
      </c>
      <c r="D869" s="356" t="s">
        <v>2442</v>
      </c>
      <c r="E869" s="214" t="s">
        <v>2444</v>
      </c>
      <c r="F869" s="221" t="s">
        <v>1716</v>
      </c>
      <c r="G869" s="214" t="s">
        <v>1101</v>
      </c>
      <c r="H869" s="229" t="s">
        <v>1101</v>
      </c>
      <c r="I869" s="660">
        <v>26</v>
      </c>
      <c r="J869" s="675">
        <f t="shared" si="196"/>
        <v>4.5865384999999996</v>
      </c>
      <c r="K869" s="676">
        <v>4.5769229999999999</v>
      </c>
      <c r="L869" s="677">
        <v>4.5769229999999999</v>
      </c>
      <c r="M869" s="677">
        <v>4.6153849999999998</v>
      </c>
      <c r="N869" s="677">
        <v>4.5769229999999999</v>
      </c>
      <c r="O869" s="430" t="s">
        <v>2021</v>
      </c>
      <c r="P869" s="1"/>
    </row>
    <row r="870" spans="1:16" ht="18" hidden="1" customHeight="1" x14ac:dyDescent="0.3">
      <c r="A870" s="215" t="s">
        <v>1834</v>
      </c>
      <c r="B870" s="215" t="s">
        <v>2440</v>
      </c>
      <c r="C870" s="660">
        <v>1</v>
      </c>
      <c r="D870" s="356" t="s">
        <v>2442</v>
      </c>
      <c r="E870" s="214" t="s">
        <v>2445</v>
      </c>
      <c r="F870" s="221" t="s">
        <v>2446</v>
      </c>
      <c r="G870" s="214" t="s">
        <v>1101</v>
      </c>
      <c r="H870" s="229" t="s">
        <v>1101</v>
      </c>
      <c r="I870" s="660">
        <v>26</v>
      </c>
      <c r="J870" s="675">
        <f t="shared" si="196"/>
        <v>4.6730770000000001</v>
      </c>
      <c r="K870" s="676">
        <v>4.7692310000000004</v>
      </c>
      <c r="L870" s="677">
        <v>4.7307689999999996</v>
      </c>
      <c r="M870" s="677">
        <v>4.6923079999999997</v>
      </c>
      <c r="N870" s="677">
        <v>4.5</v>
      </c>
      <c r="O870" s="430" t="s">
        <v>2021</v>
      </c>
    </row>
    <row r="871" spans="1:16" ht="18" hidden="1" customHeight="1" x14ac:dyDescent="0.3">
      <c r="A871" s="215" t="s">
        <v>1834</v>
      </c>
      <c r="B871" s="215" t="s">
        <v>2440</v>
      </c>
      <c r="C871" s="660">
        <v>1</v>
      </c>
      <c r="D871" s="356" t="s">
        <v>2442</v>
      </c>
      <c r="E871" s="214" t="s">
        <v>2447</v>
      </c>
      <c r="F871" s="221" t="s">
        <v>966</v>
      </c>
      <c r="G871" s="214" t="s">
        <v>1101</v>
      </c>
      <c r="H871" s="229" t="s">
        <v>1101</v>
      </c>
      <c r="I871" s="660">
        <v>26</v>
      </c>
      <c r="J871" s="675">
        <f t="shared" si="196"/>
        <v>4.7153847500000001</v>
      </c>
      <c r="K871" s="676">
        <v>4.72</v>
      </c>
      <c r="L871" s="677">
        <v>4.7692310000000004</v>
      </c>
      <c r="M871" s="677">
        <v>4.6923079999999997</v>
      </c>
      <c r="N871" s="677">
        <v>4.68</v>
      </c>
      <c r="O871" s="430" t="s">
        <v>2021</v>
      </c>
    </row>
    <row r="872" spans="1:16" ht="18" hidden="1" customHeight="1" x14ac:dyDescent="0.3">
      <c r="A872" s="215" t="s">
        <v>1834</v>
      </c>
      <c r="B872" s="215" t="s">
        <v>2440</v>
      </c>
      <c r="C872" s="660">
        <v>1</v>
      </c>
      <c r="D872" s="381" t="s">
        <v>2442</v>
      </c>
      <c r="E872" s="214" t="s">
        <v>2448</v>
      </c>
      <c r="F872" s="221" t="s">
        <v>2449</v>
      </c>
      <c r="G872" s="214" t="s">
        <v>1101</v>
      </c>
      <c r="H872" s="229" t="s">
        <v>1101</v>
      </c>
      <c r="I872" s="660">
        <v>26</v>
      </c>
      <c r="J872" s="675">
        <f t="shared" si="196"/>
        <v>4.6923077499999994</v>
      </c>
      <c r="K872" s="676">
        <v>4.6923079999999997</v>
      </c>
      <c r="L872" s="677">
        <v>4.7307689999999996</v>
      </c>
      <c r="M872" s="677">
        <v>4.6538459999999997</v>
      </c>
      <c r="N872" s="677">
        <v>4.6923079999999997</v>
      </c>
      <c r="O872" s="430" t="s">
        <v>2021</v>
      </c>
      <c r="P872" s="1"/>
    </row>
    <row r="873" spans="1:16" ht="18" customHeight="1" x14ac:dyDescent="0.3">
      <c r="A873" s="215" t="s">
        <v>1834</v>
      </c>
      <c r="B873" s="215" t="s">
        <v>2304</v>
      </c>
      <c r="C873" s="660">
        <v>22</v>
      </c>
      <c r="D873" s="362" t="s">
        <v>2463</v>
      </c>
      <c r="E873" s="192"/>
      <c r="F873" s="365"/>
      <c r="G873" s="222" t="s">
        <v>247</v>
      </c>
      <c r="H873" s="230" t="s">
        <v>248</v>
      </c>
      <c r="I873" s="661">
        <v>69</v>
      </c>
      <c r="J873" s="675">
        <f>AVERAGE(J874:J887)</f>
        <v>4.6639867530873076</v>
      </c>
      <c r="K873" s="682">
        <f>AVERAGE(K874:K887)</f>
        <v>4.6711942341415105</v>
      </c>
      <c r="L873" s="683">
        <f>AVERAGE(L874:L887)</f>
        <v>4.6830312090954349</v>
      </c>
      <c r="M873" s="683">
        <f>AVERAGE(M874:M887)</f>
        <v>4.6673300423684934</v>
      </c>
      <c r="N873" s="683">
        <f>AVERAGE(N874:N887)</f>
        <v>4.6343915267437907</v>
      </c>
      <c r="O873" s="434"/>
    </row>
    <row r="874" spans="1:16" ht="18" customHeight="1" x14ac:dyDescent="0.3">
      <c r="A874" s="215" t="s">
        <v>1834</v>
      </c>
      <c r="B874" s="215" t="s">
        <v>2440</v>
      </c>
      <c r="C874" s="660">
        <v>22</v>
      </c>
      <c r="D874" s="356" t="s">
        <v>2464</v>
      </c>
      <c r="E874" s="214" t="s">
        <v>112</v>
      </c>
      <c r="F874" s="221" t="s">
        <v>326</v>
      </c>
      <c r="G874" s="214" t="s">
        <v>247</v>
      </c>
      <c r="H874" s="229" t="s">
        <v>248</v>
      </c>
      <c r="I874" s="661">
        <v>10</v>
      </c>
      <c r="J874" s="672">
        <f t="shared" ref="J874:J879" si="197">AVERAGE(K874:N874)</f>
        <v>4.5</v>
      </c>
      <c r="K874" s="673">
        <v>4.5</v>
      </c>
      <c r="L874" s="674">
        <v>4.5</v>
      </c>
      <c r="M874" s="674">
        <v>4.5</v>
      </c>
      <c r="N874" s="674">
        <v>4.5</v>
      </c>
      <c r="O874" s="430" t="s">
        <v>1535</v>
      </c>
    </row>
    <row r="875" spans="1:16" ht="18" customHeight="1" x14ac:dyDescent="0.3">
      <c r="A875" s="215" t="s">
        <v>1834</v>
      </c>
      <c r="B875" s="215" t="s">
        <v>2440</v>
      </c>
      <c r="C875" s="660">
        <v>22</v>
      </c>
      <c r="D875" s="356" t="s">
        <v>2180</v>
      </c>
      <c r="E875" s="214" t="s">
        <v>94</v>
      </c>
      <c r="F875" s="221" t="s">
        <v>326</v>
      </c>
      <c r="G875" s="214" t="s">
        <v>247</v>
      </c>
      <c r="H875" s="229" t="s">
        <v>248</v>
      </c>
      <c r="I875" s="661">
        <v>14</v>
      </c>
      <c r="J875" s="675">
        <f t="shared" si="197"/>
        <v>4.7857142857142856</v>
      </c>
      <c r="K875" s="676">
        <v>4.7857142857142856</v>
      </c>
      <c r="L875" s="677">
        <v>4.7857142857142856</v>
      </c>
      <c r="M875" s="677">
        <v>4.7857142857142856</v>
      </c>
      <c r="N875" s="677">
        <v>4.7857142857142856</v>
      </c>
      <c r="O875" s="430" t="s">
        <v>1535</v>
      </c>
      <c r="P875" s="1"/>
    </row>
    <row r="876" spans="1:16" ht="18" customHeight="1" x14ac:dyDescent="0.3">
      <c r="A876" s="215" t="s">
        <v>1834</v>
      </c>
      <c r="B876" s="215" t="s">
        <v>2440</v>
      </c>
      <c r="C876" s="660">
        <v>22</v>
      </c>
      <c r="D876" s="356" t="s">
        <v>2180</v>
      </c>
      <c r="E876" s="214" t="s">
        <v>93</v>
      </c>
      <c r="F876" s="221" t="s">
        <v>326</v>
      </c>
      <c r="G876" s="214" t="s">
        <v>247</v>
      </c>
      <c r="H876" s="229" t="s">
        <v>248</v>
      </c>
      <c r="I876" s="661">
        <v>9</v>
      </c>
      <c r="J876" s="675">
        <f t="shared" si="197"/>
        <v>4.8888888888888893</v>
      </c>
      <c r="K876" s="676">
        <v>4.8888888888888893</v>
      </c>
      <c r="L876" s="677">
        <v>4.8888888888888893</v>
      </c>
      <c r="M876" s="677">
        <v>4.8888888888888893</v>
      </c>
      <c r="N876" s="677">
        <v>4.8888888888888893</v>
      </c>
      <c r="O876" s="430" t="s">
        <v>1535</v>
      </c>
    </row>
    <row r="877" spans="1:16" ht="18" customHeight="1" x14ac:dyDescent="0.3">
      <c r="A877" s="215" t="s">
        <v>1834</v>
      </c>
      <c r="B877" s="215" t="s">
        <v>2440</v>
      </c>
      <c r="C877" s="660">
        <v>22</v>
      </c>
      <c r="D877" s="356" t="s">
        <v>2180</v>
      </c>
      <c r="E877" s="214" t="s">
        <v>95</v>
      </c>
      <c r="F877" s="221" t="s">
        <v>321</v>
      </c>
      <c r="G877" s="214" t="s">
        <v>247</v>
      </c>
      <c r="H877" s="229" t="s">
        <v>248</v>
      </c>
      <c r="I877" s="661">
        <v>13</v>
      </c>
      <c r="J877" s="675">
        <f t="shared" si="197"/>
        <v>4.8653846153846159</v>
      </c>
      <c r="K877" s="676">
        <v>4.8461538461538458</v>
      </c>
      <c r="L877" s="677">
        <v>4.9230769230769234</v>
      </c>
      <c r="M877" s="677">
        <v>4.8461538461538458</v>
      </c>
      <c r="N877" s="677">
        <v>4.8461538461538458</v>
      </c>
      <c r="O877" s="430" t="s">
        <v>1535</v>
      </c>
    </row>
    <row r="878" spans="1:16" ht="18" customHeight="1" x14ac:dyDescent="0.3">
      <c r="A878" s="215" t="s">
        <v>1834</v>
      </c>
      <c r="B878" s="215" t="s">
        <v>2440</v>
      </c>
      <c r="C878" s="660">
        <v>22</v>
      </c>
      <c r="D878" s="356" t="s">
        <v>2180</v>
      </c>
      <c r="E878" s="214" t="s">
        <v>97</v>
      </c>
      <c r="F878" s="221" t="s">
        <v>321</v>
      </c>
      <c r="G878" s="214" t="s">
        <v>247</v>
      </c>
      <c r="H878" s="229" t="s">
        <v>248</v>
      </c>
      <c r="I878" s="661">
        <v>13</v>
      </c>
      <c r="J878" s="675">
        <f t="shared" si="197"/>
        <v>4.5576923076923075</v>
      </c>
      <c r="K878" s="676">
        <v>4.5384615384615383</v>
      </c>
      <c r="L878" s="677">
        <v>4.615384615384615</v>
      </c>
      <c r="M878" s="677">
        <v>4.5384615384615383</v>
      </c>
      <c r="N878" s="677">
        <v>4.5384615384615383</v>
      </c>
      <c r="O878" s="430" t="s">
        <v>1535</v>
      </c>
      <c r="P878" s="1"/>
    </row>
    <row r="879" spans="1:16" ht="18" customHeight="1" x14ac:dyDescent="0.3">
      <c r="A879" s="215" t="s">
        <v>1834</v>
      </c>
      <c r="B879" s="215" t="s">
        <v>2440</v>
      </c>
      <c r="C879" s="660">
        <v>22</v>
      </c>
      <c r="D879" s="356" t="s">
        <v>2180</v>
      </c>
      <c r="E879" s="214" t="s">
        <v>108</v>
      </c>
      <c r="F879" s="221" t="s">
        <v>96</v>
      </c>
      <c r="G879" s="214" t="s">
        <v>247</v>
      </c>
      <c r="H879" s="229" t="s">
        <v>248</v>
      </c>
      <c r="I879" s="661">
        <v>20</v>
      </c>
      <c r="J879" s="675">
        <f t="shared" si="197"/>
        <v>4.8499999999999996</v>
      </c>
      <c r="K879" s="676">
        <v>4.8499999999999996</v>
      </c>
      <c r="L879" s="677">
        <v>4.8499999999999996</v>
      </c>
      <c r="M879" s="677">
        <v>4.8499999999999996</v>
      </c>
      <c r="N879" s="677">
        <v>4.8499999999999996</v>
      </c>
      <c r="O879" s="430" t="s">
        <v>1535</v>
      </c>
    </row>
    <row r="880" spans="1:16" ht="18" customHeight="1" x14ac:dyDescent="0.3">
      <c r="A880" s="215" t="s">
        <v>1834</v>
      </c>
      <c r="B880" s="215" t="s">
        <v>2440</v>
      </c>
      <c r="C880" s="660">
        <v>22</v>
      </c>
      <c r="D880" s="356" t="s">
        <v>2180</v>
      </c>
      <c r="E880" s="103" t="s">
        <v>1312</v>
      </c>
      <c r="F880" s="181" t="s">
        <v>1314</v>
      </c>
      <c r="G880" s="214" t="s">
        <v>247</v>
      </c>
      <c r="H880" s="229" t="s">
        <v>248</v>
      </c>
      <c r="I880" s="661">
        <v>22</v>
      </c>
      <c r="J880" s="675">
        <f t="shared" ref="J880:J887" si="198">AVERAGE(K880:N880)</f>
        <v>4.5568181818181817</v>
      </c>
      <c r="K880" s="676">
        <v>4.5454545454545459</v>
      </c>
      <c r="L880" s="677">
        <v>4.5454545454545459</v>
      </c>
      <c r="M880" s="677">
        <v>4.5454545454545459</v>
      </c>
      <c r="N880" s="677">
        <v>4.5909090909090908</v>
      </c>
      <c r="O880" s="430" t="s">
        <v>1538</v>
      </c>
    </row>
    <row r="881" spans="1:15" ht="18" customHeight="1" x14ac:dyDescent="0.3">
      <c r="A881" s="215" t="s">
        <v>1834</v>
      </c>
      <c r="B881" s="215" t="s">
        <v>2440</v>
      </c>
      <c r="C881" s="660">
        <v>22</v>
      </c>
      <c r="D881" s="356" t="s">
        <v>2180</v>
      </c>
      <c r="E881" s="103" t="s">
        <v>1313</v>
      </c>
      <c r="F881" s="181" t="s">
        <v>1315</v>
      </c>
      <c r="G881" s="214" t="s">
        <v>247</v>
      </c>
      <c r="H881" s="229" t="s">
        <v>248</v>
      </c>
      <c r="I881" s="661">
        <v>8</v>
      </c>
      <c r="J881" s="675">
        <f t="shared" si="198"/>
        <v>4.875</v>
      </c>
      <c r="K881" s="676">
        <v>4.875</v>
      </c>
      <c r="L881" s="677">
        <v>4.875</v>
      </c>
      <c r="M881" s="677">
        <v>4.875</v>
      </c>
      <c r="N881" s="677">
        <v>4.875</v>
      </c>
      <c r="O881" s="430" t="s">
        <v>1538</v>
      </c>
    </row>
    <row r="882" spans="1:15" ht="18" customHeight="1" x14ac:dyDescent="0.3">
      <c r="A882" s="215" t="s">
        <v>1834</v>
      </c>
      <c r="B882" s="215" t="s">
        <v>2440</v>
      </c>
      <c r="C882" s="660">
        <v>22</v>
      </c>
      <c r="D882" s="356" t="s">
        <v>2180</v>
      </c>
      <c r="E882" s="103" t="s">
        <v>1316</v>
      </c>
      <c r="F882" s="181" t="s">
        <v>1317</v>
      </c>
      <c r="G882" s="214" t="s">
        <v>247</v>
      </c>
      <c r="H882" s="229" t="s">
        <v>248</v>
      </c>
      <c r="I882" s="661">
        <v>5</v>
      </c>
      <c r="J882" s="675">
        <f t="shared" si="198"/>
        <v>4.6124999999999998</v>
      </c>
      <c r="K882" s="676">
        <v>4.75</v>
      </c>
      <c r="L882" s="677">
        <v>4.75</v>
      </c>
      <c r="M882" s="677">
        <v>4.75</v>
      </c>
      <c r="N882" s="677">
        <v>4.2</v>
      </c>
      <c r="O882" s="430" t="s">
        <v>1538</v>
      </c>
    </row>
    <row r="883" spans="1:15" ht="18" customHeight="1" x14ac:dyDescent="0.3">
      <c r="A883" s="215" t="s">
        <v>1834</v>
      </c>
      <c r="B883" s="215" t="s">
        <v>2440</v>
      </c>
      <c r="C883" s="660">
        <v>22</v>
      </c>
      <c r="D883" s="356" t="s">
        <v>2180</v>
      </c>
      <c r="E883" s="103" t="s">
        <v>98</v>
      </c>
      <c r="F883" s="181" t="s">
        <v>99</v>
      </c>
      <c r="G883" s="214" t="s">
        <v>247</v>
      </c>
      <c r="H883" s="229" t="s">
        <v>248</v>
      </c>
      <c r="I883" s="661">
        <v>63</v>
      </c>
      <c r="J883" s="675">
        <f t="shared" si="198"/>
        <v>4.6746031746031749</v>
      </c>
      <c r="K883" s="676">
        <v>4.666666666666667</v>
      </c>
      <c r="L883" s="677">
        <v>4.6984126984126986</v>
      </c>
      <c r="M883" s="677">
        <v>4.6507936507936511</v>
      </c>
      <c r="N883" s="677">
        <v>4.6825396825396828</v>
      </c>
      <c r="O883" s="430" t="s">
        <v>1539</v>
      </c>
    </row>
    <row r="884" spans="1:15" ht="18" customHeight="1" x14ac:dyDescent="0.3">
      <c r="A884" s="215" t="s">
        <v>1834</v>
      </c>
      <c r="B884" s="215" t="s">
        <v>2440</v>
      </c>
      <c r="C884" s="660">
        <v>22</v>
      </c>
      <c r="D884" s="356" t="s">
        <v>2180</v>
      </c>
      <c r="E884" s="214" t="s">
        <v>89</v>
      </c>
      <c r="F884" s="221" t="s">
        <v>90</v>
      </c>
      <c r="G884" s="214" t="s">
        <v>247</v>
      </c>
      <c r="H884" s="229" t="s">
        <v>248</v>
      </c>
      <c r="I884" s="661">
        <v>69</v>
      </c>
      <c r="J884" s="675">
        <f t="shared" si="198"/>
        <v>4.3968838671094659</v>
      </c>
      <c r="K884" s="676">
        <v>4.4264705882352944</v>
      </c>
      <c r="L884" s="677">
        <v>4.3582089552238807</v>
      </c>
      <c r="M884" s="677">
        <v>4.4057971014492754</v>
      </c>
      <c r="N884" s="677">
        <v>4.3970588235294121</v>
      </c>
      <c r="O884" s="430" t="s">
        <v>1539</v>
      </c>
    </row>
    <row r="885" spans="1:15" ht="18" customHeight="1" x14ac:dyDescent="0.3">
      <c r="A885" s="215" t="s">
        <v>1834</v>
      </c>
      <c r="B885" s="215" t="s">
        <v>2440</v>
      </c>
      <c r="C885" s="660">
        <v>22</v>
      </c>
      <c r="D885" s="356" t="s">
        <v>2180</v>
      </c>
      <c r="E885" s="214" t="s">
        <v>841</v>
      </c>
      <c r="F885" s="221" t="s">
        <v>2471</v>
      </c>
      <c r="G885" s="214" t="s">
        <v>247</v>
      </c>
      <c r="H885" s="229" t="s">
        <v>248</v>
      </c>
      <c r="I885" s="661">
        <v>68</v>
      </c>
      <c r="J885" s="675">
        <f t="shared" si="198"/>
        <v>4.6801470588235299</v>
      </c>
      <c r="K885" s="676">
        <v>4.6617647058823533</v>
      </c>
      <c r="L885" s="677">
        <v>4.6911764705882355</v>
      </c>
      <c r="M885" s="677">
        <v>4.6911764705882355</v>
      </c>
      <c r="N885" s="677">
        <v>4.6764705882352944</v>
      </c>
      <c r="O885" s="430" t="s">
        <v>2021</v>
      </c>
    </row>
    <row r="886" spans="1:15" ht="18" customHeight="1" x14ac:dyDescent="0.3">
      <c r="A886" s="215" t="s">
        <v>1834</v>
      </c>
      <c r="B886" s="215" t="s">
        <v>2440</v>
      </c>
      <c r="C886" s="660">
        <v>22</v>
      </c>
      <c r="D886" s="356" t="s">
        <v>2180</v>
      </c>
      <c r="E886" s="214" t="s">
        <v>841</v>
      </c>
      <c r="F886" s="221" t="s">
        <v>2473</v>
      </c>
      <c r="G886" s="214" t="s">
        <v>247</v>
      </c>
      <c r="H886" s="229" t="s">
        <v>248</v>
      </c>
      <c r="I886" s="661">
        <v>68</v>
      </c>
      <c r="J886" s="675">
        <f t="shared" si="198"/>
        <v>4.6691176470588243</v>
      </c>
      <c r="K886" s="676">
        <v>4.6911764705882355</v>
      </c>
      <c r="L886" s="677">
        <v>4.6617647058823533</v>
      </c>
      <c r="M886" s="677">
        <v>4.6764705882352944</v>
      </c>
      <c r="N886" s="677">
        <v>4.6470588235294121</v>
      </c>
      <c r="O886" s="430" t="s">
        <v>2021</v>
      </c>
    </row>
    <row r="887" spans="1:15" ht="18" customHeight="1" x14ac:dyDescent="0.3">
      <c r="A887" s="215" t="s">
        <v>1834</v>
      </c>
      <c r="B887" s="215" t="s">
        <v>2440</v>
      </c>
      <c r="C887" s="660">
        <v>22</v>
      </c>
      <c r="D887" s="356" t="s">
        <v>2180</v>
      </c>
      <c r="E887" s="214" t="s">
        <v>2467</v>
      </c>
      <c r="F887" s="221" t="s">
        <v>2469</v>
      </c>
      <c r="G887" s="214" t="s">
        <v>247</v>
      </c>
      <c r="H887" s="229" t="s">
        <v>248</v>
      </c>
      <c r="I887" s="661">
        <v>62</v>
      </c>
      <c r="J887" s="675">
        <f t="shared" si="198"/>
        <v>4.383064516129032</v>
      </c>
      <c r="K887" s="676">
        <v>4.370967741935484</v>
      </c>
      <c r="L887" s="677">
        <v>4.419354838709677</v>
      </c>
      <c r="M887" s="677">
        <v>4.338709677419355</v>
      </c>
      <c r="N887" s="677">
        <v>4.403225806451613</v>
      </c>
      <c r="O887" s="430" t="s">
        <v>75</v>
      </c>
    </row>
    <row r="888" spans="1:15" ht="18" hidden="1" customHeight="1" x14ac:dyDescent="0.3">
      <c r="A888" s="215" t="s">
        <v>1833</v>
      </c>
      <c r="B888" s="215" t="s">
        <v>2440</v>
      </c>
      <c r="C888" s="660">
        <v>2</v>
      </c>
      <c r="D888" s="362" t="s">
        <v>1601</v>
      </c>
      <c r="E888" s="192"/>
      <c r="F888" s="365"/>
      <c r="G888" s="222" t="s">
        <v>536</v>
      </c>
      <c r="H888" s="230" t="s">
        <v>536</v>
      </c>
      <c r="I888" s="660">
        <v>30</v>
      </c>
      <c r="J888" s="675">
        <f>AVERAGE(J889:J892)</f>
        <v>4.7954022988505747</v>
      </c>
      <c r="K888" s="682">
        <f t="shared" ref="K888:N888" si="199">AVERAGE(K889:K892)</f>
        <v>4.7982758620689658</v>
      </c>
      <c r="L888" s="683">
        <f t="shared" si="199"/>
        <v>4.8</v>
      </c>
      <c r="M888" s="683">
        <f t="shared" si="199"/>
        <v>4.7833333333333332</v>
      </c>
      <c r="N888" s="683">
        <f t="shared" si="199"/>
        <v>4.8</v>
      </c>
      <c r="O888" s="434"/>
    </row>
    <row r="889" spans="1:15" ht="18" hidden="1" customHeight="1" x14ac:dyDescent="0.3">
      <c r="A889" s="215" t="s">
        <v>1833</v>
      </c>
      <c r="B889" s="215" t="s">
        <v>2440</v>
      </c>
      <c r="C889" s="660">
        <v>2</v>
      </c>
      <c r="D889" s="356" t="s">
        <v>1560</v>
      </c>
      <c r="E889" s="214" t="s">
        <v>310</v>
      </c>
      <c r="F889" s="221" t="s">
        <v>2510</v>
      </c>
      <c r="G889" s="214" t="s">
        <v>536</v>
      </c>
      <c r="H889" s="229" t="s">
        <v>536</v>
      </c>
      <c r="I889" s="660">
        <v>30</v>
      </c>
      <c r="J889" s="672">
        <f t="shared" ref="J889" si="200">AVERAGE(K889:N889)</f>
        <v>4.7899425287356321</v>
      </c>
      <c r="K889" s="673">
        <v>4.7931034482758621</v>
      </c>
      <c r="L889" s="674">
        <v>4.8</v>
      </c>
      <c r="M889" s="674">
        <v>4.7666666666666666</v>
      </c>
      <c r="N889" s="674">
        <v>4.8</v>
      </c>
      <c r="O889" s="430" t="s">
        <v>2021</v>
      </c>
    </row>
    <row r="890" spans="1:15" ht="18" hidden="1" customHeight="1" x14ac:dyDescent="0.3">
      <c r="A890" s="215" t="s">
        <v>1833</v>
      </c>
      <c r="B890" s="215" t="s">
        <v>2440</v>
      </c>
      <c r="C890" s="660">
        <v>2</v>
      </c>
      <c r="D890" s="356" t="s">
        <v>1560</v>
      </c>
      <c r="E890" s="214" t="s">
        <v>86</v>
      </c>
      <c r="F890" s="221" t="s">
        <v>2513</v>
      </c>
      <c r="G890" s="214" t="s">
        <v>536</v>
      </c>
      <c r="H890" s="229" t="s">
        <v>536</v>
      </c>
      <c r="I890" s="660">
        <v>30</v>
      </c>
      <c r="J890" s="672">
        <f t="shared" ref="J890:J892" si="201">AVERAGE(K890:N890)</f>
        <v>4.8083333333333336</v>
      </c>
      <c r="K890" s="673">
        <v>4.833333333333333</v>
      </c>
      <c r="L890" s="674">
        <v>4.8</v>
      </c>
      <c r="M890" s="674">
        <v>4.8</v>
      </c>
      <c r="N890" s="674">
        <v>4.8</v>
      </c>
      <c r="O890" s="430" t="s">
        <v>2021</v>
      </c>
    </row>
    <row r="891" spans="1:15" ht="18" hidden="1" customHeight="1" x14ac:dyDescent="0.3">
      <c r="A891" s="215" t="s">
        <v>1833</v>
      </c>
      <c r="B891" s="215" t="s">
        <v>2440</v>
      </c>
      <c r="C891" s="660">
        <v>2</v>
      </c>
      <c r="D891" s="356" t="s">
        <v>1560</v>
      </c>
      <c r="E891" s="214" t="s">
        <v>86</v>
      </c>
      <c r="F891" s="221" t="s">
        <v>2515</v>
      </c>
      <c r="G891" s="214" t="s">
        <v>536</v>
      </c>
      <c r="H891" s="229" t="s">
        <v>536</v>
      </c>
      <c r="I891" s="660">
        <v>30</v>
      </c>
      <c r="J891" s="672">
        <f t="shared" si="201"/>
        <v>4.7916666666666661</v>
      </c>
      <c r="K891" s="673">
        <v>4.7666666666666666</v>
      </c>
      <c r="L891" s="674">
        <v>4.833333333333333</v>
      </c>
      <c r="M891" s="674">
        <v>4.8</v>
      </c>
      <c r="N891" s="674">
        <v>4.7666666666666666</v>
      </c>
      <c r="O891" s="430" t="s">
        <v>2021</v>
      </c>
    </row>
    <row r="892" spans="1:15" ht="18" hidden="1" customHeight="1" x14ac:dyDescent="0.3">
      <c r="A892" s="215" t="s">
        <v>1833</v>
      </c>
      <c r="B892" s="215" t="s">
        <v>2440</v>
      </c>
      <c r="C892" s="660">
        <v>2</v>
      </c>
      <c r="D892" s="356" t="s">
        <v>1560</v>
      </c>
      <c r="E892" s="214" t="s">
        <v>86</v>
      </c>
      <c r="F892" s="221" t="s">
        <v>2517</v>
      </c>
      <c r="G892" s="214" t="s">
        <v>536</v>
      </c>
      <c r="H892" s="229" t="s">
        <v>536</v>
      </c>
      <c r="I892" s="660">
        <v>30</v>
      </c>
      <c r="J892" s="672">
        <f t="shared" si="201"/>
        <v>4.7916666666666661</v>
      </c>
      <c r="K892" s="673">
        <v>4.8</v>
      </c>
      <c r="L892" s="674">
        <v>4.7666666666666666</v>
      </c>
      <c r="M892" s="674">
        <v>4.7666666666666666</v>
      </c>
      <c r="N892" s="674">
        <v>4.833333333333333</v>
      </c>
      <c r="O892" s="430" t="s">
        <v>2021</v>
      </c>
    </row>
    <row r="893" spans="1:15" ht="18" hidden="1" customHeight="1" x14ac:dyDescent="0.3">
      <c r="A893" s="215" t="s">
        <v>1833</v>
      </c>
      <c r="B893" s="215" t="s">
        <v>2440</v>
      </c>
      <c r="C893" s="660">
        <v>3</v>
      </c>
      <c r="D893" s="362" t="s">
        <v>652</v>
      </c>
      <c r="E893" s="192"/>
      <c r="F893" s="365"/>
      <c r="G893" s="222" t="s">
        <v>2499</v>
      </c>
      <c r="H893" s="230" t="s">
        <v>2499</v>
      </c>
      <c r="I893" s="660">
        <v>10</v>
      </c>
      <c r="J893" s="675">
        <f>AVERAGE(J894:J900)</f>
        <v>4.9249999999999998</v>
      </c>
      <c r="K893" s="682">
        <f>AVERAGE(K894:K900)</f>
        <v>4.9285714285714288</v>
      </c>
      <c r="L893" s="683">
        <f>AVERAGE(L894:L900)</f>
        <v>4.9428571428571422</v>
      </c>
      <c r="M893" s="683">
        <f>AVERAGE(M894:M900)</f>
        <v>4.8571428571428568</v>
      </c>
      <c r="N893" s="683">
        <f>AVERAGE(N894:N900)</f>
        <v>4.9714285714285706</v>
      </c>
      <c r="O893" s="434"/>
    </row>
    <row r="894" spans="1:15" ht="18" hidden="1" customHeight="1" x14ac:dyDescent="0.3">
      <c r="A894" s="215" t="s">
        <v>1833</v>
      </c>
      <c r="B894" s="215" t="s">
        <v>2440</v>
      </c>
      <c r="C894" s="660">
        <v>3</v>
      </c>
      <c r="D894" s="356" t="s">
        <v>368</v>
      </c>
      <c r="E894" s="214" t="s">
        <v>2525</v>
      </c>
      <c r="F894" s="221" t="s">
        <v>2527</v>
      </c>
      <c r="G894" s="214" t="s">
        <v>1273</v>
      </c>
      <c r="H894" s="229" t="s">
        <v>1273</v>
      </c>
      <c r="I894" s="660">
        <v>10</v>
      </c>
      <c r="J894" s="672">
        <f t="shared" ref="J894:J897" si="202">AVERAGE(K894:N894)</f>
        <v>5</v>
      </c>
      <c r="K894" s="673">
        <v>5</v>
      </c>
      <c r="L894" s="674">
        <v>5</v>
      </c>
      <c r="M894" s="674">
        <v>5</v>
      </c>
      <c r="N894" s="674">
        <v>5</v>
      </c>
      <c r="O894" s="430" t="s">
        <v>2021</v>
      </c>
    </row>
    <row r="895" spans="1:15" ht="18" hidden="1" customHeight="1" x14ac:dyDescent="0.3">
      <c r="A895" s="215" t="s">
        <v>1833</v>
      </c>
      <c r="B895" s="215" t="s">
        <v>2440</v>
      </c>
      <c r="C895" s="660">
        <v>3</v>
      </c>
      <c r="D895" s="356" t="s">
        <v>1843</v>
      </c>
      <c r="E895" s="214" t="s">
        <v>2529</v>
      </c>
      <c r="F895" s="221" t="s">
        <v>387</v>
      </c>
      <c r="G895" s="214" t="s">
        <v>1273</v>
      </c>
      <c r="H895" s="229" t="s">
        <v>1273</v>
      </c>
      <c r="I895" s="660">
        <v>10</v>
      </c>
      <c r="J895" s="672">
        <f t="shared" si="202"/>
        <v>5</v>
      </c>
      <c r="K895" s="673">
        <v>5</v>
      </c>
      <c r="L895" s="674">
        <v>5</v>
      </c>
      <c r="M895" s="674">
        <v>5</v>
      </c>
      <c r="N895" s="674">
        <v>5</v>
      </c>
      <c r="O895" s="430" t="s">
        <v>2059</v>
      </c>
    </row>
    <row r="896" spans="1:15" ht="18" hidden="1" customHeight="1" x14ac:dyDescent="0.3">
      <c r="A896" s="215" t="s">
        <v>1833</v>
      </c>
      <c r="B896" s="215" t="s">
        <v>2440</v>
      </c>
      <c r="C896" s="660">
        <v>3</v>
      </c>
      <c r="D896" s="356" t="s">
        <v>1843</v>
      </c>
      <c r="E896" s="214" t="s">
        <v>2532</v>
      </c>
      <c r="F896" s="221" t="s">
        <v>389</v>
      </c>
      <c r="G896" s="214" t="s">
        <v>1273</v>
      </c>
      <c r="H896" s="229" t="s">
        <v>1273</v>
      </c>
      <c r="I896" s="660">
        <v>10</v>
      </c>
      <c r="J896" s="672">
        <f t="shared" si="202"/>
        <v>4.95</v>
      </c>
      <c r="K896" s="673">
        <v>5</v>
      </c>
      <c r="L896" s="674">
        <v>5</v>
      </c>
      <c r="M896" s="674">
        <v>4.8</v>
      </c>
      <c r="N896" s="674">
        <v>5</v>
      </c>
      <c r="O896" s="430" t="s">
        <v>2021</v>
      </c>
    </row>
    <row r="897" spans="1:15" ht="18" hidden="1" customHeight="1" x14ac:dyDescent="0.3">
      <c r="A897" s="215" t="s">
        <v>1833</v>
      </c>
      <c r="B897" s="215" t="s">
        <v>2440</v>
      </c>
      <c r="C897" s="660">
        <v>3</v>
      </c>
      <c r="D897" s="356" t="s">
        <v>1843</v>
      </c>
      <c r="E897" s="214" t="s">
        <v>2535</v>
      </c>
      <c r="F897" s="221" t="s">
        <v>2537</v>
      </c>
      <c r="G897" s="214" t="s">
        <v>1273</v>
      </c>
      <c r="H897" s="229" t="s">
        <v>1273</v>
      </c>
      <c r="I897" s="660">
        <v>10</v>
      </c>
      <c r="J897" s="672">
        <f t="shared" si="202"/>
        <v>4.9250000000000007</v>
      </c>
      <c r="K897" s="673">
        <v>4.9000000000000004</v>
      </c>
      <c r="L897" s="674">
        <v>4.9000000000000004</v>
      </c>
      <c r="M897" s="674">
        <v>4.9000000000000004</v>
      </c>
      <c r="N897" s="674">
        <v>5</v>
      </c>
      <c r="O897" s="430" t="s">
        <v>2021</v>
      </c>
    </row>
    <row r="898" spans="1:15" ht="18" hidden="1" customHeight="1" x14ac:dyDescent="0.3">
      <c r="A898" s="215" t="s">
        <v>1833</v>
      </c>
      <c r="B898" s="215" t="s">
        <v>2440</v>
      </c>
      <c r="C898" s="660">
        <v>3</v>
      </c>
      <c r="D898" s="356" t="s">
        <v>368</v>
      </c>
      <c r="E898" s="214" t="s">
        <v>2539</v>
      </c>
      <c r="F898" s="221" t="s">
        <v>393</v>
      </c>
      <c r="G898" s="214" t="s">
        <v>1273</v>
      </c>
      <c r="H898" s="229" t="s">
        <v>1273</v>
      </c>
      <c r="I898" s="660">
        <v>10</v>
      </c>
      <c r="J898" s="672">
        <f t="shared" ref="J898:J900" si="203">AVERAGE(K898:N898)</f>
        <v>5</v>
      </c>
      <c r="K898" s="673">
        <v>5</v>
      </c>
      <c r="L898" s="674">
        <v>5</v>
      </c>
      <c r="M898" s="674">
        <v>5</v>
      </c>
      <c r="N898" s="674">
        <v>5</v>
      </c>
      <c r="O898" s="430" t="s">
        <v>2059</v>
      </c>
    </row>
    <row r="899" spans="1:15" ht="18" hidden="1" customHeight="1" x14ac:dyDescent="0.3">
      <c r="A899" s="215" t="s">
        <v>1833</v>
      </c>
      <c r="B899" s="215" t="s">
        <v>2440</v>
      </c>
      <c r="C899" s="660">
        <v>3</v>
      </c>
      <c r="D899" s="356" t="s">
        <v>1843</v>
      </c>
      <c r="E899" s="214" t="s">
        <v>2542</v>
      </c>
      <c r="F899" s="221" t="s">
        <v>2544</v>
      </c>
      <c r="G899" s="214" t="s">
        <v>1273</v>
      </c>
      <c r="H899" s="229" t="s">
        <v>1273</v>
      </c>
      <c r="I899" s="660">
        <v>10</v>
      </c>
      <c r="J899" s="672">
        <f t="shared" si="203"/>
        <v>4.875</v>
      </c>
      <c r="K899" s="673">
        <v>4.9000000000000004</v>
      </c>
      <c r="L899" s="674">
        <v>4.9000000000000004</v>
      </c>
      <c r="M899" s="674">
        <v>4.8</v>
      </c>
      <c r="N899" s="674">
        <v>4.9000000000000004</v>
      </c>
      <c r="O899" s="430" t="s">
        <v>2021</v>
      </c>
    </row>
    <row r="900" spans="1:15" ht="18" hidden="1" customHeight="1" x14ac:dyDescent="0.3">
      <c r="A900" s="215" t="s">
        <v>1833</v>
      </c>
      <c r="B900" s="215" t="s">
        <v>2440</v>
      </c>
      <c r="C900" s="660">
        <v>3</v>
      </c>
      <c r="D900" s="356" t="s">
        <v>1843</v>
      </c>
      <c r="E900" s="214" t="s">
        <v>2546</v>
      </c>
      <c r="F900" s="221" t="s">
        <v>2548</v>
      </c>
      <c r="G900" s="214" t="s">
        <v>1273</v>
      </c>
      <c r="H900" s="229" t="s">
        <v>1273</v>
      </c>
      <c r="I900" s="660">
        <v>10</v>
      </c>
      <c r="J900" s="672">
        <f t="shared" si="203"/>
        <v>4.7249999999999996</v>
      </c>
      <c r="K900" s="673">
        <v>4.7</v>
      </c>
      <c r="L900" s="674">
        <v>4.8</v>
      </c>
      <c r="M900" s="674">
        <v>4.5</v>
      </c>
      <c r="N900" s="674">
        <v>4.9000000000000004</v>
      </c>
      <c r="O900" s="430" t="s">
        <v>2021</v>
      </c>
    </row>
    <row r="901" spans="1:15" ht="18" hidden="1" customHeight="1" x14ac:dyDescent="0.3">
      <c r="A901" s="215" t="s">
        <v>1833</v>
      </c>
      <c r="B901" s="215" t="s">
        <v>2440</v>
      </c>
      <c r="C901" s="660">
        <v>2</v>
      </c>
      <c r="D901" s="362" t="s">
        <v>651</v>
      </c>
      <c r="E901" s="192"/>
      <c r="F901" s="365"/>
      <c r="G901" s="222" t="s">
        <v>2502</v>
      </c>
      <c r="H901" s="230" t="s">
        <v>2502</v>
      </c>
      <c r="I901" s="660">
        <v>18</v>
      </c>
      <c r="J901" s="675">
        <f>AVERAGE(J902:J912)</f>
        <v>4.7110073953823957</v>
      </c>
      <c r="K901" s="682">
        <f>AVERAGE(K902:K912)</f>
        <v>4.7240631100925219</v>
      </c>
      <c r="L901" s="683">
        <f>AVERAGE(L902:L912)</f>
        <v>4.7150836092012574</v>
      </c>
      <c r="M901" s="683">
        <f>AVERAGE(M902:M912)</f>
        <v>4.7115185468126644</v>
      </c>
      <c r="N901" s="683">
        <f>AVERAGE(N902:N912)</f>
        <v>4.693364315423139</v>
      </c>
      <c r="O901" s="434"/>
    </row>
    <row r="902" spans="1:15" ht="18" hidden="1" customHeight="1" x14ac:dyDescent="0.3">
      <c r="A902" s="215" t="s">
        <v>1833</v>
      </c>
      <c r="B902" s="215" t="s">
        <v>2440</v>
      </c>
      <c r="C902" s="660">
        <v>2</v>
      </c>
      <c r="D902" s="356" t="s">
        <v>359</v>
      </c>
      <c r="E902" s="214" t="s">
        <v>2554</v>
      </c>
      <c r="F902" s="221" t="s">
        <v>2555</v>
      </c>
      <c r="G902" s="214" t="s">
        <v>1076</v>
      </c>
      <c r="H902" s="229" t="s">
        <v>1076</v>
      </c>
      <c r="I902" s="660">
        <v>18</v>
      </c>
      <c r="J902" s="672">
        <f t="shared" ref="J902:J912" si="204">AVERAGE(K902:N902)</f>
        <v>4.666666666666667</v>
      </c>
      <c r="K902" s="673">
        <v>4.666666666666667</v>
      </c>
      <c r="L902" s="674">
        <v>4.7222222222222223</v>
      </c>
      <c r="M902" s="674">
        <v>4.5555555555555554</v>
      </c>
      <c r="N902" s="674">
        <v>4.7222222222222223</v>
      </c>
      <c r="O902" s="430" t="s">
        <v>2021</v>
      </c>
    </row>
    <row r="903" spans="1:15" ht="18" hidden="1" customHeight="1" x14ac:dyDescent="0.3">
      <c r="A903" s="215" t="s">
        <v>1833</v>
      </c>
      <c r="B903" s="215" t="s">
        <v>2440</v>
      </c>
      <c r="C903" s="660">
        <v>2</v>
      </c>
      <c r="D903" s="356" t="s">
        <v>2484</v>
      </c>
      <c r="E903" s="214" t="s">
        <v>2554</v>
      </c>
      <c r="F903" s="221" t="s">
        <v>2556</v>
      </c>
      <c r="G903" s="214" t="s">
        <v>1076</v>
      </c>
      <c r="H903" s="229" t="s">
        <v>1076</v>
      </c>
      <c r="I903" s="660">
        <v>18</v>
      </c>
      <c r="J903" s="672">
        <f t="shared" ref="J903:J906" si="205">AVERAGE(K903:N903)</f>
        <v>4.7222222222222223</v>
      </c>
      <c r="K903" s="673">
        <v>4.7222222222222223</v>
      </c>
      <c r="L903" s="674">
        <v>4.7222222222222223</v>
      </c>
      <c r="M903" s="674">
        <v>4.7222222222222223</v>
      </c>
      <c r="N903" s="674">
        <v>4.7222222222222223</v>
      </c>
      <c r="O903" s="430" t="s">
        <v>2021</v>
      </c>
    </row>
    <row r="904" spans="1:15" ht="18" hidden="1" customHeight="1" x14ac:dyDescent="0.3">
      <c r="A904" s="215" t="s">
        <v>1833</v>
      </c>
      <c r="B904" s="215" t="s">
        <v>2440</v>
      </c>
      <c r="C904" s="660">
        <v>2</v>
      </c>
      <c r="D904" s="356" t="s">
        <v>2484</v>
      </c>
      <c r="E904" s="214" t="s">
        <v>2554</v>
      </c>
      <c r="F904" s="221" t="s">
        <v>2557</v>
      </c>
      <c r="G904" s="214" t="s">
        <v>1076</v>
      </c>
      <c r="H904" s="229" t="s">
        <v>1076</v>
      </c>
      <c r="I904" s="660">
        <v>18</v>
      </c>
      <c r="J904" s="672">
        <f t="shared" si="205"/>
        <v>4.7328431372549025</v>
      </c>
      <c r="K904" s="673">
        <v>4.7222222222222223</v>
      </c>
      <c r="L904" s="674">
        <v>4.7222222222222223</v>
      </c>
      <c r="M904" s="674">
        <v>4.7222222222222223</v>
      </c>
      <c r="N904" s="674">
        <v>4.7647058823529411</v>
      </c>
      <c r="O904" s="430" t="s">
        <v>2021</v>
      </c>
    </row>
    <row r="905" spans="1:15" ht="18" hidden="1" customHeight="1" x14ac:dyDescent="0.3">
      <c r="A905" s="215" t="s">
        <v>1833</v>
      </c>
      <c r="B905" s="215" t="s">
        <v>2440</v>
      </c>
      <c r="C905" s="660">
        <v>2</v>
      </c>
      <c r="D905" s="356" t="s">
        <v>2484</v>
      </c>
      <c r="E905" s="214" t="s">
        <v>2568</v>
      </c>
      <c r="F905" s="221" t="s">
        <v>2569</v>
      </c>
      <c r="G905" s="214" t="s">
        <v>1076</v>
      </c>
      <c r="H905" s="229" t="s">
        <v>1076</v>
      </c>
      <c r="I905" s="660">
        <v>17</v>
      </c>
      <c r="J905" s="672">
        <f t="shared" si="205"/>
        <v>4.8658088235294121</v>
      </c>
      <c r="K905" s="673">
        <v>4.882352941176471</v>
      </c>
      <c r="L905" s="674">
        <v>4.882352941176471</v>
      </c>
      <c r="M905" s="674">
        <v>4.8235294117647056</v>
      </c>
      <c r="N905" s="674">
        <v>4.875</v>
      </c>
      <c r="O905" s="430" t="s">
        <v>2021</v>
      </c>
    </row>
    <row r="906" spans="1:15" ht="18" hidden="1" customHeight="1" x14ac:dyDescent="0.3">
      <c r="A906" s="215" t="s">
        <v>1833</v>
      </c>
      <c r="B906" s="215" t="s">
        <v>2440</v>
      </c>
      <c r="C906" s="660">
        <v>2</v>
      </c>
      <c r="D906" s="356" t="s">
        <v>2484</v>
      </c>
      <c r="E906" s="214" t="s">
        <v>2568</v>
      </c>
      <c r="F906" s="221" t="s">
        <v>2570</v>
      </c>
      <c r="G906" s="214" t="s">
        <v>1076</v>
      </c>
      <c r="H906" s="229" t="s">
        <v>1076</v>
      </c>
      <c r="I906" s="660">
        <v>18</v>
      </c>
      <c r="J906" s="672">
        <f t="shared" si="205"/>
        <v>4.791666666666667</v>
      </c>
      <c r="K906" s="673">
        <v>4.833333333333333</v>
      </c>
      <c r="L906" s="674">
        <v>4.7777777777777777</v>
      </c>
      <c r="M906" s="674">
        <v>4.7777777777777777</v>
      </c>
      <c r="N906" s="674">
        <v>4.7777777777777777</v>
      </c>
      <c r="O906" s="430" t="s">
        <v>2021</v>
      </c>
    </row>
    <row r="907" spans="1:15" ht="18" hidden="1" customHeight="1" x14ac:dyDescent="0.3">
      <c r="A907" s="215" t="s">
        <v>1833</v>
      </c>
      <c r="B907" s="215" t="s">
        <v>2440</v>
      </c>
      <c r="C907" s="660">
        <v>2</v>
      </c>
      <c r="D907" s="356" t="s">
        <v>2484</v>
      </c>
      <c r="E907" s="214" t="s">
        <v>2561</v>
      </c>
      <c r="F907" s="221" t="s">
        <v>2562</v>
      </c>
      <c r="G907" s="214" t="s">
        <v>1076</v>
      </c>
      <c r="H907" s="229" t="s">
        <v>1076</v>
      </c>
      <c r="I907" s="660">
        <v>18</v>
      </c>
      <c r="J907" s="672">
        <f t="shared" si="204"/>
        <v>4.5416666666666661</v>
      </c>
      <c r="K907" s="673">
        <v>4.5555555555555554</v>
      </c>
      <c r="L907" s="674">
        <v>4.5555555555555554</v>
      </c>
      <c r="M907" s="674">
        <v>4.5555555555555554</v>
      </c>
      <c r="N907" s="674">
        <v>4.5</v>
      </c>
      <c r="O907" s="430" t="s">
        <v>2021</v>
      </c>
    </row>
    <row r="908" spans="1:15" ht="18" hidden="1" customHeight="1" x14ac:dyDescent="0.3">
      <c r="A908" s="215" t="s">
        <v>1833</v>
      </c>
      <c r="B908" s="215" t="s">
        <v>2440</v>
      </c>
      <c r="C908" s="660">
        <v>2</v>
      </c>
      <c r="D908" s="356" t="s">
        <v>2484</v>
      </c>
      <c r="E908" s="214" t="s">
        <v>2563</v>
      </c>
      <c r="F908" s="221" t="s">
        <v>2564</v>
      </c>
      <c r="G908" s="214" t="s">
        <v>1076</v>
      </c>
      <c r="H908" s="229" t="s">
        <v>1076</v>
      </c>
      <c r="I908" s="660">
        <v>18</v>
      </c>
      <c r="J908" s="672">
        <f t="shared" si="204"/>
        <v>4.6617647058823533</v>
      </c>
      <c r="K908" s="673">
        <v>4.666666666666667</v>
      </c>
      <c r="L908" s="674">
        <v>4.6470588235294121</v>
      </c>
      <c r="M908" s="674">
        <v>4.7222222222222223</v>
      </c>
      <c r="N908" s="674">
        <v>4.6111111111111107</v>
      </c>
      <c r="O908" s="430" t="s">
        <v>2021</v>
      </c>
    </row>
    <row r="909" spans="1:15" ht="18" hidden="1" customHeight="1" x14ac:dyDescent="0.3">
      <c r="A909" s="215" t="s">
        <v>1833</v>
      </c>
      <c r="B909" s="215" t="s">
        <v>2440</v>
      </c>
      <c r="C909" s="660">
        <v>2</v>
      </c>
      <c r="D909" s="356" t="s">
        <v>2484</v>
      </c>
      <c r="E909" s="214" t="s">
        <v>2563</v>
      </c>
      <c r="F909" s="221" t="s">
        <v>2565</v>
      </c>
      <c r="G909" s="214" t="s">
        <v>1076</v>
      </c>
      <c r="H909" s="229" t="s">
        <v>1076</v>
      </c>
      <c r="I909" s="660">
        <v>18</v>
      </c>
      <c r="J909" s="672">
        <f t="shared" si="204"/>
        <v>4.6111111111111107</v>
      </c>
      <c r="K909" s="673">
        <v>4.6111111111111107</v>
      </c>
      <c r="L909" s="674">
        <v>4.6111111111111107</v>
      </c>
      <c r="M909" s="674">
        <v>4.666666666666667</v>
      </c>
      <c r="N909" s="674">
        <v>4.5555555555555554</v>
      </c>
      <c r="O909" s="430" t="s">
        <v>2021</v>
      </c>
    </row>
    <row r="910" spans="1:15" ht="18" hidden="1" customHeight="1" x14ac:dyDescent="0.3">
      <c r="A910" s="215" t="s">
        <v>1833</v>
      </c>
      <c r="B910" s="215" t="s">
        <v>2440</v>
      </c>
      <c r="C910" s="660">
        <v>2</v>
      </c>
      <c r="D910" s="356" t="s">
        <v>2484</v>
      </c>
      <c r="E910" s="214" t="s">
        <v>2531</v>
      </c>
      <c r="F910" s="221" t="s">
        <v>2533</v>
      </c>
      <c r="G910" s="214" t="s">
        <v>1076</v>
      </c>
      <c r="H910" s="229" t="s">
        <v>1076</v>
      </c>
      <c r="I910" s="660">
        <v>18</v>
      </c>
      <c r="J910" s="672">
        <f t="shared" si="204"/>
        <v>4.7777777777777777</v>
      </c>
      <c r="K910" s="673">
        <v>4.7777777777777777</v>
      </c>
      <c r="L910" s="674">
        <v>4.7777777777777777</v>
      </c>
      <c r="M910" s="674">
        <v>4.833333333333333</v>
      </c>
      <c r="N910" s="674">
        <v>4.7222222222222223</v>
      </c>
      <c r="O910" s="430" t="s">
        <v>2021</v>
      </c>
    </row>
    <row r="911" spans="1:15" ht="18" hidden="1" customHeight="1" x14ac:dyDescent="0.3">
      <c r="A911" s="215" t="s">
        <v>1833</v>
      </c>
      <c r="B911" s="215" t="s">
        <v>2440</v>
      </c>
      <c r="C911" s="660">
        <v>2</v>
      </c>
      <c r="D911" s="356" t="s">
        <v>2484</v>
      </c>
      <c r="E911" s="214" t="s">
        <v>2528</v>
      </c>
      <c r="F911" s="221" t="s">
        <v>2530</v>
      </c>
      <c r="G911" s="214" t="s">
        <v>1076</v>
      </c>
      <c r="H911" s="229" t="s">
        <v>1076</v>
      </c>
      <c r="I911" s="660">
        <v>16</v>
      </c>
      <c r="J911" s="672">
        <f t="shared" si="204"/>
        <v>4.7531250000000007</v>
      </c>
      <c r="K911" s="673">
        <v>4.8125</v>
      </c>
      <c r="L911" s="674">
        <v>4.7333333333333334</v>
      </c>
      <c r="M911" s="674">
        <v>4.7333333333333334</v>
      </c>
      <c r="N911" s="674">
        <v>4.7333333333333334</v>
      </c>
      <c r="O911" s="430" t="s">
        <v>2021</v>
      </c>
    </row>
    <row r="912" spans="1:15" ht="18" hidden="1" customHeight="1" x14ac:dyDescent="0.3">
      <c r="A912" s="215" t="s">
        <v>1833</v>
      </c>
      <c r="B912" s="215" t="s">
        <v>2440</v>
      </c>
      <c r="C912" s="660">
        <v>2</v>
      </c>
      <c r="D912" s="356" t="s">
        <v>2484</v>
      </c>
      <c r="E912" s="214" t="s">
        <v>2566</v>
      </c>
      <c r="F912" s="221" t="s">
        <v>2567</v>
      </c>
      <c r="G912" s="214" t="s">
        <v>1076</v>
      </c>
      <c r="H912" s="229" t="s">
        <v>1076</v>
      </c>
      <c r="I912" s="660">
        <v>14</v>
      </c>
      <c r="J912" s="672">
        <f t="shared" si="204"/>
        <v>4.6964285714285712</v>
      </c>
      <c r="K912" s="673">
        <v>4.7142857142857144</v>
      </c>
      <c r="L912" s="674">
        <v>4.7142857142857144</v>
      </c>
      <c r="M912" s="674">
        <v>4.7142857142857144</v>
      </c>
      <c r="N912" s="674">
        <v>4.6428571428571432</v>
      </c>
      <c r="O912" s="430" t="s">
        <v>2021</v>
      </c>
    </row>
    <row r="913" spans="1:15" ht="18" hidden="1" customHeight="1" x14ac:dyDescent="0.3">
      <c r="A913" s="215" t="s">
        <v>1833</v>
      </c>
      <c r="B913" s="215" t="s">
        <v>2440</v>
      </c>
      <c r="C913" s="660">
        <v>1</v>
      </c>
      <c r="D913" s="362" t="s">
        <v>2630</v>
      </c>
      <c r="E913" s="192"/>
      <c r="F913" s="365"/>
      <c r="G913" s="222" t="s">
        <v>2505</v>
      </c>
      <c r="H913" s="230" t="s">
        <v>2505</v>
      </c>
      <c r="I913" s="660">
        <v>11</v>
      </c>
      <c r="J913" s="675">
        <f>AVERAGE(J914:J921)</f>
        <v>4.1454545454545455</v>
      </c>
      <c r="K913" s="682">
        <f t="shared" ref="K913:N913" si="206">AVERAGE(K914:K921)</f>
        <v>4.1477272727272725</v>
      </c>
      <c r="L913" s="683">
        <f t="shared" si="206"/>
        <v>4.1136363636363633</v>
      </c>
      <c r="M913" s="683">
        <f t="shared" si="206"/>
        <v>4.0909090909090908</v>
      </c>
      <c r="N913" s="683">
        <f t="shared" si="206"/>
        <v>4.2295454545454536</v>
      </c>
      <c r="O913" s="434"/>
    </row>
    <row r="914" spans="1:15" ht="18" hidden="1" customHeight="1" x14ac:dyDescent="0.3">
      <c r="A914" s="215" t="s">
        <v>1833</v>
      </c>
      <c r="B914" s="215" t="s">
        <v>2440</v>
      </c>
      <c r="C914" s="660">
        <v>1</v>
      </c>
      <c r="D914" s="356" t="s">
        <v>2629</v>
      </c>
      <c r="E914" s="214" t="s">
        <v>2576</v>
      </c>
      <c r="F914" s="221" t="s">
        <v>2578</v>
      </c>
      <c r="G914" s="214" t="s">
        <v>1159</v>
      </c>
      <c r="H914" s="229" t="s">
        <v>1159</v>
      </c>
      <c r="I914" s="660">
        <v>11</v>
      </c>
      <c r="J914" s="672">
        <f t="shared" ref="J914:J921" si="207">AVERAGE(K914:N914)</f>
        <v>4.2272727272727266</v>
      </c>
      <c r="K914" s="673">
        <v>4.2727272727272725</v>
      </c>
      <c r="L914" s="674">
        <v>4.0909090909090908</v>
      </c>
      <c r="M914" s="674">
        <v>4.1818181818181817</v>
      </c>
      <c r="N914" s="674">
        <v>4.3636363636363633</v>
      </c>
      <c r="O914" s="430" t="s">
        <v>2021</v>
      </c>
    </row>
    <row r="915" spans="1:15" ht="18" hidden="1" customHeight="1" x14ac:dyDescent="0.3">
      <c r="A915" s="215" t="s">
        <v>1833</v>
      </c>
      <c r="B915" s="215" t="s">
        <v>2440</v>
      </c>
      <c r="C915" s="660">
        <v>1</v>
      </c>
      <c r="D915" s="356" t="s">
        <v>2629</v>
      </c>
      <c r="E915" s="214" t="s">
        <v>2576</v>
      </c>
      <c r="F915" s="221" t="s">
        <v>2580</v>
      </c>
      <c r="G915" s="214" t="s">
        <v>1159</v>
      </c>
      <c r="H915" s="229" t="s">
        <v>1159</v>
      </c>
      <c r="I915" s="660">
        <v>11</v>
      </c>
      <c r="J915" s="672">
        <f t="shared" si="207"/>
        <v>4.3</v>
      </c>
      <c r="K915" s="673">
        <v>4.3636363636363633</v>
      </c>
      <c r="L915" s="674">
        <v>4.3636363636363633</v>
      </c>
      <c r="M915" s="674">
        <v>4.2727272727272725</v>
      </c>
      <c r="N915" s="674">
        <v>4.2</v>
      </c>
      <c r="O915" s="430" t="s">
        <v>2021</v>
      </c>
    </row>
    <row r="916" spans="1:15" ht="18" hidden="1" customHeight="1" x14ac:dyDescent="0.3">
      <c r="A916" s="215" t="s">
        <v>1833</v>
      </c>
      <c r="B916" s="215" t="s">
        <v>2440</v>
      </c>
      <c r="C916" s="660">
        <v>1</v>
      </c>
      <c r="D916" s="356" t="s">
        <v>2629</v>
      </c>
      <c r="E916" s="214" t="s">
        <v>2576</v>
      </c>
      <c r="F916" s="221" t="s">
        <v>2582</v>
      </c>
      <c r="G916" s="214" t="s">
        <v>1159</v>
      </c>
      <c r="H916" s="229" t="s">
        <v>1159</v>
      </c>
      <c r="I916" s="660">
        <v>11</v>
      </c>
      <c r="J916" s="672">
        <f t="shared" si="207"/>
        <v>4.3863636363636358</v>
      </c>
      <c r="K916" s="673">
        <v>4.3636363636363633</v>
      </c>
      <c r="L916" s="674">
        <v>4.3636363636363633</v>
      </c>
      <c r="M916" s="674">
        <v>4.3636363636363633</v>
      </c>
      <c r="N916" s="674">
        <v>4.4545454545454541</v>
      </c>
      <c r="O916" s="430" t="s">
        <v>2021</v>
      </c>
    </row>
    <row r="917" spans="1:15" ht="18" hidden="1" customHeight="1" x14ac:dyDescent="0.3">
      <c r="A917" s="215" t="s">
        <v>1833</v>
      </c>
      <c r="B917" s="215" t="s">
        <v>2440</v>
      </c>
      <c r="C917" s="660">
        <v>1</v>
      </c>
      <c r="D917" s="356" t="s">
        <v>2629</v>
      </c>
      <c r="E917" s="214" t="s">
        <v>2576</v>
      </c>
      <c r="F917" s="221" t="s">
        <v>2584</v>
      </c>
      <c r="G917" s="214" t="s">
        <v>1159</v>
      </c>
      <c r="H917" s="229" t="s">
        <v>1159</v>
      </c>
      <c r="I917" s="660">
        <v>11</v>
      </c>
      <c r="J917" s="672">
        <f t="shared" si="207"/>
        <v>4.1136363636363633</v>
      </c>
      <c r="K917" s="673">
        <v>4.1818181818181817</v>
      </c>
      <c r="L917" s="674">
        <v>4</v>
      </c>
      <c r="M917" s="674">
        <v>4.0909090909090908</v>
      </c>
      <c r="N917" s="674">
        <v>4.1818181818181817</v>
      </c>
      <c r="O917" s="430" t="s">
        <v>2021</v>
      </c>
    </row>
    <row r="918" spans="1:15" ht="18" hidden="1" customHeight="1" x14ac:dyDescent="0.3">
      <c r="A918" s="215" t="s">
        <v>1833</v>
      </c>
      <c r="B918" s="215" t="s">
        <v>2440</v>
      </c>
      <c r="C918" s="660">
        <v>1</v>
      </c>
      <c r="D918" s="356" t="s">
        <v>2629</v>
      </c>
      <c r="E918" s="214" t="s">
        <v>2576</v>
      </c>
      <c r="F918" s="221" t="s">
        <v>2586</v>
      </c>
      <c r="G918" s="214" t="s">
        <v>1159</v>
      </c>
      <c r="H918" s="229" t="s">
        <v>1159</v>
      </c>
      <c r="I918" s="660">
        <v>11</v>
      </c>
      <c r="J918" s="672">
        <f t="shared" si="207"/>
        <v>4.0909090909090908</v>
      </c>
      <c r="K918" s="673">
        <v>4</v>
      </c>
      <c r="L918" s="674">
        <v>4.0909090909090908</v>
      </c>
      <c r="M918" s="674">
        <v>4</v>
      </c>
      <c r="N918" s="674">
        <v>4.2727272727272725</v>
      </c>
      <c r="O918" s="430" t="s">
        <v>2021</v>
      </c>
    </row>
    <row r="919" spans="1:15" ht="18" hidden="1" customHeight="1" x14ac:dyDescent="0.3">
      <c r="A919" s="215" t="s">
        <v>1833</v>
      </c>
      <c r="B919" s="215" t="s">
        <v>2440</v>
      </c>
      <c r="C919" s="660">
        <v>1</v>
      </c>
      <c r="D919" s="356" t="s">
        <v>2629</v>
      </c>
      <c r="E919" s="214" t="s">
        <v>2588</v>
      </c>
      <c r="F919" s="221" t="s">
        <v>2590</v>
      </c>
      <c r="G919" s="214" t="s">
        <v>1159</v>
      </c>
      <c r="H919" s="229" t="s">
        <v>1159</v>
      </c>
      <c r="I919" s="660">
        <v>11</v>
      </c>
      <c r="J919" s="672">
        <f t="shared" si="207"/>
        <v>3.954545454545455</v>
      </c>
      <c r="K919" s="673">
        <v>4</v>
      </c>
      <c r="L919" s="674">
        <v>4</v>
      </c>
      <c r="M919" s="674">
        <v>3.9090909090909092</v>
      </c>
      <c r="N919" s="674">
        <v>3.9090909090909092</v>
      </c>
      <c r="O919" s="430" t="s">
        <v>2021</v>
      </c>
    </row>
    <row r="920" spans="1:15" ht="18" hidden="1" customHeight="1" x14ac:dyDescent="0.3">
      <c r="A920" s="215" t="s">
        <v>1833</v>
      </c>
      <c r="B920" s="215" t="s">
        <v>2440</v>
      </c>
      <c r="C920" s="660">
        <v>1</v>
      </c>
      <c r="D920" s="356" t="s">
        <v>2629</v>
      </c>
      <c r="E920" s="214" t="s">
        <v>2576</v>
      </c>
      <c r="F920" s="221" t="s">
        <v>2592</v>
      </c>
      <c r="G920" s="214" t="s">
        <v>1159</v>
      </c>
      <c r="H920" s="229" t="s">
        <v>1159</v>
      </c>
      <c r="I920" s="660">
        <v>11</v>
      </c>
      <c r="J920" s="672">
        <f t="shared" si="207"/>
        <v>3.9090909090909092</v>
      </c>
      <c r="K920" s="673">
        <v>3.9090909090909092</v>
      </c>
      <c r="L920" s="674">
        <v>3.8181818181818183</v>
      </c>
      <c r="M920" s="674">
        <v>3.8181818181818183</v>
      </c>
      <c r="N920" s="674">
        <v>4.0909090909090908</v>
      </c>
      <c r="O920" s="430" t="s">
        <v>2021</v>
      </c>
    </row>
    <row r="921" spans="1:15" ht="18" hidden="1" customHeight="1" x14ac:dyDescent="0.3">
      <c r="A921" s="215" t="s">
        <v>1833</v>
      </c>
      <c r="B921" s="215" t="s">
        <v>2440</v>
      </c>
      <c r="C921" s="660">
        <v>1</v>
      </c>
      <c r="D921" s="356" t="s">
        <v>2629</v>
      </c>
      <c r="E921" s="214" t="s">
        <v>2576</v>
      </c>
      <c r="F921" s="221" t="s">
        <v>2594</v>
      </c>
      <c r="G921" s="214" t="s">
        <v>1159</v>
      </c>
      <c r="H921" s="229" t="s">
        <v>1159</v>
      </c>
      <c r="I921" s="660">
        <v>11</v>
      </c>
      <c r="J921" s="672">
        <f t="shared" si="207"/>
        <v>4.1818181818181817</v>
      </c>
      <c r="K921" s="673">
        <v>4.0909090909090908</v>
      </c>
      <c r="L921" s="674">
        <v>4.1818181818181817</v>
      </c>
      <c r="M921" s="674">
        <v>4.0909090909090908</v>
      </c>
      <c r="N921" s="674">
        <v>4.3636363636363633</v>
      </c>
      <c r="O921" s="430" t="s">
        <v>2021</v>
      </c>
    </row>
    <row r="922" spans="1:15" ht="18" hidden="1" customHeight="1" x14ac:dyDescent="0.3">
      <c r="A922" s="215" t="s">
        <v>1833</v>
      </c>
      <c r="B922" s="215" t="s">
        <v>2440</v>
      </c>
      <c r="C922" s="660">
        <v>1</v>
      </c>
      <c r="D922" s="362" t="s">
        <v>2603</v>
      </c>
      <c r="E922" s="192"/>
      <c r="F922" s="365"/>
      <c r="G922" s="222" t="s">
        <v>2506</v>
      </c>
      <c r="H922" s="230" t="s">
        <v>2506</v>
      </c>
      <c r="I922" s="660">
        <v>18</v>
      </c>
      <c r="J922" s="675">
        <f>AVERAGE(J923:J926)</f>
        <v>4.541666666666667</v>
      </c>
      <c r="K922" s="682">
        <f t="shared" ref="K922:N922" si="208">AVERAGE(K923:K926)</f>
        <v>4.5</v>
      </c>
      <c r="L922" s="683">
        <f t="shared" si="208"/>
        <v>4.5694444444444446</v>
      </c>
      <c r="M922" s="683">
        <f t="shared" si="208"/>
        <v>4.5277777777777777</v>
      </c>
      <c r="N922" s="683">
        <f t="shared" si="208"/>
        <v>4.5694444444444446</v>
      </c>
      <c r="O922" s="434"/>
    </row>
    <row r="923" spans="1:15" ht="18" hidden="1" customHeight="1" x14ac:dyDescent="0.3">
      <c r="A923" s="215" t="s">
        <v>1833</v>
      </c>
      <c r="B923" s="215" t="s">
        <v>2440</v>
      </c>
      <c r="C923" s="660">
        <v>1</v>
      </c>
      <c r="D923" s="356" t="s">
        <v>2604</v>
      </c>
      <c r="E923" s="214" t="s">
        <v>2606</v>
      </c>
      <c r="F923" s="221" t="s">
        <v>2608</v>
      </c>
      <c r="G923" s="214" t="s">
        <v>203</v>
      </c>
      <c r="H923" s="229" t="s">
        <v>203</v>
      </c>
      <c r="I923" s="660">
        <v>18</v>
      </c>
      <c r="J923" s="672">
        <f t="shared" ref="J923:J926" si="209">AVERAGE(K923:N923)</f>
        <v>4.5555555555555554</v>
      </c>
      <c r="K923" s="673">
        <v>4.5555555555555554</v>
      </c>
      <c r="L923" s="674">
        <v>4.6111111111111107</v>
      </c>
      <c r="M923" s="674">
        <v>4.5</v>
      </c>
      <c r="N923" s="674">
        <v>4.5555555555555554</v>
      </c>
      <c r="O923" s="430" t="s">
        <v>2021</v>
      </c>
    </row>
    <row r="924" spans="1:15" ht="18" hidden="1" customHeight="1" x14ac:dyDescent="0.3">
      <c r="A924" s="215" t="s">
        <v>1833</v>
      </c>
      <c r="B924" s="215" t="s">
        <v>2440</v>
      </c>
      <c r="C924" s="660">
        <v>1</v>
      </c>
      <c r="D924" s="356" t="s">
        <v>2604</v>
      </c>
      <c r="E924" s="214" t="s">
        <v>2546</v>
      </c>
      <c r="F924" s="221" t="s">
        <v>2610</v>
      </c>
      <c r="G924" s="214" t="s">
        <v>203</v>
      </c>
      <c r="H924" s="229" t="s">
        <v>203</v>
      </c>
      <c r="I924" s="660">
        <v>18</v>
      </c>
      <c r="J924" s="672">
        <f t="shared" si="209"/>
        <v>4.4583333333333339</v>
      </c>
      <c r="K924" s="673">
        <v>4.2777777777777777</v>
      </c>
      <c r="L924" s="674">
        <v>4.5</v>
      </c>
      <c r="M924" s="674">
        <v>4.5</v>
      </c>
      <c r="N924" s="674">
        <v>4.5555555555555554</v>
      </c>
      <c r="O924" s="430" t="s">
        <v>2021</v>
      </c>
    </row>
    <row r="925" spans="1:15" ht="18" hidden="1" customHeight="1" x14ac:dyDescent="0.3">
      <c r="A925" s="215" t="s">
        <v>1833</v>
      </c>
      <c r="B925" s="215" t="s">
        <v>2440</v>
      </c>
      <c r="C925" s="660">
        <v>1</v>
      </c>
      <c r="D925" s="356" t="s">
        <v>2604</v>
      </c>
      <c r="E925" s="214" t="s">
        <v>2612</v>
      </c>
      <c r="F925" s="221" t="s">
        <v>2614</v>
      </c>
      <c r="G925" s="214" t="s">
        <v>203</v>
      </c>
      <c r="H925" s="229" t="s">
        <v>203</v>
      </c>
      <c r="I925" s="660">
        <v>18</v>
      </c>
      <c r="J925" s="672">
        <f t="shared" si="209"/>
        <v>4.4861111111111107</v>
      </c>
      <c r="K925" s="673">
        <v>4.5</v>
      </c>
      <c r="L925" s="674">
        <v>4.5</v>
      </c>
      <c r="M925" s="674">
        <v>4.4444444444444446</v>
      </c>
      <c r="N925" s="674">
        <v>4.5</v>
      </c>
      <c r="O925" s="430" t="s">
        <v>2021</v>
      </c>
    </row>
    <row r="926" spans="1:15" ht="18" hidden="1" customHeight="1" x14ac:dyDescent="0.3">
      <c r="A926" s="215" t="s">
        <v>1833</v>
      </c>
      <c r="B926" s="215" t="s">
        <v>2440</v>
      </c>
      <c r="C926" s="660">
        <v>1</v>
      </c>
      <c r="D926" s="356" t="s">
        <v>2604</v>
      </c>
      <c r="E926" s="214" t="s">
        <v>2606</v>
      </c>
      <c r="F926" s="221" t="s">
        <v>2616</v>
      </c>
      <c r="G926" s="214" t="s">
        <v>203</v>
      </c>
      <c r="H926" s="229" t="s">
        <v>203</v>
      </c>
      <c r="I926" s="660">
        <v>18</v>
      </c>
      <c r="J926" s="672">
        <f t="shared" si="209"/>
        <v>4.666666666666667</v>
      </c>
      <c r="K926" s="673">
        <v>4.666666666666667</v>
      </c>
      <c r="L926" s="674">
        <v>4.666666666666667</v>
      </c>
      <c r="M926" s="674">
        <v>4.666666666666667</v>
      </c>
      <c r="N926" s="674">
        <v>4.666666666666667</v>
      </c>
      <c r="O926" s="430" t="s">
        <v>2021</v>
      </c>
    </row>
    <row r="927" spans="1:15" ht="18" hidden="1" customHeight="1" x14ac:dyDescent="0.3">
      <c r="A927" s="215" t="s">
        <v>1833</v>
      </c>
      <c r="B927" s="215" t="s">
        <v>2440</v>
      </c>
      <c r="C927" s="660">
        <v>1</v>
      </c>
      <c r="D927" s="362" t="s">
        <v>654</v>
      </c>
      <c r="E927" s="192"/>
      <c r="F927" s="365"/>
      <c r="G927" s="222" t="s">
        <v>2618</v>
      </c>
      <c r="H927" s="230" t="s">
        <v>1541</v>
      </c>
      <c r="I927" s="660">
        <v>21</v>
      </c>
      <c r="J927" s="675">
        <f>AVERAGE(J928:J929)</f>
        <v>4.6578947368421044</v>
      </c>
      <c r="K927" s="682">
        <f t="shared" ref="K927:N927" si="210">AVERAGE(K928:K929)</f>
        <v>4.6052631578947363</v>
      </c>
      <c r="L927" s="683">
        <f t="shared" si="210"/>
        <v>4.6842105263157894</v>
      </c>
      <c r="M927" s="683">
        <f t="shared" si="210"/>
        <v>4.6842105263157894</v>
      </c>
      <c r="N927" s="683">
        <f t="shared" si="210"/>
        <v>4.6578947368421053</v>
      </c>
      <c r="O927" s="434"/>
    </row>
    <row r="928" spans="1:15" ht="18" hidden="1" customHeight="1" x14ac:dyDescent="0.3">
      <c r="A928" s="215" t="s">
        <v>1833</v>
      </c>
      <c r="B928" s="215" t="s">
        <v>2440</v>
      </c>
      <c r="C928" s="660">
        <v>2</v>
      </c>
      <c r="D928" s="356" t="s">
        <v>571</v>
      </c>
      <c r="E928" s="214" t="s">
        <v>2542</v>
      </c>
      <c r="F928" s="221" t="s">
        <v>2620</v>
      </c>
      <c r="G928" s="214" t="s">
        <v>1541</v>
      </c>
      <c r="H928" s="229" t="s">
        <v>1541</v>
      </c>
      <c r="I928" s="660">
        <v>19</v>
      </c>
      <c r="J928" s="672">
        <f t="shared" ref="J928:J929" si="211">AVERAGE(K928:N928)</f>
        <v>4.6710526315789469</v>
      </c>
      <c r="K928" s="673">
        <v>4.6842105263157894</v>
      </c>
      <c r="L928" s="674">
        <v>4.6842105263157894</v>
      </c>
      <c r="M928" s="674">
        <v>4.6842105263157894</v>
      </c>
      <c r="N928" s="674">
        <v>4.6315789473684212</v>
      </c>
      <c r="O928" s="430" t="s">
        <v>2021</v>
      </c>
    </row>
    <row r="929" spans="1:16" ht="18" hidden="1" customHeight="1" x14ac:dyDescent="0.3">
      <c r="A929" s="215" t="s">
        <v>1833</v>
      </c>
      <c r="B929" s="215" t="s">
        <v>2440</v>
      </c>
      <c r="C929" s="660">
        <v>2</v>
      </c>
      <c r="D929" s="356" t="s">
        <v>571</v>
      </c>
      <c r="E929" s="214" t="s">
        <v>2542</v>
      </c>
      <c r="F929" s="221" t="s">
        <v>2622</v>
      </c>
      <c r="G929" s="214" t="s">
        <v>1541</v>
      </c>
      <c r="H929" s="229" t="s">
        <v>1541</v>
      </c>
      <c r="I929" s="660">
        <v>19</v>
      </c>
      <c r="J929" s="672">
        <f t="shared" si="211"/>
        <v>4.6447368421052628</v>
      </c>
      <c r="K929" s="673">
        <v>4.5263157894736841</v>
      </c>
      <c r="L929" s="674">
        <v>4.6842105263157894</v>
      </c>
      <c r="M929" s="674">
        <v>4.6842105263157894</v>
      </c>
      <c r="N929" s="674">
        <v>4.6842105263157894</v>
      </c>
      <c r="O929" s="430" t="s">
        <v>2021</v>
      </c>
    </row>
    <row r="930" spans="1:16" ht="18" hidden="1" customHeight="1" x14ac:dyDescent="0.3">
      <c r="A930" s="263" t="s">
        <v>3399</v>
      </c>
      <c r="B930" s="263"/>
      <c r="C930" s="659"/>
      <c r="D930" s="361"/>
      <c r="E930" s="264"/>
      <c r="F930" s="264"/>
      <c r="G930" s="264"/>
      <c r="H930" s="264"/>
      <c r="I930" s="659"/>
      <c r="J930" s="686">
        <f>AVERAGEIF($E$932:$E$1100, "*", J932:J1100)</f>
        <v>4.6479474020105878</v>
      </c>
      <c r="K930" s="687">
        <f t="shared" ref="K930:N930" si="212">AVERAGEIF($E$932:$E$1100, "*", K932:K1100)</f>
        <v>4.6500757677800166</v>
      </c>
      <c r="L930" s="688">
        <f t="shared" si="212"/>
        <v>4.6597467978607936</v>
      </c>
      <c r="M930" s="688">
        <f t="shared" si="212"/>
        <v>4.6357971147016919</v>
      </c>
      <c r="N930" s="688">
        <f t="shared" si="212"/>
        <v>4.6461699276998543</v>
      </c>
      <c r="O930" s="512" t="s">
        <v>3394</v>
      </c>
    </row>
    <row r="931" spans="1:16" ht="18" customHeight="1" x14ac:dyDescent="0.3">
      <c r="A931" s="215" t="s">
        <v>3394</v>
      </c>
      <c r="B931" s="215" t="s">
        <v>3392</v>
      </c>
      <c r="C931" s="660">
        <v>22</v>
      </c>
      <c r="D931" s="362" t="s">
        <v>3390</v>
      </c>
      <c r="E931" s="192"/>
      <c r="F931" s="365"/>
      <c r="G931" s="222" t="s">
        <v>247</v>
      </c>
      <c r="H931" s="230" t="s">
        <v>248</v>
      </c>
      <c r="I931" s="661">
        <v>77</v>
      </c>
      <c r="J931" s="675">
        <f>AVERAGE(J932:J952)</f>
        <v>4.6534902826981703</v>
      </c>
      <c r="K931" s="682">
        <f>AVERAGE(K932:K952)</f>
        <v>4.6415851963199461</v>
      </c>
      <c r="L931" s="683">
        <f>AVERAGE(L932:L952)</f>
        <v>4.6635450735746629</v>
      </c>
      <c r="M931" s="683">
        <f>AVERAGE(M932:M952)</f>
        <v>4.6505079119710118</v>
      </c>
      <c r="N931" s="683">
        <f>AVERAGE(N932:N952)</f>
        <v>4.6583229489270606</v>
      </c>
      <c r="O931" s="434"/>
    </row>
    <row r="932" spans="1:16" ht="18" customHeight="1" x14ac:dyDescent="0.3">
      <c r="A932" s="215" t="s">
        <v>3394</v>
      </c>
      <c r="B932" s="215" t="s">
        <v>3392</v>
      </c>
      <c r="C932" s="660">
        <v>22</v>
      </c>
      <c r="D932" s="356" t="s">
        <v>3395</v>
      </c>
      <c r="E932" s="214" t="s">
        <v>112</v>
      </c>
      <c r="F932" s="221" t="s">
        <v>326</v>
      </c>
      <c r="G932" s="214" t="s">
        <v>247</v>
      </c>
      <c r="H932" s="229" t="s">
        <v>248</v>
      </c>
      <c r="I932" s="661">
        <v>12</v>
      </c>
      <c r="J932" s="672">
        <f t="shared" ref="J932:J941" si="213">AVERAGE(K932:N932)</f>
        <v>4.5</v>
      </c>
      <c r="K932" s="673">
        <v>4.5</v>
      </c>
      <c r="L932" s="674">
        <v>4.5</v>
      </c>
      <c r="M932" s="674">
        <v>4.5</v>
      </c>
      <c r="N932" s="674">
        <v>4.5</v>
      </c>
      <c r="O932" s="430" t="s">
        <v>1535</v>
      </c>
    </row>
    <row r="933" spans="1:16" ht="18" customHeight="1" x14ac:dyDescent="0.3">
      <c r="A933" s="215" t="s">
        <v>3394</v>
      </c>
      <c r="B933" s="215" t="s">
        <v>3392</v>
      </c>
      <c r="C933" s="660">
        <v>22</v>
      </c>
      <c r="D933" s="356" t="s">
        <v>3395</v>
      </c>
      <c r="E933" s="214" t="s">
        <v>94</v>
      </c>
      <c r="F933" s="221" t="s">
        <v>326</v>
      </c>
      <c r="G933" s="214" t="s">
        <v>247</v>
      </c>
      <c r="H933" s="229" t="s">
        <v>248</v>
      </c>
      <c r="I933" s="661">
        <v>11</v>
      </c>
      <c r="J933" s="675">
        <f t="shared" si="213"/>
        <v>4.6022727272727275</v>
      </c>
      <c r="K933" s="676">
        <v>4.5</v>
      </c>
      <c r="L933" s="677">
        <v>4.6363636363636367</v>
      </c>
      <c r="M933" s="677">
        <v>4.6363636363636367</v>
      </c>
      <c r="N933" s="677">
        <v>4.6363636363636367</v>
      </c>
      <c r="O933" s="430" t="s">
        <v>1535</v>
      </c>
      <c r="P933" s="1"/>
    </row>
    <row r="934" spans="1:16" ht="18" customHeight="1" x14ac:dyDescent="0.3">
      <c r="A934" s="215" t="s">
        <v>3394</v>
      </c>
      <c r="B934" s="215" t="s">
        <v>3392</v>
      </c>
      <c r="C934" s="660">
        <v>22</v>
      </c>
      <c r="D934" s="356" t="s">
        <v>3395</v>
      </c>
      <c r="E934" s="214" t="s">
        <v>93</v>
      </c>
      <c r="F934" s="221" t="s">
        <v>326</v>
      </c>
      <c r="G934" s="214" t="s">
        <v>247</v>
      </c>
      <c r="H934" s="229" t="s">
        <v>248</v>
      </c>
      <c r="I934" s="661">
        <v>11</v>
      </c>
      <c r="J934" s="675">
        <f t="shared" si="213"/>
        <v>4.8181818181818183</v>
      </c>
      <c r="K934" s="676">
        <v>4.8181818181818183</v>
      </c>
      <c r="L934" s="677">
        <v>4.8181818181818183</v>
      </c>
      <c r="M934" s="677">
        <v>4.8181818181818183</v>
      </c>
      <c r="N934" s="677">
        <v>4.8181818181818183</v>
      </c>
      <c r="O934" s="430" t="s">
        <v>1535</v>
      </c>
    </row>
    <row r="935" spans="1:16" ht="18" customHeight="1" x14ac:dyDescent="0.3">
      <c r="A935" s="215" t="s">
        <v>3394</v>
      </c>
      <c r="B935" s="215" t="s">
        <v>3392</v>
      </c>
      <c r="C935" s="660">
        <v>22</v>
      </c>
      <c r="D935" s="356" t="s">
        <v>3395</v>
      </c>
      <c r="E935" s="214" t="s">
        <v>95</v>
      </c>
      <c r="F935" s="221" t="s">
        <v>321</v>
      </c>
      <c r="G935" s="214" t="s">
        <v>247</v>
      </c>
      <c r="H935" s="229" t="s">
        <v>248</v>
      </c>
      <c r="I935" s="661">
        <v>15</v>
      </c>
      <c r="J935" s="675">
        <f t="shared" si="213"/>
        <v>4.8464285714285715</v>
      </c>
      <c r="K935" s="676">
        <v>4.8666666666666663</v>
      </c>
      <c r="L935" s="677">
        <v>4.8666666666666663</v>
      </c>
      <c r="M935" s="677">
        <v>4.7857142857142856</v>
      </c>
      <c r="N935" s="677">
        <v>4.8666666666666663</v>
      </c>
      <c r="O935" s="430" t="s">
        <v>1535</v>
      </c>
    </row>
    <row r="936" spans="1:16" ht="18" customHeight="1" x14ac:dyDescent="0.3">
      <c r="A936" s="215" t="s">
        <v>3394</v>
      </c>
      <c r="B936" s="215" t="s">
        <v>3392</v>
      </c>
      <c r="C936" s="660">
        <v>22</v>
      </c>
      <c r="D936" s="356" t="s">
        <v>3395</v>
      </c>
      <c r="E936" s="214" t="s">
        <v>97</v>
      </c>
      <c r="F936" s="221" t="s">
        <v>321</v>
      </c>
      <c r="G936" s="214" t="s">
        <v>247</v>
      </c>
      <c r="H936" s="229" t="s">
        <v>248</v>
      </c>
      <c r="I936" s="661">
        <v>14</v>
      </c>
      <c r="J936" s="675">
        <f t="shared" si="213"/>
        <v>4.6538461538461542</v>
      </c>
      <c r="K936" s="676">
        <v>4.6428571428571432</v>
      </c>
      <c r="L936" s="677">
        <v>4.7142857142857144</v>
      </c>
      <c r="M936" s="677">
        <v>4.615384615384615</v>
      </c>
      <c r="N936" s="677">
        <v>4.6428571428571432</v>
      </c>
      <c r="O936" s="430" t="s">
        <v>1535</v>
      </c>
      <c r="P936" s="1"/>
    </row>
    <row r="937" spans="1:16" ht="18" customHeight="1" x14ac:dyDescent="0.3">
      <c r="A937" s="215" t="s">
        <v>3394</v>
      </c>
      <c r="B937" s="215" t="s">
        <v>3392</v>
      </c>
      <c r="C937" s="660">
        <v>22</v>
      </c>
      <c r="D937" s="356" t="s">
        <v>3395</v>
      </c>
      <c r="E937" s="214" t="s">
        <v>108</v>
      </c>
      <c r="F937" s="221" t="s">
        <v>96</v>
      </c>
      <c r="G937" s="214" t="s">
        <v>247</v>
      </c>
      <c r="H937" s="229" t="s">
        <v>248</v>
      </c>
      <c r="I937" s="661">
        <v>22</v>
      </c>
      <c r="J937" s="675">
        <f t="shared" si="213"/>
        <v>4.8181818181818183</v>
      </c>
      <c r="K937" s="676">
        <v>4.8181818181818183</v>
      </c>
      <c r="L937" s="677">
        <v>4.8181818181818183</v>
      </c>
      <c r="M937" s="677">
        <v>4.8181818181818183</v>
      </c>
      <c r="N937" s="677">
        <v>4.8181818181818183</v>
      </c>
      <c r="O937" s="430" t="s">
        <v>1535</v>
      </c>
    </row>
    <row r="938" spans="1:16" ht="18" customHeight="1" x14ac:dyDescent="0.3">
      <c r="A938" s="215" t="s">
        <v>3394</v>
      </c>
      <c r="B938" s="215" t="s">
        <v>3392</v>
      </c>
      <c r="C938" s="660">
        <v>22</v>
      </c>
      <c r="D938" s="356" t="s">
        <v>3395</v>
      </c>
      <c r="E938" s="214" t="s">
        <v>501</v>
      </c>
      <c r="F938" s="221" t="s">
        <v>502</v>
      </c>
      <c r="G938" s="214" t="s">
        <v>247</v>
      </c>
      <c r="H938" s="229" t="s">
        <v>248</v>
      </c>
      <c r="I938" s="661">
        <v>38</v>
      </c>
      <c r="J938" s="675">
        <f t="shared" si="213"/>
        <v>4.7368421052631575</v>
      </c>
      <c r="K938" s="676">
        <v>4.7368421052631575</v>
      </c>
      <c r="L938" s="677">
        <v>4.7368421052631575</v>
      </c>
      <c r="M938" s="677">
        <v>4.7368421052631575</v>
      </c>
      <c r="N938" s="677">
        <v>4.7368421052631575</v>
      </c>
      <c r="O938" s="430" t="s">
        <v>1536</v>
      </c>
    </row>
    <row r="939" spans="1:16" ht="18" customHeight="1" x14ac:dyDescent="0.3">
      <c r="A939" s="215" t="s">
        <v>3394</v>
      </c>
      <c r="B939" s="215" t="s">
        <v>3392</v>
      </c>
      <c r="C939" s="660">
        <v>22</v>
      </c>
      <c r="D939" s="356" t="s">
        <v>3395</v>
      </c>
      <c r="E939" s="214" t="s">
        <v>505</v>
      </c>
      <c r="F939" s="221" t="s">
        <v>506</v>
      </c>
      <c r="G939" s="214" t="s">
        <v>247</v>
      </c>
      <c r="H939" s="229" t="s">
        <v>248</v>
      </c>
      <c r="I939" s="661">
        <v>12</v>
      </c>
      <c r="J939" s="675">
        <f t="shared" si="213"/>
        <v>4.75</v>
      </c>
      <c r="K939" s="676">
        <v>4.75</v>
      </c>
      <c r="L939" s="677">
        <v>4.75</v>
      </c>
      <c r="M939" s="677">
        <v>4.75</v>
      </c>
      <c r="N939" s="677">
        <v>4.75</v>
      </c>
      <c r="O939" s="430" t="s">
        <v>1536</v>
      </c>
    </row>
    <row r="940" spans="1:16" ht="18" customHeight="1" x14ac:dyDescent="0.3">
      <c r="A940" s="215" t="s">
        <v>3394</v>
      </c>
      <c r="B940" s="215" t="s">
        <v>3392</v>
      </c>
      <c r="C940" s="660">
        <v>22</v>
      </c>
      <c r="D940" s="356" t="s">
        <v>3395</v>
      </c>
      <c r="E940" s="214" t="s">
        <v>503</v>
      </c>
      <c r="F940" s="221" t="s">
        <v>504</v>
      </c>
      <c r="G940" s="214" t="s">
        <v>247</v>
      </c>
      <c r="H940" s="229" t="s">
        <v>248</v>
      </c>
      <c r="I940" s="661">
        <v>24</v>
      </c>
      <c r="J940" s="675">
        <f t="shared" si="213"/>
        <v>4.7187499999999991</v>
      </c>
      <c r="K940" s="676">
        <v>4.708333333333333</v>
      </c>
      <c r="L940" s="677">
        <v>4.75</v>
      </c>
      <c r="M940" s="677">
        <v>4.708333333333333</v>
      </c>
      <c r="N940" s="677">
        <v>4.708333333333333</v>
      </c>
      <c r="O940" s="430" t="s">
        <v>1536</v>
      </c>
      <c r="P940" s="1"/>
    </row>
    <row r="941" spans="1:16" ht="18" customHeight="1" x14ac:dyDescent="0.3">
      <c r="A941" s="215" t="s">
        <v>3394</v>
      </c>
      <c r="B941" s="215" t="s">
        <v>3392</v>
      </c>
      <c r="C941" s="660">
        <v>22</v>
      </c>
      <c r="D941" s="356" t="s">
        <v>3395</v>
      </c>
      <c r="E941" s="103" t="s">
        <v>1298</v>
      </c>
      <c r="F941" s="181" t="s">
        <v>1299</v>
      </c>
      <c r="G941" s="214" t="s">
        <v>247</v>
      </c>
      <c r="H941" s="229" t="s">
        <v>248</v>
      </c>
      <c r="I941" s="661">
        <v>11</v>
      </c>
      <c r="J941" s="675">
        <f t="shared" si="213"/>
        <v>4.7272727272727275</v>
      </c>
      <c r="K941" s="676">
        <v>4.7272727272727275</v>
      </c>
      <c r="L941" s="677">
        <v>4.7272727272727275</v>
      </c>
      <c r="M941" s="677">
        <v>4.7272727272727275</v>
      </c>
      <c r="N941" s="677">
        <v>4.7272727272727275</v>
      </c>
      <c r="O941" s="430" t="s">
        <v>1537</v>
      </c>
    </row>
    <row r="942" spans="1:16" ht="18" customHeight="1" x14ac:dyDescent="0.3">
      <c r="A942" s="215" t="s">
        <v>3394</v>
      </c>
      <c r="B942" s="215" t="s">
        <v>3392</v>
      </c>
      <c r="C942" s="660">
        <v>22</v>
      </c>
      <c r="D942" s="356" t="s">
        <v>3395</v>
      </c>
      <c r="E942" s="103" t="s">
        <v>1300</v>
      </c>
      <c r="F942" s="181" t="s">
        <v>1301</v>
      </c>
      <c r="G942" s="214" t="s">
        <v>247</v>
      </c>
      <c r="H942" s="229" t="s">
        <v>248</v>
      </c>
      <c r="I942" s="661">
        <v>6</v>
      </c>
      <c r="J942" s="675">
        <f>AVERAGE(K942:N942)</f>
        <v>4.5833333333333339</v>
      </c>
      <c r="K942" s="676">
        <v>4.5</v>
      </c>
      <c r="L942" s="677">
        <v>4.5</v>
      </c>
      <c r="M942" s="677">
        <v>4.666666666666667</v>
      </c>
      <c r="N942" s="677">
        <v>4.666666666666667</v>
      </c>
      <c r="O942" s="430" t="s">
        <v>1537</v>
      </c>
    </row>
    <row r="943" spans="1:16" ht="18" customHeight="1" x14ac:dyDescent="0.3">
      <c r="A943" s="215" t="s">
        <v>3394</v>
      </c>
      <c r="B943" s="215" t="s">
        <v>3392</v>
      </c>
      <c r="C943" s="660">
        <v>22</v>
      </c>
      <c r="D943" s="356" t="s">
        <v>3395</v>
      </c>
      <c r="E943" s="103" t="s">
        <v>1302</v>
      </c>
      <c r="F943" s="181" t="s">
        <v>1303</v>
      </c>
      <c r="G943" s="214" t="s">
        <v>247</v>
      </c>
      <c r="H943" s="229" t="s">
        <v>248</v>
      </c>
      <c r="I943" s="661">
        <v>30</v>
      </c>
      <c r="J943" s="675">
        <f t="shared" ref="J943:J952" si="214">AVERAGE(K943:N943)</f>
        <v>4.5666666666666664</v>
      </c>
      <c r="K943" s="676">
        <v>4.5666666666666664</v>
      </c>
      <c r="L943" s="677">
        <v>4.5666666666666664</v>
      </c>
      <c r="M943" s="677">
        <v>4.5666666666666664</v>
      </c>
      <c r="N943" s="677">
        <v>4.5666666666666664</v>
      </c>
      <c r="O943" s="430" t="s">
        <v>1537</v>
      </c>
    </row>
    <row r="944" spans="1:16" ht="18" customHeight="1" x14ac:dyDescent="0.3">
      <c r="A944" s="215" t="s">
        <v>3394</v>
      </c>
      <c r="B944" s="215" t="s">
        <v>3392</v>
      </c>
      <c r="C944" s="660">
        <v>22</v>
      </c>
      <c r="D944" s="356" t="s">
        <v>3395</v>
      </c>
      <c r="E944" s="103" t="s">
        <v>1304</v>
      </c>
      <c r="F944" s="181" t="s">
        <v>1305</v>
      </c>
      <c r="G944" s="214" t="s">
        <v>247</v>
      </c>
      <c r="H944" s="229" t="s">
        <v>248</v>
      </c>
      <c r="I944" s="661">
        <v>13</v>
      </c>
      <c r="J944" s="675">
        <f t="shared" si="214"/>
        <v>4.9230769230769234</v>
      </c>
      <c r="K944" s="676">
        <v>4.9230769230769234</v>
      </c>
      <c r="L944" s="677">
        <v>4.9230769230769234</v>
      </c>
      <c r="M944" s="677">
        <v>4.9230769230769234</v>
      </c>
      <c r="N944" s="677">
        <v>4.9230769230769234</v>
      </c>
      <c r="O944" s="430" t="s">
        <v>1537</v>
      </c>
    </row>
    <row r="945" spans="1:16" ht="18" customHeight="1" x14ac:dyDescent="0.3">
      <c r="A945" s="215" t="s">
        <v>3394</v>
      </c>
      <c r="B945" s="215" t="s">
        <v>3392</v>
      </c>
      <c r="C945" s="660">
        <v>22</v>
      </c>
      <c r="D945" s="356" t="s">
        <v>3395</v>
      </c>
      <c r="E945" s="103" t="s">
        <v>1306</v>
      </c>
      <c r="F945" s="181" t="s">
        <v>1307</v>
      </c>
      <c r="G945" s="214" t="s">
        <v>247</v>
      </c>
      <c r="H945" s="229" t="s">
        <v>248</v>
      </c>
      <c r="I945" s="661">
        <v>5</v>
      </c>
      <c r="J945" s="675">
        <f t="shared" si="214"/>
        <v>5</v>
      </c>
      <c r="K945" s="676">
        <v>5</v>
      </c>
      <c r="L945" s="677">
        <v>5</v>
      </c>
      <c r="M945" s="677">
        <v>5</v>
      </c>
      <c r="N945" s="677">
        <v>5</v>
      </c>
      <c r="O945" s="430" t="s">
        <v>1537</v>
      </c>
      <c r="P945" s="1"/>
    </row>
    <row r="946" spans="1:16" ht="18" customHeight="1" x14ac:dyDescent="0.3">
      <c r="A946" s="215" t="s">
        <v>3394</v>
      </c>
      <c r="B946" s="215" t="s">
        <v>3392</v>
      </c>
      <c r="C946" s="660">
        <v>22</v>
      </c>
      <c r="D946" s="356" t="s">
        <v>3395</v>
      </c>
      <c r="E946" s="103" t="s">
        <v>1308</v>
      </c>
      <c r="F946" s="181" t="s">
        <v>1309</v>
      </c>
      <c r="G946" s="214" t="s">
        <v>247</v>
      </c>
      <c r="H946" s="229" t="s">
        <v>248</v>
      </c>
      <c r="I946" s="661">
        <v>5</v>
      </c>
      <c r="J946" s="675">
        <f t="shared" si="214"/>
        <v>4</v>
      </c>
      <c r="K946" s="676">
        <v>4</v>
      </c>
      <c r="L946" s="677">
        <v>4</v>
      </c>
      <c r="M946" s="677">
        <v>4</v>
      </c>
      <c r="N946" s="677">
        <v>4</v>
      </c>
      <c r="O946" s="430" t="s">
        <v>1537</v>
      </c>
    </row>
    <row r="947" spans="1:16" ht="18" customHeight="1" x14ac:dyDescent="0.3">
      <c r="A947" s="215" t="s">
        <v>3394</v>
      </c>
      <c r="B947" s="215" t="s">
        <v>3392</v>
      </c>
      <c r="C947" s="660">
        <v>22</v>
      </c>
      <c r="D947" s="356" t="s">
        <v>3395</v>
      </c>
      <c r="E947" s="103" t="s">
        <v>1312</v>
      </c>
      <c r="F947" s="181" t="s">
        <v>1314</v>
      </c>
      <c r="G947" s="214" t="s">
        <v>247</v>
      </c>
      <c r="H947" s="229" t="s">
        <v>248</v>
      </c>
      <c r="I947" s="661">
        <v>23</v>
      </c>
      <c r="J947" s="675">
        <f t="shared" si="214"/>
        <v>4.5652173913043477</v>
      </c>
      <c r="K947" s="676">
        <v>4.5652173913043477</v>
      </c>
      <c r="L947" s="677">
        <v>4.5652173913043477</v>
      </c>
      <c r="M947" s="677">
        <v>4.5652173913043477</v>
      </c>
      <c r="N947" s="677">
        <v>4.5652173913043477</v>
      </c>
      <c r="O947" s="430" t="s">
        <v>1538</v>
      </c>
    </row>
    <row r="948" spans="1:16" ht="18" customHeight="1" x14ac:dyDescent="0.3">
      <c r="A948" s="215" t="s">
        <v>3394</v>
      </c>
      <c r="B948" s="215" t="s">
        <v>3392</v>
      </c>
      <c r="C948" s="660">
        <v>22</v>
      </c>
      <c r="D948" s="356" t="s">
        <v>3395</v>
      </c>
      <c r="E948" s="103" t="s">
        <v>1313</v>
      </c>
      <c r="F948" s="181" t="s">
        <v>1315</v>
      </c>
      <c r="G948" s="214" t="s">
        <v>247</v>
      </c>
      <c r="H948" s="229" t="s">
        <v>248</v>
      </c>
      <c r="I948" s="661">
        <v>10</v>
      </c>
      <c r="J948" s="675">
        <f t="shared" si="214"/>
        <v>4.625</v>
      </c>
      <c r="K948" s="676">
        <v>4.5999999999999996</v>
      </c>
      <c r="L948" s="677">
        <v>4.7</v>
      </c>
      <c r="M948" s="677">
        <v>4.5999999999999996</v>
      </c>
      <c r="N948" s="677">
        <v>4.5999999999999996</v>
      </c>
      <c r="O948" s="430" t="s">
        <v>1538</v>
      </c>
    </row>
    <row r="949" spans="1:16" ht="18" customHeight="1" x14ac:dyDescent="0.3">
      <c r="A949" s="215" t="s">
        <v>3394</v>
      </c>
      <c r="B949" s="215" t="s">
        <v>3392</v>
      </c>
      <c r="C949" s="660">
        <v>22</v>
      </c>
      <c r="D949" s="356" t="s">
        <v>3395</v>
      </c>
      <c r="E949" s="103" t="s">
        <v>1316</v>
      </c>
      <c r="F949" s="181" t="s">
        <v>1317</v>
      </c>
      <c r="G949" s="214" t="s">
        <v>247</v>
      </c>
      <c r="H949" s="229" t="s">
        <v>248</v>
      </c>
      <c r="I949" s="661">
        <v>5</v>
      </c>
      <c r="J949" s="675">
        <f t="shared" si="214"/>
        <v>4.5999999999999996</v>
      </c>
      <c r="K949" s="676">
        <v>4.5999999999999996</v>
      </c>
      <c r="L949" s="677">
        <v>4.5999999999999996</v>
      </c>
      <c r="M949" s="677">
        <v>4.5999999999999996</v>
      </c>
      <c r="N949" s="677">
        <v>4.5999999999999996</v>
      </c>
      <c r="O949" s="430" t="s">
        <v>1538</v>
      </c>
    </row>
    <row r="950" spans="1:16" ht="18" customHeight="1" x14ac:dyDescent="0.3">
      <c r="A950" s="215" t="s">
        <v>3394</v>
      </c>
      <c r="B950" s="215" t="s">
        <v>3392</v>
      </c>
      <c r="C950" s="660">
        <v>22</v>
      </c>
      <c r="D950" s="356" t="s">
        <v>3395</v>
      </c>
      <c r="E950" s="103" t="s">
        <v>98</v>
      </c>
      <c r="F950" s="181" t="s">
        <v>99</v>
      </c>
      <c r="G950" s="214" t="s">
        <v>247</v>
      </c>
      <c r="H950" s="229" t="s">
        <v>248</v>
      </c>
      <c r="I950" s="661">
        <v>71</v>
      </c>
      <c r="J950" s="675">
        <f t="shared" si="214"/>
        <v>4.6218812877263584</v>
      </c>
      <c r="K950" s="676">
        <v>4.605633802816901</v>
      </c>
      <c r="L950" s="677">
        <v>4.647887323943662</v>
      </c>
      <c r="M950" s="677">
        <v>4.619718309859155</v>
      </c>
      <c r="N950" s="677">
        <v>4.6142857142857139</v>
      </c>
      <c r="O950" s="430" t="s">
        <v>1539</v>
      </c>
    </row>
    <row r="951" spans="1:16" ht="18" customHeight="1" x14ac:dyDescent="0.3">
      <c r="A951" s="215" t="s">
        <v>3394</v>
      </c>
      <c r="B951" s="215" t="s">
        <v>3392</v>
      </c>
      <c r="C951" s="660">
        <v>22</v>
      </c>
      <c r="D951" s="356" t="s">
        <v>3395</v>
      </c>
      <c r="E951" s="214" t="s">
        <v>970</v>
      </c>
      <c r="F951" s="221" t="s">
        <v>3396</v>
      </c>
      <c r="G951" s="214" t="s">
        <v>247</v>
      </c>
      <c r="H951" s="229" t="s">
        <v>248</v>
      </c>
      <c r="I951" s="661">
        <v>61</v>
      </c>
      <c r="J951" s="675">
        <f t="shared" si="214"/>
        <v>4.5901639344262293</v>
      </c>
      <c r="K951" s="676">
        <v>4.5737704918032787</v>
      </c>
      <c r="L951" s="677">
        <v>4.6065573770491799</v>
      </c>
      <c r="M951" s="677">
        <v>4.5737704918032787</v>
      </c>
      <c r="N951" s="677">
        <v>4.6065573770491799</v>
      </c>
      <c r="O951" s="430" t="s">
        <v>75</v>
      </c>
    </row>
    <row r="952" spans="1:16" ht="18" customHeight="1" x14ac:dyDescent="0.3">
      <c r="A952" s="215" t="s">
        <v>3394</v>
      </c>
      <c r="B952" s="215" t="s">
        <v>3392</v>
      </c>
      <c r="C952" s="660">
        <v>22</v>
      </c>
      <c r="D952" s="356" t="s">
        <v>3395</v>
      </c>
      <c r="E952" s="214" t="s">
        <v>3397</v>
      </c>
      <c r="F952" s="221" t="s">
        <v>3398</v>
      </c>
      <c r="G952" s="214" t="s">
        <v>247</v>
      </c>
      <c r="H952" s="229" t="s">
        <v>248</v>
      </c>
      <c r="I952" s="661">
        <v>68</v>
      </c>
      <c r="J952" s="675">
        <f t="shared" si="214"/>
        <v>4.4761804786807655</v>
      </c>
      <c r="K952" s="676">
        <v>4.4705882352941178</v>
      </c>
      <c r="L952" s="677">
        <v>4.5072463768115938</v>
      </c>
      <c r="M952" s="677">
        <v>4.4492753623188408</v>
      </c>
      <c r="N952" s="677">
        <v>4.4776119402985071</v>
      </c>
      <c r="O952" s="430" t="s">
        <v>2021</v>
      </c>
    </row>
    <row r="953" spans="1:16" ht="18" hidden="1" customHeight="1" x14ac:dyDescent="0.3">
      <c r="A953" s="215" t="s">
        <v>3394</v>
      </c>
      <c r="B953" s="215" t="s">
        <v>3392</v>
      </c>
      <c r="C953" s="660">
        <v>1</v>
      </c>
      <c r="D953" s="362" t="s">
        <v>3409</v>
      </c>
      <c r="E953" s="192"/>
      <c r="F953" s="365"/>
      <c r="G953" s="222" t="s">
        <v>278</v>
      </c>
      <c r="H953" s="230" t="s">
        <v>278</v>
      </c>
      <c r="I953" s="661">
        <v>14</v>
      </c>
      <c r="J953" s="675">
        <f>AVERAGE(J954:J957)</f>
        <v>4.4526098901098905</v>
      </c>
      <c r="K953" s="682">
        <f t="shared" ref="K953:N953" si="215">AVERAGE(K954:K957)</f>
        <v>4.4464285714285712</v>
      </c>
      <c r="L953" s="683">
        <f t="shared" si="215"/>
        <v>4.4821428571428577</v>
      </c>
      <c r="M953" s="683">
        <f t="shared" si="215"/>
        <v>4.4464285714285712</v>
      </c>
      <c r="N953" s="683">
        <f t="shared" si="215"/>
        <v>4.4354395604395602</v>
      </c>
      <c r="O953" s="434"/>
    </row>
    <row r="954" spans="1:16" ht="18" hidden="1" customHeight="1" x14ac:dyDescent="0.3">
      <c r="A954" s="215" t="s">
        <v>3394</v>
      </c>
      <c r="B954" s="215" t="s">
        <v>3392</v>
      </c>
      <c r="C954" s="660">
        <v>1</v>
      </c>
      <c r="D954" s="356" t="s">
        <v>3410</v>
      </c>
      <c r="E954" s="214" t="s">
        <v>3411</v>
      </c>
      <c r="F954" s="221" t="s">
        <v>3412</v>
      </c>
      <c r="G954" s="214" t="s">
        <v>1273</v>
      </c>
      <c r="H954" s="229" t="s">
        <v>1273</v>
      </c>
      <c r="I954" s="661">
        <v>14</v>
      </c>
      <c r="J954" s="672">
        <f t="shared" ref="J954:J957" si="216">AVERAGE(K954:N954)</f>
        <v>4.4354395604395602</v>
      </c>
      <c r="K954" s="673">
        <v>4.4285714285714288</v>
      </c>
      <c r="L954" s="674">
        <v>4.5</v>
      </c>
      <c r="M954" s="674">
        <v>4.4285714285714288</v>
      </c>
      <c r="N954" s="674">
        <v>4.384615384615385</v>
      </c>
      <c r="O954" s="430" t="s">
        <v>3424</v>
      </c>
    </row>
    <row r="955" spans="1:16" ht="18" hidden="1" customHeight="1" x14ac:dyDescent="0.3">
      <c r="A955" s="215" t="s">
        <v>3394</v>
      </c>
      <c r="B955" s="215" t="s">
        <v>3392</v>
      </c>
      <c r="C955" s="660">
        <v>1</v>
      </c>
      <c r="D955" s="356" t="s">
        <v>3410</v>
      </c>
      <c r="E955" s="214" t="s">
        <v>3413</v>
      </c>
      <c r="F955" s="221" t="s">
        <v>3414</v>
      </c>
      <c r="G955" s="214" t="s">
        <v>1273</v>
      </c>
      <c r="H955" s="229" t="s">
        <v>1273</v>
      </c>
      <c r="I955" s="661">
        <v>14</v>
      </c>
      <c r="J955" s="675">
        <f t="shared" si="216"/>
        <v>4.5</v>
      </c>
      <c r="K955" s="676">
        <v>4.5</v>
      </c>
      <c r="L955" s="677">
        <v>4.5</v>
      </c>
      <c r="M955" s="677">
        <v>4.5</v>
      </c>
      <c r="N955" s="677">
        <v>4.5</v>
      </c>
      <c r="O955" s="430" t="s">
        <v>2227</v>
      </c>
      <c r="P955" s="1"/>
    </row>
    <row r="956" spans="1:16" ht="18" hidden="1" customHeight="1" x14ac:dyDescent="0.3">
      <c r="A956" s="215" t="s">
        <v>3394</v>
      </c>
      <c r="B956" s="215" t="s">
        <v>3392</v>
      </c>
      <c r="C956" s="660">
        <v>1</v>
      </c>
      <c r="D956" s="356" t="s">
        <v>3410</v>
      </c>
      <c r="E956" s="214" t="s">
        <v>3415</v>
      </c>
      <c r="F956" s="221" t="s">
        <v>3416</v>
      </c>
      <c r="G956" s="214" t="s">
        <v>1273</v>
      </c>
      <c r="H956" s="229" t="s">
        <v>1273</v>
      </c>
      <c r="I956" s="661">
        <v>14</v>
      </c>
      <c r="J956" s="675">
        <f t="shared" si="216"/>
        <v>4.3035714285714279</v>
      </c>
      <c r="K956" s="676">
        <v>4.2857142857142856</v>
      </c>
      <c r="L956" s="677">
        <v>4.3571428571428568</v>
      </c>
      <c r="M956" s="677">
        <v>4.2857142857142856</v>
      </c>
      <c r="N956" s="677">
        <v>4.2857142857142856</v>
      </c>
      <c r="O956" s="430" t="s">
        <v>2227</v>
      </c>
    </row>
    <row r="957" spans="1:16" ht="18" hidden="1" customHeight="1" x14ac:dyDescent="0.3">
      <c r="A957" s="215" t="s">
        <v>3394</v>
      </c>
      <c r="B957" s="215" t="s">
        <v>3392</v>
      </c>
      <c r="C957" s="660">
        <v>1</v>
      </c>
      <c r="D957" s="356" t="s">
        <v>3410</v>
      </c>
      <c r="E957" s="214" t="s">
        <v>3417</v>
      </c>
      <c r="F957" s="221" t="s">
        <v>3418</v>
      </c>
      <c r="G957" s="214" t="s">
        <v>1273</v>
      </c>
      <c r="H957" s="229" t="s">
        <v>1273</v>
      </c>
      <c r="I957" s="661">
        <v>14</v>
      </c>
      <c r="J957" s="675">
        <f t="shared" si="216"/>
        <v>4.5714285714285712</v>
      </c>
      <c r="K957" s="676">
        <v>4.5714285714285712</v>
      </c>
      <c r="L957" s="677">
        <v>4.5714285714285712</v>
      </c>
      <c r="M957" s="677">
        <v>4.5714285714285712</v>
      </c>
      <c r="N957" s="677">
        <v>4.5714285714285712</v>
      </c>
      <c r="O957" s="430" t="s">
        <v>2227</v>
      </c>
    </row>
    <row r="958" spans="1:16" ht="18" hidden="1" customHeight="1" x14ac:dyDescent="0.3">
      <c r="A958" s="215" t="s">
        <v>3394</v>
      </c>
      <c r="B958" s="215" t="s">
        <v>3392</v>
      </c>
      <c r="C958" s="660">
        <v>1</v>
      </c>
      <c r="D958" s="362" t="s">
        <v>3425</v>
      </c>
      <c r="E958" s="192"/>
      <c r="F958" s="365"/>
      <c r="G958" s="222" t="s">
        <v>253</v>
      </c>
      <c r="H958" s="230" t="s">
        <v>253</v>
      </c>
      <c r="I958" s="661">
        <v>85</v>
      </c>
      <c r="J958" s="675">
        <f>AVERAGE(J959:J961)</f>
        <v>4.4455626427277739</v>
      </c>
      <c r="K958" s="682">
        <f t="shared" ref="K958:N958" si="217">AVERAGE(K959:K961)</f>
        <v>4.4406123091807004</v>
      </c>
      <c r="L958" s="683">
        <f t="shared" si="217"/>
        <v>4.4603123980515909</v>
      </c>
      <c r="M958" s="683">
        <f t="shared" si="217"/>
        <v>4.4110177404295046</v>
      </c>
      <c r="N958" s="683">
        <f t="shared" si="217"/>
        <v>4.4703081232492998</v>
      </c>
      <c r="O958" s="434"/>
    </row>
    <row r="959" spans="1:16" ht="18" hidden="1" customHeight="1" x14ac:dyDescent="0.3">
      <c r="A959" s="215" t="s">
        <v>3394</v>
      </c>
      <c r="B959" s="215" t="s">
        <v>3392</v>
      </c>
      <c r="C959" s="660">
        <v>1</v>
      </c>
      <c r="D959" s="356" t="s">
        <v>3427</v>
      </c>
      <c r="E959" s="214" t="s">
        <v>3428</v>
      </c>
      <c r="F959" s="221" t="s">
        <v>3429</v>
      </c>
      <c r="G959" s="214" t="s">
        <v>1159</v>
      </c>
      <c r="H959" s="229" t="s">
        <v>1159</v>
      </c>
      <c r="I959" s="661">
        <v>85</v>
      </c>
      <c r="J959" s="672">
        <f t="shared" ref="J959:J961" si="218">AVERAGE(K959:N959)</f>
        <v>4.4441176470588237</v>
      </c>
      <c r="K959" s="673">
        <v>4.4235294117647062</v>
      </c>
      <c r="L959" s="674">
        <v>4.447058823529412</v>
      </c>
      <c r="M959" s="674">
        <v>4.4235294117647062</v>
      </c>
      <c r="N959" s="674">
        <v>4.4823529411764707</v>
      </c>
      <c r="O959" s="430" t="s">
        <v>3424</v>
      </c>
    </row>
    <row r="960" spans="1:16" ht="18" hidden="1" customHeight="1" x14ac:dyDescent="0.3">
      <c r="A960" s="215" t="s">
        <v>3394</v>
      </c>
      <c r="B960" s="215" t="s">
        <v>3392</v>
      </c>
      <c r="C960" s="660">
        <v>1</v>
      </c>
      <c r="D960" s="356" t="s">
        <v>3426</v>
      </c>
      <c r="E960" s="214" t="s">
        <v>3428</v>
      </c>
      <c r="F960" s="221" t="s">
        <v>3430</v>
      </c>
      <c r="G960" s="214" t="s">
        <v>1159</v>
      </c>
      <c r="H960" s="229" t="s">
        <v>1159</v>
      </c>
      <c r="I960" s="661">
        <v>83</v>
      </c>
      <c r="J960" s="675">
        <f t="shared" si="218"/>
        <v>4.4537435456110162</v>
      </c>
      <c r="K960" s="676">
        <v>4.4578313253012052</v>
      </c>
      <c r="L960" s="677">
        <v>4.4880952380952381</v>
      </c>
      <c r="M960" s="677">
        <v>4.416666666666667</v>
      </c>
      <c r="N960" s="677">
        <v>4.4523809523809526</v>
      </c>
      <c r="O960" s="430" t="s">
        <v>2227</v>
      </c>
      <c r="P960" s="1"/>
    </row>
    <row r="961" spans="1:16" ht="18" hidden="1" customHeight="1" x14ac:dyDescent="0.3">
      <c r="A961" s="215" t="s">
        <v>3394</v>
      </c>
      <c r="B961" s="215" t="s">
        <v>3392</v>
      </c>
      <c r="C961" s="660">
        <v>1</v>
      </c>
      <c r="D961" s="356" t="s">
        <v>3426</v>
      </c>
      <c r="E961" s="214" t="s">
        <v>3428</v>
      </c>
      <c r="F961" s="221" t="s">
        <v>3431</v>
      </c>
      <c r="G961" s="214" t="s">
        <v>1159</v>
      </c>
      <c r="H961" s="229" t="s">
        <v>1159</v>
      </c>
      <c r="I961" s="661">
        <v>84</v>
      </c>
      <c r="J961" s="675">
        <f t="shared" si="218"/>
        <v>4.4388267355134818</v>
      </c>
      <c r="K961" s="676">
        <v>4.4404761904761907</v>
      </c>
      <c r="L961" s="677">
        <v>4.4457831325301207</v>
      </c>
      <c r="M961" s="677">
        <v>4.3928571428571432</v>
      </c>
      <c r="N961" s="677">
        <v>4.4761904761904763</v>
      </c>
      <c r="O961" s="430" t="s">
        <v>2227</v>
      </c>
    </row>
    <row r="962" spans="1:16" ht="18" customHeight="1" x14ac:dyDescent="0.3">
      <c r="A962" s="215" t="s">
        <v>3394</v>
      </c>
      <c r="B962" s="215" t="s">
        <v>3527</v>
      </c>
      <c r="C962" s="660">
        <v>22</v>
      </c>
      <c r="D962" s="362" t="s">
        <v>3525</v>
      </c>
      <c r="E962" s="192"/>
      <c r="F962" s="365"/>
      <c r="G962" s="222" t="s">
        <v>247</v>
      </c>
      <c r="H962" s="230" t="s">
        <v>248</v>
      </c>
      <c r="I962" s="661">
        <v>79</v>
      </c>
      <c r="J962" s="675">
        <f>AVERAGE(J963:J987)</f>
        <v>4.5313287408213254</v>
      </c>
      <c r="K962" s="682">
        <f>AVERAGE(K963:K987)</f>
        <v>4.5351730240942452</v>
      </c>
      <c r="L962" s="683">
        <f>AVERAGE(L963:L987)</f>
        <v>4.5465244011091404</v>
      </c>
      <c r="M962" s="683">
        <f>AVERAGE(M963:M987)</f>
        <v>4.5152549746643311</v>
      </c>
      <c r="N962" s="683">
        <f>AVERAGE(N963:N987)</f>
        <v>4.5283625634175877</v>
      </c>
      <c r="O962" s="434"/>
    </row>
    <row r="963" spans="1:16" ht="18" customHeight="1" x14ac:dyDescent="0.3">
      <c r="A963" s="215" t="s">
        <v>3394</v>
      </c>
      <c r="B963" s="215" t="s">
        <v>3527</v>
      </c>
      <c r="C963" s="660">
        <v>22</v>
      </c>
      <c r="D963" s="356" t="s">
        <v>3528</v>
      </c>
      <c r="E963" s="214" t="s">
        <v>112</v>
      </c>
      <c r="F963" s="221" t="s">
        <v>326</v>
      </c>
      <c r="G963" s="214" t="s">
        <v>247</v>
      </c>
      <c r="H963" s="229" t="s">
        <v>248</v>
      </c>
      <c r="I963" s="661">
        <v>16</v>
      </c>
      <c r="J963" s="672">
        <f t="shared" ref="J963:J972" si="219">AVERAGE(K963:N963)</f>
        <v>4.3125</v>
      </c>
      <c r="K963" s="673">
        <v>4.3125</v>
      </c>
      <c r="L963" s="674">
        <v>4.3125</v>
      </c>
      <c r="M963" s="674">
        <v>4.3125</v>
      </c>
      <c r="N963" s="674">
        <v>4.3125</v>
      </c>
      <c r="O963" s="430" t="s">
        <v>1535</v>
      </c>
    </row>
    <row r="964" spans="1:16" ht="18" customHeight="1" x14ac:dyDescent="0.3">
      <c r="A964" s="215" t="s">
        <v>3394</v>
      </c>
      <c r="B964" s="215" t="s">
        <v>3527</v>
      </c>
      <c r="C964" s="660">
        <v>22</v>
      </c>
      <c r="D964" s="356" t="s">
        <v>3528</v>
      </c>
      <c r="E964" s="214" t="s">
        <v>94</v>
      </c>
      <c r="F964" s="221" t="s">
        <v>326</v>
      </c>
      <c r="G964" s="214" t="s">
        <v>247</v>
      </c>
      <c r="H964" s="229" t="s">
        <v>248</v>
      </c>
      <c r="I964" s="661">
        <v>12</v>
      </c>
      <c r="J964" s="675">
        <f t="shared" si="219"/>
        <v>4.5</v>
      </c>
      <c r="K964" s="676">
        <v>4.5</v>
      </c>
      <c r="L964" s="677">
        <v>4.5</v>
      </c>
      <c r="M964" s="677">
        <v>4.5</v>
      </c>
      <c r="N964" s="677">
        <v>4.5</v>
      </c>
      <c r="O964" s="430" t="s">
        <v>1535</v>
      </c>
      <c r="P964" s="1"/>
    </row>
    <row r="965" spans="1:16" ht="18" customHeight="1" x14ac:dyDescent="0.3">
      <c r="A965" s="215" t="s">
        <v>3394</v>
      </c>
      <c r="B965" s="215" t="s">
        <v>3527</v>
      </c>
      <c r="C965" s="660">
        <v>22</v>
      </c>
      <c r="D965" s="356" t="s">
        <v>3528</v>
      </c>
      <c r="E965" s="214" t="s">
        <v>93</v>
      </c>
      <c r="F965" s="221" t="s">
        <v>326</v>
      </c>
      <c r="G965" s="214" t="s">
        <v>247</v>
      </c>
      <c r="H965" s="229" t="s">
        <v>248</v>
      </c>
      <c r="I965" s="661">
        <v>12</v>
      </c>
      <c r="J965" s="675">
        <f t="shared" si="219"/>
        <v>4.916666666666667</v>
      </c>
      <c r="K965" s="676">
        <v>4.916666666666667</v>
      </c>
      <c r="L965" s="677">
        <v>4.916666666666667</v>
      </c>
      <c r="M965" s="677">
        <v>4.916666666666667</v>
      </c>
      <c r="N965" s="677">
        <v>4.916666666666667</v>
      </c>
      <c r="O965" s="430" t="s">
        <v>1535</v>
      </c>
    </row>
    <row r="966" spans="1:16" ht="18" customHeight="1" x14ac:dyDescent="0.3">
      <c r="A966" s="215" t="s">
        <v>3394</v>
      </c>
      <c r="B966" s="215" t="s">
        <v>3527</v>
      </c>
      <c r="C966" s="660">
        <v>22</v>
      </c>
      <c r="D966" s="356" t="s">
        <v>3528</v>
      </c>
      <c r="E966" s="214" t="s">
        <v>95</v>
      </c>
      <c r="F966" s="221" t="s">
        <v>321</v>
      </c>
      <c r="G966" s="214" t="s">
        <v>247</v>
      </c>
      <c r="H966" s="229" t="s">
        <v>248</v>
      </c>
      <c r="I966" s="661">
        <v>15</v>
      </c>
      <c r="J966" s="675">
        <f t="shared" si="219"/>
        <v>4.8607142857142858</v>
      </c>
      <c r="K966" s="676">
        <v>4.8</v>
      </c>
      <c r="L966" s="677">
        <v>4.9285714285714288</v>
      </c>
      <c r="M966" s="677">
        <v>4.7857142857142856</v>
      </c>
      <c r="N966" s="677">
        <v>4.9285714285714288</v>
      </c>
      <c r="O966" s="430" t="s">
        <v>1535</v>
      </c>
    </row>
    <row r="967" spans="1:16" ht="18" customHeight="1" x14ac:dyDescent="0.3">
      <c r="A967" s="215" t="s">
        <v>3394</v>
      </c>
      <c r="B967" s="215" t="s">
        <v>3527</v>
      </c>
      <c r="C967" s="660">
        <v>22</v>
      </c>
      <c r="D967" s="356" t="s">
        <v>3528</v>
      </c>
      <c r="E967" s="214" t="s">
        <v>97</v>
      </c>
      <c r="F967" s="221" t="s">
        <v>321</v>
      </c>
      <c r="G967" s="214" t="s">
        <v>247</v>
      </c>
      <c r="H967" s="229" t="s">
        <v>248</v>
      </c>
      <c r="I967" s="661">
        <v>15</v>
      </c>
      <c r="J967" s="675">
        <f t="shared" si="219"/>
        <v>4.6773809523809522</v>
      </c>
      <c r="K967" s="676">
        <v>4.666666666666667</v>
      </c>
      <c r="L967" s="677">
        <v>4.7333333333333334</v>
      </c>
      <c r="M967" s="677">
        <v>4.666666666666667</v>
      </c>
      <c r="N967" s="677">
        <v>4.6428571428571432</v>
      </c>
      <c r="O967" s="430" t="s">
        <v>1535</v>
      </c>
      <c r="P967" s="1"/>
    </row>
    <row r="968" spans="1:16" ht="18" customHeight="1" x14ac:dyDescent="0.3">
      <c r="A968" s="215" t="s">
        <v>3394</v>
      </c>
      <c r="B968" s="215" t="s">
        <v>3527</v>
      </c>
      <c r="C968" s="660">
        <v>22</v>
      </c>
      <c r="D968" s="356" t="s">
        <v>3528</v>
      </c>
      <c r="E968" s="214" t="s">
        <v>108</v>
      </c>
      <c r="F968" s="221" t="s">
        <v>96</v>
      </c>
      <c r="G968" s="214" t="s">
        <v>247</v>
      </c>
      <c r="H968" s="229" t="s">
        <v>248</v>
      </c>
      <c r="I968" s="661">
        <v>24</v>
      </c>
      <c r="J968" s="675">
        <f t="shared" si="219"/>
        <v>4.802083333333333</v>
      </c>
      <c r="K968" s="676">
        <v>4.833333333333333</v>
      </c>
      <c r="L968" s="677">
        <v>4.833333333333333</v>
      </c>
      <c r="M968" s="677">
        <v>4.833333333333333</v>
      </c>
      <c r="N968" s="677">
        <v>4.708333333333333</v>
      </c>
      <c r="O968" s="430" t="s">
        <v>1535</v>
      </c>
    </row>
    <row r="969" spans="1:16" ht="18" customHeight="1" x14ac:dyDescent="0.3">
      <c r="A969" s="215" t="s">
        <v>3394</v>
      </c>
      <c r="B969" s="215" t="s">
        <v>3527</v>
      </c>
      <c r="C969" s="660">
        <v>22</v>
      </c>
      <c r="D969" s="356" t="s">
        <v>3528</v>
      </c>
      <c r="E969" s="214" t="s">
        <v>501</v>
      </c>
      <c r="F969" s="221" t="s">
        <v>502</v>
      </c>
      <c r="G969" s="214" t="s">
        <v>247</v>
      </c>
      <c r="H969" s="229" t="s">
        <v>248</v>
      </c>
      <c r="I969" s="661">
        <v>41</v>
      </c>
      <c r="J969" s="675">
        <f t="shared" si="219"/>
        <v>4.7073170731707314</v>
      </c>
      <c r="K969" s="676">
        <v>4.7073170731707314</v>
      </c>
      <c r="L969" s="677">
        <v>4.7073170731707314</v>
      </c>
      <c r="M969" s="677">
        <v>4.7073170731707314</v>
      </c>
      <c r="N969" s="677">
        <v>4.7073170731707314</v>
      </c>
      <c r="O969" s="430" t="s">
        <v>1536</v>
      </c>
    </row>
    <row r="970" spans="1:16" ht="18" customHeight="1" x14ac:dyDescent="0.3">
      <c r="A970" s="215" t="s">
        <v>3394</v>
      </c>
      <c r="B970" s="215" t="s">
        <v>3527</v>
      </c>
      <c r="C970" s="660">
        <v>22</v>
      </c>
      <c r="D970" s="356" t="s">
        <v>3528</v>
      </c>
      <c r="E970" s="214" t="s">
        <v>505</v>
      </c>
      <c r="F970" s="221" t="s">
        <v>506</v>
      </c>
      <c r="G970" s="214" t="s">
        <v>247</v>
      </c>
      <c r="H970" s="229" t="s">
        <v>248</v>
      </c>
      <c r="I970" s="661">
        <v>16</v>
      </c>
      <c r="J970" s="675">
        <f t="shared" si="219"/>
        <v>4.609375</v>
      </c>
      <c r="K970" s="676">
        <v>4.5625</v>
      </c>
      <c r="L970" s="677">
        <v>4.625</v>
      </c>
      <c r="M970" s="677">
        <v>4.625</v>
      </c>
      <c r="N970" s="677">
        <v>4.625</v>
      </c>
      <c r="O970" s="430" t="s">
        <v>1536</v>
      </c>
    </row>
    <row r="971" spans="1:16" ht="18" customHeight="1" x14ac:dyDescent="0.3">
      <c r="A971" s="215" t="s">
        <v>3394</v>
      </c>
      <c r="B971" s="215" t="s">
        <v>3527</v>
      </c>
      <c r="C971" s="660">
        <v>22</v>
      </c>
      <c r="D971" s="356" t="s">
        <v>3528</v>
      </c>
      <c r="E971" s="214" t="s">
        <v>503</v>
      </c>
      <c r="F971" s="221" t="s">
        <v>504</v>
      </c>
      <c r="G971" s="214" t="s">
        <v>247</v>
      </c>
      <c r="H971" s="229" t="s">
        <v>248</v>
      </c>
      <c r="I971" s="661">
        <v>24</v>
      </c>
      <c r="J971" s="675">
        <f t="shared" si="219"/>
        <v>4.7198616600790517</v>
      </c>
      <c r="K971" s="676">
        <v>4.75</v>
      </c>
      <c r="L971" s="677">
        <v>4.75</v>
      </c>
      <c r="M971" s="677">
        <v>4.6521739130434785</v>
      </c>
      <c r="N971" s="677">
        <v>4.7272727272727275</v>
      </c>
      <c r="O971" s="430" t="s">
        <v>1536</v>
      </c>
      <c r="P971" s="1"/>
    </row>
    <row r="972" spans="1:16" ht="18" customHeight="1" x14ac:dyDescent="0.3">
      <c r="A972" s="215" t="s">
        <v>3394</v>
      </c>
      <c r="B972" s="215" t="s">
        <v>3527</v>
      </c>
      <c r="C972" s="660">
        <v>22</v>
      </c>
      <c r="D972" s="356" t="s">
        <v>3528</v>
      </c>
      <c r="E972" s="103" t="s">
        <v>1298</v>
      </c>
      <c r="F972" s="181" t="s">
        <v>1299</v>
      </c>
      <c r="G972" s="214" t="s">
        <v>247</v>
      </c>
      <c r="H972" s="229" t="s">
        <v>248</v>
      </c>
      <c r="I972" s="661">
        <v>12</v>
      </c>
      <c r="J972" s="675">
        <f t="shared" si="219"/>
        <v>4.6989583333333336</v>
      </c>
      <c r="K972" s="676">
        <v>4.7333333333333334</v>
      </c>
      <c r="L972" s="677">
        <v>4.75</v>
      </c>
      <c r="M972" s="677">
        <v>4.5625</v>
      </c>
      <c r="N972" s="677">
        <v>4.75</v>
      </c>
      <c r="O972" s="430" t="s">
        <v>1537</v>
      </c>
    </row>
    <row r="973" spans="1:16" ht="18" customHeight="1" x14ac:dyDescent="0.3">
      <c r="A973" s="215" t="s">
        <v>3394</v>
      </c>
      <c r="B973" s="215" t="s">
        <v>3527</v>
      </c>
      <c r="C973" s="660">
        <v>22</v>
      </c>
      <c r="D973" s="356" t="s">
        <v>3528</v>
      </c>
      <c r="E973" s="103" t="s">
        <v>1300</v>
      </c>
      <c r="F973" s="181" t="s">
        <v>1301</v>
      </c>
      <c r="G973" s="214" t="s">
        <v>247</v>
      </c>
      <c r="H973" s="229" t="s">
        <v>248</v>
      </c>
      <c r="I973" s="661">
        <v>12</v>
      </c>
      <c r="J973" s="675">
        <f>AVERAGE(K973:N973)</f>
        <v>4.625</v>
      </c>
      <c r="K973" s="676">
        <v>4.666666666666667</v>
      </c>
      <c r="L973" s="677">
        <v>4.666666666666667</v>
      </c>
      <c r="M973" s="677">
        <v>4.583333333333333</v>
      </c>
      <c r="N973" s="677">
        <v>4.583333333333333</v>
      </c>
      <c r="O973" s="430" t="s">
        <v>1537</v>
      </c>
    </row>
    <row r="974" spans="1:16" ht="18" customHeight="1" x14ac:dyDescent="0.3">
      <c r="A974" s="215" t="s">
        <v>3394</v>
      </c>
      <c r="B974" s="215" t="s">
        <v>3527</v>
      </c>
      <c r="C974" s="660">
        <v>22</v>
      </c>
      <c r="D974" s="356" t="s">
        <v>3528</v>
      </c>
      <c r="E974" s="103" t="s">
        <v>1302</v>
      </c>
      <c r="F974" s="181" t="s">
        <v>1303</v>
      </c>
      <c r="G974" s="214" t="s">
        <v>247</v>
      </c>
      <c r="H974" s="229" t="s">
        <v>248</v>
      </c>
      <c r="I974" s="661">
        <v>36</v>
      </c>
      <c r="J974" s="675">
        <f t="shared" ref="J974:J987" si="220">AVERAGE(K974:N974)</f>
        <v>4.6458333333333339</v>
      </c>
      <c r="K974" s="676">
        <v>4.6388888888888893</v>
      </c>
      <c r="L974" s="677">
        <v>4.666666666666667</v>
      </c>
      <c r="M974" s="677">
        <v>4.6388888888888893</v>
      </c>
      <c r="N974" s="677">
        <v>4.6388888888888893</v>
      </c>
      <c r="O974" s="430" t="s">
        <v>1537</v>
      </c>
    </row>
    <row r="975" spans="1:16" ht="18" customHeight="1" x14ac:dyDescent="0.3">
      <c r="A975" s="215" t="s">
        <v>3394</v>
      </c>
      <c r="B975" s="215" t="s">
        <v>3527</v>
      </c>
      <c r="C975" s="660">
        <v>22</v>
      </c>
      <c r="D975" s="356" t="s">
        <v>3528</v>
      </c>
      <c r="E975" s="103" t="s">
        <v>1304</v>
      </c>
      <c r="F975" s="181" t="s">
        <v>1305</v>
      </c>
      <c r="G975" s="214" t="s">
        <v>247</v>
      </c>
      <c r="H975" s="229" t="s">
        <v>248</v>
      </c>
      <c r="I975" s="661">
        <v>11</v>
      </c>
      <c r="J975" s="675">
        <f t="shared" si="220"/>
        <v>4.7272727272727275</v>
      </c>
      <c r="K975" s="676">
        <v>4.7272727272727275</v>
      </c>
      <c r="L975" s="677">
        <v>4.7272727272727275</v>
      </c>
      <c r="M975" s="677">
        <v>4.7272727272727275</v>
      </c>
      <c r="N975" s="677">
        <v>4.7272727272727275</v>
      </c>
      <c r="O975" s="430" t="s">
        <v>1537</v>
      </c>
    </row>
    <row r="976" spans="1:16" ht="18" customHeight="1" x14ac:dyDescent="0.3">
      <c r="A976" s="215" t="s">
        <v>3394</v>
      </c>
      <c r="B976" s="215" t="s">
        <v>3527</v>
      </c>
      <c r="C976" s="660">
        <v>22</v>
      </c>
      <c r="D976" s="356" t="s">
        <v>3528</v>
      </c>
      <c r="E976" s="103" t="s">
        <v>1306</v>
      </c>
      <c r="F976" s="181" t="s">
        <v>1307</v>
      </c>
      <c r="G976" s="214" t="s">
        <v>247</v>
      </c>
      <c r="H976" s="229" t="s">
        <v>248</v>
      </c>
      <c r="I976" s="661">
        <v>9</v>
      </c>
      <c r="J976" s="675">
        <f t="shared" si="220"/>
        <v>4.5555555555555554</v>
      </c>
      <c r="K976" s="676">
        <v>4.5555555555555554</v>
      </c>
      <c r="L976" s="677">
        <v>4.5555555555555554</v>
      </c>
      <c r="M976" s="677">
        <v>4.5555555555555554</v>
      </c>
      <c r="N976" s="677">
        <v>4.5555555555555554</v>
      </c>
      <c r="O976" s="430" t="s">
        <v>1537</v>
      </c>
      <c r="P976" s="1"/>
    </row>
    <row r="977" spans="1:16" ht="18" customHeight="1" x14ac:dyDescent="0.3">
      <c r="A977" s="215" t="s">
        <v>3394</v>
      </c>
      <c r="B977" s="215" t="s">
        <v>3527</v>
      </c>
      <c r="C977" s="660">
        <v>22</v>
      </c>
      <c r="D977" s="356" t="s">
        <v>3528</v>
      </c>
      <c r="E977" s="103" t="s">
        <v>1308</v>
      </c>
      <c r="F977" s="181" t="s">
        <v>1309</v>
      </c>
      <c r="G977" s="214" t="s">
        <v>247</v>
      </c>
      <c r="H977" s="229" t="s">
        <v>248</v>
      </c>
      <c r="I977" s="661">
        <v>11</v>
      </c>
      <c r="J977" s="675">
        <f t="shared" si="220"/>
        <v>4.2272727272727266</v>
      </c>
      <c r="K977" s="676">
        <v>4.3636363636363633</v>
      </c>
      <c r="L977" s="677">
        <v>4.1818181818181817</v>
      </c>
      <c r="M977" s="677">
        <v>4.1818181818181817</v>
      </c>
      <c r="N977" s="677">
        <v>4.1818181818181817</v>
      </c>
      <c r="O977" s="430" t="s">
        <v>1537</v>
      </c>
    </row>
    <row r="978" spans="1:16" ht="18" customHeight="1" x14ac:dyDescent="0.3">
      <c r="A978" s="215" t="s">
        <v>3394</v>
      </c>
      <c r="B978" s="215" t="s">
        <v>3527</v>
      </c>
      <c r="C978" s="660">
        <v>22</v>
      </c>
      <c r="D978" s="356" t="s">
        <v>3528</v>
      </c>
      <c r="E978" s="103" t="s">
        <v>1312</v>
      </c>
      <c r="F978" s="181" t="s">
        <v>1314</v>
      </c>
      <c r="G978" s="214" t="s">
        <v>247</v>
      </c>
      <c r="H978" s="229" t="s">
        <v>248</v>
      </c>
      <c r="I978" s="661">
        <v>23</v>
      </c>
      <c r="J978" s="675">
        <f t="shared" si="220"/>
        <v>4.6086956521739131</v>
      </c>
      <c r="K978" s="676">
        <v>4.6086956521739131</v>
      </c>
      <c r="L978" s="677">
        <v>4.6086956521739131</v>
      </c>
      <c r="M978" s="677">
        <v>4.6086956521739131</v>
      </c>
      <c r="N978" s="677">
        <v>4.6086956521739131</v>
      </c>
      <c r="O978" s="430" t="s">
        <v>1538</v>
      </c>
    </row>
    <row r="979" spans="1:16" ht="18" customHeight="1" x14ac:dyDescent="0.3">
      <c r="A979" s="215" t="s">
        <v>3394</v>
      </c>
      <c r="B979" s="215" t="s">
        <v>3527</v>
      </c>
      <c r="C979" s="660">
        <v>22</v>
      </c>
      <c r="D979" s="356" t="s">
        <v>3528</v>
      </c>
      <c r="E979" s="103" t="s">
        <v>1313</v>
      </c>
      <c r="F979" s="181" t="s">
        <v>1315</v>
      </c>
      <c r="G979" s="214" t="s">
        <v>247</v>
      </c>
      <c r="H979" s="229" t="s">
        <v>248</v>
      </c>
      <c r="I979" s="661">
        <v>11</v>
      </c>
      <c r="J979" s="675">
        <f t="shared" si="220"/>
        <v>4.6363636363636367</v>
      </c>
      <c r="K979" s="676">
        <v>4.6363636363636367</v>
      </c>
      <c r="L979" s="677">
        <v>4.6363636363636367</v>
      </c>
      <c r="M979" s="677">
        <v>4.6363636363636367</v>
      </c>
      <c r="N979" s="677">
        <v>4.6363636363636367</v>
      </c>
      <c r="O979" s="430" t="s">
        <v>1538</v>
      </c>
    </row>
    <row r="980" spans="1:16" ht="18" customHeight="1" x14ac:dyDescent="0.3">
      <c r="A980" s="215" t="s">
        <v>3394</v>
      </c>
      <c r="B980" s="215" t="s">
        <v>3527</v>
      </c>
      <c r="C980" s="660">
        <v>22</v>
      </c>
      <c r="D980" s="356" t="s">
        <v>3528</v>
      </c>
      <c r="E980" s="103" t="s">
        <v>1316</v>
      </c>
      <c r="F980" s="181" t="s">
        <v>1317</v>
      </c>
      <c r="G980" s="214" t="s">
        <v>247</v>
      </c>
      <c r="H980" s="229" t="s">
        <v>248</v>
      </c>
      <c r="I980" s="661">
        <v>8</v>
      </c>
      <c r="J980" s="675">
        <f t="shared" si="220"/>
        <v>4.75</v>
      </c>
      <c r="K980" s="676">
        <v>4.75</v>
      </c>
      <c r="L980" s="677">
        <v>4.75</v>
      </c>
      <c r="M980" s="677">
        <v>4.75</v>
      </c>
      <c r="N980" s="677">
        <v>4.75</v>
      </c>
      <c r="O980" s="430" t="s">
        <v>1538</v>
      </c>
    </row>
    <row r="981" spans="1:16" ht="18" customHeight="1" x14ac:dyDescent="0.3">
      <c r="A981" s="215" t="s">
        <v>3394</v>
      </c>
      <c r="B981" s="215" t="s">
        <v>3527</v>
      </c>
      <c r="C981" s="660">
        <v>22</v>
      </c>
      <c r="D981" s="356" t="s">
        <v>3528</v>
      </c>
      <c r="E981" s="103" t="s">
        <v>98</v>
      </c>
      <c r="F981" s="181" t="s">
        <v>99</v>
      </c>
      <c r="G981" s="214" t="s">
        <v>247</v>
      </c>
      <c r="H981" s="229" t="s">
        <v>248</v>
      </c>
      <c r="I981" s="661">
        <v>74</v>
      </c>
      <c r="J981" s="675">
        <f t="shared" si="220"/>
        <v>4.6283783783783781</v>
      </c>
      <c r="K981" s="676">
        <v>4.5945945945945947</v>
      </c>
      <c r="L981" s="677">
        <v>4.6351351351351351</v>
      </c>
      <c r="M981" s="677">
        <v>4.6351351351351351</v>
      </c>
      <c r="N981" s="677">
        <v>4.6486486486486482</v>
      </c>
      <c r="O981" s="430" t="s">
        <v>1539</v>
      </c>
    </row>
    <row r="982" spans="1:16" ht="18" customHeight="1" x14ac:dyDescent="0.3">
      <c r="A982" s="215" t="s">
        <v>3394</v>
      </c>
      <c r="B982" s="215" t="s">
        <v>3527</v>
      </c>
      <c r="C982" s="660">
        <v>22</v>
      </c>
      <c r="D982" s="356" t="s">
        <v>3528</v>
      </c>
      <c r="E982" s="214" t="s">
        <v>89</v>
      </c>
      <c r="F982" s="221" t="s">
        <v>90</v>
      </c>
      <c r="G982" s="214" t="s">
        <v>247</v>
      </c>
      <c r="H982" s="229" t="s">
        <v>248</v>
      </c>
      <c r="I982" s="661">
        <v>76</v>
      </c>
      <c r="J982" s="675">
        <f t="shared" si="220"/>
        <v>4.3800607287449393</v>
      </c>
      <c r="K982" s="676">
        <v>4.333333333333333</v>
      </c>
      <c r="L982" s="677">
        <v>4.4210526315789478</v>
      </c>
      <c r="M982" s="677">
        <v>4.3684210526315788</v>
      </c>
      <c r="N982" s="677">
        <v>4.3974358974358978</v>
      </c>
      <c r="O982" s="430" t="s">
        <v>1539</v>
      </c>
    </row>
    <row r="983" spans="1:16" ht="18" customHeight="1" x14ac:dyDescent="0.3">
      <c r="A983" s="215" t="s">
        <v>3394</v>
      </c>
      <c r="B983" s="215" t="s">
        <v>3527</v>
      </c>
      <c r="C983" s="660">
        <v>22</v>
      </c>
      <c r="D983" s="356" t="s">
        <v>3528</v>
      </c>
      <c r="E983" s="214" t="s">
        <v>3538</v>
      </c>
      <c r="F983" s="221" t="s">
        <v>3529</v>
      </c>
      <c r="G983" s="214" t="s">
        <v>247</v>
      </c>
      <c r="H983" s="229" t="s">
        <v>248</v>
      </c>
      <c r="I983" s="661">
        <v>75</v>
      </c>
      <c r="J983" s="675">
        <f t="shared" si="220"/>
        <v>4.4261261261261264</v>
      </c>
      <c r="K983" s="676">
        <v>4.4189189189189193</v>
      </c>
      <c r="L983" s="677">
        <v>4.4400000000000004</v>
      </c>
      <c r="M983" s="677">
        <v>4.4266666666666667</v>
      </c>
      <c r="N983" s="677">
        <v>4.4189189189189193</v>
      </c>
      <c r="O983" s="430" t="s">
        <v>3539</v>
      </c>
    </row>
    <row r="984" spans="1:16" ht="18" customHeight="1" x14ac:dyDescent="0.3">
      <c r="A984" s="215" t="s">
        <v>3394</v>
      </c>
      <c r="B984" s="215" t="s">
        <v>3527</v>
      </c>
      <c r="C984" s="660">
        <v>22</v>
      </c>
      <c r="D984" s="356" t="s">
        <v>3528</v>
      </c>
      <c r="E984" s="214" t="s">
        <v>3530</v>
      </c>
      <c r="F984" s="221" t="s">
        <v>3531</v>
      </c>
      <c r="G984" s="214" t="s">
        <v>247</v>
      </c>
      <c r="H984" s="229" t="s">
        <v>248</v>
      </c>
      <c r="I984" s="661">
        <v>72</v>
      </c>
      <c r="J984" s="675">
        <f t="shared" ref="J984:J985" si="221">AVERAGE(K984:N984)</f>
        <v>3.752494131455399</v>
      </c>
      <c r="K984" s="676">
        <v>3.7777777777777777</v>
      </c>
      <c r="L984" s="677">
        <v>3.7777777777777777</v>
      </c>
      <c r="M984" s="677">
        <v>3.7361111111111112</v>
      </c>
      <c r="N984" s="677">
        <v>3.7183098591549295</v>
      </c>
      <c r="O984" s="430" t="s">
        <v>3540</v>
      </c>
    </row>
    <row r="985" spans="1:16" ht="18" customHeight="1" x14ac:dyDescent="0.3">
      <c r="A985" s="215" t="s">
        <v>3394</v>
      </c>
      <c r="B985" s="215" t="s">
        <v>3527</v>
      </c>
      <c r="C985" s="660">
        <v>22</v>
      </c>
      <c r="D985" s="356" t="s">
        <v>3528</v>
      </c>
      <c r="E985" s="214" t="s">
        <v>3532</v>
      </c>
      <c r="F985" s="221" t="s">
        <v>3533</v>
      </c>
      <c r="G985" s="214" t="s">
        <v>247</v>
      </c>
      <c r="H985" s="229" t="s">
        <v>248</v>
      </c>
      <c r="I985" s="661">
        <v>72</v>
      </c>
      <c r="J985" s="675">
        <f t="shared" si="221"/>
        <v>4.6875</v>
      </c>
      <c r="K985" s="676">
        <v>4.6805555555555554</v>
      </c>
      <c r="L985" s="677">
        <v>4.708333333333333</v>
      </c>
      <c r="M985" s="677">
        <v>4.6805555555555554</v>
      </c>
      <c r="N985" s="677">
        <v>4.6805555555555554</v>
      </c>
      <c r="O985" s="430" t="s">
        <v>3539</v>
      </c>
    </row>
    <row r="986" spans="1:16" ht="18" customHeight="1" x14ac:dyDescent="0.3">
      <c r="A986" s="215" t="s">
        <v>3394</v>
      </c>
      <c r="B986" s="215" t="s">
        <v>3527</v>
      </c>
      <c r="C986" s="660">
        <v>22</v>
      </c>
      <c r="D986" s="356" t="s">
        <v>3528</v>
      </c>
      <c r="E986" s="214" t="s">
        <v>3534</v>
      </c>
      <c r="F986" s="221" t="s">
        <v>3535</v>
      </c>
      <c r="G986" s="214" t="s">
        <v>247</v>
      </c>
      <c r="H986" s="229" t="s">
        <v>248</v>
      </c>
      <c r="I986" s="661">
        <v>73</v>
      </c>
      <c r="J986" s="675">
        <f t="shared" si="220"/>
        <v>4.1678082191780828</v>
      </c>
      <c r="K986" s="676">
        <v>4.1780821917808222</v>
      </c>
      <c r="L986" s="677">
        <v>4.1643835616438354</v>
      </c>
      <c r="M986" s="677">
        <v>4.1506849315068495</v>
      </c>
      <c r="N986" s="677">
        <v>4.1780821917808222</v>
      </c>
      <c r="O986" s="430" t="s">
        <v>3540</v>
      </c>
    </row>
    <row r="987" spans="1:16" ht="18" customHeight="1" x14ac:dyDescent="0.3">
      <c r="A987" s="215" t="s">
        <v>3394</v>
      </c>
      <c r="B987" s="215" t="s">
        <v>3527</v>
      </c>
      <c r="C987" s="660">
        <v>22</v>
      </c>
      <c r="D987" s="356" t="s">
        <v>3528</v>
      </c>
      <c r="E987" s="214" t="s">
        <v>3536</v>
      </c>
      <c r="F987" s="221" t="s">
        <v>3537</v>
      </c>
      <c r="G987" s="214" t="s">
        <v>247</v>
      </c>
      <c r="H987" s="229" t="s">
        <v>248</v>
      </c>
      <c r="I987" s="661">
        <v>75</v>
      </c>
      <c r="J987" s="675">
        <f t="shared" si="220"/>
        <v>3.6599999999999997</v>
      </c>
      <c r="K987" s="676">
        <v>3.6666666666666665</v>
      </c>
      <c r="L987" s="677">
        <v>3.6666666666666665</v>
      </c>
      <c r="M987" s="677">
        <v>3.64</v>
      </c>
      <c r="N987" s="677">
        <v>3.6666666666666665</v>
      </c>
      <c r="O987" s="430" t="s">
        <v>3540</v>
      </c>
    </row>
    <row r="988" spans="1:16" ht="18" hidden="1" customHeight="1" x14ac:dyDescent="0.3">
      <c r="A988" s="215" t="s">
        <v>3394</v>
      </c>
      <c r="B988" s="215" t="s">
        <v>3527</v>
      </c>
      <c r="C988" s="660">
        <v>3</v>
      </c>
      <c r="D988" s="362" t="s">
        <v>1112</v>
      </c>
      <c r="E988" s="192"/>
      <c r="F988" s="365"/>
      <c r="G988" s="222" t="s">
        <v>204</v>
      </c>
      <c r="H988" s="222" t="s">
        <v>204</v>
      </c>
      <c r="I988" s="661">
        <v>37</v>
      </c>
      <c r="J988" s="675">
        <f>AVERAGE(J989:J994)</f>
        <v>4.5252752752752752</v>
      </c>
      <c r="K988" s="682">
        <f t="shared" ref="K988:N988" si="222">AVERAGE(K989:K994)</f>
        <v>4.4961211211211216</v>
      </c>
      <c r="L988" s="683">
        <f t="shared" si="222"/>
        <v>4.538288288288288</v>
      </c>
      <c r="M988" s="683">
        <f t="shared" si="222"/>
        <v>4.5116366366366369</v>
      </c>
      <c r="N988" s="683">
        <f t="shared" si="222"/>
        <v>4.5550550550550541</v>
      </c>
      <c r="O988" s="434"/>
    </row>
    <row r="989" spans="1:16" ht="18" hidden="1" customHeight="1" x14ac:dyDescent="0.3">
      <c r="A989" s="215" t="s">
        <v>3394</v>
      </c>
      <c r="B989" s="215" t="s">
        <v>3527</v>
      </c>
      <c r="C989" s="660">
        <v>3</v>
      </c>
      <c r="D989" s="356" t="s">
        <v>721</v>
      </c>
      <c r="E989" s="214" t="s">
        <v>3546</v>
      </c>
      <c r="F989" s="221" t="s">
        <v>393</v>
      </c>
      <c r="G989" s="527" t="s">
        <v>204</v>
      </c>
      <c r="H989" s="527" t="s">
        <v>204</v>
      </c>
      <c r="I989" s="661">
        <v>37</v>
      </c>
      <c r="J989" s="672">
        <f t="shared" ref="J989:J994" si="223">AVERAGE(K989:N989)</f>
        <v>4.6323198198198199</v>
      </c>
      <c r="K989" s="673">
        <v>4.583333333333333</v>
      </c>
      <c r="L989" s="674">
        <v>4.6216216216216219</v>
      </c>
      <c r="M989" s="674">
        <v>4.6756756756756754</v>
      </c>
      <c r="N989" s="674">
        <v>4.6486486486486482</v>
      </c>
      <c r="O989" s="430" t="s">
        <v>2059</v>
      </c>
    </row>
    <row r="990" spans="1:16" ht="18" hidden="1" customHeight="1" x14ac:dyDescent="0.3">
      <c r="A990" s="215" t="s">
        <v>3394</v>
      </c>
      <c r="B990" s="215" t="s">
        <v>3527</v>
      </c>
      <c r="C990" s="660">
        <v>3</v>
      </c>
      <c r="D990" s="356" t="s">
        <v>721</v>
      </c>
      <c r="E990" s="214" t="s">
        <v>3547</v>
      </c>
      <c r="F990" s="221" t="s">
        <v>1122</v>
      </c>
      <c r="G990" s="527" t="s">
        <v>204</v>
      </c>
      <c r="H990" s="527" t="s">
        <v>204</v>
      </c>
      <c r="I990" s="661">
        <v>37</v>
      </c>
      <c r="J990" s="675">
        <f t="shared" ref="J990:J991" si="224">AVERAGE(K990:N990)</f>
        <v>4.5625</v>
      </c>
      <c r="K990" s="676">
        <v>4.5555555555555554</v>
      </c>
      <c r="L990" s="677">
        <v>4.5</v>
      </c>
      <c r="M990" s="677">
        <v>4.583333333333333</v>
      </c>
      <c r="N990" s="677">
        <v>4.6111111111111107</v>
      </c>
      <c r="O990" s="430" t="s">
        <v>2227</v>
      </c>
      <c r="P990" s="1"/>
    </row>
    <row r="991" spans="1:16" ht="18" hidden="1" customHeight="1" x14ac:dyDescent="0.3">
      <c r="A991" s="215" t="s">
        <v>3394</v>
      </c>
      <c r="B991" s="215" t="s">
        <v>3527</v>
      </c>
      <c r="C991" s="660">
        <v>3</v>
      </c>
      <c r="D991" s="356" t="s">
        <v>721</v>
      </c>
      <c r="E991" s="214" t="s">
        <v>3548</v>
      </c>
      <c r="F991" s="221" t="s">
        <v>1117</v>
      </c>
      <c r="G991" s="527" t="s">
        <v>204</v>
      </c>
      <c r="H991" s="527" t="s">
        <v>204</v>
      </c>
      <c r="I991" s="661">
        <v>37</v>
      </c>
      <c r="J991" s="675">
        <f t="shared" si="224"/>
        <v>4.3175675675675675</v>
      </c>
      <c r="K991" s="676">
        <v>4.2702702702702702</v>
      </c>
      <c r="L991" s="677">
        <v>4.3783783783783781</v>
      </c>
      <c r="M991" s="677">
        <v>4.243243243243243</v>
      </c>
      <c r="N991" s="677">
        <v>4.3783783783783781</v>
      </c>
      <c r="O991" s="430" t="s">
        <v>2227</v>
      </c>
    </row>
    <row r="992" spans="1:16" ht="18" hidden="1" customHeight="1" x14ac:dyDescent="0.3">
      <c r="A992" s="215" t="s">
        <v>3394</v>
      </c>
      <c r="B992" s="215" t="s">
        <v>3527</v>
      </c>
      <c r="C992" s="660">
        <v>3</v>
      </c>
      <c r="D992" s="356" t="s">
        <v>721</v>
      </c>
      <c r="E992" s="214" t="s">
        <v>3548</v>
      </c>
      <c r="F992" s="221" t="s">
        <v>3549</v>
      </c>
      <c r="G992" s="527" t="s">
        <v>204</v>
      </c>
      <c r="H992" s="527" t="s">
        <v>204</v>
      </c>
      <c r="I992" s="661">
        <v>37</v>
      </c>
      <c r="J992" s="675">
        <f t="shared" si="223"/>
        <v>4.378378378378379</v>
      </c>
      <c r="K992" s="676">
        <v>4.3783783783783781</v>
      </c>
      <c r="L992" s="677">
        <v>4.4324324324324325</v>
      </c>
      <c r="M992" s="677">
        <v>4.2972972972972974</v>
      </c>
      <c r="N992" s="677">
        <v>4.4054054054054053</v>
      </c>
      <c r="O992" s="430" t="s">
        <v>2227</v>
      </c>
      <c r="P992" s="1"/>
    </row>
    <row r="993" spans="1:16" ht="18" hidden="1" customHeight="1" x14ac:dyDescent="0.3">
      <c r="A993" s="215" t="s">
        <v>3394</v>
      </c>
      <c r="B993" s="215" t="s">
        <v>3527</v>
      </c>
      <c r="C993" s="660">
        <v>3</v>
      </c>
      <c r="D993" s="356" t="s">
        <v>721</v>
      </c>
      <c r="E993" s="214" t="s">
        <v>3550</v>
      </c>
      <c r="F993" s="221" t="s">
        <v>1120</v>
      </c>
      <c r="G993" s="527" t="s">
        <v>204</v>
      </c>
      <c r="H993" s="527" t="s">
        <v>204</v>
      </c>
      <c r="I993" s="661">
        <v>37</v>
      </c>
      <c r="J993" s="675">
        <f t="shared" si="223"/>
        <v>4.5716966966966961</v>
      </c>
      <c r="K993" s="676">
        <v>4.5675675675675675</v>
      </c>
      <c r="L993" s="677">
        <v>4.5675675675675675</v>
      </c>
      <c r="M993" s="677">
        <v>4.5405405405405403</v>
      </c>
      <c r="N993" s="677">
        <v>4.6111111111111107</v>
      </c>
      <c r="O993" s="430" t="s">
        <v>2227</v>
      </c>
    </row>
    <row r="994" spans="1:16" ht="18" hidden="1" customHeight="1" x14ac:dyDescent="0.3">
      <c r="A994" s="215" t="s">
        <v>3394</v>
      </c>
      <c r="B994" s="215" t="s">
        <v>3527</v>
      </c>
      <c r="C994" s="660">
        <v>3</v>
      </c>
      <c r="D994" s="356" t="s">
        <v>721</v>
      </c>
      <c r="E994" s="214" t="s">
        <v>3551</v>
      </c>
      <c r="F994" s="221" t="s">
        <v>3552</v>
      </c>
      <c r="G994" s="527" t="s">
        <v>204</v>
      </c>
      <c r="H994" s="527" t="s">
        <v>204</v>
      </c>
      <c r="I994" s="661">
        <v>37</v>
      </c>
      <c r="J994" s="675">
        <f t="shared" si="223"/>
        <v>4.6891891891891895</v>
      </c>
      <c r="K994" s="676">
        <v>4.6216216216216219</v>
      </c>
      <c r="L994" s="677">
        <v>4.7297297297297298</v>
      </c>
      <c r="M994" s="677">
        <v>4.7297297297297298</v>
      </c>
      <c r="N994" s="677">
        <v>4.6756756756756754</v>
      </c>
      <c r="O994" s="430" t="s">
        <v>2227</v>
      </c>
    </row>
    <row r="995" spans="1:16" ht="18" hidden="1" customHeight="1" x14ac:dyDescent="0.3">
      <c r="A995" s="215" t="s">
        <v>3394</v>
      </c>
      <c r="B995" s="215" t="s">
        <v>3527</v>
      </c>
      <c r="C995" s="660">
        <v>2</v>
      </c>
      <c r="D995" s="362" t="s">
        <v>1158</v>
      </c>
      <c r="E995" s="192"/>
      <c r="F995" s="365"/>
      <c r="G995" s="222" t="s">
        <v>3560</v>
      </c>
      <c r="H995" s="222" t="s">
        <v>3560</v>
      </c>
      <c r="I995" s="661">
        <v>20</v>
      </c>
      <c r="J995" s="675">
        <f>AVERAGE(J996:J1001)</f>
        <v>4.8471491228070169</v>
      </c>
      <c r="K995" s="682">
        <f t="shared" ref="K995:N995" si="225">AVERAGE(K996:K1001)</f>
        <v>4.8583333333333334</v>
      </c>
      <c r="L995" s="683">
        <f t="shared" si="225"/>
        <v>4.8482456140350871</v>
      </c>
      <c r="M995" s="683">
        <f t="shared" si="225"/>
        <v>4.8416666666666659</v>
      </c>
      <c r="N995" s="683">
        <f t="shared" si="225"/>
        <v>4.8403508771929822</v>
      </c>
      <c r="O995" s="434"/>
    </row>
    <row r="996" spans="1:16" ht="18" hidden="1" customHeight="1" x14ac:dyDescent="0.3">
      <c r="A996" s="215" t="s">
        <v>3394</v>
      </c>
      <c r="B996" s="215" t="s">
        <v>3527</v>
      </c>
      <c r="C996" s="660">
        <v>2</v>
      </c>
      <c r="D996" s="356" t="s">
        <v>723</v>
      </c>
      <c r="E996" s="214" t="s">
        <v>3561</v>
      </c>
      <c r="F996" s="221" t="s">
        <v>3562</v>
      </c>
      <c r="G996" s="527" t="s">
        <v>3560</v>
      </c>
      <c r="H996" s="527" t="s">
        <v>3560</v>
      </c>
      <c r="I996" s="661">
        <v>20</v>
      </c>
      <c r="J996" s="672">
        <f t="shared" ref="J996:J1001" si="226">AVERAGE(K996:N996)</f>
        <v>4.8499999999999996</v>
      </c>
      <c r="K996" s="673">
        <v>4.8499999999999996</v>
      </c>
      <c r="L996" s="674">
        <v>4.8499999999999996</v>
      </c>
      <c r="M996" s="674">
        <v>4.8499999999999996</v>
      </c>
      <c r="N996" s="674">
        <v>4.8499999999999996</v>
      </c>
      <c r="O996" s="430" t="s">
        <v>2227</v>
      </c>
    </row>
    <row r="997" spans="1:16" ht="18" hidden="1" customHeight="1" x14ac:dyDescent="0.3">
      <c r="A997" s="215" t="s">
        <v>3394</v>
      </c>
      <c r="B997" s="215" t="s">
        <v>3527</v>
      </c>
      <c r="C997" s="660">
        <v>2</v>
      </c>
      <c r="D997" s="356" t="s">
        <v>723</v>
      </c>
      <c r="E997" s="214" t="s">
        <v>3561</v>
      </c>
      <c r="F997" s="221" t="s">
        <v>3563</v>
      </c>
      <c r="G997" s="527" t="s">
        <v>3560</v>
      </c>
      <c r="H997" s="527" t="s">
        <v>3560</v>
      </c>
      <c r="I997" s="661">
        <v>20</v>
      </c>
      <c r="J997" s="675">
        <f t="shared" si="226"/>
        <v>4.8499999999999996</v>
      </c>
      <c r="K997" s="676">
        <v>4.8499999999999996</v>
      </c>
      <c r="L997" s="677">
        <v>4.8499999999999996</v>
      </c>
      <c r="M997" s="677">
        <v>4.8499999999999996</v>
      </c>
      <c r="N997" s="677">
        <v>4.8499999999999996</v>
      </c>
      <c r="O997" s="430" t="s">
        <v>2227</v>
      </c>
      <c r="P997" s="1"/>
    </row>
    <row r="998" spans="1:16" ht="18" hidden="1" customHeight="1" x14ac:dyDescent="0.3">
      <c r="A998" s="215" t="s">
        <v>3394</v>
      </c>
      <c r="B998" s="215" t="s">
        <v>3527</v>
      </c>
      <c r="C998" s="660">
        <v>2</v>
      </c>
      <c r="D998" s="356" t="s">
        <v>723</v>
      </c>
      <c r="E998" s="214" t="s">
        <v>3561</v>
      </c>
      <c r="F998" s="221" t="s">
        <v>3564</v>
      </c>
      <c r="G998" s="527" t="s">
        <v>3560</v>
      </c>
      <c r="H998" s="527" t="s">
        <v>3560</v>
      </c>
      <c r="I998" s="661">
        <v>20</v>
      </c>
      <c r="J998" s="675">
        <f t="shared" si="226"/>
        <v>4.822368421052631</v>
      </c>
      <c r="K998" s="676">
        <v>4.8499999999999996</v>
      </c>
      <c r="L998" s="677">
        <v>4.7894736842105265</v>
      </c>
      <c r="M998" s="677">
        <v>4.8499999999999996</v>
      </c>
      <c r="N998" s="677">
        <v>4.8</v>
      </c>
      <c r="O998" s="430" t="s">
        <v>2227</v>
      </c>
    </row>
    <row r="999" spans="1:16" ht="18" hidden="1" customHeight="1" x14ac:dyDescent="0.3">
      <c r="A999" s="215" t="s">
        <v>3394</v>
      </c>
      <c r="B999" s="215" t="s">
        <v>3527</v>
      </c>
      <c r="C999" s="660">
        <v>2</v>
      </c>
      <c r="D999" s="356" t="s">
        <v>723</v>
      </c>
      <c r="E999" s="214" t="s">
        <v>3561</v>
      </c>
      <c r="F999" s="221" t="s">
        <v>3565</v>
      </c>
      <c r="G999" s="527" t="s">
        <v>3560</v>
      </c>
      <c r="H999" s="527" t="s">
        <v>3560</v>
      </c>
      <c r="I999" s="661">
        <v>20</v>
      </c>
      <c r="J999" s="675">
        <f t="shared" si="226"/>
        <v>4.8480263157894736</v>
      </c>
      <c r="K999" s="676">
        <v>4.8499999999999996</v>
      </c>
      <c r="L999" s="677">
        <v>4.8499999999999996</v>
      </c>
      <c r="M999" s="677">
        <v>4.8499999999999996</v>
      </c>
      <c r="N999" s="677">
        <v>4.8421052631578947</v>
      </c>
      <c r="O999" s="430" t="s">
        <v>2227</v>
      </c>
      <c r="P999" s="1"/>
    </row>
    <row r="1000" spans="1:16" ht="18" hidden="1" customHeight="1" x14ac:dyDescent="0.3">
      <c r="A1000" s="215" t="s">
        <v>3394</v>
      </c>
      <c r="B1000" s="215" t="s">
        <v>3527</v>
      </c>
      <c r="C1000" s="660">
        <v>2</v>
      </c>
      <c r="D1000" s="356" t="s">
        <v>723</v>
      </c>
      <c r="E1000" s="214" t="s">
        <v>3566</v>
      </c>
      <c r="F1000" s="221" t="s">
        <v>3567</v>
      </c>
      <c r="G1000" s="527" t="s">
        <v>3560</v>
      </c>
      <c r="H1000" s="527" t="s">
        <v>3560</v>
      </c>
      <c r="I1000" s="661">
        <v>20</v>
      </c>
      <c r="J1000" s="675">
        <f t="shared" si="226"/>
        <v>4.8875000000000002</v>
      </c>
      <c r="K1000" s="676">
        <v>4.9000000000000004</v>
      </c>
      <c r="L1000" s="677">
        <v>4.9000000000000004</v>
      </c>
      <c r="M1000" s="677">
        <v>4.9000000000000004</v>
      </c>
      <c r="N1000" s="677">
        <v>4.8499999999999996</v>
      </c>
      <c r="O1000" s="430" t="s">
        <v>2227</v>
      </c>
    </row>
    <row r="1001" spans="1:16" ht="18" hidden="1" customHeight="1" x14ac:dyDescent="0.3">
      <c r="A1001" s="215" t="s">
        <v>3394</v>
      </c>
      <c r="B1001" s="215" t="s">
        <v>3527</v>
      </c>
      <c r="C1001" s="660">
        <v>2</v>
      </c>
      <c r="D1001" s="356" t="s">
        <v>723</v>
      </c>
      <c r="E1001" s="214" t="s">
        <v>3568</v>
      </c>
      <c r="F1001" s="221" t="s">
        <v>3569</v>
      </c>
      <c r="G1001" s="527" t="s">
        <v>3560</v>
      </c>
      <c r="H1001" s="527" t="s">
        <v>3560</v>
      </c>
      <c r="I1001" s="661">
        <v>20</v>
      </c>
      <c r="J1001" s="675">
        <f t="shared" si="226"/>
        <v>4.8249999999999993</v>
      </c>
      <c r="K1001" s="676">
        <v>4.8499999999999996</v>
      </c>
      <c r="L1001" s="677">
        <v>4.8499999999999996</v>
      </c>
      <c r="M1001" s="677">
        <v>4.75</v>
      </c>
      <c r="N1001" s="677">
        <v>4.8499999999999996</v>
      </c>
      <c r="O1001" s="430" t="s">
        <v>2227</v>
      </c>
    </row>
    <row r="1002" spans="1:16" ht="18" hidden="1" customHeight="1" x14ac:dyDescent="0.3">
      <c r="A1002" s="215" t="s">
        <v>3394</v>
      </c>
      <c r="B1002" s="215" t="s">
        <v>3527</v>
      </c>
      <c r="C1002" s="660">
        <v>5</v>
      </c>
      <c r="D1002" s="362" t="s">
        <v>817</v>
      </c>
      <c r="E1002" s="192"/>
      <c r="F1002" s="365"/>
      <c r="G1002" s="222" t="s">
        <v>3579</v>
      </c>
      <c r="H1002" s="222" t="s">
        <v>3579</v>
      </c>
      <c r="I1002" s="661">
        <v>35</v>
      </c>
      <c r="J1002" s="675">
        <f>AVERAGE(J1003:J1013)</f>
        <v>4.5892704071737294</v>
      </c>
      <c r="K1002" s="682">
        <f t="shared" ref="K1002:N1002" si="227">AVERAGE(K1003:K1013)</f>
        <v>4.5822537931210343</v>
      </c>
      <c r="L1002" s="683">
        <f t="shared" si="227"/>
        <v>4.6228764756990754</v>
      </c>
      <c r="M1002" s="683">
        <f t="shared" si="227"/>
        <v>4.524674226320065</v>
      </c>
      <c r="N1002" s="683">
        <f t="shared" si="227"/>
        <v>4.6272771335547436</v>
      </c>
      <c r="O1002" s="434"/>
    </row>
    <row r="1003" spans="1:16" ht="18" hidden="1" customHeight="1" x14ac:dyDescent="0.3">
      <c r="A1003" s="215" t="s">
        <v>3394</v>
      </c>
      <c r="B1003" s="215" t="s">
        <v>3527</v>
      </c>
      <c r="C1003" s="660">
        <v>5</v>
      </c>
      <c r="D1003" s="356" t="s">
        <v>703</v>
      </c>
      <c r="E1003" s="214" t="s">
        <v>3580</v>
      </c>
      <c r="F1003" s="221" t="s">
        <v>3581</v>
      </c>
      <c r="G1003" s="527" t="s">
        <v>3579</v>
      </c>
      <c r="H1003" s="527" t="s">
        <v>3579</v>
      </c>
      <c r="I1003" s="661">
        <v>35</v>
      </c>
      <c r="J1003" s="672">
        <f t="shared" ref="J1003:J1012" si="228">AVERAGE(K1003:N1003)</f>
        <v>4.594537815126051</v>
      </c>
      <c r="K1003" s="673">
        <v>4.5588235294117645</v>
      </c>
      <c r="L1003" s="674">
        <v>4.628571428571429</v>
      </c>
      <c r="M1003" s="674">
        <v>4.5142857142857142</v>
      </c>
      <c r="N1003" s="674">
        <v>4.6764705882352944</v>
      </c>
      <c r="O1003" s="430" t="s">
        <v>2227</v>
      </c>
    </row>
    <row r="1004" spans="1:16" ht="18" hidden="1" customHeight="1" x14ac:dyDescent="0.3">
      <c r="A1004" s="215" t="s">
        <v>3394</v>
      </c>
      <c r="B1004" s="215" t="s">
        <v>3527</v>
      </c>
      <c r="C1004" s="660">
        <v>5</v>
      </c>
      <c r="D1004" s="356" t="s">
        <v>703</v>
      </c>
      <c r="E1004" s="214" t="s">
        <v>3582</v>
      </c>
      <c r="F1004" s="221" t="s">
        <v>1353</v>
      </c>
      <c r="G1004" s="527" t="s">
        <v>3579</v>
      </c>
      <c r="H1004" s="527" t="s">
        <v>3579</v>
      </c>
      <c r="I1004" s="661">
        <v>34</v>
      </c>
      <c r="J1004" s="675">
        <f t="shared" si="228"/>
        <v>4.7720588235294112</v>
      </c>
      <c r="K1004" s="676">
        <v>4.7647058823529411</v>
      </c>
      <c r="L1004" s="677">
        <v>4.7352941176470589</v>
      </c>
      <c r="M1004" s="677">
        <v>4.7941176470588234</v>
      </c>
      <c r="N1004" s="677">
        <v>4.7941176470588234</v>
      </c>
      <c r="O1004" s="430" t="s">
        <v>2227</v>
      </c>
      <c r="P1004" s="1"/>
    </row>
    <row r="1005" spans="1:16" ht="18" hidden="1" customHeight="1" x14ac:dyDescent="0.3">
      <c r="A1005" s="215" t="s">
        <v>3394</v>
      </c>
      <c r="B1005" s="215" t="s">
        <v>3527</v>
      </c>
      <c r="C1005" s="660">
        <v>5</v>
      </c>
      <c r="D1005" s="356" t="s">
        <v>703</v>
      </c>
      <c r="E1005" s="214" t="s">
        <v>3583</v>
      </c>
      <c r="F1005" s="221" t="s">
        <v>3584</v>
      </c>
      <c r="G1005" s="527" t="s">
        <v>3579</v>
      </c>
      <c r="H1005" s="527" t="s">
        <v>3579</v>
      </c>
      <c r="I1005" s="661">
        <v>22</v>
      </c>
      <c r="J1005" s="675">
        <f t="shared" si="228"/>
        <v>4.4318181818181817</v>
      </c>
      <c r="K1005" s="676">
        <v>4.4090909090909092</v>
      </c>
      <c r="L1005" s="677">
        <v>4.5</v>
      </c>
      <c r="M1005" s="677">
        <v>4.3181818181818183</v>
      </c>
      <c r="N1005" s="677">
        <v>4.5</v>
      </c>
      <c r="O1005" s="430" t="s">
        <v>2227</v>
      </c>
    </row>
    <row r="1006" spans="1:16" ht="18" hidden="1" customHeight="1" x14ac:dyDescent="0.3">
      <c r="A1006" s="215" t="s">
        <v>3394</v>
      </c>
      <c r="B1006" s="215" t="s">
        <v>3527</v>
      </c>
      <c r="C1006" s="660">
        <v>5</v>
      </c>
      <c r="D1006" s="356" t="s">
        <v>703</v>
      </c>
      <c r="E1006" s="214" t="s">
        <v>3585</v>
      </c>
      <c r="F1006" s="221" t="s">
        <v>3586</v>
      </c>
      <c r="G1006" s="527" t="s">
        <v>3579</v>
      </c>
      <c r="H1006" s="527" t="s">
        <v>3579</v>
      </c>
      <c r="I1006" s="661">
        <v>27</v>
      </c>
      <c r="J1006" s="675">
        <f t="shared" si="228"/>
        <v>4.5740740740740744</v>
      </c>
      <c r="K1006" s="676">
        <v>4.5555555555555554</v>
      </c>
      <c r="L1006" s="677">
        <v>4.6296296296296298</v>
      </c>
      <c r="M1006" s="677">
        <v>4.4814814814814818</v>
      </c>
      <c r="N1006" s="677">
        <v>4.6296296296296298</v>
      </c>
      <c r="O1006" s="430" t="s">
        <v>2227</v>
      </c>
    </row>
    <row r="1007" spans="1:16" ht="18" hidden="1" customHeight="1" x14ac:dyDescent="0.3">
      <c r="A1007" s="215" t="s">
        <v>3394</v>
      </c>
      <c r="B1007" s="215" t="s">
        <v>3527</v>
      </c>
      <c r="C1007" s="660">
        <v>5</v>
      </c>
      <c r="D1007" s="356" t="s">
        <v>703</v>
      </c>
      <c r="E1007" s="214" t="s">
        <v>3568</v>
      </c>
      <c r="F1007" s="221" t="s">
        <v>3587</v>
      </c>
      <c r="G1007" s="527" t="s">
        <v>3579</v>
      </c>
      <c r="H1007" s="527" t="s">
        <v>3579</v>
      </c>
      <c r="I1007" s="661">
        <v>33</v>
      </c>
      <c r="J1007" s="675">
        <f t="shared" si="228"/>
        <v>4.6136363636363642</v>
      </c>
      <c r="K1007" s="676">
        <v>4.5757575757575761</v>
      </c>
      <c r="L1007" s="677">
        <v>4.6363636363636367</v>
      </c>
      <c r="M1007" s="677">
        <v>4.6060606060606064</v>
      </c>
      <c r="N1007" s="677">
        <v>4.6363636363636367</v>
      </c>
      <c r="O1007" s="430" t="s">
        <v>2227</v>
      </c>
      <c r="P1007" s="1"/>
    </row>
    <row r="1008" spans="1:16" ht="18" hidden="1" customHeight="1" x14ac:dyDescent="0.3">
      <c r="A1008" s="215" t="s">
        <v>3394</v>
      </c>
      <c r="B1008" s="215" t="s">
        <v>3527</v>
      </c>
      <c r="C1008" s="660">
        <v>5</v>
      </c>
      <c r="D1008" s="356" t="s">
        <v>703</v>
      </c>
      <c r="E1008" s="214" t="s">
        <v>3588</v>
      </c>
      <c r="F1008" s="221" t="s">
        <v>3589</v>
      </c>
      <c r="G1008" s="527" t="s">
        <v>3579</v>
      </c>
      <c r="H1008" s="527" t="s">
        <v>3579</v>
      </c>
      <c r="I1008" s="661">
        <v>33</v>
      </c>
      <c r="J1008" s="675">
        <f t="shared" si="228"/>
        <v>4.533854166666667</v>
      </c>
      <c r="K1008" s="676">
        <v>4.5454545454545459</v>
      </c>
      <c r="L1008" s="677">
        <v>4.5757575757575761</v>
      </c>
      <c r="M1008" s="677">
        <v>4.46875</v>
      </c>
      <c r="N1008" s="677">
        <v>4.5454545454545459</v>
      </c>
      <c r="O1008" s="430" t="s">
        <v>2227</v>
      </c>
    </row>
    <row r="1009" spans="1:16" ht="18" hidden="1" customHeight="1" x14ac:dyDescent="0.3">
      <c r="A1009" s="215" t="s">
        <v>3394</v>
      </c>
      <c r="B1009" s="215" t="s">
        <v>3527</v>
      </c>
      <c r="C1009" s="660">
        <v>5</v>
      </c>
      <c r="D1009" s="356" t="s">
        <v>703</v>
      </c>
      <c r="E1009" s="214" t="s">
        <v>3590</v>
      </c>
      <c r="F1009" s="221" t="s">
        <v>3591</v>
      </c>
      <c r="G1009" s="527" t="s">
        <v>3579</v>
      </c>
      <c r="H1009" s="527" t="s">
        <v>3579</v>
      </c>
      <c r="I1009" s="661">
        <v>28</v>
      </c>
      <c r="J1009" s="675">
        <f t="shared" si="228"/>
        <v>4.3052248677248679</v>
      </c>
      <c r="K1009" s="676">
        <v>4.2857142857142856</v>
      </c>
      <c r="L1009" s="677">
        <v>4.3928571428571432</v>
      </c>
      <c r="M1009" s="677">
        <v>4.1851851851851851</v>
      </c>
      <c r="N1009" s="677">
        <v>4.3571428571428568</v>
      </c>
      <c r="O1009" s="430" t="s">
        <v>2227</v>
      </c>
    </row>
    <row r="1010" spans="1:16" ht="18" hidden="1" customHeight="1" x14ac:dyDescent="0.3">
      <c r="A1010" s="215" t="s">
        <v>3394</v>
      </c>
      <c r="B1010" s="215" t="s">
        <v>3527</v>
      </c>
      <c r="C1010" s="660">
        <v>5</v>
      </c>
      <c r="D1010" s="356" t="s">
        <v>703</v>
      </c>
      <c r="E1010" s="214" t="s">
        <v>3592</v>
      </c>
      <c r="F1010" s="221" t="s">
        <v>3593</v>
      </c>
      <c r="G1010" s="527" t="s">
        <v>3579</v>
      </c>
      <c r="H1010" s="527" t="s">
        <v>3579</v>
      </c>
      <c r="I1010" s="661">
        <v>20</v>
      </c>
      <c r="J1010" s="675">
        <f t="shared" si="228"/>
        <v>4.7</v>
      </c>
      <c r="K1010" s="676">
        <v>4.7</v>
      </c>
      <c r="L1010" s="677">
        <v>4.7</v>
      </c>
      <c r="M1010" s="677">
        <v>4.7</v>
      </c>
      <c r="N1010" s="677">
        <v>4.7</v>
      </c>
      <c r="O1010" s="430" t="s">
        <v>2227</v>
      </c>
    </row>
    <row r="1011" spans="1:16" ht="18" hidden="1" customHeight="1" x14ac:dyDescent="0.3">
      <c r="A1011" s="215" t="s">
        <v>3394</v>
      </c>
      <c r="B1011" s="215" t="s">
        <v>3527</v>
      </c>
      <c r="C1011" s="660">
        <v>5</v>
      </c>
      <c r="D1011" s="356" t="s">
        <v>703</v>
      </c>
      <c r="E1011" s="214" t="s">
        <v>3594</v>
      </c>
      <c r="F1011" s="221" t="s">
        <v>829</v>
      </c>
      <c r="G1011" s="527" t="s">
        <v>3579</v>
      </c>
      <c r="H1011" s="527" t="s">
        <v>3579</v>
      </c>
      <c r="I1011" s="661">
        <v>23</v>
      </c>
      <c r="J1011" s="675">
        <f t="shared" si="228"/>
        <v>4.4782608695652177</v>
      </c>
      <c r="K1011" s="676">
        <v>4.4782608695652177</v>
      </c>
      <c r="L1011" s="677">
        <v>4.5217391304347823</v>
      </c>
      <c r="M1011" s="677">
        <v>4.4347826086956523</v>
      </c>
      <c r="N1011" s="677">
        <v>4.4782608695652177</v>
      </c>
      <c r="O1011" s="430" t="s">
        <v>2227</v>
      </c>
      <c r="P1011" s="1"/>
    </row>
    <row r="1012" spans="1:16" ht="18" hidden="1" customHeight="1" x14ac:dyDescent="0.3">
      <c r="A1012" s="215" t="s">
        <v>3394</v>
      </c>
      <c r="B1012" s="215" t="s">
        <v>3527</v>
      </c>
      <c r="C1012" s="660">
        <v>5</v>
      </c>
      <c r="D1012" s="356" t="s">
        <v>703</v>
      </c>
      <c r="E1012" s="103" t="s">
        <v>3595</v>
      </c>
      <c r="F1012" s="181" t="s">
        <v>3596</v>
      </c>
      <c r="G1012" s="527" t="s">
        <v>3579</v>
      </c>
      <c r="H1012" s="527" t="s">
        <v>3579</v>
      </c>
      <c r="I1012" s="661">
        <v>25</v>
      </c>
      <c r="J1012" s="675">
        <f t="shared" si="228"/>
        <v>4.7356521739130439</v>
      </c>
      <c r="K1012" s="676">
        <v>4.76</v>
      </c>
      <c r="L1012" s="677">
        <v>4.76</v>
      </c>
      <c r="M1012" s="677">
        <v>4.6399999999999997</v>
      </c>
      <c r="N1012" s="677">
        <v>4.7826086956521738</v>
      </c>
      <c r="O1012" s="430" t="s">
        <v>2227</v>
      </c>
    </row>
    <row r="1013" spans="1:16" ht="18" hidden="1" customHeight="1" x14ac:dyDescent="0.3">
      <c r="A1013" s="215" t="s">
        <v>3394</v>
      </c>
      <c r="B1013" s="215" t="s">
        <v>3527</v>
      </c>
      <c r="C1013" s="660">
        <v>5</v>
      </c>
      <c r="D1013" s="356" t="s">
        <v>703</v>
      </c>
      <c r="E1013" s="103" t="s">
        <v>3595</v>
      </c>
      <c r="F1013" s="181" t="s">
        <v>3597</v>
      </c>
      <c r="G1013" s="527" t="s">
        <v>3579</v>
      </c>
      <c r="H1013" s="527" t="s">
        <v>3579</v>
      </c>
      <c r="I1013" s="661">
        <v>35</v>
      </c>
      <c r="J1013" s="675">
        <f>AVERAGE(K1013:N1013)</f>
        <v>4.7428571428571429</v>
      </c>
      <c r="K1013" s="676">
        <v>4.7714285714285714</v>
      </c>
      <c r="L1013" s="677">
        <v>4.7714285714285714</v>
      </c>
      <c r="M1013" s="677">
        <v>4.628571428571429</v>
      </c>
      <c r="N1013" s="677">
        <v>4.8</v>
      </c>
      <c r="O1013" s="430" t="s">
        <v>2227</v>
      </c>
    </row>
    <row r="1014" spans="1:16" ht="18" hidden="1" customHeight="1" x14ac:dyDescent="0.3">
      <c r="A1014" s="215" t="s">
        <v>3394</v>
      </c>
      <c r="B1014" s="215" t="s">
        <v>3527</v>
      </c>
      <c r="C1014" s="660">
        <v>1</v>
      </c>
      <c r="D1014" s="362" t="s">
        <v>3604</v>
      </c>
      <c r="E1014" s="192"/>
      <c r="F1014" s="365"/>
      <c r="G1014" s="222" t="s">
        <v>3609</v>
      </c>
      <c r="H1014" s="222" t="s">
        <v>3609</v>
      </c>
      <c r="I1014" s="661">
        <v>22</v>
      </c>
      <c r="J1014" s="675">
        <f>AVERAGE(J1015:J1018)</f>
        <v>4.908549783549784</v>
      </c>
      <c r="K1014" s="682">
        <f t="shared" ref="K1014:N1014" si="229">AVERAGE(K1015:K1018)</f>
        <v>4.9080086580086588</v>
      </c>
      <c r="L1014" s="683">
        <f t="shared" si="229"/>
        <v>4.9090909090909092</v>
      </c>
      <c r="M1014" s="683">
        <f t="shared" si="229"/>
        <v>4.9090909090909092</v>
      </c>
      <c r="N1014" s="683">
        <f t="shared" si="229"/>
        <v>4.9080086580086588</v>
      </c>
      <c r="O1014" s="434"/>
    </row>
    <row r="1015" spans="1:16" ht="18" hidden="1" customHeight="1" x14ac:dyDescent="0.3">
      <c r="A1015" s="215" t="s">
        <v>3394</v>
      </c>
      <c r="B1015" s="215" t="s">
        <v>3527</v>
      </c>
      <c r="C1015" s="660">
        <v>1</v>
      </c>
      <c r="D1015" s="356" t="s">
        <v>3606</v>
      </c>
      <c r="E1015" s="214" t="s">
        <v>3607</v>
      </c>
      <c r="F1015" s="221" t="s">
        <v>3608</v>
      </c>
      <c r="G1015" s="527" t="s">
        <v>3609</v>
      </c>
      <c r="H1015" s="527" t="s">
        <v>3609</v>
      </c>
      <c r="I1015" s="661">
        <v>22</v>
      </c>
      <c r="J1015" s="672">
        <f t="shared" ref="J1015:J1018" si="230">AVERAGE(K1015:N1015)</f>
        <v>4.9080086580086588</v>
      </c>
      <c r="K1015" s="673">
        <v>4.9047619047619051</v>
      </c>
      <c r="L1015" s="674">
        <v>4.9090909090909092</v>
      </c>
      <c r="M1015" s="674">
        <v>4.9090909090909092</v>
      </c>
      <c r="N1015" s="674">
        <v>4.9090909090909092</v>
      </c>
      <c r="O1015" s="430" t="s">
        <v>2227</v>
      </c>
    </row>
    <row r="1016" spans="1:16" ht="18" hidden="1" customHeight="1" x14ac:dyDescent="0.3">
      <c r="A1016" s="215" t="s">
        <v>3394</v>
      </c>
      <c r="B1016" s="215" t="s">
        <v>3527</v>
      </c>
      <c r="C1016" s="660">
        <v>1</v>
      </c>
      <c r="D1016" s="356" t="s">
        <v>3606</v>
      </c>
      <c r="E1016" s="214" t="s">
        <v>3607</v>
      </c>
      <c r="F1016" s="221" t="s">
        <v>3610</v>
      </c>
      <c r="G1016" s="527" t="s">
        <v>3609</v>
      </c>
      <c r="H1016" s="527" t="s">
        <v>3609</v>
      </c>
      <c r="I1016" s="661">
        <v>22</v>
      </c>
      <c r="J1016" s="675">
        <f t="shared" si="230"/>
        <v>4.9080086580086579</v>
      </c>
      <c r="K1016" s="676">
        <v>4.9090909090909092</v>
      </c>
      <c r="L1016" s="677">
        <v>4.9090909090909092</v>
      </c>
      <c r="M1016" s="677">
        <v>4.9090909090909092</v>
      </c>
      <c r="N1016" s="677">
        <v>4.9047619047619051</v>
      </c>
      <c r="O1016" s="430" t="s">
        <v>2227</v>
      </c>
      <c r="P1016" s="1"/>
    </row>
    <row r="1017" spans="1:16" ht="18" hidden="1" customHeight="1" x14ac:dyDescent="0.3">
      <c r="A1017" s="215" t="s">
        <v>3394</v>
      </c>
      <c r="B1017" s="215" t="s">
        <v>3527</v>
      </c>
      <c r="C1017" s="660">
        <v>1</v>
      </c>
      <c r="D1017" s="356" t="s">
        <v>3606</v>
      </c>
      <c r="E1017" s="214" t="s">
        <v>3607</v>
      </c>
      <c r="F1017" s="221" t="s">
        <v>3611</v>
      </c>
      <c r="G1017" s="527" t="s">
        <v>3609</v>
      </c>
      <c r="H1017" s="527" t="s">
        <v>3609</v>
      </c>
      <c r="I1017" s="661">
        <v>22</v>
      </c>
      <c r="J1017" s="675">
        <f t="shared" si="230"/>
        <v>4.9090909090909092</v>
      </c>
      <c r="K1017" s="676">
        <v>4.9090909090909092</v>
      </c>
      <c r="L1017" s="677">
        <v>4.9090909090909092</v>
      </c>
      <c r="M1017" s="677">
        <v>4.9090909090909092</v>
      </c>
      <c r="N1017" s="677">
        <v>4.9090909090909092</v>
      </c>
      <c r="O1017" s="430" t="s">
        <v>2227</v>
      </c>
    </row>
    <row r="1018" spans="1:16" ht="18" hidden="1" customHeight="1" x14ac:dyDescent="0.3">
      <c r="A1018" s="215" t="s">
        <v>3394</v>
      </c>
      <c r="B1018" s="215" t="s">
        <v>3527</v>
      </c>
      <c r="C1018" s="660">
        <v>1</v>
      </c>
      <c r="D1018" s="356" t="s">
        <v>3606</v>
      </c>
      <c r="E1018" s="214" t="s">
        <v>3607</v>
      </c>
      <c r="F1018" s="221" t="s">
        <v>3612</v>
      </c>
      <c r="G1018" s="527" t="s">
        <v>3609</v>
      </c>
      <c r="H1018" s="527" t="s">
        <v>3609</v>
      </c>
      <c r="I1018" s="661">
        <v>22</v>
      </c>
      <c r="J1018" s="675">
        <f t="shared" si="230"/>
        <v>4.9090909090909092</v>
      </c>
      <c r="K1018" s="676">
        <v>4.9090909090909092</v>
      </c>
      <c r="L1018" s="677">
        <v>4.9090909090909092</v>
      </c>
      <c r="M1018" s="677">
        <v>4.9090909090909092</v>
      </c>
      <c r="N1018" s="677">
        <v>4.9090909090909092</v>
      </c>
      <c r="O1018" s="430" t="s">
        <v>2227</v>
      </c>
      <c r="P1018" s="1"/>
    </row>
    <row r="1019" spans="1:16" ht="18" customHeight="1" x14ac:dyDescent="0.3">
      <c r="A1019" s="215" t="s">
        <v>3394</v>
      </c>
      <c r="B1019" s="215" t="s">
        <v>3621</v>
      </c>
      <c r="C1019" s="660">
        <v>22</v>
      </c>
      <c r="D1019" s="362" t="s">
        <v>3623</v>
      </c>
      <c r="E1019" s="192"/>
      <c r="F1019" s="365"/>
      <c r="G1019" s="222" t="s">
        <v>247</v>
      </c>
      <c r="H1019" s="230" t="s">
        <v>248</v>
      </c>
      <c r="I1019" s="661">
        <v>55</v>
      </c>
      <c r="J1019" s="675">
        <f>AVERAGE(J1020:J1045)</f>
        <v>4.6778162875976568</v>
      </c>
      <c r="K1019" s="682">
        <f>AVERAGE(K1020:K1045)</f>
        <v>4.6820453914714282</v>
      </c>
      <c r="L1019" s="683">
        <f>AVERAGE(L1020:L1045)</f>
        <v>4.6840551241820823</v>
      </c>
      <c r="M1019" s="683">
        <f>AVERAGE(M1020:M1045)</f>
        <v>4.6752447799369561</v>
      </c>
      <c r="N1019" s="683">
        <f>AVERAGE(N1020:N1045)</f>
        <v>4.6699198548001579</v>
      </c>
      <c r="O1019" s="434"/>
    </row>
    <row r="1020" spans="1:16" ht="18" customHeight="1" x14ac:dyDescent="0.3">
      <c r="A1020" s="215" t="s">
        <v>3394</v>
      </c>
      <c r="B1020" s="215" t="s">
        <v>3621</v>
      </c>
      <c r="C1020" s="660">
        <v>22</v>
      </c>
      <c r="D1020" s="356" t="s">
        <v>3624</v>
      </c>
      <c r="E1020" s="214" t="s">
        <v>112</v>
      </c>
      <c r="F1020" s="221" t="s">
        <v>326</v>
      </c>
      <c r="G1020" s="214" t="s">
        <v>247</v>
      </c>
      <c r="H1020" s="229" t="s">
        <v>248</v>
      </c>
      <c r="I1020" s="661">
        <v>10</v>
      </c>
      <c r="J1020" s="672">
        <f t="shared" ref="J1020:J1029" si="231">AVERAGE(K1020:N1020)</f>
        <v>4.6500000000000004</v>
      </c>
      <c r="K1020" s="673">
        <v>4.7</v>
      </c>
      <c r="L1020" s="674">
        <v>4.7</v>
      </c>
      <c r="M1020" s="674">
        <v>4.5999999999999996</v>
      </c>
      <c r="N1020" s="674">
        <v>4.5999999999999996</v>
      </c>
      <c r="O1020" s="430" t="s">
        <v>1535</v>
      </c>
    </row>
    <row r="1021" spans="1:16" ht="18" customHeight="1" x14ac:dyDescent="0.3">
      <c r="A1021" s="215" t="s">
        <v>3394</v>
      </c>
      <c r="B1021" s="215" t="s">
        <v>3621</v>
      </c>
      <c r="C1021" s="660">
        <v>22</v>
      </c>
      <c r="D1021" s="356" t="s">
        <v>3624</v>
      </c>
      <c r="E1021" s="214" t="s">
        <v>94</v>
      </c>
      <c r="F1021" s="221" t="s">
        <v>326</v>
      </c>
      <c r="G1021" s="214" t="s">
        <v>247</v>
      </c>
      <c r="H1021" s="229" t="s">
        <v>248</v>
      </c>
      <c r="I1021" s="661">
        <v>9</v>
      </c>
      <c r="J1021" s="675">
        <f t="shared" si="231"/>
        <v>4.8055555555555562</v>
      </c>
      <c r="K1021" s="676">
        <v>4.8888888888888893</v>
      </c>
      <c r="L1021" s="677">
        <v>4.7777777777777777</v>
      </c>
      <c r="M1021" s="677">
        <v>4.7777777777777777</v>
      </c>
      <c r="N1021" s="677">
        <v>4.7777777777777777</v>
      </c>
      <c r="O1021" s="430" t="s">
        <v>1535</v>
      </c>
      <c r="P1021" s="1"/>
    </row>
    <row r="1022" spans="1:16" ht="18" customHeight="1" x14ac:dyDescent="0.3">
      <c r="A1022" s="215" t="s">
        <v>3394</v>
      </c>
      <c r="B1022" s="215" t="s">
        <v>3621</v>
      </c>
      <c r="C1022" s="660">
        <v>22</v>
      </c>
      <c r="D1022" s="356" t="s">
        <v>3624</v>
      </c>
      <c r="E1022" s="214" t="s">
        <v>93</v>
      </c>
      <c r="F1022" s="221" t="s">
        <v>326</v>
      </c>
      <c r="G1022" s="214" t="s">
        <v>247</v>
      </c>
      <c r="H1022" s="229" t="s">
        <v>248</v>
      </c>
      <c r="I1022" s="661">
        <v>10</v>
      </c>
      <c r="J1022" s="675">
        <f t="shared" si="231"/>
        <v>4.9000000000000004</v>
      </c>
      <c r="K1022" s="676">
        <v>4.9000000000000004</v>
      </c>
      <c r="L1022" s="677">
        <v>4.9000000000000004</v>
      </c>
      <c r="M1022" s="677">
        <v>4.9000000000000004</v>
      </c>
      <c r="N1022" s="677">
        <v>4.9000000000000004</v>
      </c>
      <c r="O1022" s="430" t="s">
        <v>1535</v>
      </c>
    </row>
    <row r="1023" spans="1:16" ht="18" customHeight="1" x14ac:dyDescent="0.3">
      <c r="A1023" s="215" t="s">
        <v>3394</v>
      </c>
      <c r="B1023" s="215" t="s">
        <v>3621</v>
      </c>
      <c r="C1023" s="660">
        <v>22</v>
      </c>
      <c r="D1023" s="356" t="s">
        <v>3624</v>
      </c>
      <c r="E1023" s="214" t="s">
        <v>95</v>
      </c>
      <c r="F1023" s="221" t="s">
        <v>321</v>
      </c>
      <c r="G1023" s="214" t="s">
        <v>247</v>
      </c>
      <c r="H1023" s="229" t="s">
        <v>248</v>
      </c>
      <c r="I1023" s="661">
        <v>11</v>
      </c>
      <c r="J1023" s="675">
        <f t="shared" si="231"/>
        <v>4.8636363636363633</v>
      </c>
      <c r="K1023" s="676">
        <v>4.8181818181818183</v>
      </c>
      <c r="L1023" s="677">
        <v>4.9090909090909092</v>
      </c>
      <c r="M1023" s="677">
        <v>4.9090909090909092</v>
      </c>
      <c r="N1023" s="677">
        <v>4.8181818181818183</v>
      </c>
      <c r="O1023" s="430" t="s">
        <v>1535</v>
      </c>
    </row>
    <row r="1024" spans="1:16" ht="18" customHeight="1" x14ac:dyDescent="0.3">
      <c r="A1024" s="215" t="s">
        <v>3394</v>
      </c>
      <c r="B1024" s="215" t="s">
        <v>3621</v>
      </c>
      <c r="C1024" s="660">
        <v>22</v>
      </c>
      <c r="D1024" s="356" t="s">
        <v>3624</v>
      </c>
      <c r="E1024" s="214" t="s">
        <v>97</v>
      </c>
      <c r="F1024" s="221" t="s">
        <v>321</v>
      </c>
      <c r="G1024" s="214" t="s">
        <v>247</v>
      </c>
      <c r="H1024" s="229" t="s">
        <v>248</v>
      </c>
      <c r="I1024" s="661">
        <v>12</v>
      </c>
      <c r="J1024" s="675">
        <f t="shared" si="231"/>
        <v>4.7083333333333339</v>
      </c>
      <c r="K1024" s="676">
        <v>4.666666666666667</v>
      </c>
      <c r="L1024" s="677">
        <v>4.666666666666667</v>
      </c>
      <c r="M1024" s="677">
        <v>4.75</v>
      </c>
      <c r="N1024" s="677">
        <v>4.75</v>
      </c>
      <c r="O1024" s="430" t="s">
        <v>1535</v>
      </c>
      <c r="P1024" s="1"/>
    </row>
    <row r="1025" spans="1:16" ht="18" customHeight="1" x14ac:dyDescent="0.3">
      <c r="A1025" s="215" t="s">
        <v>3394</v>
      </c>
      <c r="B1025" s="215" t="s">
        <v>3621</v>
      </c>
      <c r="C1025" s="660">
        <v>22</v>
      </c>
      <c r="D1025" s="356" t="s">
        <v>3624</v>
      </c>
      <c r="E1025" s="214" t="s">
        <v>108</v>
      </c>
      <c r="F1025" s="221" t="s">
        <v>96</v>
      </c>
      <c r="G1025" s="214" t="s">
        <v>247</v>
      </c>
      <c r="H1025" s="229" t="s">
        <v>248</v>
      </c>
      <c r="I1025" s="661">
        <v>15</v>
      </c>
      <c r="J1025" s="675">
        <f t="shared" si="231"/>
        <v>4.9333333333333336</v>
      </c>
      <c r="K1025" s="676">
        <v>4.9333333333333336</v>
      </c>
      <c r="L1025" s="677">
        <v>4.9333333333333336</v>
      </c>
      <c r="M1025" s="677">
        <v>4.9333333333333336</v>
      </c>
      <c r="N1025" s="677">
        <v>4.9333333333333336</v>
      </c>
      <c r="O1025" s="430" t="s">
        <v>1535</v>
      </c>
    </row>
    <row r="1026" spans="1:16" ht="18" customHeight="1" x14ac:dyDescent="0.3">
      <c r="A1026" s="215" t="s">
        <v>3394</v>
      </c>
      <c r="B1026" s="215" t="s">
        <v>3621</v>
      </c>
      <c r="C1026" s="660">
        <v>22</v>
      </c>
      <c r="D1026" s="356" t="s">
        <v>3624</v>
      </c>
      <c r="E1026" s="214" t="s">
        <v>501</v>
      </c>
      <c r="F1026" s="221" t="s">
        <v>502</v>
      </c>
      <c r="G1026" s="214" t="s">
        <v>247</v>
      </c>
      <c r="H1026" s="229" t="s">
        <v>248</v>
      </c>
      <c r="I1026" s="661">
        <v>30</v>
      </c>
      <c r="J1026" s="675">
        <f t="shared" si="231"/>
        <v>4.791666666666667</v>
      </c>
      <c r="K1026" s="676">
        <v>4.8</v>
      </c>
      <c r="L1026" s="677">
        <v>4.8</v>
      </c>
      <c r="M1026" s="677">
        <v>4.7666666666666666</v>
      </c>
      <c r="N1026" s="677">
        <v>4.8</v>
      </c>
      <c r="O1026" s="430" t="s">
        <v>1536</v>
      </c>
    </row>
    <row r="1027" spans="1:16" ht="18" customHeight="1" x14ac:dyDescent="0.3">
      <c r="A1027" s="215" t="s">
        <v>3394</v>
      </c>
      <c r="B1027" s="215" t="s">
        <v>3621</v>
      </c>
      <c r="C1027" s="660">
        <v>22</v>
      </c>
      <c r="D1027" s="356" t="s">
        <v>3624</v>
      </c>
      <c r="E1027" s="214" t="s">
        <v>505</v>
      </c>
      <c r="F1027" s="221" t="s">
        <v>506</v>
      </c>
      <c r="G1027" s="214" t="s">
        <v>247</v>
      </c>
      <c r="H1027" s="229" t="s">
        <v>248</v>
      </c>
      <c r="I1027" s="661">
        <v>13</v>
      </c>
      <c r="J1027" s="675">
        <f t="shared" si="231"/>
        <v>4.7307692307692308</v>
      </c>
      <c r="K1027" s="676">
        <v>4.6923076923076925</v>
      </c>
      <c r="L1027" s="677">
        <v>4.7692307692307692</v>
      </c>
      <c r="M1027" s="677">
        <v>4.7692307692307692</v>
      </c>
      <c r="N1027" s="677">
        <v>4.6923076923076925</v>
      </c>
      <c r="O1027" s="430" t="s">
        <v>1536</v>
      </c>
    </row>
    <row r="1028" spans="1:16" ht="18" customHeight="1" x14ac:dyDescent="0.3">
      <c r="A1028" s="215" t="s">
        <v>3394</v>
      </c>
      <c r="B1028" s="215" t="s">
        <v>3621</v>
      </c>
      <c r="C1028" s="660">
        <v>22</v>
      </c>
      <c r="D1028" s="356" t="s">
        <v>3624</v>
      </c>
      <c r="E1028" s="214" t="s">
        <v>503</v>
      </c>
      <c r="F1028" s="221" t="s">
        <v>504</v>
      </c>
      <c r="G1028" s="214" t="s">
        <v>247</v>
      </c>
      <c r="H1028" s="229" t="s">
        <v>248</v>
      </c>
      <c r="I1028" s="661">
        <v>15</v>
      </c>
      <c r="J1028" s="675">
        <f t="shared" si="231"/>
        <v>4.7166666666666668</v>
      </c>
      <c r="K1028" s="676">
        <v>4.7333333333333334</v>
      </c>
      <c r="L1028" s="677">
        <v>4.7333333333333334</v>
      </c>
      <c r="M1028" s="677">
        <v>4.7333333333333334</v>
      </c>
      <c r="N1028" s="677">
        <v>4.666666666666667</v>
      </c>
      <c r="O1028" s="430" t="s">
        <v>1536</v>
      </c>
      <c r="P1028" s="1"/>
    </row>
    <row r="1029" spans="1:16" ht="18" customHeight="1" x14ac:dyDescent="0.3">
      <c r="A1029" s="215" t="s">
        <v>3394</v>
      </c>
      <c r="B1029" s="215" t="s">
        <v>3621</v>
      </c>
      <c r="C1029" s="660">
        <v>22</v>
      </c>
      <c r="D1029" s="356" t="s">
        <v>3624</v>
      </c>
      <c r="E1029" s="103" t="s">
        <v>1298</v>
      </c>
      <c r="F1029" s="181" t="s">
        <v>1299</v>
      </c>
      <c r="G1029" s="214" t="s">
        <v>247</v>
      </c>
      <c r="H1029" s="229" t="s">
        <v>248</v>
      </c>
      <c r="I1029" s="661">
        <v>8</v>
      </c>
      <c r="J1029" s="675">
        <f t="shared" si="231"/>
        <v>4.875</v>
      </c>
      <c r="K1029" s="676">
        <v>4.875</v>
      </c>
      <c r="L1029" s="677">
        <v>4.875</v>
      </c>
      <c r="M1029" s="677">
        <v>4.875</v>
      </c>
      <c r="N1029" s="677">
        <v>4.875</v>
      </c>
      <c r="O1029" s="430" t="s">
        <v>1537</v>
      </c>
    </row>
    <row r="1030" spans="1:16" ht="18" customHeight="1" x14ac:dyDescent="0.3">
      <c r="A1030" s="215" t="s">
        <v>3394</v>
      </c>
      <c r="B1030" s="215" t="s">
        <v>3621</v>
      </c>
      <c r="C1030" s="660">
        <v>22</v>
      </c>
      <c r="D1030" s="356" t="s">
        <v>3624</v>
      </c>
      <c r="E1030" s="103" t="s">
        <v>1300</v>
      </c>
      <c r="F1030" s="181" t="s">
        <v>1301</v>
      </c>
      <c r="G1030" s="214" t="s">
        <v>247</v>
      </c>
      <c r="H1030" s="229" t="s">
        <v>248</v>
      </c>
      <c r="I1030" s="661">
        <v>8</v>
      </c>
      <c r="J1030" s="675">
        <f>AVERAGE(K1030:N1030)</f>
        <v>4.625</v>
      </c>
      <c r="K1030" s="676">
        <v>4.625</v>
      </c>
      <c r="L1030" s="677">
        <v>4.625</v>
      </c>
      <c r="M1030" s="677">
        <v>4.625</v>
      </c>
      <c r="N1030" s="677">
        <v>4.625</v>
      </c>
      <c r="O1030" s="430" t="s">
        <v>1537</v>
      </c>
    </row>
    <row r="1031" spans="1:16" ht="18" customHeight="1" x14ac:dyDescent="0.3">
      <c r="A1031" s="215" t="s">
        <v>3394</v>
      </c>
      <c r="B1031" s="215" t="s">
        <v>3621</v>
      </c>
      <c r="C1031" s="660">
        <v>22</v>
      </c>
      <c r="D1031" s="356" t="s">
        <v>3624</v>
      </c>
      <c r="E1031" s="103" t="s">
        <v>1302</v>
      </c>
      <c r="F1031" s="181" t="s">
        <v>1303</v>
      </c>
      <c r="G1031" s="214" t="s">
        <v>247</v>
      </c>
      <c r="H1031" s="229" t="s">
        <v>248</v>
      </c>
      <c r="I1031" s="661">
        <v>27</v>
      </c>
      <c r="J1031" s="675">
        <f t="shared" ref="J1031:J1045" si="232">AVERAGE(K1031:N1031)</f>
        <v>4.7777777777777777</v>
      </c>
      <c r="K1031" s="676">
        <v>4.8148148148148149</v>
      </c>
      <c r="L1031" s="677">
        <v>4.8148148148148149</v>
      </c>
      <c r="M1031" s="677">
        <v>4.8148148148148149</v>
      </c>
      <c r="N1031" s="677">
        <v>4.666666666666667</v>
      </c>
      <c r="O1031" s="430" t="s">
        <v>1537</v>
      </c>
    </row>
    <row r="1032" spans="1:16" ht="18" customHeight="1" x14ac:dyDescent="0.3">
      <c r="A1032" s="215" t="s">
        <v>3394</v>
      </c>
      <c r="B1032" s="215" t="s">
        <v>3621</v>
      </c>
      <c r="C1032" s="660">
        <v>22</v>
      </c>
      <c r="D1032" s="356" t="s">
        <v>3624</v>
      </c>
      <c r="E1032" s="103" t="s">
        <v>1304</v>
      </c>
      <c r="F1032" s="181" t="s">
        <v>1305</v>
      </c>
      <c r="G1032" s="214" t="s">
        <v>247</v>
      </c>
      <c r="H1032" s="229" t="s">
        <v>248</v>
      </c>
      <c r="I1032" s="661">
        <v>8</v>
      </c>
      <c r="J1032" s="675">
        <f t="shared" si="232"/>
        <v>4.875</v>
      </c>
      <c r="K1032" s="676">
        <v>4.875</v>
      </c>
      <c r="L1032" s="677">
        <v>4.875</v>
      </c>
      <c r="M1032" s="677">
        <v>4.875</v>
      </c>
      <c r="N1032" s="677">
        <v>4.875</v>
      </c>
      <c r="O1032" s="430" t="s">
        <v>1537</v>
      </c>
    </row>
    <row r="1033" spans="1:16" ht="18" customHeight="1" x14ac:dyDescent="0.3">
      <c r="A1033" s="215" t="s">
        <v>3394</v>
      </c>
      <c r="B1033" s="215" t="s">
        <v>3621</v>
      </c>
      <c r="C1033" s="660">
        <v>22</v>
      </c>
      <c r="D1033" s="356" t="s">
        <v>3624</v>
      </c>
      <c r="E1033" s="103" t="s">
        <v>1306</v>
      </c>
      <c r="F1033" s="181" t="s">
        <v>1307</v>
      </c>
      <c r="G1033" s="214" t="s">
        <v>247</v>
      </c>
      <c r="H1033" s="229" t="s">
        <v>248</v>
      </c>
      <c r="I1033" s="661">
        <v>7</v>
      </c>
      <c r="J1033" s="675">
        <f t="shared" si="232"/>
        <v>5</v>
      </c>
      <c r="K1033" s="676">
        <v>5</v>
      </c>
      <c r="L1033" s="677">
        <v>5</v>
      </c>
      <c r="M1033" s="677">
        <v>5</v>
      </c>
      <c r="N1033" s="677">
        <v>5</v>
      </c>
      <c r="O1033" s="430" t="s">
        <v>1537</v>
      </c>
      <c r="P1033" s="1"/>
    </row>
    <row r="1034" spans="1:16" ht="18" customHeight="1" x14ac:dyDescent="0.3">
      <c r="A1034" s="215" t="s">
        <v>3394</v>
      </c>
      <c r="B1034" s="215" t="s">
        <v>3621</v>
      </c>
      <c r="C1034" s="660">
        <v>22</v>
      </c>
      <c r="D1034" s="356" t="s">
        <v>3624</v>
      </c>
      <c r="E1034" s="103" t="s">
        <v>1308</v>
      </c>
      <c r="F1034" s="181" t="s">
        <v>1309</v>
      </c>
      <c r="G1034" s="214" t="s">
        <v>247</v>
      </c>
      <c r="H1034" s="229" t="s">
        <v>248</v>
      </c>
      <c r="I1034" s="661">
        <v>7</v>
      </c>
      <c r="J1034" s="675">
        <f t="shared" si="232"/>
        <v>3.8571428571428572</v>
      </c>
      <c r="K1034" s="676">
        <v>3.8571428571428572</v>
      </c>
      <c r="L1034" s="677">
        <v>3.8571428571428572</v>
      </c>
      <c r="M1034" s="677">
        <v>3.8571428571428572</v>
      </c>
      <c r="N1034" s="677">
        <v>3.8571428571428572</v>
      </c>
      <c r="O1034" s="430" t="s">
        <v>1537</v>
      </c>
    </row>
    <row r="1035" spans="1:16" ht="18" customHeight="1" x14ac:dyDescent="0.3">
      <c r="A1035" s="215" t="s">
        <v>3394</v>
      </c>
      <c r="B1035" s="215" t="s">
        <v>3621</v>
      </c>
      <c r="C1035" s="660">
        <v>22</v>
      </c>
      <c r="D1035" s="356" t="s">
        <v>3624</v>
      </c>
      <c r="E1035" s="103" t="s">
        <v>1312</v>
      </c>
      <c r="F1035" s="181" t="s">
        <v>1314</v>
      </c>
      <c r="G1035" s="214" t="s">
        <v>247</v>
      </c>
      <c r="H1035" s="229" t="s">
        <v>248</v>
      </c>
      <c r="I1035" s="661">
        <v>19</v>
      </c>
      <c r="J1035" s="675">
        <f t="shared" si="232"/>
        <v>4.6842105263157894</v>
      </c>
      <c r="K1035" s="676">
        <v>4.6842105263157894</v>
      </c>
      <c r="L1035" s="677">
        <v>4.6842105263157894</v>
      </c>
      <c r="M1035" s="677">
        <v>4.6842105263157894</v>
      </c>
      <c r="N1035" s="677">
        <v>4.6842105263157894</v>
      </c>
      <c r="O1035" s="430" t="s">
        <v>1538</v>
      </c>
    </row>
    <row r="1036" spans="1:16" ht="18" customHeight="1" x14ac:dyDescent="0.3">
      <c r="A1036" s="215" t="s">
        <v>3394</v>
      </c>
      <c r="B1036" s="215" t="s">
        <v>3621</v>
      </c>
      <c r="C1036" s="660">
        <v>22</v>
      </c>
      <c r="D1036" s="356" t="s">
        <v>3624</v>
      </c>
      <c r="E1036" s="103" t="s">
        <v>1313</v>
      </c>
      <c r="F1036" s="181" t="s">
        <v>1315</v>
      </c>
      <c r="G1036" s="214" t="s">
        <v>247</v>
      </c>
      <c r="H1036" s="229" t="s">
        <v>248</v>
      </c>
      <c r="I1036" s="661">
        <v>6</v>
      </c>
      <c r="J1036" s="675">
        <f t="shared" si="232"/>
        <v>4.833333333333333</v>
      </c>
      <c r="K1036" s="676">
        <v>4.833333333333333</v>
      </c>
      <c r="L1036" s="677">
        <v>4.833333333333333</v>
      </c>
      <c r="M1036" s="677">
        <v>4.833333333333333</v>
      </c>
      <c r="N1036" s="677">
        <v>4.833333333333333</v>
      </c>
      <c r="O1036" s="430" t="s">
        <v>1538</v>
      </c>
    </row>
    <row r="1037" spans="1:16" ht="18" customHeight="1" x14ac:dyDescent="0.3">
      <c r="A1037" s="215" t="s">
        <v>3394</v>
      </c>
      <c r="B1037" s="215" t="s">
        <v>3621</v>
      </c>
      <c r="C1037" s="660">
        <v>22</v>
      </c>
      <c r="D1037" s="356" t="s">
        <v>3624</v>
      </c>
      <c r="E1037" s="103" t="s">
        <v>1316</v>
      </c>
      <c r="F1037" s="181" t="s">
        <v>1317</v>
      </c>
      <c r="G1037" s="214" t="s">
        <v>247</v>
      </c>
      <c r="H1037" s="229" t="s">
        <v>248</v>
      </c>
      <c r="I1037" s="661">
        <v>6</v>
      </c>
      <c r="J1037" s="675">
        <f t="shared" si="232"/>
        <v>4.833333333333333</v>
      </c>
      <c r="K1037" s="676">
        <v>4.833333333333333</v>
      </c>
      <c r="L1037" s="677">
        <v>4.833333333333333</v>
      </c>
      <c r="M1037" s="677">
        <v>4.833333333333333</v>
      </c>
      <c r="N1037" s="677">
        <v>4.833333333333333</v>
      </c>
      <c r="O1037" s="430" t="s">
        <v>1538</v>
      </c>
    </row>
    <row r="1038" spans="1:16" ht="18" customHeight="1" x14ac:dyDescent="0.3">
      <c r="A1038" s="215" t="s">
        <v>3394</v>
      </c>
      <c r="B1038" s="215" t="s">
        <v>3621</v>
      </c>
      <c r="C1038" s="660">
        <v>22</v>
      </c>
      <c r="D1038" s="356" t="s">
        <v>3624</v>
      </c>
      <c r="E1038" s="103" t="s">
        <v>98</v>
      </c>
      <c r="F1038" s="181" t="s">
        <v>99</v>
      </c>
      <c r="G1038" s="214" t="s">
        <v>247</v>
      </c>
      <c r="H1038" s="229" t="s">
        <v>248</v>
      </c>
      <c r="I1038" s="661">
        <v>50</v>
      </c>
      <c r="J1038" s="675">
        <f t="shared" si="232"/>
        <v>4.6999999999999993</v>
      </c>
      <c r="K1038" s="676">
        <v>4.66</v>
      </c>
      <c r="L1038" s="677">
        <v>4.72</v>
      </c>
      <c r="M1038" s="677">
        <v>4.7</v>
      </c>
      <c r="N1038" s="677">
        <v>4.72</v>
      </c>
      <c r="O1038" s="430" t="s">
        <v>1539</v>
      </c>
    </row>
    <row r="1039" spans="1:16" ht="18" customHeight="1" x14ac:dyDescent="0.3">
      <c r="A1039" s="215" t="s">
        <v>3394</v>
      </c>
      <c r="B1039" s="215" t="s">
        <v>3621</v>
      </c>
      <c r="C1039" s="660">
        <v>22</v>
      </c>
      <c r="D1039" s="356" t="s">
        <v>3624</v>
      </c>
      <c r="E1039" s="214" t="s">
        <v>89</v>
      </c>
      <c r="F1039" s="221" t="s">
        <v>90</v>
      </c>
      <c r="G1039" s="214" t="s">
        <v>247</v>
      </c>
      <c r="H1039" s="229" t="s">
        <v>248</v>
      </c>
      <c r="I1039" s="661">
        <v>55</v>
      </c>
      <c r="J1039" s="675">
        <f t="shared" si="232"/>
        <v>4.5780445969125214</v>
      </c>
      <c r="K1039" s="676">
        <v>4.5849056603773581</v>
      </c>
      <c r="L1039" s="677">
        <v>4.581818181818182</v>
      </c>
      <c r="M1039" s="677">
        <v>4.5454545454545459</v>
      </c>
      <c r="N1039" s="677">
        <v>4.5999999999999996</v>
      </c>
      <c r="O1039" s="430" t="s">
        <v>1539</v>
      </c>
    </row>
    <row r="1040" spans="1:16" ht="18" customHeight="1" x14ac:dyDescent="0.3">
      <c r="A1040" s="215" t="s">
        <v>3394</v>
      </c>
      <c r="B1040" s="215" t="s">
        <v>3621</v>
      </c>
      <c r="C1040" s="660">
        <v>22</v>
      </c>
      <c r="D1040" s="356" t="s">
        <v>3624</v>
      </c>
      <c r="E1040" s="214" t="s">
        <v>3626</v>
      </c>
      <c r="F1040" s="221" t="s">
        <v>3625</v>
      </c>
      <c r="G1040" s="214" t="s">
        <v>247</v>
      </c>
      <c r="H1040" s="229" t="s">
        <v>248</v>
      </c>
      <c r="I1040" s="661">
        <v>48</v>
      </c>
      <c r="J1040" s="675">
        <f t="shared" si="232"/>
        <v>4.5052083333333339</v>
      </c>
      <c r="K1040" s="676">
        <v>4.520833333333333</v>
      </c>
      <c r="L1040" s="677">
        <v>4.479166666666667</v>
      </c>
      <c r="M1040" s="677">
        <v>4.479166666666667</v>
      </c>
      <c r="N1040" s="677">
        <v>4.541666666666667</v>
      </c>
      <c r="O1040" s="430" t="s">
        <v>75</v>
      </c>
    </row>
    <row r="1041" spans="1:16" ht="18" customHeight="1" x14ac:dyDescent="0.3">
      <c r="A1041" s="215" t="s">
        <v>3394</v>
      </c>
      <c r="B1041" s="215" t="s">
        <v>3621</v>
      </c>
      <c r="C1041" s="660">
        <v>22</v>
      </c>
      <c r="D1041" s="356" t="s">
        <v>3624</v>
      </c>
      <c r="E1041" s="214" t="s">
        <v>3627</v>
      </c>
      <c r="F1041" s="221" t="s">
        <v>3628</v>
      </c>
      <c r="G1041" s="214" t="s">
        <v>247</v>
      </c>
      <c r="H1041" s="229" t="s">
        <v>248</v>
      </c>
      <c r="I1041" s="661">
        <v>45</v>
      </c>
      <c r="J1041" s="675">
        <f t="shared" si="232"/>
        <v>4.5574879227053149</v>
      </c>
      <c r="K1041" s="676">
        <v>4.5777777777777775</v>
      </c>
      <c r="L1041" s="677">
        <v>4.5217391304347823</v>
      </c>
      <c r="M1041" s="677">
        <v>4.5434782608695654</v>
      </c>
      <c r="N1041" s="677">
        <v>4.5869565217391308</v>
      </c>
      <c r="O1041" s="430" t="s">
        <v>3636</v>
      </c>
    </row>
    <row r="1042" spans="1:16" ht="18" customHeight="1" x14ac:dyDescent="0.3">
      <c r="A1042" s="215" t="s">
        <v>3394</v>
      </c>
      <c r="B1042" s="215" t="s">
        <v>3621</v>
      </c>
      <c r="C1042" s="660">
        <v>22</v>
      </c>
      <c r="D1042" s="356" t="s">
        <v>3624</v>
      </c>
      <c r="E1042" s="214" t="s">
        <v>3629</v>
      </c>
      <c r="F1042" s="221" t="s">
        <v>3630</v>
      </c>
      <c r="G1042" s="214" t="s">
        <v>247</v>
      </c>
      <c r="H1042" s="229" t="s">
        <v>248</v>
      </c>
      <c r="I1042" s="661">
        <v>45</v>
      </c>
      <c r="J1042" s="675">
        <f t="shared" si="232"/>
        <v>4.4388888888888891</v>
      </c>
      <c r="K1042" s="676">
        <v>4.4666666666666668</v>
      </c>
      <c r="L1042" s="677">
        <v>4.4666666666666668</v>
      </c>
      <c r="M1042" s="677">
        <v>4.3777777777777782</v>
      </c>
      <c r="N1042" s="677">
        <v>4.4444444444444446</v>
      </c>
      <c r="O1042" s="430" t="s">
        <v>75</v>
      </c>
    </row>
    <row r="1043" spans="1:16" ht="18" customHeight="1" x14ac:dyDescent="0.3">
      <c r="A1043" s="215" t="s">
        <v>3394</v>
      </c>
      <c r="B1043" s="215" t="s">
        <v>3621</v>
      </c>
      <c r="C1043" s="660">
        <v>22</v>
      </c>
      <c r="D1043" s="356" t="s">
        <v>3624</v>
      </c>
      <c r="E1043" s="214" t="s">
        <v>3631</v>
      </c>
      <c r="F1043" s="221" t="s">
        <v>3632</v>
      </c>
      <c r="G1043" s="214" t="s">
        <v>247</v>
      </c>
      <c r="H1043" s="229" t="s">
        <v>248</v>
      </c>
      <c r="I1043" s="661">
        <v>54</v>
      </c>
      <c r="J1043" s="675">
        <f t="shared" si="232"/>
        <v>4.2592592592592595</v>
      </c>
      <c r="K1043" s="676">
        <v>4.2962962962962967</v>
      </c>
      <c r="L1043" s="677">
        <v>4.2777777777777777</v>
      </c>
      <c r="M1043" s="677">
        <v>4.2222222222222223</v>
      </c>
      <c r="N1043" s="677">
        <v>4.2407407407407405</v>
      </c>
      <c r="O1043" s="430" t="s">
        <v>75</v>
      </c>
    </row>
    <row r="1044" spans="1:16" ht="18" customHeight="1" x14ac:dyDescent="0.3">
      <c r="A1044" s="215" t="s">
        <v>3394</v>
      </c>
      <c r="B1044" s="215" t="s">
        <v>3621</v>
      </c>
      <c r="C1044" s="660">
        <v>22</v>
      </c>
      <c r="D1044" s="356" t="s">
        <v>3624</v>
      </c>
      <c r="E1044" s="214" t="s">
        <v>3633</v>
      </c>
      <c r="F1044" s="221" t="s">
        <v>3635</v>
      </c>
      <c r="G1044" s="214" t="s">
        <v>247</v>
      </c>
      <c r="H1044" s="229" t="s">
        <v>248</v>
      </c>
      <c r="I1044" s="661">
        <v>52</v>
      </c>
      <c r="J1044" s="675">
        <f t="shared" si="232"/>
        <v>4.5817307692307692</v>
      </c>
      <c r="K1044" s="676">
        <v>4.5961538461538458</v>
      </c>
      <c r="L1044" s="677">
        <v>4.5769230769230766</v>
      </c>
      <c r="M1044" s="677">
        <v>4.5769230769230766</v>
      </c>
      <c r="N1044" s="677">
        <v>4.5769230769230766</v>
      </c>
      <c r="O1044" s="430" t="s">
        <v>3636</v>
      </c>
    </row>
    <row r="1045" spans="1:16" ht="18" customHeight="1" x14ac:dyDescent="0.3">
      <c r="A1045" s="215" t="s">
        <v>3394</v>
      </c>
      <c r="B1045" s="215" t="s">
        <v>3621</v>
      </c>
      <c r="C1045" s="660">
        <v>22</v>
      </c>
      <c r="D1045" s="356" t="s">
        <v>3624</v>
      </c>
      <c r="E1045" s="214" t="s">
        <v>3633</v>
      </c>
      <c r="F1045" s="221" t="s">
        <v>3634</v>
      </c>
      <c r="G1045" s="214" t="s">
        <v>247</v>
      </c>
      <c r="H1045" s="229" t="s">
        <v>248</v>
      </c>
      <c r="I1045" s="661">
        <v>54</v>
      </c>
      <c r="J1045" s="675">
        <f t="shared" si="232"/>
        <v>4.5418447293447297</v>
      </c>
      <c r="K1045" s="676">
        <v>4.5</v>
      </c>
      <c r="L1045" s="677">
        <v>4.5740740740740744</v>
      </c>
      <c r="M1045" s="677">
        <v>4.5740740740740744</v>
      </c>
      <c r="N1045" s="677">
        <v>4.5192307692307692</v>
      </c>
      <c r="O1045" s="430" t="s">
        <v>75</v>
      </c>
    </row>
    <row r="1046" spans="1:16" ht="18" hidden="1" customHeight="1" x14ac:dyDescent="0.3">
      <c r="A1046" s="215" t="s">
        <v>3394</v>
      </c>
      <c r="B1046" s="215" t="s">
        <v>3621</v>
      </c>
      <c r="C1046" s="660">
        <v>3</v>
      </c>
      <c r="D1046" s="362" t="s">
        <v>998</v>
      </c>
      <c r="E1046" s="192"/>
      <c r="F1046" s="365"/>
      <c r="G1046" s="222" t="s">
        <v>3647</v>
      </c>
      <c r="H1046" s="222" t="s">
        <v>3647</v>
      </c>
      <c r="I1046" s="661">
        <v>17</v>
      </c>
      <c r="J1046" s="675">
        <f>AVERAGE(J1047:J1053)</f>
        <v>4.7468487394957979</v>
      </c>
      <c r="K1046" s="682">
        <f t="shared" ref="K1046:N1046" si="233">AVERAGE(K1047:K1053)</f>
        <v>4.8219537815126055</v>
      </c>
      <c r="L1046" s="683">
        <f t="shared" si="233"/>
        <v>4.7899159663865536</v>
      </c>
      <c r="M1046" s="683">
        <f t="shared" si="233"/>
        <v>4.6444327731092443</v>
      </c>
      <c r="N1046" s="683">
        <f t="shared" si="233"/>
        <v>4.73109243697479</v>
      </c>
      <c r="O1046" s="434"/>
    </row>
    <row r="1047" spans="1:16" ht="18" hidden="1" customHeight="1" x14ac:dyDescent="0.3">
      <c r="A1047" s="215" t="s">
        <v>3394</v>
      </c>
      <c r="B1047" s="215" t="s">
        <v>3621</v>
      </c>
      <c r="C1047" s="660">
        <v>3</v>
      </c>
      <c r="D1047" s="356" t="s">
        <v>712</v>
      </c>
      <c r="E1047" s="214" t="s">
        <v>3653</v>
      </c>
      <c r="F1047" s="221" t="s">
        <v>3654</v>
      </c>
      <c r="G1047" s="527" t="s">
        <v>3647</v>
      </c>
      <c r="H1047" s="527" t="s">
        <v>3647</v>
      </c>
      <c r="I1047" s="661">
        <v>17</v>
      </c>
      <c r="J1047" s="672">
        <f t="shared" ref="J1047:J1053" si="234">AVERAGE(K1047:N1047)</f>
        <v>4.7472426470588234</v>
      </c>
      <c r="K1047" s="673">
        <v>4.8125</v>
      </c>
      <c r="L1047" s="674">
        <v>4.8235294117647056</v>
      </c>
      <c r="M1047" s="674">
        <v>4.5882352941176467</v>
      </c>
      <c r="N1047" s="674">
        <v>4.7647058823529411</v>
      </c>
      <c r="O1047" s="430" t="s">
        <v>2227</v>
      </c>
    </row>
    <row r="1048" spans="1:16" ht="18" hidden="1" customHeight="1" x14ac:dyDescent="0.3">
      <c r="A1048" s="215" t="s">
        <v>3394</v>
      </c>
      <c r="B1048" s="215" t="s">
        <v>3621</v>
      </c>
      <c r="C1048" s="660">
        <v>3</v>
      </c>
      <c r="D1048" s="356" t="s">
        <v>712</v>
      </c>
      <c r="E1048" s="214" t="s">
        <v>3653</v>
      </c>
      <c r="F1048" s="221" t="s">
        <v>3655</v>
      </c>
      <c r="G1048" s="527" t="s">
        <v>3647</v>
      </c>
      <c r="H1048" s="527" t="s">
        <v>3647</v>
      </c>
      <c r="I1048" s="661">
        <v>17</v>
      </c>
      <c r="J1048" s="675">
        <f t="shared" si="234"/>
        <v>4.7748161764705879</v>
      </c>
      <c r="K1048" s="676">
        <v>4.8235294117647056</v>
      </c>
      <c r="L1048" s="677">
        <v>4.8235294117647056</v>
      </c>
      <c r="M1048" s="677">
        <v>4.6875</v>
      </c>
      <c r="N1048" s="677">
        <v>4.7647058823529411</v>
      </c>
      <c r="O1048" s="430" t="s">
        <v>2227</v>
      </c>
      <c r="P1048" s="1"/>
    </row>
    <row r="1049" spans="1:16" ht="18" hidden="1" customHeight="1" x14ac:dyDescent="0.3">
      <c r="A1049" s="215" t="s">
        <v>3394</v>
      </c>
      <c r="B1049" s="215" t="s">
        <v>3621</v>
      </c>
      <c r="C1049" s="660">
        <v>3</v>
      </c>
      <c r="D1049" s="356" t="s">
        <v>712</v>
      </c>
      <c r="E1049" s="214" t="s">
        <v>3653</v>
      </c>
      <c r="F1049" s="221" t="s">
        <v>1001</v>
      </c>
      <c r="G1049" s="527" t="s">
        <v>3647</v>
      </c>
      <c r="H1049" s="527" t="s">
        <v>3647</v>
      </c>
      <c r="I1049" s="661">
        <v>17</v>
      </c>
      <c r="J1049" s="675">
        <f t="shared" si="234"/>
        <v>4.7647058823529411</v>
      </c>
      <c r="K1049" s="676">
        <v>4.8235294117647056</v>
      </c>
      <c r="L1049" s="677">
        <v>4.8235294117647056</v>
      </c>
      <c r="M1049" s="677">
        <v>4.6470588235294121</v>
      </c>
      <c r="N1049" s="677">
        <v>4.7647058823529411</v>
      </c>
      <c r="O1049" s="430" t="s">
        <v>2227</v>
      </c>
    </row>
    <row r="1050" spans="1:16" ht="18" hidden="1" customHeight="1" x14ac:dyDescent="0.3">
      <c r="A1050" s="215" t="s">
        <v>3394</v>
      </c>
      <c r="B1050" s="215" t="s">
        <v>3621</v>
      </c>
      <c r="C1050" s="660">
        <v>3</v>
      </c>
      <c r="D1050" s="356" t="s">
        <v>712</v>
      </c>
      <c r="E1050" s="214" t="s">
        <v>3653</v>
      </c>
      <c r="F1050" s="221" t="s">
        <v>3656</v>
      </c>
      <c r="G1050" s="527" t="s">
        <v>3647</v>
      </c>
      <c r="H1050" s="527" t="s">
        <v>3647</v>
      </c>
      <c r="I1050" s="661">
        <v>17</v>
      </c>
      <c r="J1050" s="675">
        <f t="shared" si="234"/>
        <v>4.7058823529411757</v>
      </c>
      <c r="K1050" s="676">
        <v>4.8235294117647056</v>
      </c>
      <c r="L1050" s="677">
        <v>4.8235294117647056</v>
      </c>
      <c r="M1050" s="677">
        <v>4.6470588235294121</v>
      </c>
      <c r="N1050" s="677">
        <v>4.5294117647058822</v>
      </c>
      <c r="O1050" s="430" t="s">
        <v>2227</v>
      </c>
      <c r="P1050" s="1"/>
    </row>
    <row r="1051" spans="1:16" ht="18" hidden="1" customHeight="1" x14ac:dyDescent="0.3">
      <c r="A1051" s="215" t="s">
        <v>3394</v>
      </c>
      <c r="B1051" s="215" t="s">
        <v>3621</v>
      </c>
      <c r="C1051" s="660">
        <v>3</v>
      </c>
      <c r="D1051" s="356" t="s">
        <v>712</v>
      </c>
      <c r="E1051" s="214" t="s">
        <v>3653</v>
      </c>
      <c r="F1051" s="221" t="s">
        <v>3657</v>
      </c>
      <c r="G1051" s="527" t="s">
        <v>3647</v>
      </c>
      <c r="H1051" s="527" t="s">
        <v>3647</v>
      </c>
      <c r="I1051" s="661">
        <v>17</v>
      </c>
      <c r="J1051" s="675">
        <f t="shared" si="234"/>
        <v>4.7647058823529411</v>
      </c>
      <c r="K1051" s="676">
        <v>4.8235294117647056</v>
      </c>
      <c r="L1051" s="677">
        <v>4.8235294117647056</v>
      </c>
      <c r="M1051" s="677">
        <v>4.6470588235294121</v>
      </c>
      <c r="N1051" s="677">
        <v>4.7647058823529411</v>
      </c>
      <c r="O1051" s="430" t="s">
        <v>2227</v>
      </c>
    </row>
    <row r="1052" spans="1:16" ht="18" hidden="1" customHeight="1" x14ac:dyDescent="0.3">
      <c r="A1052" s="215" t="s">
        <v>3394</v>
      </c>
      <c r="B1052" s="215" t="s">
        <v>3621</v>
      </c>
      <c r="C1052" s="660">
        <v>3</v>
      </c>
      <c r="D1052" s="356" t="s">
        <v>712</v>
      </c>
      <c r="E1052" s="214" t="s">
        <v>3653</v>
      </c>
      <c r="F1052" s="221" t="s">
        <v>3658</v>
      </c>
      <c r="G1052" s="527" t="s">
        <v>3647</v>
      </c>
      <c r="H1052" s="527" t="s">
        <v>3647</v>
      </c>
      <c r="I1052" s="661">
        <v>17</v>
      </c>
      <c r="J1052" s="675">
        <f t="shared" ref="J1052" si="235">AVERAGE(K1052:N1052)</f>
        <v>4.7058823529411766</v>
      </c>
      <c r="K1052" s="676">
        <v>4.8235294117647056</v>
      </c>
      <c r="L1052" s="677">
        <v>4.5882352941176467</v>
      </c>
      <c r="M1052" s="677">
        <v>4.6470588235294121</v>
      </c>
      <c r="N1052" s="677">
        <v>4.7647058823529411</v>
      </c>
      <c r="O1052" s="430" t="s">
        <v>2227</v>
      </c>
    </row>
    <row r="1053" spans="1:16" ht="18" hidden="1" customHeight="1" x14ac:dyDescent="0.3">
      <c r="A1053" s="215" t="s">
        <v>3394</v>
      </c>
      <c r="B1053" s="215" t="s">
        <v>3621</v>
      </c>
      <c r="C1053" s="660">
        <v>3</v>
      </c>
      <c r="D1053" s="356" t="s">
        <v>712</v>
      </c>
      <c r="E1053" s="214" t="s">
        <v>3653</v>
      </c>
      <c r="F1053" s="221" t="s">
        <v>3659</v>
      </c>
      <c r="G1053" s="527" t="s">
        <v>3647</v>
      </c>
      <c r="H1053" s="527" t="s">
        <v>3647</v>
      </c>
      <c r="I1053" s="661">
        <v>6</v>
      </c>
      <c r="J1053" s="675">
        <f t="shared" si="234"/>
        <v>4.7647058823529411</v>
      </c>
      <c r="K1053" s="676">
        <v>4.8235294117647056</v>
      </c>
      <c r="L1053" s="677">
        <v>4.8235294117647056</v>
      </c>
      <c r="M1053" s="677">
        <v>4.6470588235294121</v>
      </c>
      <c r="N1053" s="677">
        <v>4.7647058823529411</v>
      </c>
      <c r="O1053" s="430" t="s">
        <v>2227</v>
      </c>
    </row>
    <row r="1054" spans="1:16" ht="18" hidden="1" customHeight="1" x14ac:dyDescent="0.3">
      <c r="A1054" s="215" t="s">
        <v>3394</v>
      </c>
      <c r="B1054" s="215" t="s">
        <v>3621</v>
      </c>
      <c r="C1054" s="660">
        <v>1</v>
      </c>
      <c r="D1054" s="362" t="s">
        <v>3661</v>
      </c>
      <c r="E1054" s="192"/>
      <c r="F1054" s="365"/>
      <c r="G1054" s="222" t="s">
        <v>3650</v>
      </c>
      <c r="H1054" s="222" t="s">
        <v>3650</v>
      </c>
      <c r="I1054" s="661">
        <v>6</v>
      </c>
      <c r="J1054" s="675">
        <f>AVERAGE(J1055:J1060)</f>
        <v>4.8305555555555548</v>
      </c>
      <c r="K1054" s="682">
        <f>AVERAGE(K1055:K1060)</f>
        <v>4.8277777777777766</v>
      </c>
      <c r="L1054" s="683">
        <f>AVERAGE(L1055:L1060)</f>
        <v>4.833333333333333</v>
      </c>
      <c r="M1054" s="683">
        <f>AVERAGE(M1055:M1060)</f>
        <v>4.833333333333333</v>
      </c>
      <c r="N1054" s="683">
        <f>AVERAGE(N1055:N1060)</f>
        <v>4.8277777777777766</v>
      </c>
      <c r="O1054" s="434"/>
    </row>
    <row r="1055" spans="1:16" ht="18" hidden="1" customHeight="1" x14ac:dyDescent="0.3">
      <c r="A1055" s="215" t="s">
        <v>3394</v>
      </c>
      <c r="B1055" s="215" t="s">
        <v>3621</v>
      </c>
      <c r="C1055" s="660">
        <v>1</v>
      </c>
      <c r="D1055" s="356" t="s">
        <v>3662</v>
      </c>
      <c r="E1055" s="214" t="s">
        <v>3664</v>
      </c>
      <c r="F1055" s="221" t="s">
        <v>3663</v>
      </c>
      <c r="G1055" s="527" t="s">
        <v>3650</v>
      </c>
      <c r="H1055" s="527" t="s">
        <v>3650</v>
      </c>
      <c r="I1055" s="661">
        <v>6</v>
      </c>
      <c r="J1055" s="672">
        <f t="shared" ref="J1055:J1060" si="236">AVERAGE(K1055:N1055)</f>
        <v>4.8249999999999993</v>
      </c>
      <c r="K1055" s="673">
        <v>4.8</v>
      </c>
      <c r="L1055" s="674">
        <v>4.833333333333333</v>
      </c>
      <c r="M1055" s="674">
        <v>4.833333333333333</v>
      </c>
      <c r="N1055" s="674">
        <v>4.833333333333333</v>
      </c>
      <c r="O1055" s="430" t="s">
        <v>2227</v>
      </c>
    </row>
    <row r="1056" spans="1:16" ht="18" hidden="1" customHeight="1" x14ac:dyDescent="0.3">
      <c r="A1056" s="215" t="s">
        <v>3394</v>
      </c>
      <c r="B1056" s="215" t="s">
        <v>3621</v>
      </c>
      <c r="C1056" s="660">
        <v>1</v>
      </c>
      <c r="D1056" s="356" t="s">
        <v>3662</v>
      </c>
      <c r="E1056" s="214" t="s">
        <v>3664</v>
      </c>
      <c r="F1056" s="221" t="s">
        <v>3665</v>
      </c>
      <c r="G1056" s="527" t="s">
        <v>3650</v>
      </c>
      <c r="H1056" s="527" t="s">
        <v>3650</v>
      </c>
      <c r="I1056" s="661">
        <v>6</v>
      </c>
      <c r="J1056" s="675">
        <f t="shared" si="236"/>
        <v>4.8250000000000002</v>
      </c>
      <c r="K1056" s="676">
        <v>4.833333333333333</v>
      </c>
      <c r="L1056" s="677">
        <v>4.833333333333333</v>
      </c>
      <c r="M1056" s="677">
        <v>4.833333333333333</v>
      </c>
      <c r="N1056" s="677">
        <v>4.8</v>
      </c>
      <c r="O1056" s="430" t="s">
        <v>2227</v>
      </c>
      <c r="P1056" s="1"/>
    </row>
    <row r="1057" spans="1:16" ht="18" hidden="1" customHeight="1" x14ac:dyDescent="0.3">
      <c r="A1057" s="215" t="s">
        <v>3394</v>
      </c>
      <c r="B1057" s="215" t="s">
        <v>3621</v>
      </c>
      <c r="C1057" s="660">
        <v>1</v>
      </c>
      <c r="D1057" s="356" t="s">
        <v>3662</v>
      </c>
      <c r="E1057" s="214" t="s">
        <v>3667</v>
      </c>
      <c r="F1057" s="221" t="s">
        <v>3666</v>
      </c>
      <c r="G1057" s="527" t="s">
        <v>3650</v>
      </c>
      <c r="H1057" s="527" t="s">
        <v>3650</v>
      </c>
      <c r="I1057" s="661">
        <v>6</v>
      </c>
      <c r="J1057" s="675">
        <f t="shared" si="236"/>
        <v>4.833333333333333</v>
      </c>
      <c r="K1057" s="676">
        <v>4.833333333333333</v>
      </c>
      <c r="L1057" s="677">
        <v>4.833333333333333</v>
      </c>
      <c r="M1057" s="677">
        <v>4.833333333333333</v>
      </c>
      <c r="N1057" s="677">
        <v>4.833333333333333</v>
      </c>
      <c r="O1057" s="430" t="s">
        <v>2227</v>
      </c>
    </row>
    <row r="1058" spans="1:16" ht="18" hidden="1" customHeight="1" x14ac:dyDescent="0.3">
      <c r="A1058" s="215" t="s">
        <v>3394</v>
      </c>
      <c r="B1058" s="215" t="s">
        <v>3621</v>
      </c>
      <c r="C1058" s="660">
        <v>1</v>
      </c>
      <c r="D1058" s="356" t="s">
        <v>3662</v>
      </c>
      <c r="E1058" s="214" t="s">
        <v>3669</v>
      </c>
      <c r="F1058" s="221" t="s">
        <v>3668</v>
      </c>
      <c r="G1058" s="527" t="s">
        <v>3650</v>
      </c>
      <c r="H1058" s="527" t="s">
        <v>3650</v>
      </c>
      <c r="I1058" s="661">
        <v>6</v>
      </c>
      <c r="J1058" s="675">
        <f t="shared" si="236"/>
        <v>4.833333333333333</v>
      </c>
      <c r="K1058" s="676">
        <v>4.833333333333333</v>
      </c>
      <c r="L1058" s="677">
        <v>4.833333333333333</v>
      </c>
      <c r="M1058" s="677">
        <v>4.833333333333333</v>
      </c>
      <c r="N1058" s="677">
        <v>4.833333333333333</v>
      </c>
      <c r="O1058" s="430" t="s">
        <v>2227</v>
      </c>
      <c r="P1058" s="1"/>
    </row>
    <row r="1059" spans="1:16" ht="18" hidden="1" customHeight="1" x14ac:dyDescent="0.3">
      <c r="A1059" s="215" t="s">
        <v>3394</v>
      </c>
      <c r="B1059" s="215" t="s">
        <v>3621</v>
      </c>
      <c r="C1059" s="660">
        <v>1</v>
      </c>
      <c r="D1059" s="356" t="s">
        <v>3662</v>
      </c>
      <c r="E1059" s="214" t="s">
        <v>3670</v>
      </c>
      <c r="F1059" s="221" t="s">
        <v>3671</v>
      </c>
      <c r="G1059" s="527" t="s">
        <v>3650</v>
      </c>
      <c r="H1059" s="527" t="s">
        <v>3650</v>
      </c>
      <c r="I1059" s="661">
        <v>6</v>
      </c>
      <c r="J1059" s="675">
        <f t="shared" si="236"/>
        <v>4.833333333333333</v>
      </c>
      <c r="K1059" s="676">
        <v>4.833333333333333</v>
      </c>
      <c r="L1059" s="677">
        <v>4.833333333333333</v>
      </c>
      <c r="M1059" s="677">
        <v>4.833333333333333</v>
      </c>
      <c r="N1059" s="677">
        <v>4.833333333333333</v>
      </c>
      <c r="O1059" s="430" t="s">
        <v>2227</v>
      </c>
    </row>
    <row r="1060" spans="1:16" ht="18" hidden="1" customHeight="1" x14ac:dyDescent="0.3">
      <c r="A1060" s="215" t="s">
        <v>3394</v>
      </c>
      <c r="B1060" s="215" t="s">
        <v>3621</v>
      </c>
      <c r="C1060" s="660">
        <v>1</v>
      </c>
      <c r="D1060" s="356" t="s">
        <v>3662</v>
      </c>
      <c r="E1060" s="214" t="s">
        <v>3672</v>
      </c>
      <c r="F1060" s="221" t="s">
        <v>3673</v>
      </c>
      <c r="G1060" s="527" t="s">
        <v>3650</v>
      </c>
      <c r="H1060" s="527" t="s">
        <v>3650</v>
      </c>
      <c r="I1060" s="661">
        <v>6</v>
      </c>
      <c r="J1060" s="675">
        <f t="shared" si="236"/>
        <v>4.833333333333333</v>
      </c>
      <c r="K1060" s="676">
        <v>4.833333333333333</v>
      </c>
      <c r="L1060" s="677">
        <v>4.833333333333333</v>
      </c>
      <c r="M1060" s="677">
        <v>4.833333333333333</v>
      </c>
      <c r="N1060" s="677">
        <v>4.833333333333333</v>
      </c>
      <c r="O1060" s="430" t="s">
        <v>2227</v>
      </c>
    </row>
    <row r="1061" spans="1:16" ht="18" hidden="1" customHeight="1" x14ac:dyDescent="0.3">
      <c r="A1061" s="215" t="s">
        <v>3394</v>
      </c>
      <c r="B1061" s="215" t="s">
        <v>3621</v>
      </c>
      <c r="C1061" s="660">
        <v>2</v>
      </c>
      <c r="D1061" s="362" t="s">
        <v>3675</v>
      </c>
      <c r="E1061" s="192"/>
      <c r="F1061" s="365"/>
      <c r="G1061" s="222" t="s">
        <v>3648</v>
      </c>
      <c r="H1061" s="222" t="s">
        <v>3648</v>
      </c>
      <c r="I1061" s="661">
        <v>17</v>
      </c>
      <c r="J1061" s="675">
        <f>AVERAGE(J1062:J1068)</f>
        <v>4.8042857142857143</v>
      </c>
      <c r="K1061" s="682">
        <f>AVERAGE(K1062:K1068)</f>
        <v>4.8385714285714281</v>
      </c>
      <c r="L1061" s="683">
        <f>AVERAGE(L1062:L1068)</f>
        <v>4.8042857142857143</v>
      </c>
      <c r="M1061" s="683">
        <f>AVERAGE(M1062:M1068)</f>
        <v>4.8028571428571434</v>
      </c>
      <c r="N1061" s="683">
        <f>AVERAGE(N1062:N1068)</f>
        <v>4.7714285714285714</v>
      </c>
      <c r="O1061" s="434"/>
    </row>
    <row r="1062" spans="1:16" ht="18" hidden="1" customHeight="1" x14ac:dyDescent="0.3">
      <c r="A1062" s="215" t="s">
        <v>3394</v>
      </c>
      <c r="B1062" s="215" t="s">
        <v>3621</v>
      </c>
      <c r="C1062" s="660">
        <v>2</v>
      </c>
      <c r="D1062" s="356" t="s">
        <v>2313</v>
      </c>
      <c r="E1062" s="214" t="s">
        <v>3684</v>
      </c>
      <c r="F1062" s="221" t="s">
        <v>3676</v>
      </c>
      <c r="G1062" s="527" t="s">
        <v>1541</v>
      </c>
      <c r="H1062" s="527" t="s">
        <v>1541</v>
      </c>
      <c r="I1062" s="661">
        <v>17</v>
      </c>
      <c r="J1062" s="672">
        <f t="shared" ref="J1062:J1068" si="237">AVERAGE(K1062:N1062)</f>
        <v>4.8075000000000001</v>
      </c>
      <c r="K1062" s="673">
        <v>4.88</v>
      </c>
      <c r="L1062" s="674">
        <v>4.82</v>
      </c>
      <c r="M1062" s="674">
        <v>4.6500000000000004</v>
      </c>
      <c r="N1062" s="674">
        <v>4.88</v>
      </c>
      <c r="O1062" s="430" t="s">
        <v>2227</v>
      </c>
    </row>
    <row r="1063" spans="1:16" ht="18" hidden="1" customHeight="1" x14ac:dyDescent="0.3">
      <c r="A1063" s="215" t="s">
        <v>3394</v>
      </c>
      <c r="B1063" s="215" t="s">
        <v>3621</v>
      </c>
      <c r="C1063" s="660">
        <v>2</v>
      </c>
      <c r="D1063" s="356" t="s">
        <v>2313</v>
      </c>
      <c r="E1063" s="214" t="s">
        <v>3684</v>
      </c>
      <c r="F1063" s="221" t="s">
        <v>3677</v>
      </c>
      <c r="G1063" s="527" t="s">
        <v>1541</v>
      </c>
      <c r="H1063" s="527" t="s">
        <v>1541</v>
      </c>
      <c r="I1063" s="661">
        <v>17</v>
      </c>
      <c r="J1063" s="675">
        <f t="shared" si="237"/>
        <v>4.835</v>
      </c>
      <c r="K1063" s="676">
        <v>4.82</v>
      </c>
      <c r="L1063" s="677">
        <v>4.88</v>
      </c>
      <c r="M1063" s="677">
        <v>4.82</v>
      </c>
      <c r="N1063" s="677">
        <v>4.82</v>
      </c>
      <c r="O1063" s="430" t="s">
        <v>2227</v>
      </c>
      <c r="P1063" s="1"/>
    </row>
    <row r="1064" spans="1:16" ht="18" hidden="1" customHeight="1" x14ac:dyDescent="0.3">
      <c r="A1064" s="215" t="s">
        <v>3394</v>
      </c>
      <c r="B1064" s="215" t="s">
        <v>3621</v>
      </c>
      <c r="C1064" s="660">
        <v>2</v>
      </c>
      <c r="D1064" s="356" t="s">
        <v>2313</v>
      </c>
      <c r="E1064" s="214" t="s">
        <v>3684</v>
      </c>
      <c r="F1064" s="221" t="s">
        <v>3678</v>
      </c>
      <c r="G1064" s="527" t="s">
        <v>1541</v>
      </c>
      <c r="H1064" s="527" t="s">
        <v>1541</v>
      </c>
      <c r="I1064" s="661">
        <v>17</v>
      </c>
      <c r="J1064" s="675">
        <f t="shared" si="237"/>
        <v>4.835</v>
      </c>
      <c r="K1064" s="676">
        <v>4.88</v>
      </c>
      <c r="L1064" s="677">
        <v>4.82</v>
      </c>
      <c r="M1064" s="677">
        <v>4.82</v>
      </c>
      <c r="N1064" s="677">
        <v>4.82</v>
      </c>
      <c r="O1064" s="430" t="s">
        <v>2227</v>
      </c>
    </row>
    <row r="1065" spans="1:16" ht="18" hidden="1" customHeight="1" x14ac:dyDescent="0.3">
      <c r="A1065" s="215" t="s">
        <v>3394</v>
      </c>
      <c r="B1065" s="215" t="s">
        <v>3621</v>
      </c>
      <c r="C1065" s="660">
        <v>2</v>
      </c>
      <c r="D1065" s="356" t="s">
        <v>2313</v>
      </c>
      <c r="E1065" s="214" t="s">
        <v>3684</v>
      </c>
      <c r="F1065" s="221" t="s">
        <v>3679</v>
      </c>
      <c r="G1065" s="527" t="s">
        <v>1541</v>
      </c>
      <c r="H1065" s="527" t="s">
        <v>1541</v>
      </c>
      <c r="I1065" s="661">
        <v>17</v>
      </c>
      <c r="J1065" s="675">
        <f t="shared" si="237"/>
        <v>4.8624999999999998</v>
      </c>
      <c r="K1065" s="676">
        <v>4.88</v>
      </c>
      <c r="L1065" s="677">
        <v>4.82</v>
      </c>
      <c r="M1065" s="677">
        <v>4.8099999999999996</v>
      </c>
      <c r="N1065" s="677">
        <v>4.9400000000000004</v>
      </c>
      <c r="O1065" s="430" t="s">
        <v>2227</v>
      </c>
      <c r="P1065" s="1"/>
    </row>
    <row r="1066" spans="1:16" ht="18" hidden="1" customHeight="1" x14ac:dyDescent="0.3">
      <c r="A1066" s="215" t="s">
        <v>3394</v>
      </c>
      <c r="B1066" s="215" t="s">
        <v>3621</v>
      </c>
      <c r="C1066" s="660">
        <v>2</v>
      </c>
      <c r="D1066" s="356" t="s">
        <v>2313</v>
      </c>
      <c r="E1066" s="214" t="s">
        <v>3684</v>
      </c>
      <c r="F1066" s="221" t="s">
        <v>3680</v>
      </c>
      <c r="G1066" s="527" t="s">
        <v>1541</v>
      </c>
      <c r="H1066" s="527" t="s">
        <v>1541</v>
      </c>
      <c r="I1066" s="661">
        <v>17</v>
      </c>
      <c r="J1066" s="675">
        <f t="shared" si="237"/>
        <v>4.7925000000000004</v>
      </c>
      <c r="K1066" s="676">
        <v>4.82</v>
      </c>
      <c r="L1066" s="677">
        <v>4.82</v>
      </c>
      <c r="M1066" s="677">
        <v>4.88</v>
      </c>
      <c r="N1066" s="677">
        <v>4.6500000000000004</v>
      </c>
      <c r="O1066" s="430" t="s">
        <v>2227</v>
      </c>
    </row>
    <row r="1067" spans="1:16" ht="18" hidden="1" customHeight="1" x14ac:dyDescent="0.3">
      <c r="A1067" s="215" t="s">
        <v>3394</v>
      </c>
      <c r="B1067" s="215" t="s">
        <v>3621</v>
      </c>
      <c r="C1067" s="660">
        <v>2</v>
      </c>
      <c r="D1067" s="356" t="s">
        <v>2313</v>
      </c>
      <c r="E1067" s="214" t="s">
        <v>3684</v>
      </c>
      <c r="F1067" s="221" t="s">
        <v>3682</v>
      </c>
      <c r="G1067" s="527" t="s">
        <v>1541</v>
      </c>
      <c r="H1067" s="527" t="s">
        <v>1541</v>
      </c>
      <c r="I1067" s="661">
        <v>17</v>
      </c>
      <c r="J1067" s="675">
        <f t="shared" ref="J1067" si="238">AVERAGE(K1067:N1067)</f>
        <v>4.6475</v>
      </c>
      <c r="K1067" s="676">
        <v>4.71</v>
      </c>
      <c r="L1067" s="677">
        <v>4.6500000000000004</v>
      </c>
      <c r="M1067" s="677">
        <v>4.76</v>
      </c>
      <c r="N1067" s="677">
        <v>4.47</v>
      </c>
      <c r="O1067" s="430" t="s">
        <v>2227</v>
      </c>
    </row>
    <row r="1068" spans="1:16" ht="18" hidden="1" customHeight="1" x14ac:dyDescent="0.3">
      <c r="A1068" s="215" t="s">
        <v>3394</v>
      </c>
      <c r="B1068" s="215" t="s">
        <v>3621</v>
      </c>
      <c r="C1068" s="660">
        <v>2</v>
      </c>
      <c r="D1068" s="356" t="s">
        <v>2313</v>
      </c>
      <c r="E1068" s="214" t="s">
        <v>3683</v>
      </c>
      <c r="F1068" s="221" t="s">
        <v>3681</v>
      </c>
      <c r="G1068" s="527" t="s">
        <v>1541</v>
      </c>
      <c r="H1068" s="527" t="s">
        <v>1541</v>
      </c>
      <c r="I1068" s="661">
        <v>17</v>
      </c>
      <c r="J1068" s="675">
        <f t="shared" si="237"/>
        <v>4.8499999999999996</v>
      </c>
      <c r="K1068" s="676">
        <v>4.88</v>
      </c>
      <c r="L1068" s="677">
        <v>4.82</v>
      </c>
      <c r="M1068" s="677">
        <v>4.88</v>
      </c>
      <c r="N1068" s="677">
        <v>4.82</v>
      </c>
      <c r="O1068" s="430" t="s">
        <v>2227</v>
      </c>
    </row>
    <row r="1069" spans="1:16" ht="18" hidden="1" customHeight="1" x14ac:dyDescent="0.3">
      <c r="A1069" s="215" t="s">
        <v>3394</v>
      </c>
      <c r="B1069" s="215" t="s">
        <v>3621</v>
      </c>
      <c r="C1069" s="660">
        <v>1</v>
      </c>
      <c r="D1069" s="362" t="s">
        <v>3685</v>
      </c>
      <c r="E1069" s="192"/>
      <c r="F1069" s="365"/>
      <c r="G1069" s="222" t="s">
        <v>3647</v>
      </c>
      <c r="H1069" s="230" t="s">
        <v>3648</v>
      </c>
      <c r="I1069" s="661">
        <v>26</v>
      </c>
      <c r="J1069" s="675">
        <f>AVERAGE(J1070:J1071)</f>
        <v>4.8942307692307692</v>
      </c>
      <c r="K1069" s="682">
        <f t="shared" ref="K1069:N1069" si="239">AVERAGE(K1070:K1071)</f>
        <v>4.9230769230769234</v>
      </c>
      <c r="L1069" s="683">
        <f t="shared" si="239"/>
        <v>4.8269230769230766</v>
      </c>
      <c r="M1069" s="683">
        <f t="shared" si="239"/>
        <v>4.9038461538461542</v>
      </c>
      <c r="N1069" s="683">
        <f t="shared" si="239"/>
        <v>4.9230769230769234</v>
      </c>
      <c r="O1069" s="434"/>
    </row>
    <row r="1070" spans="1:16" ht="18" hidden="1" customHeight="1" x14ac:dyDescent="0.3">
      <c r="A1070" s="215" t="s">
        <v>3394</v>
      </c>
      <c r="B1070" s="215" t="s">
        <v>3621</v>
      </c>
      <c r="C1070" s="660">
        <v>1</v>
      </c>
      <c r="D1070" s="356" t="s">
        <v>3640</v>
      </c>
      <c r="E1070" s="214" t="s">
        <v>390</v>
      </c>
      <c r="F1070" s="221" t="s">
        <v>3686</v>
      </c>
      <c r="G1070" s="527" t="s">
        <v>3647</v>
      </c>
      <c r="H1070" s="528" t="s">
        <v>3648</v>
      </c>
      <c r="I1070" s="661">
        <v>26</v>
      </c>
      <c r="J1070" s="672">
        <f t="shared" ref="J1070:J1071" si="240">AVERAGE(K1070:N1070)</f>
        <v>4.875</v>
      </c>
      <c r="K1070" s="673">
        <v>4.9230769230769234</v>
      </c>
      <c r="L1070" s="674">
        <v>4.7692307692307692</v>
      </c>
      <c r="M1070" s="674">
        <v>4.884615384615385</v>
      </c>
      <c r="N1070" s="674">
        <v>4.9230769230769234</v>
      </c>
      <c r="O1070" s="430" t="s">
        <v>2021</v>
      </c>
    </row>
    <row r="1071" spans="1:16" ht="18" hidden="1" customHeight="1" x14ac:dyDescent="0.3">
      <c r="A1071" s="215" t="s">
        <v>3394</v>
      </c>
      <c r="B1071" s="215" t="s">
        <v>3621</v>
      </c>
      <c r="C1071" s="660">
        <v>1</v>
      </c>
      <c r="D1071" s="356" t="s">
        <v>3640</v>
      </c>
      <c r="E1071" s="214" t="s">
        <v>390</v>
      </c>
      <c r="F1071" s="221" t="s">
        <v>3687</v>
      </c>
      <c r="G1071" s="527" t="s">
        <v>3647</v>
      </c>
      <c r="H1071" s="528" t="s">
        <v>3648</v>
      </c>
      <c r="I1071" s="661">
        <v>26</v>
      </c>
      <c r="J1071" s="675">
        <f t="shared" si="240"/>
        <v>4.9134615384615383</v>
      </c>
      <c r="K1071" s="676">
        <v>4.9230769230769234</v>
      </c>
      <c r="L1071" s="677">
        <v>4.884615384615385</v>
      </c>
      <c r="M1071" s="677">
        <v>4.9230769230769234</v>
      </c>
      <c r="N1071" s="677">
        <v>4.9230769230769234</v>
      </c>
      <c r="O1071" s="430" t="s">
        <v>2227</v>
      </c>
      <c r="P1071" s="1"/>
    </row>
    <row r="1072" spans="1:16" ht="18" customHeight="1" x14ac:dyDescent="0.3">
      <c r="A1072" s="215" t="s">
        <v>3394</v>
      </c>
      <c r="B1072" s="215" t="s">
        <v>3705</v>
      </c>
      <c r="C1072" s="660">
        <v>22</v>
      </c>
      <c r="D1072" s="362" t="s">
        <v>3725</v>
      </c>
      <c r="E1072" s="192"/>
      <c r="F1072" s="365"/>
      <c r="G1072" s="222" t="s">
        <v>247</v>
      </c>
      <c r="H1072" s="230" t="s">
        <v>248</v>
      </c>
      <c r="I1072" s="661">
        <v>59</v>
      </c>
      <c r="J1072" s="675">
        <f>AVERAGE(J1073:J1094)</f>
        <v>4.6287122134344365</v>
      </c>
      <c r="K1072" s="682">
        <f>AVERAGE(K1073:K1094)</f>
        <v>4.6243188404308535</v>
      </c>
      <c r="L1072" s="683">
        <f>AVERAGE(L1073:L1094)</f>
        <v>4.6383194153571798</v>
      </c>
      <c r="M1072" s="683">
        <f>AVERAGE(M1073:M1094)</f>
        <v>4.6499269156168488</v>
      </c>
      <c r="N1072" s="683">
        <f>AVERAGE(N1073:N1094)</f>
        <v>4.6022836823328603</v>
      </c>
      <c r="O1072" s="434"/>
    </row>
    <row r="1073" spans="1:16" ht="18" customHeight="1" x14ac:dyDescent="0.3">
      <c r="A1073" s="215" t="s">
        <v>3394</v>
      </c>
      <c r="B1073" s="215" t="s">
        <v>3705</v>
      </c>
      <c r="C1073" s="660">
        <v>22</v>
      </c>
      <c r="D1073" s="356" t="s">
        <v>3726</v>
      </c>
      <c r="E1073" s="214" t="s">
        <v>112</v>
      </c>
      <c r="F1073" s="221" t="s">
        <v>326</v>
      </c>
      <c r="G1073" s="214" t="s">
        <v>247</v>
      </c>
      <c r="H1073" s="229" t="s">
        <v>248</v>
      </c>
      <c r="I1073" s="661">
        <v>12</v>
      </c>
      <c r="J1073" s="672">
        <f t="shared" ref="J1073:J1082" si="241">AVERAGE(K1073:N1073)</f>
        <v>4.520833333333333</v>
      </c>
      <c r="K1073" s="673">
        <v>4.333333333333333</v>
      </c>
      <c r="L1073" s="674">
        <v>4.583333333333333</v>
      </c>
      <c r="M1073" s="674">
        <v>4.583333333333333</v>
      </c>
      <c r="N1073" s="674">
        <v>4.583333333333333</v>
      </c>
      <c r="O1073" s="430" t="s">
        <v>1535</v>
      </c>
    </row>
    <row r="1074" spans="1:16" ht="18" customHeight="1" x14ac:dyDescent="0.3">
      <c r="A1074" s="215" t="s">
        <v>3394</v>
      </c>
      <c r="B1074" s="215" t="s">
        <v>3705</v>
      </c>
      <c r="C1074" s="660">
        <v>22</v>
      </c>
      <c r="D1074" s="356" t="s">
        <v>3726</v>
      </c>
      <c r="E1074" s="214" t="s">
        <v>94</v>
      </c>
      <c r="F1074" s="221" t="s">
        <v>326</v>
      </c>
      <c r="G1074" s="214" t="s">
        <v>247</v>
      </c>
      <c r="H1074" s="229" t="s">
        <v>248</v>
      </c>
      <c r="I1074" s="661">
        <v>8</v>
      </c>
      <c r="J1074" s="675">
        <f t="shared" si="241"/>
        <v>4.5625</v>
      </c>
      <c r="K1074" s="676">
        <v>4.5</v>
      </c>
      <c r="L1074" s="677">
        <v>4.625</v>
      </c>
      <c r="M1074" s="677">
        <v>4.625</v>
      </c>
      <c r="N1074" s="677">
        <v>4.5</v>
      </c>
      <c r="O1074" s="430" t="s">
        <v>1535</v>
      </c>
      <c r="P1074" s="1"/>
    </row>
    <row r="1075" spans="1:16" ht="18" customHeight="1" x14ac:dyDescent="0.3">
      <c r="A1075" s="215" t="s">
        <v>3394</v>
      </c>
      <c r="B1075" s="215" t="s">
        <v>3705</v>
      </c>
      <c r="C1075" s="660">
        <v>22</v>
      </c>
      <c r="D1075" s="356" t="s">
        <v>3726</v>
      </c>
      <c r="E1075" s="214" t="s">
        <v>93</v>
      </c>
      <c r="F1075" s="221" t="s">
        <v>326</v>
      </c>
      <c r="G1075" s="214" t="s">
        <v>247</v>
      </c>
      <c r="H1075" s="229" t="s">
        <v>248</v>
      </c>
      <c r="I1075" s="661">
        <v>11</v>
      </c>
      <c r="J1075" s="675">
        <f t="shared" si="241"/>
        <v>4.8409090909090908</v>
      </c>
      <c r="K1075" s="676">
        <v>4.9090909090909092</v>
      </c>
      <c r="L1075" s="677">
        <v>4.9090909090909092</v>
      </c>
      <c r="M1075" s="677">
        <v>4.9090909090909092</v>
      </c>
      <c r="N1075" s="677">
        <v>4.6363636363636367</v>
      </c>
      <c r="O1075" s="430" t="s">
        <v>1535</v>
      </c>
    </row>
    <row r="1076" spans="1:16" ht="18" customHeight="1" x14ac:dyDescent="0.3">
      <c r="A1076" s="215" t="s">
        <v>3394</v>
      </c>
      <c r="B1076" s="215" t="s">
        <v>3705</v>
      </c>
      <c r="C1076" s="660">
        <v>22</v>
      </c>
      <c r="D1076" s="356" t="s">
        <v>3726</v>
      </c>
      <c r="E1076" s="214" t="s">
        <v>95</v>
      </c>
      <c r="F1076" s="221" t="s">
        <v>321</v>
      </c>
      <c r="G1076" s="214" t="s">
        <v>247</v>
      </c>
      <c r="H1076" s="229" t="s">
        <v>248</v>
      </c>
      <c r="I1076" s="661">
        <v>11</v>
      </c>
      <c r="J1076" s="675">
        <f t="shared" si="241"/>
        <v>4.8933566433566433</v>
      </c>
      <c r="K1076" s="676">
        <v>4.9090909090909092</v>
      </c>
      <c r="L1076" s="677">
        <v>4.9090909090909092</v>
      </c>
      <c r="M1076" s="677">
        <v>4.9090909090909092</v>
      </c>
      <c r="N1076" s="677">
        <v>4.8461538461538458</v>
      </c>
      <c r="O1076" s="430" t="s">
        <v>1535</v>
      </c>
    </row>
    <row r="1077" spans="1:16" ht="18" customHeight="1" x14ac:dyDescent="0.3">
      <c r="A1077" s="215" t="s">
        <v>3394</v>
      </c>
      <c r="B1077" s="215" t="s">
        <v>3705</v>
      </c>
      <c r="C1077" s="660">
        <v>22</v>
      </c>
      <c r="D1077" s="356" t="s">
        <v>3726</v>
      </c>
      <c r="E1077" s="214" t="s">
        <v>97</v>
      </c>
      <c r="F1077" s="221" t="s">
        <v>321</v>
      </c>
      <c r="G1077" s="214" t="s">
        <v>247</v>
      </c>
      <c r="H1077" s="229" t="s">
        <v>248</v>
      </c>
      <c r="I1077" s="661">
        <v>11</v>
      </c>
      <c r="J1077" s="675">
        <f t="shared" si="241"/>
        <v>4.6363636363636367</v>
      </c>
      <c r="K1077" s="676">
        <v>4.6363636363636367</v>
      </c>
      <c r="L1077" s="677">
        <v>4.6363636363636367</v>
      </c>
      <c r="M1077" s="677">
        <v>4.6363636363636367</v>
      </c>
      <c r="N1077" s="677">
        <v>4.6363636363636367</v>
      </c>
      <c r="O1077" s="430" t="s">
        <v>1535</v>
      </c>
      <c r="P1077" s="1"/>
    </row>
    <row r="1078" spans="1:16" ht="18" customHeight="1" x14ac:dyDescent="0.3">
      <c r="A1078" s="215" t="s">
        <v>3394</v>
      </c>
      <c r="B1078" s="215" t="s">
        <v>3705</v>
      </c>
      <c r="C1078" s="660">
        <v>22</v>
      </c>
      <c r="D1078" s="356" t="s">
        <v>3726</v>
      </c>
      <c r="E1078" s="214" t="s">
        <v>108</v>
      </c>
      <c r="F1078" s="221" t="s">
        <v>96</v>
      </c>
      <c r="G1078" s="214" t="s">
        <v>247</v>
      </c>
      <c r="H1078" s="229" t="s">
        <v>248</v>
      </c>
      <c r="I1078" s="661">
        <v>18</v>
      </c>
      <c r="J1078" s="675">
        <f t="shared" si="241"/>
        <v>4.8055555555555554</v>
      </c>
      <c r="K1078" s="676">
        <v>4.833333333333333</v>
      </c>
      <c r="L1078" s="677">
        <v>4.7777777777777777</v>
      </c>
      <c r="M1078" s="677">
        <v>4.833333333333333</v>
      </c>
      <c r="N1078" s="677">
        <v>4.7777777777777777</v>
      </c>
      <c r="O1078" s="430" t="s">
        <v>1535</v>
      </c>
    </row>
    <row r="1079" spans="1:16" ht="18" customHeight="1" x14ac:dyDescent="0.3">
      <c r="A1079" s="215" t="s">
        <v>3394</v>
      </c>
      <c r="B1079" s="215" t="s">
        <v>3705</v>
      </c>
      <c r="C1079" s="660">
        <v>22</v>
      </c>
      <c r="D1079" s="356" t="s">
        <v>3726</v>
      </c>
      <c r="E1079" s="214" t="s">
        <v>501</v>
      </c>
      <c r="F1079" s="221" t="s">
        <v>502</v>
      </c>
      <c r="G1079" s="214" t="s">
        <v>247</v>
      </c>
      <c r="H1079" s="229" t="s">
        <v>248</v>
      </c>
      <c r="I1079" s="661">
        <v>32</v>
      </c>
      <c r="J1079" s="675">
        <f t="shared" si="241"/>
        <v>4.6640625</v>
      </c>
      <c r="K1079" s="676">
        <v>4.65625</v>
      </c>
      <c r="L1079" s="677">
        <v>4.6875</v>
      </c>
      <c r="M1079" s="677">
        <v>4.65625</v>
      </c>
      <c r="N1079" s="677">
        <v>4.65625</v>
      </c>
      <c r="O1079" s="430" t="s">
        <v>1536</v>
      </c>
    </row>
    <row r="1080" spans="1:16" ht="18" customHeight="1" x14ac:dyDescent="0.3">
      <c r="A1080" s="215" t="s">
        <v>3394</v>
      </c>
      <c r="B1080" s="215" t="s">
        <v>3705</v>
      </c>
      <c r="C1080" s="660">
        <v>22</v>
      </c>
      <c r="D1080" s="356" t="s">
        <v>3726</v>
      </c>
      <c r="E1080" s="214" t="s">
        <v>505</v>
      </c>
      <c r="F1080" s="221" t="s">
        <v>506</v>
      </c>
      <c r="G1080" s="214" t="s">
        <v>247</v>
      </c>
      <c r="H1080" s="229" t="s">
        <v>248</v>
      </c>
      <c r="I1080" s="661">
        <v>10</v>
      </c>
      <c r="J1080" s="675">
        <f t="shared" si="241"/>
        <v>4.8</v>
      </c>
      <c r="K1080" s="676">
        <v>4.8</v>
      </c>
      <c r="L1080" s="677">
        <v>4.8</v>
      </c>
      <c r="M1080" s="677">
        <v>4.8</v>
      </c>
      <c r="N1080" s="677">
        <v>4.8</v>
      </c>
      <c r="O1080" s="430" t="s">
        <v>1536</v>
      </c>
    </row>
    <row r="1081" spans="1:16" ht="18" customHeight="1" x14ac:dyDescent="0.3">
      <c r="A1081" s="215" t="s">
        <v>3394</v>
      </c>
      <c r="B1081" s="215" t="s">
        <v>3705</v>
      </c>
      <c r="C1081" s="660">
        <v>22</v>
      </c>
      <c r="D1081" s="356" t="s">
        <v>3726</v>
      </c>
      <c r="E1081" s="214" t="s">
        <v>503</v>
      </c>
      <c r="F1081" s="221" t="s">
        <v>504</v>
      </c>
      <c r="G1081" s="214" t="s">
        <v>247</v>
      </c>
      <c r="H1081" s="229" t="s">
        <v>248</v>
      </c>
      <c r="I1081" s="661">
        <v>18</v>
      </c>
      <c r="J1081" s="675">
        <f t="shared" si="241"/>
        <v>4.6307189542483655</v>
      </c>
      <c r="K1081" s="676">
        <v>4.7222222222222223</v>
      </c>
      <c r="L1081" s="677">
        <v>4.7222222222222223</v>
      </c>
      <c r="M1081" s="677">
        <v>4.666666666666667</v>
      </c>
      <c r="N1081" s="677">
        <v>4.4117647058823533</v>
      </c>
      <c r="O1081" s="430" t="s">
        <v>1536</v>
      </c>
      <c r="P1081" s="1"/>
    </row>
    <row r="1082" spans="1:16" ht="18" customHeight="1" x14ac:dyDescent="0.3">
      <c r="A1082" s="215" t="s">
        <v>3394</v>
      </c>
      <c r="B1082" s="215" t="s">
        <v>3705</v>
      </c>
      <c r="C1082" s="660">
        <v>22</v>
      </c>
      <c r="D1082" s="356" t="s">
        <v>3726</v>
      </c>
      <c r="E1082" s="103" t="s">
        <v>1298</v>
      </c>
      <c r="F1082" s="181" t="s">
        <v>1299</v>
      </c>
      <c r="G1082" s="214" t="s">
        <v>247</v>
      </c>
      <c r="H1082" s="229" t="s">
        <v>248</v>
      </c>
      <c r="I1082" s="661">
        <v>11</v>
      </c>
      <c r="J1082" s="675">
        <f t="shared" si="241"/>
        <v>4.6363636363636367</v>
      </c>
      <c r="K1082" s="676">
        <v>4.6363636363636367</v>
      </c>
      <c r="L1082" s="677">
        <v>4.6363636363636367</v>
      </c>
      <c r="M1082" s="677">
        <v>4.6363636363636367</v>
      </c>
      <c r="N1082" s="677">
        <v>4.6363636363636367</v>
      </c>
      <c r="O1082" s="430" t="s">
        <v>1537</v>
      </c>
    </row>
    <row r="1083" spans="1:16" ht="18" customHeight="1" x14ac:dyDescent="0.3">
      <c r="A1083" s="215" t="s">
        <v>3394</v>
      </c>
      <c r="B1083" s="215" t="s">
        <v>3705</v>
      </c>
      <c r="C1083" s="660">
        <v>22</v>
      </c>
      <c r="D1083" s="356" t="s">
        <v>3726</v>
      </c>
      <c r="E1083" s="103" t="s">
        <v>1300</v>
      </c>
      <c r="F1083" s="181" t="s">
        <v>1301</v>
      </c>
      <c r="G1083" s="214" t="s">
        <v>247</v>
      </c>
      <c r="H1083" s="229" t="s">
        <v>248</v>
      </c>
      <c r="I1083" s="661">
        <v>7</v>
      </c>
      <c r="J1083" s="675">
        <f>AVERAGE(K1083:N1083)</f>
        <v>4.5714285714285712</v>
      </c>
      <c r="K1083" s="676">
        <v>4.5714285714285712</v>
      </c>
      <c r="L1083" s="677">
        <v>4.5714285714285712</v>
      </c>
      <c r="M1083" s="677">
        <v>4.5714285714285712</v>
      </c>
      <c r="N1083" s="677">
        <v>4.5714285714285712</v>
      </c>
      <c r="O1083" s="430" t="s">
        <v>1537</v>
      </c>
    </row>
    <row r="1084" spans="1:16" ht="18" customHeight="1" x14ac:dyDescent="0.3">
      <c r="A1084" s="215" t="s">
        <v>3394</v>
      </c>
      <c r="B1084" s="215" t="s">
        <v>3705</v>
      </c>
      <c r="C1084" s="660">
        <v>22</v>
      </c>
      <c r="D1084" s="356" t="s">
        <v>3726</v>
      </c>
      <c r="E1084" s="103" t="s">
        <v>1302</v>
      </c>
      <c r="F1084" s="181" t="s">
        <v>1303</v>
      </c>
      <c r="G1084" s="214" t="s">
        <v>247</v>
      </c>
      <c r="H1084" s="229" t="s">
        <v>248</v>
      </c>
      <c r="I1084" s="661">
        <v>26</v>
      </c>
      <c r="J1084" s="675">
        <f t="shared" ref="J1084:J1094" si="242">AVERAGE(K1084:N1084)</f>
        <v>4.7347756410256405</v>
      </c>
      <c r="K1084" s="676">
        <v>4.7307692307692308</v>
      </c>
      <c r="L1084" s="677">
        <v>4.7692307692307692</v>
      </c>
      <c r="M1084" s="677">
        <v>4.7307692307692308</v>
      </c>
      <c r="N1084" s="677">
        <v>4.708333333333333</v>
      </c>
      <c r="O1084" s="430" t="s">
        <v>1537</v>
      </c>
    </row>
    <row r="1085" spans="1:16" ht="18" customHeight="1" x14ac:dyDescent="0.3">
      <c r="A1085" s="215" t="s">
        <v>3394</v>
      </c>
      <c r="B1085" s="215" t="s">
        <v>3705</v>
      </c>
      <c r="C1085" s="660">
        <v>22</v>
      </c>
      <c r="D1085" s="356" t="s">
        <v>3726</v>
      </c>
      <c r="E1085" s="103" t="s">
        <v>1304</v>
      </c>
      <c r="F1085" s="181" t="s">
        <v>1305</v>
      </c>
      <c r="G1085" s="214" t="s">
        <v>247</v>
      </c>
      <c r="H1085" s="229" t="s">
        <v>248</v>
      </c>
      <c r="I1085" s="661">
        <v>6</v>
      </c>
      <c r="J1085" s="675">
        <f t="shared" si="242"/>
        <v>5</v>
      </c>
      <c r="K1085" s="676">
        <v>5</v>
      </c>
      <c r="L1085" s="677">
        <v>5</v>
      </c>
      <c r="M1085" s="677">
        <v>5</v>
      </c>
      <c r="N1085" s="677">
        <v>5</v>
      </c>
      <c r="O1085" s="430" t="s">
        <v>1537</v>
      </c>
    </row>
    <row r="1086" spans="1:16" ht="18" customHeight="1" x14ac:dyDescent="0.3">
      <c r="A1086" s="215" t="s">
        <v>3394</v>
      </c>
      <c r="B1086" s="215" t="s">
        <v>3705</v>
      </c>
      <c r="C1086" s="660">
        <v>22</v>
      </c>
      <c r="D1086" s="356" t="s">
        <v>3726</v>
      </c>
      <c r="E1086" s="103" t="s">
        <v>1306</v>
      </c>
      <c r="F1086" s="181" t="s">
        <v>1307</v>
      </c>
      <c r="G1086" s="214" t="s">
        <v>247</v>
      </c>
      <c r="H1086" s="229" t="s">
        <v>248</v>
      </c>
      <c r="I1086" s="661">
        <v>6</v>
      </c>
      <c r="J1086" s="675">
        <f t="shared" si="242"/>
        <v>4.666666666666667</v>
      </c>
      <c r="K1086" s="676">
        <v>4.666666666666667</v>
      </c>
      <c r="L1086" s="677">
        <v>4.666666666666667</v>
      </c>
      <c r="M1086" s="677">
        <v>4.666666666666667</v>
      </c>
      <c r="N1086" s="677">
        <v>4.666666666666667</v>
      </c>
      <c r="O1086" s="430" t="s">
        <v>1537</v>
      </c>
      <c r="P1086" s="1"/>
    </row>
    <row r="1087" spans="1:16" ht="18" customHeight="1" x14ac:dyDescent="0.3">
      <c r="A1087" s="215" t="s">
        <v>3394</v>
      </c>
      <c r="B1087" s="215" t="s">
        <v>3705</v>
      </c>
      <c r="C1087" s="660">
        <v>22</v>
      </c>
      <c r="D1087" s="356" t="s">
        <v>3726</v>
      </c>
      <c r="E1087" s="103" t="s">
        <v>1308</v>
      </c>
      <c r="F1087" s="181" t="s">
        <v>1309</v>
      </c>
      <c r="G1087" s="214" t="s">
        <v>247</v>
      </c>
      <c r="H1087" s="229" t="s">
        <v>248</v>
      </c>
      <c r="I1087" s="661">
        <v>7</v>
      </c>
      <c r="J1087" s="675">
        <f t="shared" si="242"/>
        <v>4.3214285714285712</v>
      </c>
      <c r="K1087" s="676">
        <v>4.2857142857142856</v>
      </c>
      <c r="L1087" s="677">
        <v>4.2857142857142856</v>
      </c>
      <c r="M1087" s="677">
        <v>4.4285714285714288</v>
      </c>
      <c r="N1087" s="677">
        <v>4.2857142857142856</v>
      </c>
      <c r="O1087" s="430" t="s">
        <v>1537</v>
      </c>
    </row>
    <row r="1088" spans="1:16" ht="18" customHeight="1" x14ac:dyDescent="0.3">
      <c r="A1088" s="215" t="s">
        <v>3394</v>
      </c>
      <c r="B1088" s="215" t="s">
        <v>3705</v>
      </c>
      <c r="C1088" s="660">
        <v>22</v>
      </c>
      <c r="D1088" s="356" t="s">
        <v>3726</v>
      </c>
      <c r="E1088" s="103" t="s">
        <v>1312</v>
      </c>
      <c r="F1088" s="181" t="s">
        <v>1314</v>
      </c>
      <c r="G1088" s="214" t="s">
        <v>247</v>
      </c>
      <c r="H1088" s="229" t="s">
        <v>248</v>
      </c>
      <c r="I1088" s="661">
        <v>20</v>
      </c>
      <c r="J1088" s="675">
        <f t="shared" si="242"/>
        <v>4.594736842105263</v>
      </c>
      <c r="K1088" s="676">
        <v>4.5999999999999996</v>
      </c>
      <c r="L1088" s="677">
        <v>4.5789473684210522</v>
      </c>
      <c r="M1088" s="677">
        <v>4.5999999999999996</v>
      </c>
      <c r="N1088" s="677">
        <v>4.5999999999999996</v>
      </c>
      <c r="O1088" s="430" t="s">
        <v>1538</v>
      </c>
    </row>
    <row r="1089" spans="1:16" ht="18" customHeight="1" x14ac:dyDescent="0.3">
      <c r="A1089" s="215" t="s">
        <v>3394</v>
      </c>
      <c r="B1089" s="215" t="s">
        <v>3705</v>
      </c>
      <c r="C1089" s="660">
        <v>22</v>
      </c>
      <c r="D1089" s="356" t="s">
        <v>3726</v>
      </c>
      <c r="E1089" s="103" t="s">
        <v>1313</v>
      </c>
      <c r="F1089" s="181" t="s">
        <v>1315</v>
      </c>
      <c r="G1089" s="214" t="s">
        <v>247</v>
      </c>
      <c r="H1089" s="229" t="s">
        <v>248</v>
      </c>
      <c r="I1089" s="661">
        <v>8</v>
      </c>
      <c r="J1089" s="675">
        <f t="shared" si="242"/>
        <v>4.875</v>
      </c>
      <c r="K1089" s="676">
        <v>4.875</v>
      </c>
      <c r="L1089" s="677">
        <v>4.875</v>
      </c>
      <c r="M1089" s="677">
        <v>4.875</v>
      </c>
      <c r="N1089" s="677">
        <v>4.875</v>
      </c>
      <c r="O1089" s="430" t="s">
        <v>1538</v>
      </c>
    </row>
    <row r="1090" spans="1:16" ht="18" customHeight="1" x14ac:dyDescent="0.3">
      <c r="A1090" s="215" t="s">
        <v>3394</v>
      </c>
      <c r="B1090" s="215" t="s">
        <v>3705</v>
      </c>
      <c r="C1090" s="660">
        <v>22</v>
      </c>
      <c r="D1090" s="356" t="s">
        <v>3726</v>
      </c>
      <c r="E1090" s="103" t="s">
        <v>1316</v>
      </c>
      <c r="F1090" s="181" t="s">
        <v>1317</v>
      </c>
      <c r="G1090" s="214" t="s">
        <v>247</v>
      </c>
      <c r="H1090" s="229" t="s">
        <v>248</v>
      </c>
      <c r="I1090" s="661">
        <v>5</v>
      </c>
      <c r="J1090" s="675">
        <f t="shared" si="242"/>
        <v>4.5999999999999996</v>
      </c>
      <c r="K1090" s="676">
        <v>4.5999999999999996</v>
      </c>
      <c r="L1090" s="677">
        <v>4.5999999999999996</v>
      </c>
      <c r="M1090" s="677">
        <v>4.5999999999999996</v>
      </c>
      <c r="N1090" s="677">
        <v>4.5999999999999996</v>
      </c>
      <c r="O1090" s="430" t="s">
        <v>1538</v>
      </c>
    </row>
    <row r="1091" spans="1:16" ht="18" customHeight="1" x14ac:dyDescent="0.3">
      <c r="A1091" s="215" t="s">
        <v>3394</v>
      </c>
      <c r="B1091" s="215" t="s">
        <v>3705</v>
      </c>
      <c r="C1091" s="660">
        <v>22</v>
      </c>
      <c r="D1091" s="356" t="s">
        <v>3726</v>
      </c>
      <c r="E1091" s="214" t="s">
        <v>2374</v>
      </c>
      <c r="F1091" s="221" t="s">
        <v>3727</v>
      </c>
      <c r="G1091" s="214" t="s">
        <v>247</v>
      </c>
      <c r="H1091" s="229" t="s">
        <v>248</v>
      </c>
      <c r="I1091" s="661">
        <v>49</v>
      </c>
      <c r="J1091" s="675">
        <f t="shared" si="242"/>
        <v>4.4254889455782314</v>
      </c>
      <c r="K1091" s="676">
        <v>4.4285714285714288</v>
      </c>
      <c r="L1091" s="677">
        <v>4.408163265306122</v>
      </c>
      <c r="M1091" s="677">
        <v>4.4693877551020407</v>
      </c>
      <c r="N1091" s="677">
        <v>4.395833333333333</v>
      </c>
      <c r="O1091" s="430" t="s">
        <v>2020</v>
      </c>
    </row>
    <row r="1092" spans="1:16" ht="18" customHeight="1" x14ac:dyDescent="0.3">
      <c r="A1092" s="215" t="s">
        <v>3394</v>
      </c>
      <c r="B1092" s="215" t="s">
        <v>3705</v>
      </c>
      <c r="C1092" s="660">
        <v>22</v>
      </c>
      <c r="D1092" s="356" t="s">
        <v>3726</v>
      </c>
      <c r="E1092" s="214" t="s">
        <v>3728</v>
      </c>
      <c r="F1092" s="221" t="s">
        <v>3729</v>
      </c>
      <c r="G1092" s="214" t="s">
        <v>247</v>
      </c>
      <c r="H1092" s="229" t="s">
        <v>248</v>
      </c>
      <c r="I1092" s="661">
        <v>56</v>
      </c>
      <c r="J1092" s="675">
        <f t="shared" si="242"/>
        <v>4.4270923520923526</v>
      </c>
      <c r="K1092" s="676">
        <v>4.4285714285714288</v>
      </c>
      <c r="L1092" s="677">
        <v>4.3888888888888893</v>
      </c>
      <c r="M1092" s="677">
        <v>4.4545454545454541</v>
      </c>
      <c r="N1092" s="677">
        <v>4.4363636363636365</v>
      </c>
      <c r="O1092" s="430" t="s">
        <v>2020</v>
      </c>
    </row>
    <row r="1093" spans="1:16" ht="18" customHeight="1" x14ac:dyDescent="0.3">
      <c r="A1093" s="215" t="s">
        <v>3394</v>
      </c>
      <c r="B1093" s="215" t="s">
        <v>3705</v>
      </c>
      <c r="C1093" s="660">
        <v>22</v>
      </c>
      <c r="D1093" s="356" t="s">
        <v>3726</v>
      </c>
      <c r="E1093" s="214" t="s">
        <v>3730</v>
      </c>
      <c r="F1093" s="221" t="s">
        <v>3731</v>
      </c>
      <c r="G1093" s="214" t="s">
        <v>247</v>
      </c>
      <c r="H1093" s="229" t="s">
        <v>248</v>
      </c>
      <c r="I1093" s="661">
        <v>49</v>
      </c>
      <c r="J1093" s="675">
        <f t="shared" si="242"/>
        <v>4.3163265306122449</v>
      </c>
      <c r="K1093" s="676">
        <v>4.3061224489795915</v>
      </c>
      <c r="L1093" s="677">
        <v>4.3061224489795915</v>
      </c>
      <c r="M1093" s="677">
        <v>4.3265306122448983</v>
      </c>
      <c r="N1093" s="677">
        <v>4.3265306122448983</v>
      </c>
      <c r="O1093" s="430" t="s">
        <v>75</v>
      </c>
    </row>
    <row r="1094" spans="1:16" ht="18" customHeight="1" x14ac:dyDescent="0.3">
      <c r="A1094" s="215" t="s">
        <v>3394</v>
      </c>
      <c r="B1094" s="215" t="s">
        <v>3705</v>
      </c>
      <c r="C1094" s="660">
        <v>22</v>
      </c>
      <c r="D1094" s="356" t="s">
        <v>3726</v>
      </c>
      <c r="E1094" s="214" t="s">
        <v>3730</v>
      </c>
      <c r="F1094" s="221" t="s">
        <v>3732</v>
      </c>
      <c r="G1094" s="214" t="s">
        <v>247</v>
      </c>
      <c r="H1094" s="229" t="s">
        <v>248</v>
      </c>
      <c r="I1094" s="661">
        <v>49</v>
      </c>
      <c r="J1094" s="675">
        <f t="shared" si="242"/>
        <v>4.308061224489796</v>
      </c>
      <c r="K1094" s="676">
        <v>4.3061224489795915</v>
      </c>
      <c r="L1094" s="677">
        <v>4.3061224489795915</v>
      </c>
      <c r="M1094" s="677">
        <v>4.32</v>
      </c>
      <c r="N1094" s="677">
        <v>4.3</v>
      </c>
      <c r="O1094" s="430" t="s">
        <v>75</v>
      </c>
    </row>
    <row r="1095" spans="1:16" ht="18" hidden="1" customHeight="1" x14ac:dyDescent="0.3">
      <c r="A1095" s="215" t="s">
        <v>3394</v>
      </c>
      <c r="B1095" s="215" t="s">
        <v>3705</v>
      </c>
      <c r="C1095" s="660">
        <v>1</v>
      </c>
      <c r="D1095" s="362" t="s">
        <v>3706</v>
      </c>
      <c r="E1095" s="192"/>
      <c r="F1095" s="365"/>
      <c r="G1095" s="222" t="s">
        <v>363</v>
      </c>
      <c r="H1095" s="222" t="s">
        <v>363</v>
      </c>
      <c r="I1095" s="661">
        <v>15</v>
      </c>
      <c r="J1095" s="675">
        <f>AVERAGE(J1096:J1100)</f>
        <v>4.5685714285714294</v>
      </c>
      <c r="K1095" s="682">
        <f t="shared" ref="K1095:N1095" si="243">AVERAGE(K1096:K1100)</f>
        <v>4.5466666666666669</v>
      </c>
      <c r="L1095" s="683">
        <f t="shared" si="243"/>
        <v>4.5809523809523807</v>
      </c>
      <c r="M1095" s="683">
        <f t="shared" si="243"/>
        <v>4.5333333333333332</v>
      </c>
      <c r="N1095" s="683">
        <f t="shared" si="243"/>
        <v>4.6133333333333324</v>
      </c>
      <c r="O1095" s="434"/>
    </row>
    <row r="1096" spans="1:16" ht="18" hidden="1" customHeight="1" x14ac:dyDescent="0.3">
      <c r="A1096" s="215" t="s">
        <v>3394</v>
      </c>
      <c r="B1096" s="215" t="s">
        <v>3705</v>
      </c>
      <c r="C1096" s="660">
        <v>1</v>
      </c>
      <c r="D1096" s="356" t="s">
        <v>3708</v>
      </c>
      <c r="E1096" s="214" t="s">
        <v>3709</v>
      </c>
      <c r="F1096" s="221" t="s">
        <v>3710</v>
      </c>
      <c r="G1096" s="527" t="s">
        <v>363</v>
      </c>
      <c r="H1096" s="527" t="s">
        <v>363</v>
      </c>
      <c r="I1096" s="661">
        <v>15</v>
      </c>
      <c r="J1096" s="672">
        <f t="shared" ref="J1096:J1100" si="244">AVERAGE(K1096:N1096)</f>
        <v>4.5999999999999996</v>
      </c>
      <c r="K1096" s="673">
        <v>4.5999999999999996</v>
      </c>
      <c r="L1096" s="674">
        <v>4.5999999999999996</v>
      </c>
      <c r="M1096" s="674">
        <v>4.4666666666666668</v>
      </c>
      <c r="N1096" s="674">
        <v>4.7333333333333334</v>
      </c>
      <c r="O1096" s="430" t="s">
        <v>2059</v>
      </c>
    </row>
    <row r="1097" spans="1:16" ht="18" hidden="1" customHeight="1" x14ac:dyDescent="0.3">
      <c r="A1097" s="215" t="s">
        <v>3394</v>
      </c>
      <c r="B1097" s="215" t="s">
        <v>3705</v>
      </c>
      <c r="C1097" s="660">
        <v>1</v>
      </c>
      <c r="D1097" s="356" t="s">
        <v>3708</v>
      </c>
      <c r="E1097" s="214" t="s">
        <v>3711</v>
      </c>
      <c r="F1097" s="221" t="s">
        <v>3712</v>
      </c>
      <c r="G1097" s="527" t="s">
        <v>363</v>
      </c>
      <c r="H1097" s="527" t="s">
        <v>363</v>
      </c>
      <c r="I1097" s="661">
        <v>15</v>
      </c>
      <c r="J1097" s="675">
        <f t="shared" si="244"/>
        <v>4.583333333333333</v>
      </c>
      <c r="K1097" s="676">
        <v>4.5333333333333332</v>
      </c>
      <c r="L1097" s="677">
        <v>4.5999999999999996</v>
      </c>
      <c r="M1097" s="677">
        <v>4.5999999999999996</v>
      </c>
      <c r="N1097" s="677">
        <v>4.5999999999999996</v>
      </c>
      <c r="O1097" s="430" t="s">
        <v>2227</v>
      </c>
      <c r="P1097" s="1"/>
    </row>
    <row r="1098" spans="1:16" ht="18" hidden="1" customHeight="1" x14ac:dyDescent="0.3">
      <c r="A1098" s="215" t="s">
        <v>3394</v>
      </c>
      <c r="B1098" s="215" t="s">
        <v>3705</v>
      </c>
      <c r="C1098" s="660">
        <v>1</v>
      </c>
      <c r="D1098" s="356" t="s">
        <v>3708</v>
      </c>
      <c r="E1098" s="214" t="s">
        <v>3711</v>
      </c>
      <c r="F1098" s="221" t="s">
        <v>3713</v>
      </c>
      <c r="G1098" s="527" t="s">
        <v>363</v>
      </c>
      <c r="H1098" s="527" t="s">
        <v>363</v>
      </c>
      <c r="I1098" s="661">
        <v>15</v>
      </c>
      <c r="J1098" s="675">
        <f t="shared" si="244"/>
        <v>4.55</v>
      </c>
      <c r="K1098" s="676">
        <v>4.5333333333333332</v>
      </c>
      <c r="L1098" s="677">
        <v>4.5999999999999996</v>
      </c>
      <c r="M1098" s="677">
        <v>4.4666666666666668</v>
      </c>
      <c r="N1098" s="677">
        <v>4.5999999999999996</v>
      </c>
      <c r="O1098" s="430" t="s">
        <v>2227</v>
      </c>
    </row>
    <row r="1099" spans="1:16" ht="18" hidden="1" customHeight="1" x14ac:dyDescent="0.3">
      <c r="A1099" s="215" t="s">
        <v>3394</v>
      </c>
      <c r="B1099" s="215" t="s">
        <v>3705</v>
      </c>
      <c r="C1099" s="660">
        <v>1</v>
      </c>
      <c r="D1099" s="356" t="s">
        <v>3708</v>
      </c>
      <c r="E1099" s="214" t="s">
        <v>3711</v>
      </c>
      <c r="F1099" s="221" t="s">
        <v>3714</v>
      </c>
      <c r="G1099" s="527" t="s">
        <v>363</v>
      </c>
      <c r="H1099" s="527" t="s">
        <v>363</v>
      </c>
      <c r="I1099" s="661">
        <v>15</v>
      </c>
      <c r="J1099" s="675">
        <f t="shared" si="244"/>
        <v>4.5428571428571427</v>
      </c>
      <c r="K1099" s="676">
        <v>4.4666666666666668</v>
      </c>
      <c r="L1099" s="677">
        <v>4.5714285714285712</v>
      </c>
      <c r="M1099" s="677">
        <v>4.5333333333333332</v>
      </c>
      <c r="N1099" s="677">
        <v>4.5999999999999996</v>
      </c>
      <c r="O1099" s="430" t="s">
        <v>2227</v>
      </c>
      <c r="P1099" s="1"/>
    </row>
    <row r="1100" spans="1:16" ht="18" hidden="1" customHeight="1" x14ac:dyDescent="0.3">
      <c r="A1100" s="215" t="s">
        <v>3394</v>
      </c>
      <c r="B1100" s="215" t="s">
        <v>3705</v>
      </c>
      <c r="C1100" s="660">
        <v>1</v>
      </c>
      <c r="D1100" s="356" t="s">
        <v>3708</v>
      </c>
      <c r="E1100" s="214" t="s">
        <v>3711</v>
      </c>
      <c r="F1100" s="221" t="s">
        <v>3715</v>
      </c>
      <c r="G1100" s="527" t="s">
        <v>363</v>
      </c>
      <c r="H1100" s="527" t="s">
        <v>363</v>
      </c>
      <c r="I1100" s="661">
        <v>15</v>
      </c>
      <c r="J1100" s="675">
        <f t="shared" si="244"/>
        <v>4.5666666666666664</v>
      </c>
      <c r="K1100" s="676">
        <v>4.5999999999999996</v>
      </c>
      <c r="L1100" s="677">
        <v>4.5333333333333332</v>
      </c>
      <c r="M1100" s="677">
        <v>4.5999999999999996</v>
      </c>
      <c r="N1100" s="677">
        <v>4.5333333333333332</v>
      </c>
      <c r="O1100" s="430" t="s">
        <v>2227</v>
      </c>
    </row>
    <row r="1101" spans="1:16" ht="18" hidden="1" customHeight="1" x14ac:dyDescent="0.3">
      <c r="A1101" s="263" t="s">
        <v>3741</v>
      </c>
      <c r="B1101" s="263"/>
      <c r="C1101" s="659"/>
      <c r="D1101" s="361"/>
      <c r="E1101" s="264"/>
      <c r="F1101" s="264"/>
      <c r="G1101" s="264"/>
      <c r="H1101" s="264"/>
      <c r="I1101" s="659"/>
      <c r="J1101" s="686">
        <f>AVERAGEIF($E$1103:$E$1345, "*", J1103:J1345)</f>
        <v>4.5980966684832429</v>
      </c>
      <c r="K1101" s="687">
        <f>AVERAGEIF($E$1103:$E$1276, "*", K1103:K1276)</f>
        <v>4.6026511959641798</v>
      </c>
      <c r="L1101" s="688">
        <f>AVERAGEIF($E$1103:$E$1276, "*", L1103:L1276)</f>
        <v>4.6133829878217902</v>
      </c>
      <c r="M1101" s="688">
        <f>AVERAGEIF($E$1103:$E$1276, "*", M1103:M1276)</f>
        <v>4.5845571771213915</v>
      </c>
      <c r="N1101" s="688">
        <f>AVERAGEIF($E$1103:$E$1276, "*", N1103:N1276)</f>
        <v>4.600903275652084</v>
      </c>
      <c r="O1101" s="512" t="s">
        <v>3737</v>
      </c>
    </row>
    <row r="1102" spans="1:16" ht="18" customHeight="1" x14ac:dyDescent="0.3">
      <c r="A1102" s="215" t="s">
        <v>3737</v>
      </c>
      <c r="B1102" s="215" t="s">
        <v>3755</v>
      </c>
      <c r="C1102" s="660">
        <v>22</v>
      </c>
      <c r="D1102" s="362" t="s">
        <v>3753</v>
      </c>
      <c r="E1102" s="192"/>
      <c r="F1102" s="365"/>
      <c r="G1102" s="222" t="s">
        <v>3906</v>
      </c>
      <c r="H1102" s="230" t="s">
        <v>248</v>
      </c>
      <c r="I1102" s="725">
        <v>69</v>
      </c>
      <c r="J1102" s="675">
        <f>AVERAGE(J1103:J1129)</f>
        <v>4.5662843806239906</v>
      </c>
      <c r="K1102" s="682">
        <f>AVERAGE(K1103:K1129)</f>
        <v>4.5645044783153406</v>
      </c>
      <c r="L1102" s="683">
        <f>AVERAGE(L1103:L1129)</f>
        <v>4.5818144310792563</v>
      </c>
      <c r="M1102" s="683">
        <f>AVERAGE(M1103:M1129)</f>
        <v>4.5547756415810792</v>
      </c>
      <c r="N1102" s="683">
        <f>AVERAGE(N1103:N1129)</f>
        <v>4.5640429715202915</v>
      </c>
      <c r="O1102" s="434"/>
    </row>
    <row r="1103" spans="1:16" ht="18" customHeight="1" x14ac:dyDescent="0.3">
      <c r="A1103" s="215" t="s">
        <v>3737</v>
      </c>
      <c r="B1103" s="215" t="s">
        <v>3755</v>
      </c>
      <c r="C1103" s="660">
        <v>22</v>
      </c>
      <c r="D1103" s="356" t="s">
        <v>3754</v>
      </c>
      <c r="E1103" s="214" t="s">
        <v>2768</v>
      </c>
      <c r="F1103" s="221" t="s">
        <v>2769</v>
      </c>
      <c r="G1103" s="527" t="s">
        <v>3906</v>
      </c>
      <c r="H1103" s="528" t="s">
        <v>248</v>
      </c>
      <c r="I1103" s="214">
        <v>70</v>
      </c>
      <c r="J1103" s="672">
        <f t="shared" ref="J1103:J1112" si="245">AVERAGE(K1103:N1103)</f>
        <v>4.5</v>
      </c>
      <c r="K1103" s="673">
        <v>4.4927536231884062</v>
      </c>
      <c r="L1103" s="674">
        <v>4.5072463768115938</v>
      </c>
      <c r="M1103" s="674">
        <v>4.5142857142857142</v>
      </c>
      <c r="N1103" s="674">
        <v>4.4857142857142858</v>
      </c>
      <c r="O1103" s="430" t="s">
        <v>2764</v>
      </c>
    </row>
    <row r="1104" spans="1:16" ht="18" customHeight="1" x14ac:dyDescent="0.3">
      <c r="A1104" s="215" t="s">
        <v>3737</v>
      </c>
      <c r="B1104" s="215" t="s">
        <v>3755</v>
      </c>
      <c r="C1104" s="660">
        <v>22</v>
      </c>
      <c r="D1104" s="356" t="s">
        <v>3754</v>
      </c>
      <c r="E1104" s="214" t="s">
        <v>2762</v>
      </c>
      <c r="F1104" s="221" t="s">
        <v>2763</v>
      </c>
      <c r="G1104" s="527" t="s">
        <v>3906</v>
      </c>
      <c r="H1104" s="528" t="s">
        <v>248</v>
      </c>
      <c r="I1104" s="214">
        <v>11</v>
      </c>
      <c r="J1104" s="675">
        <f t="shared" si="245"/>
        <v>4.5928571428571434</v>
      </c>
      <c r="K1104" s="676">
        <v>4.5999999999999996</v>
      </c>
      <c r="L1104" s="677">
        <v>4.6428571428571432</v>
      </c>
      <c r="M1104" s="677">
        <v>4.6428571428571432</v>
      </c>
      <c r="N1104" s="677">
        <v>4.4857142857142858</v>
      </c>
      <c r="O1104" s="430" t="s">
        <v>2764</v>
      </c>
      <c r="P1104" s="1"/>
    </row>
    <row r="1105" spans="1:16" ht="18" customHeight="1" x14ac:dyDescent="0.3">
      <c r="A1105" s="215" t="s">
        <v>3737</v>
      </c>
      <c r="B1105" s="215" t="s">
        <v>3755</v>
      </c>
      <c r="C1105" s="660">
        <v>22</v>
      </c>
      <c r="D1105" s="356" t="s">
        <v>3754</v>
      </c>
      <c r="E1105" s="214" t="s">
        <v>3098</v>
      </c>
      <c r="F1105" s="221" t="s">
        <v>3751</v>
      </c>
      <c r="G1105" s="527" t="s">
        <v>3906</v>
      </c>
      <c r="H1105" s="528" t="s">
        <v>248</v>
      </c>
      <c r="I1105" s="214">
        <v>9</v>
      </c>
      <c r="J1105" s="675">
        <f t="shared" si="245"/>
        <v>4.7272727272727275</v>
      </c>
      <c r="K1105" s="676">
        <v>4.7272727272727275</v>
      </c>
      <c r="L1105" s="677">
        <v>4.7272727272727275</v>
      </c>
      <c r="M1105" s="677">
        <v>4.7272727272727275</v>
      </c>
      <c r="N1105" s="677">
        <v>4.7272727272727275</v>
      </c>
      <c r="O1105" s="430" t="s">
        <v>3100</v>
      </c>
    </row>
    <row r="1106" spans="1:16" ht="18" customHeight="1" x14ac:dyDescent="0.3">
      <c r="A1106" s="215" t="s">
        <v>3737</v>
      </c>
      <c r="B1106" s="215" t="s">
        <v>3755</v>
      </c>
      <c r="C1106" s="660">
        <v>22</v>
      </c>
      <c r="D1106" s="356" t="s">
        <v>3754</v>
      </c>
      <c r="E1106" s="214" t="s">
        <v>3101</v>
      </c>
      <c r="F1106" s="221" t="s">
        <v>3751</v>
      </c>
      <c r="G1106" s="527" t="s">
        <v>3906</v>
      </c>
      <c r="H1106" s="528" t="s">
        <v>248</v>
      </c>
      <c r="I1106" s="214">
        <v>33</v>
      </c>
      <c r="J1106" s="675">
        <f t="shared" si="245"/>
        <v>4.5555555555555554</v>
      </c>
      <c r="K1106" s="676">
        <v>4.5555555555555554</v>
      </c>
      <c r="L1106" s="677">
        <v>4.5555555555555554</v>
      </c>
      <c r="M1106" s="677">
        <v>4.5555555555555554</v>
      </c>
      <c r="N1106" s="677">
        <v>4.5555555555555554</v>
      </c>
      <c r="O1106" s="430" t="s">
        <v>3100</v>
      </c>
    </row>
    <row r="1107" spans="1:16" ht="18" customHeight="1" x14ac:dyDescent="0.3">
      <c r="A1107" s="215" t="s">
        <v>3737</v>
      </c>
      <c r="B1107" s="215" t="s">
        <v>3755</v>
      </c>
      <c r="C1107" s="660">
        <v>22</v>
      </c>
      <c r="D1107" s="356" t="s">
        <v>3754</v>
      </c>
      <c r="E1107" s="214" t="s">
        <v>3103</v>
      </c>
      <c r="F1107" s="221" t="s">
        <v>3751</v>
      </c>
      <c r="G1107" s="527" t="s">
        <v>3906</v>
      </c>
      <c r="H1107" s="528" t="s">
        <v>248</v>
      </c>
      <c r="I1107" s="214">
        <v>7</v>
      </c>
      <c r="J1107" s="675">
        <f t="shared" si="245"/>
        <v>4.5757575757575761</v>
      </c>
      <c r="K1107" s="676">
        <v>4.5757575757575761</v>
      </c>
      <c r="L1107" s="677">
        <v>4.5757575757575761</v>
      </c>
      <c r="M1107" s="677">
        <v>4.5757575757575761</v>
      </c>
      <c r="N1107" s="677">
        <v>4.5757575757575761</v>
      </c>
      <c r="O1107" s="430" t="s">
        <v>3100</v>
      </c>
      <c r="P1107" s="1"/>
    </row>
    <row r="1108" spans="1:16" ht="18" customHeight="1" x14ac:dyDescent="0.3">
      <c r="A1108" s="215" t="s">
        <v>3737</v>
      </c>
      <c r="B1108" s="215" t="s">
        <v>3755</v>
      </c>
      <c r="C1108" s="660">
        <v>22</v>
      </c>
      <c r="D1108" s="356" t="s">
        <v>3754</v>
      </c>
      <c r="E1108" s="214" t="s">
        <v>3109</v>
      </c>
      <c r="F1108" s="221" t="s">
        <v>3751</v>
      </c>
      <c r="G1108" s="527" t="s">
        <v>3906</v>
      </c>
      <c r="H1108" s="528" t="s">
        <v>248</v>
      </c>
      <c r="I1108" s="214">
        <v>9</v>
      </c>
      <c r="J1108" s="675">
        <f t="shared" si="245"/>
        <v>3.9285714285714288</v>
      </c>
      <c r="K1108" s="676">
        <v>4</v>
      </c>
      <c r="L1108" s="677">
        <v>4</v>
      </c>
      <c r="M1108" s="677">
        <v>3.8571428571428572</v>
      </c>
      <c r="N1108" s="677">
        <v>3.8571428571428572</v>
      </c>
      <c r="O1108" s="430" t="s">
        <v>3100</v>
      </c>
    </row>
    <row r="1109" spans="1:16" ht="18" customHeight="1" x14ac:dyDescent="0.3">
      <c r="A1109" s="215" t="s">
        <v>3737</v>
      </c>
      <c r="B1109" s="215" t="s">
        <v>3755</v>
      </c>
      <c r="C1109" s="660">
        <v>22</v>
      </c>
      <c r="D1109" s="356" t="s">
        <v>3754</v>
      </c>
      <c r="E1109" s="214" t="s">
        <v>3107</v>
      </c>
      <c r="F1109" s="221" t="s">
        <v>3751</v>
      </c>
      <c r="G1109" s="527" t="s">
        <v>3906</v>
      </c>
      <c r="H1109" s="528" t="s">
        <v>248</v>
      </c>
      <c r="I1109" s="214">
        <v>7</v>
      </c>
      <c r="J1109" s="675">
        <f t="shared" si="245"/>
        <v>4.7777777777777777</v>
      </c>
      <c r="K1109" s="676">
        <v>4.7777777777777777</v>
      </c>
      <c r="L1109" s="677">
        <v>4.7777777777777777</v>
      </c>
      <c r="M1109" s="677">
        <v>4.7777777777777777</v>
      </c>
      <c r="N1109" s="677">
        <v>4.7777777777777777</v>
      </c>
      <c r="O1109" s="430" t="s">
        <v>3100</v>
      </c>
    </row>
    <row r="1110" spans="1:16" ht="18" customHeight="1" x14ac:dyDescent="0.3">
      <c r="A1110" s="215" t="s">
        <v>3737</v>
      </c>
      <c r="B1110" s="215" t="s">
        <v>3755</v>
      </c>
      <c r="C1110" s="660">
        <v>22</v>
      </c>
      <c r="D1110" s="356" t="s">
        <v>3754</v>
      </c>
      <c r="E1110" s="214" t="s">
        <v>3105</v>
      </c>
      <c r="F1110" s="221" t="s">
        <v>3751</v>
      </c>
      <c r="G1110" s="527" t="s">
        <v>3906</v>
      </c>
      <c r="H1110" s="528" t="s">
        <v>248</v>
      </c>
      <c r="I1110" s="214">
        <v>11</v>
      </c>
      <c r="J1110" s="675">
        <f t="shared" si="245"/>
        <v>4.8571428571428568</v>
      </c>
      <c r="K1110" s="676">
        <v>4.8571428571428568</v>
      </c>
      <c r="L1110" s="677">
        <v>4.8571428571428568</v>
      </c>
      <c r="M1110" s="677">
        <v>4.8571428571428568</v>
      </c>
      <c r="N1110" s="677">
        <v>4.8571428571428568</v>
      </c>
      <c r="O1110" s="430" t="s">
        <v>3100</v>
      </c>
    </row>
    <row r="1111" spans="1:16" ht="18" customHeight="1" x14ac:dyDescent="0.3">
      <c r="A1111" s="215" t="s">
        <v>3737</v>
      </c>
      <c r="B1111" s="215" t="s">
        <v>3755</v>
      </c>
      <c r="C1111" s="660">
        <v>22</v>
      </c>
      <c r="D1111" s="356" t="s">
        <v>3754</v>
      </c>
      <c r="E1111" s="214" t="s">
        <v>2787</v>
      </c>
      <c r="F1111" s="221" t="s">
        <v>2789</v>
      </c>
      <c r="G1111" s="527" t="s">
        <v>3906</v>
      </c>
      <c r="H1111" s="528" t="s">
        <v>248</v>
      </c>
      <c r="I1111" s="214">
        <v>10</v>
      </c>
      <c r="J1111" s="675">
        <f t="shared" si="245"/>
        <v>4.4974747474747474</v>
      </c>
      <c r="K1111" s="676">
        <v>4.5454545454545459</v>
      </c>
      <c r="L1111" s="677">
        <v>4.5999999999999996</v>
      </c>
      <c r="M1111" s="677">
        <v>4.4000000000000004</v>
      </c>
      <c r="N1111" s="677">
        <v>4.4444444444444446</v>
      </c>
      <c r="O1111" s="430" t="s">
        <v>2789</v>
      </c>
      <c r="P1111" s="1"/>
    </row>
    <row r="1112" spans="1:16" ht="18" customHeight="1" x14ac:dyDescent="0.3">
      <c r="A1112" s="215" t="s">
        <v>3737</v>
      </c>
      <c r="B1112" s="215" t="s">
        <v>3755</v>
      </c>
      <c r="C1112" s="660">
        <v>22</v>
      </c>
      <c r="D1112" s="356" t="s">
        <v>3754</v>
      </c>
      <c r="E1112" s="103" t="s">
        <v>2794</v>
      </c>
      <c r="F1112" s="181" t="s">
        <v>2789</v>
      </c>
      <c r="G1112" s="527" t="s">
        <v>3906</v>
      </c>
      <c r="H1112" s="528" t="s">
        <v>248</v>
      </c>
      <c r="I1112" s="214">
        <v>7</v>
      </c>
      <c r="J1112" s="675">
        <f t="shared" si="245"/>
        <v>4.8722222222222218</v>
      </c>
      <c r="K1112" s="676">
        <v>4.8</v>
      </c>
      <c r="L1112" s="677">
        <v>4.9000000000000004</v>
      </c>
      <c r="M1112" s="677">
        <v>4.9000000000000004</v>
      </c>
      <c r="N1112" s="677">
        <v>4.8888888888888893</v>
      </c>
      <c r="O1112" s="430" t="s">
        <v>2789</v>
      </c>
    </row>
    <row r="1113" spans="1:16" ht="18" customHeight="1" x14ac:dyDescent="0.3">
      <c r="A1113" s="215" t="s">
        <v>3737</v>
      </c>
      <c r="B1113" s="215" t="s">
        <v>3755</v>
      </c>
      <c r="C1113" s="660">
        <v>22</v>
      </c>
      <c r="D1113" s="356" t="s">
        <v>3754</v>
      </c>
      <c r="E1113" s="103" t="s">
        <v>2790</v>
      </c>
      <c r="F1113" s="181" t="s">
        <v>2789</v>
      </c>
      <c r="G1113" s="527" t="s">
        <v>3906</v>
      </c>
      <c r="H1113" s="528" t="s">
        <v>248</v>
      </c>
      <c r="I1113" s="214">
        <v>22</v>
      </c>
      <c r="J1113" s="675">
        <f>AVERAGE(K1113:N1113)</f>
        <v>4.5714285714285712</v>
      </c>
      <c r="K1113" s="676">
        <v>4.5714285714285712</v>
      </c>
      <c r="L1113" s="677">
        <v>4.5714285714285712</v>
      </c>
      <c r="M1113" s="677">
        <v>4.5714285714285712</v>
      </c>
      <c r="N1113" s="677">
        <v>4.5714285714285712</v>
      </c>
      <c r="O1113" s="430" t="s">
        <v>2789</v>
      </c>
    </row>
    <row r="1114" spans="1:16" ht="18" customHeight="1" x14ac:dyDescent="0.3">
      <c r="A1114" s="215" t="s">
        <v>3737</v>
      </c>
      <c r="B1114" s="215" t="s">
        <v>3755</v>
      </c>
      <c r="C1114" s="660">
        <v>22</v>
      </c>
      <c r="D1114" s="356" t="s">
        <v>3754</v>
      </c>
      <c r="E1114" s="103" t="s">
        <v>2792</v>
      </c>
      <c r="F1114" s="181" t="s">
        <v>2789</v>
      </c>
      <c r="G1114" s="527" t="s">
        <v>3906</v>
      </c>
      <c r="H1114" s="528" t="s">
        <v>248</v>
      </c>
      <c r="I1114" s="214">
        <v>13</v>
      </c>
      <c r="J1114" s="675">
        <f t="shared" ref="J1114:J1124" si="246">AVERAGE(K1114:N1114)</f>
        <v>4.795454545454545</v>
      </c>
      <c r="K1114" s="676">
        <v>4.8181818181818183</v>
      </c>
      <c r="L1114" s="677">
        <v>4.7727272727272725</v>
      </c>
      <c r="M1114" s="677">
        <v>4.7727272727272725</v>
      </c>
      <c r="N1114" s="677">
        <v>4.8181818181818183</v>
      </c>
      <c r="O1114" s="430" t="s">
        <v>2789</v>
      </c>
    </row>
    <row r="1115" spans="1:16" ht="18" customHeight="1" x14ac:dyDescent="0.3">
      <c r="A1115" s="215" t="s">
        <v>3737</v>
      </c>
      <c r="B1115" s="215" t="s">
        <v>3755</v>
      </c>
      <c r="C1115" s="660">
        <v>22</v>
      </c>
      <c r="D1115" s="356" t="s">
        <v>3754</v>
      </c>
      <c r="E1115" s="103" t="s">
        <v>2796</v>
      </c>
      <c r="F1115" s="181" t="s">
        <v>2789</v>
      </c>
      <c r="G1115" s="527" t="s">
        <v>3906</v>
      </c>
      <c r="H1115" s="528" t="s">
        <v>248</v>
      </c>
      <c r="I1115" s="214">
        <v>14</v>
      </c>
      <c r="J1115" s="675">
        <f t="shared" si="246"/>
        <v>4.384615384615385</v>
      </c>
      <c r="K1115" s="676">
        <v>4.384615384615385</v>
      </c>
      <c r="L1115" s="677">
        <v>4.384615384615385</v>
      </c>
      <c r="M1115" s="677">
        <v>4.384615384615385</v>
      </c>
      <c r="N1115" s="677">
        <v>4.384615384615385</v>
      </c>
      <c r="O1115" s="430" t="s">
        <v>2789</v>
      </c>
    </row>
    <row r="1116" spans="1:16" ht="18" customHeight="1" x14ac:dyDescent="0.3">
      <c r="A1116" s="215" t="s">
        <v>3737</v>
      </c>
      <c r="B1116" s="215" t="s">
        <v>3755</v>
      </c>
      <c r="C1116" s="660">
        <v>22</v>
      </c>
      <c r="D1116" s="356" t="s">
        <v>3754</v>
      </c>
      <c r="E1116" s="103" t="s">
        <v>2795</v>
      </c>
      <c r="F1116" s="181" t="s">
        <v>2789</v>
      </c>
      <c r="G1116" s="527" t="s">
        <v>3906</v>
      </c>
      <c r="H1116" s="528" t="s">
        <v>248</v>
      </c>
      <c r="I1116" s="214">
        <v>65</v>
      </c>
      <c r="J1116" s="675">
        <f t="shared" si="246"/>
        <v>4.8392857142857144</v>
      </c>
      <c r="K1116" s="676">
        <v>4.7857142857142856</v>
      </c>
      <c r="L1116" s="677">
        <v>4.8571428571428568</v>
      </c>
      <c r="M1116" s="677">
        <v>4.8571428571428568</v>
      </c>
      <c r="N1116" s="677">
        <v>4.8571428571428568</v>
      </c>
      <c r="O1116" s="430" t="s">
        <v>2789</v>
      </c>
      <c r="P1116" s="1"/>
    </row>
    <row r="1117" spans="1:16" ht="18" customHeight="1" x14ac:dyDescent="0.3">
      <c r="A1117" s="215" t="s">
        <v>3737</v>
      </c>
      <c r="B1117" s="215" t="s">
        <v>3755</v>
      </c>
      <c r="C1117" s="660">
        <v>22</v>
      </c>
      <c r="D1117" s="356" t="s">
        <v>3754</v>
      </c>
      <c r="E1117" s="103" t="s">
        <v>3209</v>
      </c>
      <c r="F1117" s="181" t="s">
        <v>3210</v>
      </c>
      <c r="G1117" s="527" t="s">
        <v>3906</v>
      </c>
      <c r="H1117" s="528" t="s">
        <v>248</v>
      </c>
      <c r="I1117" s="214">
        <v>23</v>
      </c>
      <c r="J1117" s="675">
        <f t="shared" si="246"/>
        <v>4.3413079975579976</v>
      </c>
      <c r="K1117" s="676">
        <v>4.3076923076923075</v>
      </c>
      <c r="L1117" s="677">
        <v>4.375</v>
      </c>
      <c r="M1117" s="677">
        <v>4.3015873015873014</v>
      </c>
      <c r="N1117" s="677">
        <v>4.3809523809523814</v>
      </c>
      <c r="O1117" s="430" t="s">
        <v>2020</v>
      </c>
      <c r="P1117" s="1"/>
    </row>
    <row r="1118" spans="1:16" ht="18" customHeight="1" x14ac:dyDescent="0.3">
      <c r="A1118" s="215" t="s">
        <v>3737</v>
      </c>
      <c r="B1118" s="215" t="s">
        <v>3755</v>
      </c>
      <c r="C1118" s="660">
        <v>22</v>
      </c>
      <c r="D1118" s="356" t="s">
        <v>3754</v>
      </c>
      <c r="E1118" s="103" t="s">
        <v>3111</v>
      </c>
      <c r="F1118" s="181" t="s">
        <v>3113</v>
      </c>
      <c r="G1118" s="527" t="s">
        <v>3906</v>
      </c>
      <c r="H1118" s="528" t="s">
        <v>248</v>
      </c>
      <c r="I1118" s="214">
        <v>4</v>
      </c>
      <c r="J1118" s="675">
        <f t="shared" si="246"/>
        <v>4.3843873517786562</v>
      </c>
      <c r="K1118" s="676">
        <v>4.3478260869565215</v>
      </c>
      <c r="L1118" s="677">
        <v>4.3913043478260869</v>
      </c>
      <c r="M1118" s="677">
        <v>4.4347826086956523</v>
      </c>
      <c r="N1118" s="677">
        <v>4.3636363636363633</v>
      </c>
      <c r="O1118" s="430" t="s">
        <v>3113</v>
      </c>
      <c r="P1118" s="1"/>
    </row>
    <row r="1119" spans="1:16" ht="18" customHeight="1" x14ac:dyDescent="0.3">
      <c r="A1119" s="215" t="s">
        <v>3737</v>
      </c>
      <c r="B1119" s="215" t="s">
        <v>3755</v>
      </c>
      <c r="C1119" s="660">
        <v>22</v>
      </c>
      <c r="D1119" s="356" t="s">
        <v>3754</v>
      </c>
      <c r="E1119" s="103" t="s">
        <v>3116</v>
      </c>
      <c r="F1119" s="181" t="s">
        <v>3113</v>
      </c>
      <c r="G1119" s="527" t="s">
        <v>3906</v>
      </c>
      <c r="H1119" s="528" t="s">
        <v>248</v>
      </c>
      <c r="I1119" s="214">
        <v>10</v>
      </c>
      <c r="J1119" s="675">
        <f t="shared" si="246"/>
        <v>4.75</v>
      </c>
      <c r="K1119" s="676">
        <v>4.75</v>
      </c>
      <c r="L1119" s="677">
        <v>4.75</v>
      </c>
      <c r="M1119" s="677">
        <v>4.75</v>
      </c>
      <c r="N1119" s="677">
        <v>4.75</v>
      </c>
      <c r="O1119" s="430" t="s">
        <v>3113</v>
      </c>
      <c r="P1119" s="1"/>
    </row>
    <row r="1120" spans="1:16" ht="18" customHeight="1" x14ac:dyDescent="0.3">
      <c r="A1120" s="215" t="s">
        <v>3737</v>
      </c>
      <c r="B1120" s="215" t="s">
        <v>3755</v>
      </c>
      <c r="C1120" s="660">
        <v>22</v>
      </c>
      <c r="D1120" s="356" t="s">
        <v>3754</v>
      </c>
      <c r="E1120" s="103" t="s">
        <v>3114</v>
      </c>
      <c r="F1120" s="181" t="s">
        <v>3113</v>
      </c>
      <c r="G1120" s="527" t="s">
        <v>3906</v>
      </c>
      <c r="H1120" s="528" t="s">
        <v>248</v>
      </c>
      <c r="I1120" s="214">
        <v>16</v>
      </c>
      <c r="J1120" s="675">
        <f t="shared" si="246"/>
        <v>4.6916666666666673</v>
      </c>
      <c r="K1120" s="676">
        <v>4.7</v>
      </c>
      <c r="L1120" s="677">
        <v>4.7</v>
      </c>
      <c r="M1120" s="677">
        <v>4.7</v>
      </c>
      <c r="N1120" s="677">
        <v>4.666666666666667</v>
      </c>
      <c r="O1120" s="430" t="s">
        <v>3113</v>
      </c>
      <c r="P1120" s="1"/>
    </row>
    <row r="1121" spans="1:16" ht="18" customHeight="1" x14ac:dyDescent="0.3">
      <c r="A1121" s="215" t="s">
        <v>3737</v>
      </c>
      <c r="B1121" s="215" t="s">
        <v>3755</v>
      </c>
      <c r="C1121" s="660">
        <v>22</v>
      </c>
      <c r="D1121" s="356" t="s">
        <v>3754</v>
      </c>
      <c r="E1121" s="214" t="s">
        <v>2848</v>
      </c>
      <c r="F1121" s="221" t="s">
        <v>3752</v>
      </c>
      <c r="G1121" s="527" t="s">
        <v>3906</v>
      </c>
      <c r="H1121" s="528" t="s">
        <v>248</v>
      </c>
      <c r="I1121" s="214">
        <v>21</v>
      </c>
      <c r="J1121" s="675">
        <f t="shared" si="246"/>
        <v>4.546875</v>
      </c>
      <c r="K1121" s="676">
        <v>4.5</v>
      </c>
      <c r="L1121" s="677">
        <v>4.5625</v>
      </c>
      <c r="M1121" s="677">
        <v>4.5625</v>
      </c>
      <c r="N1121" s="677">
        <v>4.5625</v>
      </c>
      <c r="O1121" s="430" t="s">
        <v>2847</v>
      </c>
      <c r="P1121" s="1"/>
    </row>
    <row r="1122" spans="1:16" ht="18" customHeight="1" x14ac:dyDescent="0.3">
      <c r="A1122" s="215" t="s">
        <v>3737</v>
      </c>
      <c r="B1122" s="215" t="s">
        <v>3755</v>
      </c>
      <c r="C1122" s="660">
        <v>22</v>
      </c>
      <c r="D1122" s="356" t="s">
        <v>3754</v>
      </c>
      <c r="E1122" s="214" t="s">
        <v>2850</v>
      </c>
      <c r="F1122" s="221" t="s">
        <v>3752</v>
      </c>
      <c r="G1122" s="527" t="s">
        <v>3906</v>
      </c>
      <c r="H1122" s="528" t="s">
        <v>248</v>
      </c>
      <c r="I1122" s="214">
        <v>33</v>
      </c>
      <c r="J1122" s="675">
        <f t="shared" si="246"/>
        <v>4.5952380952380949</v>
      </c>
      <c r="K1122" s="676">
        <v>4.666666666666667</v>
      </c>
      <c r="L1122" s="677">
        <v>4.6190476190476186</v>
      </c>
      <c r="M1122" s="677">
        <v>4.4761904761904763</v>
      </c>
      <c r="N1122" s="677">
        <v>4.6190476190476186</v>
      </c>
      <c r="O1122" s="430" t="s">
        <v>2847</v>
      </c>
      <c r="P1122" s="1"/>
    </row>
    <row r="1123" spans="1:16" ht="18" customHeight="1" x14ac:dyDescent="0.3">
      <c r="A1123" s="215" t="s">
        <v>3737</v>
      </c>
      <c r="B1123" s="215" t="s">
        <v>3755</v>
      </c>
      <c r="C1123" s="660">
        <v>22</v>
      </c>
      <c r="D1123" s="356" t="s">
        <v>3754</v>
      </c>
      <c r="E1123" s="214" t="s">
        <v>2845</v>
      </c>
      <c r="F1123" s="221" t="s">
        <v>3752</v>
      </c>
      <c r="G1123" s="719" t="s">
        <v>3906</v>
      </c>
      <c r="H1123" s="720" t="s">
        <v>248</v>
      </c>
      <c r="I1123" s="721">
        <v>67</v>
      </c>
      <c r="J1123" s="675">
        <f t="shared" si="246"/>
        <v>4.7121212121212128</v>
      </c>
      <c r="K1123" s="676">
        <v>4.6969696969696972</v>
      </c>
      <c r="L1123" s="677">
        <v>4.6969696969696972</v>
      </c>
      <c r="M1123" s="677">
        <v>4.6969696969696972</v>
      </c>
      <c r="N1123" s="677">
        <v>4.7575757575757578</v>
      </c>
      <c r="O1123" s="430" t="s">
        <v>2847</v>
      </c>
    </row>
    <row r="1124" spans="1:16" ht="18" customHeight="1" x14ac:dyDescent="0.3">
      <c r="A1124" s="215" t="s">
        <v>3737</v>
      </c>
      <c r="B1124" s="215" t="s">
        <v>3755</v>
      </c>
      <c r="C1124" s="660">
        <v>22</v>
      </c>
      <c r="D1124" s="356" t="s">
        <v>3754</v>
      </c>
      <c r="E1124" s="214" t="s">
        <v>3742</v>
      </c>
      <c r="F1124" s="221" t="s">
        <v>3743</v>
      </c>
      <c r="G1124" s="719" t="s">
        <v>3906</v>
      </c>
      <c r="H1124" s="720" t="s">
        <v>248</v>
      </c>
      <c r="I1124" s="722">
        <v>68</v>
      </c>
      <c r="J1124" s="675">
        <f t="shared" si="246"/>
        <v>4.3432835820895521</v>
      </c>
      <c r="K1124" s="676">
        <v>4.3432835820895521</v>
      </c>
      <c r="L1124" s="677">
        <v>4.3432835820895521</v>
      </c>
      <c r="M1124" s="677">
        <v>4.3283582089552235</v>
      </c>
      <c r="N1124" s="677">
        <v>4.3582089552238807</v>
      </c>
      <c r="O1124" s="430" t="s">
        <v>3787</v>
      </c>
    </row>
    <row r="1125" spans="1:16" ht="18" customHeight="1" x14ac:dyDescent="0.3">
      <c r="A1125" s="215" t="s">
        <v>3737</v>
      </c>
      <c r="B1125" s="215" t="s">
        <v>3755</v>
      </c>
      <c r="C1125" s="660">
        <v>22</v>
      </c>
      <c r="D1125" s="356" t="s">
        <v>3754</v>
      </c>
      <c r="E1125" s="214" t="s">
        <v>3744</v>
      </c>
      <c r="F1125" s="221" t="s">
        <v>3745</v>
      </c>
      <c r="G1125" s="719" t="s">
        <v>3906</v>
      </c>
      <c r="H1125" s="720" t="s">
        <v>248</v>
      </c>
      <c r="I1125" s="722">
        <v>68</v>
      </c>
      <c r="J1125" s="675">
        <f t="shared" ref="J1125:J1129" si="247">AVERAGE(K1125:N1125)</f>
        <v>4.3801580333625987</v>
      </c>
      <c r="K1125" s="676">
        <v>4.367647058823529</v>
      </c>
      <c r="L1125" s="677">
        <v>4.4117647058823533</v>
      </c>
      <c r="M1125" s="677">
        <v>4.3382352941176467</v>
      </c>
      <c r="N1125" s="677">
        <v>4.4029850746268657</v>
      </c>
      <c r="O1125" s="430" t="s">
        <v>3788</v>
      </c>
    </row>
    <row r="1126" spans="1:16" ht="18" customHeight="1" x14ac:dyDescent="0.3">
      <c r="A1126" s="215" t="s">
        <v>3737</v>
      </c>
      <c r="B1126" s="215" t="s">
        <v>3755</v>
      </c>
      <c r="C1126" s="660">
        <v>22</v>
      </c>
      <c r="D1126" s="356" t="s">
        <v>3754</v>
      </c>
      <c r="E1126" s="214" t="s">
        <v>3252</v>
      </c>
      <c r="F1126" s="221" t="s">
        <v>3254</v>
      </c>
      <c r="G1126" s="719" t="s">
        <v>3906</v>
      </c>
      <c r="H1126" s="720" t="s">
        <v>248</v>
      </c>
      <c r="I1126" s="722">
        <v>68</v>
      </c>
      <c r="J1126" s="675">
        <f t="shared" si="247"/>
        <v>4.3467954345917468</v>
      </c>
      <c r="K1126" s="676">
        <v>4.3382352941176467</v>
      </c>
      <c r="L1126" s="677">
        <v>4.367647058823529</v>
      </c>
      <c r="M1126" s="677">
        <v>4.3283582089552235</v>
      </c>
      <c r="N1126" s="677">
        <v>4.3529411764705879</v>
      </c>
      <c r="O1126" s="430" t="s">
        <v>3789</v>
      </c>
    </row>
    <row r="1127" spans="1:16" ht="18" customHeight="1" x14ac:dyDescent="0.3">
      <c r="A1127" s="215" t="s">
        <v>3737</v>
      </c>
      <c r="B1127" s="215" t="s">
        <v>3755</v>
      </c>
      <c r="C1127" s="660">
        <v>22</v>
      </c>
      <c r="D1127" s="356" t="s">
        <v>3754</v>
      </c>
      <c r="E1127" s="214" t="s">
        <v>3746</v>
      </c>
      <c r="F1127" s="221" t="s">
        <v>3747</v>
      </c>
      <c r="G1127" s="719" t="s">
        <v>3906</v>
      </c>
      <c r="H1127" s="720" t="s">
        <v>248</v>
      </c>
      <c r="I1127" s="722">
        <v>66</v>
      </c>
      <c r="J1127" s="675">
        <f t="shared" ref="J1127" si="248">AVERAGE(K1127:N1127)</f>
        <v>4.8229258121158907</v>
      </c>
      <c r="K1127" s="676">
        <v>4.8088235294117645</v>
      </c>
      <c r="L1127" s="677">
        <v>4.8088235294117645</v>
      </c>
      <c r="M1127" s="677">
        <v>4.8382352941176467</v>
      </c>
      <c r="N1127" s="677">
        <v>4.8358208955223878</v>
      </c>
      <c r="O1127" s="430" t="s">
        <v>3787</v>
      </c>
    </row>
    <row r="1128" spans="1:16" ht="18" customHeight="1" x14ac:dyDescent="0.3">
      <c r="A1128" s="215" t="s">
        <v>3737</v>
      </c>
      <c r="B1128" s="215" t="s">
        <v>3755</v>
      </c>
      <c r="C1128" s="660">
        <v>22</v>
      </c>
      <c r="D1128" s="356" t="s">
        <v>3754</v>
      </c>
      <c r="E1128" s="214" t="s">
        <v>3748</v>
      </c>
      <c r="F1128" s="221" t="s">
        <v>3749</v>
      </c>
      <c r="G1128" s="719" t="s">
        <v>3906</v>
      </c>
      <c r="H1128" s="720" t="s">
        <v>248</v>
      </c>
      <c r="I1128" s="722">
        <v>64</v>
      </c>
      <c r="J1128" s="675">
        <f t="shared" si="247"/>
        <v>4.4659090909090908</v>
      </c>
      <c r="K1128" s="676">
        <v>4.4696969696969697</v>
      </c>
      <c r="L1128" s="677">
        <v>4.5</v>
      </c>
      <c r="M1128" s="677">
        <v>4.4393939393939394</v>
      </c>
      <c r="N1128" s="677">
        <v>4.4545454545454541</v>
      </c>
      <c r="O1128" s="430" t="s">
        <v>3788</v>
      </c>
    </row>
    <row r="1129" spans="1:16" ht="18" customHeight="1" x14ac:dyDescent="0.3">
      <c r="A1129" s="215" t="s">
        <v>3737</v>
      </c>
      <c r="B1129" s="215" t="s">
        <v>3755</v>
      </c>
      <c r="C1129" s="660">
        <v>22</v>
      </c>
      <c r="D1129" s="356" t="s">
        <v>3754</v>
      </c>
      <c r="E1129" s="214" t="s">
        <v>3748</v>
      </c>
      <c r="F1129" s="221" t="s">
        <v>3750</v>
      </c>
      <c r="G1129" s="719" t="s">
        <v>3906</v>
      </c>
      <c r="H1129" s="720" t="s">
        <v>248</v>
      </c>
      <c r="I1129" s="214">
        <v>67</v>
      </c>
      <c r="J1129" s="675">
        <f t="shared" si="247"/>
        <v>4.43359375</v>
      </c>
      <c r="K1129" s="676">
        <v>4.453125</v>
      </c>
      <c r="L1129" s="677">
        <v>4.453125</v>
      </c>
      <c r="M1129" s="677">
        <v>4.390625</v>
      </c>
      <c r="N1129" s="677">
        <v>4.4375</v>
      </c>
      <c r="O1129" s="430" t="s">
        <v>3788</v>
      </c>
    </row>
    <row r="1130" spans="1:16" ht="18" hidden="1" customHeight="1" x14ac:dyDescent="0.3">
      <c r="A1130" s="215" t="s">
        <v>3737</v>
      </c>
      <c r="B1130" s="215" t="s">
        <v>3739</v>
      </c>
      <c r="C1130" s="660">
        <v>6</v>
      </c>
      <c r="D1130" s="362" t="s">
        <v>817</v>
      </c>
      <c r="E1130" s="192"/>
      <c r="F1130" s="365"/>
      <c r="G1130" s="222" t="s">
        <v>3796</v>
      </c>
      <c r="H1130" s="230" t="s">
        <v>3796</v>
      </c>
      <c r="I1130" s="725">
        <v>38</v>
      </c>
      <c r="J1130" s="675">
        <f>AVERAGE(J1131:J1143)</f>
        <v>4.6056494435696127</v>
      </c>
      <c r="K1130" s="682">
        <f t="shared" ref="K1130:N1130" si="249">AVERAGE(K1131:K1143)</f>
        <v>4.6123823658497205</v>
      </c>
      <c r="L1130" s="683">
        <f t="shared" si="249"/>
        <v>4.6229922176761287</v>
      </c>
      <c r="M1130" s="683">
        <f t="shared" si="249"/>
        <v>4.5881912010309582</v>
      </c>
      <c r="N1130" s="683">
        <f t="shared" si="249"/>
        <v>4.5990319897216452</v>
      </c>
      <c r="O1130" s="434"/>
    </row>
    <row r="1131" spans="1:16" ht="18" hidden="1" customHeight="1" x14ac:dyDescent="0.3">
      <c r="A1131" s="215" t="s">
        <v>3737</v>
      </c>
      <c r="B1131" s="215" t="s">
        <v>3739</v>
      </c>
      <c r="C1131" s="660">
        <v>6</v>
      </c>
      <c r="D1131" s="356" t="s">
        <v>703</v>
      </c>
      <c r="E1131" s="214" t="s">
        <v>2919</v>
      </c>
      <c r="F1131" s="221" t="s">
        <v>2812</v>
      </c>
      <c r="G1131" s="527" t="s">
        <v>1076</v>
      </c>
      <c r="H1131" s="528" t="s">
        <v>1076</v>
      </c>
      <c r="I1131" s="214">
        <v>36</v>
      </c>
      <c r="J1131" s="672">
        <f t="shared" ref="J1131:J1140" si="250">AVERAGE(K1131:N1131)</f>
        <v>4.583333333333333</v>
      </c>
      <c r="K1131" s="673">
        <v>4.583333333333333</v>
      </c>
      <c r="L1131" s="674">
        <v>4.6111111111111107</v>
      </c>
      <c r="M1131" s="674">
        <v>4.5277777777777777</v>
      </c>
      <c r="N1131" s="674">
        <v>4.6111111111111107</v>
      </c>
      <c r="O1131" s="430" t="s">
        <v>3789</v>
      </c>
    </row>
    <row r="1132" spans="1:16" ht="18" hidden="1" customHeight="1" x14ac:dyDescent="0.3">
      <c r="A1132" s="215" t="s">
        <v>3737</v>
      </c>
      <c r="B1132" s="215" t="s">
        <v>3739</v>
      </c>
      <c r="C1132" s="660">
        <v>6</v>
      </c>
      <c r="D1132" s="356" t="s">
        <v>703</v>
      </c>
      <c r="E1132" s="214" t="s">
        <v>2558</v>
      </c>
      <c r="F1132" s="221" t="s">
        <v>3785</v>
      </c>
      <c r="G1132" s="527" t="s">
        <v>1076</v>
      </c>
      <c r="H1132" s="528" t="s">
        <v>1076</v>
      </c>
      <c r="I1132" s="214">
        <v>35</v>
      </c>
      <c r="J1132" s="675">
        <f t="shared" si="250"/>
        <v>4.7</v>
      </c>
      <c r="K1132" s="676">
        <v>4.6857142857142859</v>
      </c>
      <c r="L1132" s="677">
        <v>4.6857142857142859</v>
      </c>
      <c r="M1132" s="677">
        <v>4.7142857142857144</v>
      </c>
      <c r="N1132" s="677">
        <v>4.7142857142857144</v>
      </c>
      <c r="O1132" s="430" t="s">
        <v>3789</v>
      </c>
      <c r="P1132" s="1"/>
    </row>
    <row r="1133" spans="1:16" ht="18" hidden="1" customHeight="1" x14ac:dyDescent="0.3">
      <c r="A1133" s="215" t="s">
        <v>3737</v>
      </c>
      <c r="B1133" s="215" t="s">
        <v>3739</v>
      </c>
      <c r="C1133" s="660">
        <v>6</v>
      </c>
      <c r="D1133" s="356" t="s">
        <v>703</v>
      </c>
      <c r="E1133" s="214" t="s">
        <v>2871</v>
      </c>
      <c r="F1133" s="221" t="s">
        <v>2872</v>
      </c>
      <c r="G1133" s="527" t="s">
        <v>1076</v>
      </c>
      <c r="H1133" s="528" t="s">
        <v>1076</v>
      </c>
      <c r="I1133" s="214">
        <v>27</v>
      </c>
      <c r="J1133" s="675">
        <f t="shared" si="250"/>
        <v>4.5277777777777777</v>
      </c>
      <c r="K1133" s="676">
        <v>4.5185185185185182</v>
      </c>
      <c r="L1133" s="677">
        <v>4.5555555555555554</v>
      </c>
      <c r="M1133" s="677">
        <v>4.5185185185185182</v>
      </c>
      <c r="N1133" s="677">
        <v>4.5185185185185182</v>
      </c>
      <c r="O1133" s="430" t="s">
        <v>3789</v>
      </c>
    </row>
    <row r="1134" spans="1:16" ht="18" hidden="1" customHeight="1" x14ac:dyDescent="0.3">
      <c r="A1134" s="215" t="s">
        <v>3737</v>
      </c>
      <c r="B1134" s="215" t="s">
        <v>3739</v>
      </c>
      <c r="C1134" s="660">
        <v>6</v>
      </c>
      <c r="D1134" s="356" t="s">
        <v>703</v>
      </c>
      <c r="E1134" s="214" t="s">
        <v>2748</v>
      </c>
      <c r="F1134" s="221" t="s">
        <v>2749</v>
      </c>
      <c r="G1134" s="527" t="s">
        <v>1076</v>
      </c>
      <c r="H1134" s="528" t="s">
        <v>1076</v>
      </c>
      <c r="I1134" s="214">
        <v>22</v>
      </c>
      <c r="J1134" s="675">
        <f t="shared" si="250"/>
        <v>4.5568181818181817</v>
      </c>
      <c r="K1134" s="676">
        <v>4.5454545454545459</v>
      </c>
      <c r="L1134" s="677">
        <v>4.5454545454545459</v>
      </c>
      <c r="M1134" s="677">
        <v>4.5454545454545459</v>
      </c>
      <c r="N1134" s="677">
        <v>4.5909090909090908</v>
      </c>
      <c r="O1134" s="430" t="s">
        <v>3789</v>
      </c>
    </row>
    <row r="1135" spans="1:16" ht="18" hidden="1" customHeight="1" x14ac:dyDescent="0.3">
      <c r="A1135" s="215" t="s">
        <v>3737</v>
      </c>
      <c r="B1135" s="215" t="s">
        <v>3739</v>
      </c>
      <c r="C1135" s="660">
        <v>6</v>
      </c>
      <c r="D1135" s="356" t="s">
        <v>703</v>
      </c>
      <c r="E1135" s="214" t="s">
        <v>2524</v>
      </c>
      <c r="F1135" s="221" t="s">
        <v>2922</v>
      </c>
      <c r="G1135" s="527" t="s">
        <v>1076</v>
      </c>
      <c r="H1135" s="528" t="s">
        <v>1076</v>
      </c>
      <c r="I1135" s="214">
        <v>29</v>
      </c>
      <c r="J1135" s="675">
        <f t="shared" si="250"/>
        <v>4.7306034482758621</v>
      </c>
      <c r="K1135" s="676">
        <v>4.6896551724137927</v>
      </c>
      <c r="L1135" s="677">
        <v>4.75</v>
      </c>
      <c r="M1135" s="677">
        <v>4.7586206896551726</v>
      </c>
      <c r="N1135" s="677">
        <v>4.7241379310344831</v>
      </c>
      <c r="O1135" s="430" t="s">
        <v>3789</v>
      </c>
      <c r="P1135" s="1"/>
    </row>
    <row r="1136" spans="1:16" ht="18" hidden="1" customHeight="1" x14ac:dyDescent="0.3">
      <c r="A1136" s="215" t="s">
        <v>3737</v>
      </c>
      <c r="B1136" s="215" t="s">
        <v>3739</v>
      </c>
      <c r="C1136" s="660">
        <v>6</v>
      </c>
      <c r="D1136" s="356" t="s">
        <v>703</v>
      </c>
      <c r="E1136" s="214" t="s">
        <v>2928</v>
      </c>
      <c r="F1136" s="221" t="s">
        <v>2929</v>
      </c>
      <c r="G1136" s="527" t="s">
        <v>1076</v>
      </c>
      <c r="H1136" s="528" t="s">
        <v>1076</v>
      </c>
      <c r="I1136" s="214">
        <v>19</v>
      </c>
      <c r="J1136" s="675">
        <f t="shared" si="250"/>
        <v>4.6206140350877192</v>
      </c>
      <c r="K1136" s="676">
        <v>4.6315789473684212</v>
      </c>
      <c r="L1136" s="677">
        <v>4.6842105263157894</v>
      </c>
      <c r="M1136" s="677">
        <v>4.666666666666667</v>
      </c>
      <c r="N1136" s="677">
        <v>4.5</v>
      </c>
      <c r="O1136" s="430" t="s">
        <v>3789</v>
      </c>
    </row>
    <row r="1137" spans="1:16" ht="18" hidden="1" customHeight="1" x14ac:dyDescent="0.3">
      <c r="A1137" s="215" t="s">
        <v>3737</v>
      </c>
      <c r="B1137" s="215" t="s">
        <v>3739</v>
      </c>
      <c r="C1137" s="660">
        <v>6</v>
      </c>
      <c r="D1137" s="356" t="s">
        <v>703</v>
      </c>
      <c r="E1137" s="214" t="s">
        <v>2923</v>
      </c>
      <c r="F1137" s="221" t="s">
        <v>2547</v>
      </c>
      <c r="G1137" s="527" t="s">
        <v>1076</v>
      </c>
      <c r="H1137" s="528" t="s">
        <v>1076</v>
      </c>
      <c r="I1137" s="214">
        <v>34</v>
      </c>
      <c r="J1137" s="675">
        <f t="shared" si="250"/>
        <v>4.5851158645276291</v>
      </c>
      <c r="K1137" s="676">
        <v>4.5882352941176467</v>
      </c>
      <c r="L1137" s="677">
        <v>4.5882352941176467</v>
      </c>
      <c r="M1137" s="677">
        <v>4.5882352941176467</v>
      </c>
      <c r="N1137" s="677">
        <v>4.5757575757575761</v>
      </c>
      <c r="O1137" s="430" t="s">
        <v>3789</v>
      </c>
    </row>
    <row r="1138" spans="1:16" ht="18" hidden="1" customHeight="1" x14ac:dyDescent="0.3">
      <c r="A1138" s="215" t="s">
        <v>3737</v>
      </c>
      <c r="B1138" s="215" t="s">
        <v>3739</v>
      </c>
      <c r="C1138" s="660">
        <v>6</v>
      </c>
      <c r="D1138" s="356" t="s">
        <v>703</v>
      </c>
      <c r="E1138" s="214" t="s">
        <v>2561</v>
      </c>
      <c r="F1138" s="221" t="s">
        <v>2924</v>
      </c>
      <c r="G1138" s="527" t="s">
        <v>1076</v>
      </c>
      <c r="H1138" s="528" t="s">
        <v>1076</v>
      </c>
      <c r="I1138" s="214">
        <v>22</v>
      </c>
      <c r="J1138" s="675">
        <f t="shared" si="250"/>
        <v>4.5113636363636367</v>
      </c>
      <c r="K1138" s="676">
        <v>4.5454545454545459</v>
      </c>
      <c r="L1138" s="677">
        <v>4.5</v>
      </c>
      <c r="M1138" s="677">
        <v>4.4545454545454541</v>
      </c>
      <c r="N1138" s="677">
        <v>4.5454545454545459</v>
      </c>
      <c r="O1138" s="430" t="s">
        <v>3789</v>
      </c>
    </row>
    <row r="1139" spans="1:16" ht="18" hidden="1" customHeight="1" x14ac:dyDescent="0.3">
      <c r="A1139" s="215" t="s">
        <v>3737</v>
      </c>
      <c r="B1139" s="215" t="s">
        <v>3739</v>
      </c>
      <c r="C1139" s="660">
        <v>6</v>
      </c>
      <c r="D1139" s="356" t="s">
        <v>703</v>
      </c>
      <c r="E1139" s="214" t="s">
        <v>2930</v>
      </c>
      <c r="F1139" s="221" t="s">
        <v>2931</v>
      </c>
      <c r="G1139" s="527" t="s">
        <v>1076</v>
      </c>
      <c r="H1139" s="528" t="s">
        <v>1076</v>
      </c>
      <c r="I1139" s="214">
        <v>25</v>
      </c>
      <c r="J1139" s="675">
        <f t="shared" si="250"/>
        <v>4.5858333333333334</v>
      </c>
      <c r="K1139" s="676">
        <v>4.5999999999999996</v>
      </c>
      <c r="L1139" s="677">
        <v>4.5599999999999996</v>
      </c>
      <c r="M1139" s="677">
        <v>4.5999999999999996</v>
      </c>
      <c r="N1139" s="677">
        <v>4.583333333333333</v>
      </c>
      <c r="O1139" s="430" t="s">
        <v>3789</v>
      </c>
      <c r="P1139" s="1"/>
    </row>
    <row r="1140" spans="1:16" ht="18" hidden="1" customHeight="1" x14ac:dyDescent="0.3">
      <c r="A1140" s="215" t="s">
        <v>3737</v>
      </c>
      <c r="B1140" s="215" t="s">
        <v>3739</v>
      </c>
      <c r="C1140" s="660">
        <v>6</v>
      </c>
      <c r="D1140" s="356" t="s">
        <v>703</v>
      </c>
      <c r="E1140" s="103" t="s">
        <v>2925</v>
      </c>
      <c r="F1140" s="181" t="s">
        <v>3786</v>
      </c>
      <c r="G1140" s="527" t="s">
        <v>1076</v>
      </c>
      <c r="H1140" s="528" t="s">
        <v>1076</v>
      </c>
      <c r="I1140" s="214">
        <v>21</v>
      </c>
      <c r="J1140" s="675">
        <f t="shared" si="250"/>
        <v>4.6142857142857139</v>
      </c>
      <c r="K1140" s="676">
        <v>4.6190476190476186</v>
      </c>
      <c r="L1140" s="677">
        <v>4.6190476190476186</v>
      </c>
      <c r="M1140" s="677">
        <v>4.6190476190476186</v>
      </c>
      <c r="N1140" s="677">
        <v>4.5999999999999996</v>
      </c>
      <c r="O1140" s="430" t="s">
        <v>3789</v>
      </c>
    </row>
    <row r="1141" spans="1:16" ht="18" hidden="1" customHeight="1" x14ac:dyDescent="0.3">
      <c r="A1141" s="215" t="s">
        <v>3737</v>
      </c>
      <c r="B1141" s="215" t="s">
        <v>3739</v>
      </c>
      <c r="C1141" s="660">
        <v>6</v>
      </c>
      <c r="D1141" s="356" t="s">
        <v>703</v>
      </c>
      <c r="E1141" s="103" t="s">
        <v>2807</v>
      </c>
      <c r="F1141" s="181" t="s">
        <v>2932</v>
      </c>
      <c r="G1141" s="527" t="s">
        <v>1076</v>
      </c>
      <c r="H1141" s="528" t="s">
        <v>1076</v>
      </c>
      <c r="I1141" s="214">
        <v>25</v>
      </c>
      <c r="J1141" s="675">
        <f>AVERAGE(K1141:N1141)</f>
        <v>4.63</v>
      </c>
      <c r="K1141" s="676">
        <v>4.6399999999999997</v>
      </c>
      <c r="L1141" s="677">
        <v>4.72</v>
      </c>
      <c r="M1141" s="677">
        <v>4.5199999999999996</v>
      </c>
      <c r="N1141" s="677">
        <v>4.6399999999999997</v>
      </c>
      <c r="O1141" s="430" t="s">
        <v>3789</v>
      </c>
    </row>
    <row r="1142" spans="1:16" ht="18" hidden="1" customHeight="1" x14ac:dyDescent="0.3">
      <c r="A1142" s="215" t="s">
        <v>3737</v>
      </c>
      <c r="B1142" s="215" t="s">
        <v>3739</v>
      </c>
      <c r="C1142" s="660">
        <v>6</v>
      </c>
      <c r="D1142" s="356" t="s">
        <v>703</v>
      </c>
      <c r="E1142" s="103" t="s">
        <v>2807</v>
      </c>
      <c r="F1142" s="181" t="s">
        <v>2927</v>
      </c>
      <c r="G1142" s="527" t="s">
        <v>1076</v>
      </c>
      <c r="H1142" s="528" t="s">
        <v>1076</v>
      </c>
      <c r="I1142" s="214">
        <v>31</v>
      </c>
      <c r="J1142" s="675">
        <f t="shared" ref="J1142:J1145" si="251">AVERAGE(K1142:N1142)</f>
        <v>4.5443641082684465</v>
      </c>
      <c r="K1142" s="676">
        <v>4.580645161290323</v>
      </c>
      <c r="L1142" s="677">
        <v>4.612903225806452</v>
      </c>
      <c r="M1142" s="677">
        <v>4.4666666666666668</v>
      </c>
      <c r="N1142" s="677">
        <v>4.5172413793103452</v>
      </c>
      <c r="O1142" s="430" t="s">
        <v>3789</v>
      </c>
    </row>
    <row r="1143" spans="1:16" ht="18" hidden="1" customHeight="1" x14ac:dyDescent="0.3">
      <c r="A1143" s="215" t="s">
        <v>3737</v>
      </c>
      <c r="B1143" s="215" t="s">
        <v>3739</v>
      </c>
      <c r="C1143" s="660">
        <v>6</v>
      </c>
      <c r="D1143" s="356" t="s">
        <v>703</v>
      </c>
      <c r="E1143" s="103" t="s">
        <v>3145</v>
      </c>
      <c r="F1143" s="181" t="s">
        <v>3146</v>
      </c>
      <c r="G1143" s="527" t="s">
        <v>1076</v>
      </c>
      <c r="H1143" s="528" t="s">
        <v>1076</v>
      </c>
      <c r="I1143" s="214">
        <v>15</v>
      </c>
      <c r="J1143" s="675">
        <f t="shared" si="251"/>
        <v>4.6833333333333336</v>
      </c>
      <c r="K1143" s="676">
        <v>4.7333333333333334</v>
      </c>
      <c r="L1143" s="677">
        <v>4.666666666666667</v>
      </c>
      <c r="M1143" s="677">
        <v>4.666666666666667</v>
      </c>
      <c r="N1143" s="677">
        <v>4.666666666666667</v>
      </c>
      <c r="O1143" s="430" t="s">
        <v>3789</v>
      </c>
    </row>
    <row r="1144" spans="1:16" ht="18" hidden="1" customHeight="1" x14ac:dyDescent="0.3">
      <c r="A1144" s="215" t="s">
        <v>3737</v>
      </c>
      <c r="B1144" s="215" t="s">
        <v>3739</v>
      </c>
      <c r="C1144" s="660">
        <v>4</v>
      </c>
      <c r="D1144" s="362" t="s">
        <v>998</v>
      </c>
      <c r="E1144" s="192"/>
      <c r="F1144" s="365"/>
      <c r="G1144" s="222" t="s">
        <v>3800</v>
      </c>
      <c r="H1144" s="230" t="s">
        <v>3800</v>
      </c>
      <c r="I1144" s="725">
        <v>20</v>
      </c>
      <c r="J1144" s="675">
        <f>AVERAGE(J1145:J1152)</f>
        <v>4.6460160818713456</v>
      </c>
      <c r="K1144" s="682">
        <f t="shared" ref="K1144:N1144" si="252">AVERAGE(K1145:K1152)</f>
        <v>4.6333333333333329</v>
      </c>
      <c r="L1144" s="683">
        <f t="shared" si="252"/>
        <v>4.6590277777777782</v>
      </c>
      <c r="M1144" s="683">
        <f t="shared" si="252"/>
        <v>4.6652777777777779</v>
      </c>
      <c r="N1144" s="683">
        <f t="shared" si="252"/>
        <v>4.6264254385964918</v>
      </c>
      <c r="O1144" s="434"/>
    </row>
    <row r="1145" spans="1:16" ht="18" hidden="1" customHeight="1" x14ac:dyDescent="0.3">
      <c r="A1145" s="215" t="s">
        <v>3737</v>
      </c>
      <c r="B1145" s="215" t="s">
        <v>3739</v>
      </c>
      <c r="C1145" s="660">
        <v>4</v>
      </c>
      <c r="D1145" s="381" t="s">
        <v>712</v>
      </c>
      <c r="E1145" s="214" t="s">
        <v>2886</v>
      </c>
      <c r="F1145" s="221" t="s">
        <v>3886</v>
      </c>
      <c r="G1145" s="527" t="s">
        <v>1186</v>
      </c>
      <c r="H1145" s="528" t="s">
        <v>1186</v>
      </c>
      <c r="I1145" s="214">
        <v>20</v>
      </c>
      <c r="J1145" s="672">
        <f t="shared" si="251"/>
        <v>4.625</v>
      </c>
      <c r="K1145" s="673">
        <v>4.5999999999999996</v>
      </c>
      <c r="L1145" s="674">
        <v>4.6500000000000004</v>
      </c>
      <c r="M1145" s="674">
        <v>4.6500000000000004</v>
      </c>
      <c r="N1145" s="674">
        <v>4.5999999999999996</v>
      </c>
      <c r="O1145" s="430" t="s">
        <v>3789</v>
      </c>
    </row>
    <row r="1146" spans="1:16" ht="18" hidden="1" customHeight="1" x14ac:dyDescent="0.3">
      <c r="A1146" s="215" t="s">
        <v>3737</v>
      </c>
      <c r="B1146" s="215" t="s">
        <v>3739</v>
      </c>
      <c r="C1146" s="660">
        <v>4</v>
      </c>
      <c r="D1146" s="381" t="s">
        <v>712</v>
      </c>
      <c r="E1146" s="214" t="s">
        <v>2886</v>
      </c>
      <c r="F1146" s="221" t="s">
        <v>3887</v>
      </c>
      <c r="G1146" s="527" t="s">
        <v>1186</v>
      </c>
      <c r="H1146" s="528" t="s">
        <v>1186</v>
      </c>
      <c r="I1146" s="214">
        <v>20</v>
      </c>
      <c r="J1146" s="672">
        <f t="shared" ref="J1146:J1209" si="253">AVERAGE(K1146:N1146)</f>
        <v>4.6375000000000002</v>
      </c>
      <c r="K1146" s="673">
        <v>4.5999999999999996</v>
      </c>
      <c r="L1146" s="674">
        <v>4.6500000000000004</v>
      </c>
      <c r="M1146" s="674">
        <v>4.6500000000000004</v>
      </c>
      <c r="N1146" s="674">
        <v>4.6500000000000004</v>
      </c>
      <c r="O1146" s="430" t="s">
        <v>3789</v>
      </c>
    </row>
    <row r="1147" spans="1:16" ht="18" hidden="1" customHeight="1" x14ac:dyDescent="0.3">
      <c r="A1147" s="215" t="s">
        <v>3737</v>
      </c>
      <c r="B1147" s="215" t="s">
        <v>3739</v>
      </c>
      <c r="C1147" s="660">
        <v>4</v>
      </c>
      <c r="D1147" s="381" t="s">
        <v>712</v>
      </c>
      <c r="E1147" s="214" t="s">
        <v>2886</v>
      </c>
      <c r="F1147" s="221" t="s">
        <v>3888</v>
      </c>
      <c r="G1147" s="527" t="s">
        <v>1186</v>
      </c>
      <c r="H1147" s="528" t="s">
        <v>1186</v>
      </c>
      <c r="I1147" s="214">
        <v>18</v>
      </c>
      <c r="J1147" s="672">
        <f t="shared" si="253"/>
        <v>4.6944444444444446</v>
      </c>
      <c r="K1147" s="673">
        <v>4.666666666666667</v>
      </c>
      <c r="L1147" s="674">
        <v>4.7222222222222223</v>
      </c>
      <c r="M1147" s="674">
        <v>4.7222222222222223</v>
      </c>
      <c r="N1147" s="674">
        <v>4.666666666666667</v>
      </c>
      <c r="O1147" s="430" t="s">
        <v>3789</v>
      </c>
    </row>
    <row r="1148" spans="1:16" ht="18" hidden="1" customHeight="1" x14ac:dyDescent="0.3">
      <c r="A1148" s="215" t="s">
        <v>3737</v>
      </c>
      <c r="B1148" s="215" t="s">
        <v>3739</v>
      </c>
      <c r="C1148" s="660">
        <v>4</v>
      </c>
      <c r="D1148" s="381" t="s">
        <v>712</v>
      </c>
      <c r="E1148" s="214" t="s">
        <v>2886</v>
      </c>
      <c r="F1148" s="221" t="s">
        <v>3889</v>
      </c>
      <c r="G1148" s="527" t="s">
        <v>1186</v>
      </c>
      <c r="H1148" s="528" t="s">
        <v>1186</v>
      </c>
      <c r="I1148" s="214">
        <v>20</v>
      </c>
      <c r="J1148" s="672">
        <f t="shared" si="253"/>
        <v>4.6703947368421055</v>
      </c>
      <c r="K1148" s="673">
        <v>4.6500000000000004</v>
      </c>
      <c r="L1148" s="674">
        <v>4.7</v>
      </c>
      <c r="M1148" s="674">
        <v>4.7</v>
      </c>
      <c r="N1148" s="674">
        <v>4.6315789473684212</v>
      </c>
      <c r="O1148" s="430" t="s">
        <v>3789</v>
      </c>
    </row>
    <row r="1149" spans="1:16" ht="18" hidden="1" customHeight="1" x14ac:dyDescent="0.3">
      <c r="A1149" s="215" t="s">
        <v>3737</v>
      </c>
      <c r="B1149" s="215" t="s">
        <v>3739</v>
      </c>
      <c r="C1149" s="660">
        <v>4</v>
      </c>
      <c r="D1149" s="381" t="s">
        <v>712</v>
      </c>
      <c r="E1149" s="214" t="s">
        <v>2886</v>
      </c>
      <c r="F1149" s="221" t="s">
        <v>3342</v>
      </c>
      <c r="G1149" s="527" t="s">
        <v>1186</v>
      </c>
      <c r="H1149" s="528" t="s">
        <v>1186</v>
      </c>
      <c r="I1149" s="214">
        <v>20</v>
      </c>
      <c r="J1149" s="672">
        <f t="shared" si="253"/>
        <v>4.6578947368421062</v>
      </c>
      <c r="K1149" s="673">
        <v>4.6500000000000004</v>
      </c>
      <c r="L1149" s="674">
        <v>4.7</v>
      </c>
      <c r="M1149" s="674">
        <v>4.6500000000000004</v>
      </c>
      <c r="N1149" s="674">
        <v>4.6315789473684212</v>
      </c>
      <c r="O1149" s="430" t="s">
        <v>3789</v>
      </c>
    </row>
    <row r="1150" spans="1:16" ht="18" hidden="1" customHeight="1" x14ac:dyDescent="0.3">
      <c r="A1150" s="215" t="s">
        <v>3737</v>
      </c>
      <c r="B1150" s="215" t="s">
        <v>3739</v>
      </c>
      <c r="C1150" s="660">
        <v>4</v>
      </c>
      <c r="D1150" s="381" t="s">
        <v>712</v>
      </c>
      <c r="E1150" s="214" t="s">
        <v>2886</v>
      </c>
      <c r="F1150" s="221" t="s">
        <v>3344</v>
      </c>
      <c r="G1150" s="527" t="s">
        <v>1186</v>
      </c>
      <c r="H1150" s="528" t="s">
        <v>1186</v>
      </c>
      <c r="I1150" s="214">
        <v>20</v>
      </c>
      <c r="J1150" s="672">
        <f t="shared" si="253"/>
        <v>4.6578947368421053</v>
      </c>
      <c r="K1150" s="673">
        <v>4.6500000000000004</v>
      </c>
      <c r="L1150" s="674">
        <v>4.6500000000000004</v>
      </c>
      <c r="M1150" s="674">
        <v>4.7</v>
      </c>
      <c r="N1150" s="674">
        <v>4.6315789473684212</v>
      </c>
      <c r="O1150" s="430" t="s">
        <v>3789</v>
      </c>
    </row>
    <row r="1151" spans="1:16" ht="18" hidden="1" customHeight="1" x14ac:dyDescent="0.3">
      <c r="A1151" s="215" t="s">
        <v>3737</v>
      </c>
      <c r="B1151" s="215" t="s">
        <v>3739</v>
      </c>
      <c r="C1151" s="660">
        <v>4</v>
      </c>
      <c r="D1151" s="381" t="s">
        <v>712</v>
      </c>
      <c r="E1151" s="214" t="s">
        <v>2886</v>
      </c>
      <c r="F1151" s="221" t="s">
        <v>3346</v>
      </c>
      <c r="G1151" s="527" t="s">
        <v>1186</v>
      </c>
      <c r="H1151" s="528" t="s">
        <v>1186</v>
      </c>
      <c r="I1151" s="214">
        <v>20</v>
      </c>
      <c r="J1151" s="672">
        <f t="shared" si="253"/>
        <v>4.625</v>
      </c>
      <c r="K1151" s="673">
        <v>4.6500000000000004</v>
      </c>
      <c r="L1151" s="674">
        <v>4.5999999999999996</v>
      </c>
      <c r="M1151" s="674">
        <v>4.6500000000000004</v>
      </c>
      <c r="N1151" s="674">
        <v>4.5999999999999996</v>
      </c>
      <c r="O1151" s="430" t="s">
        <v>3789</v>
      </c>
    </row>
    <row r="1152" spans="1:16" ht="18" hidden="1" customHeight="1" x14ac:dyDescent="0.3">
      <c r="A1152" s="215" t="s">
        <v>3737</v>
      </c>
      <c r="B1152" s="215" t="s">
        <v>3739</v>
      </c>
      <c r="C1152" s="660">
        <v>4</v>
      </c>
      <c r="D1152" s="381" t="s">
        <v>712</v>
      </c>
      <c r="E1152" s="214" t="s">
        <v>2886</v>
      </c>
      <c r="F1152" s="221" t="s">
        <v>3340</v>
      </c>
      <c r="G1152" s="527" t="s">
        <v>1186</v>
      </c>
      <c r="H1152" s="528" t="s">
        <v>1186</v>
      </c>
      <c r="I1152" s="214">
        <v>20</v>
      </c>
      <c r="J1152" s="672">
        <f t="shared" si="253"/>
        <v>4.5999999999999996</v>
      </c>
      <c r="K1152" s="673">
        <v>4.5999999999999996</v>
      </c>
      <c r="L1152" s="674">
        <v>4.5999999999999996</v>
      </c>
      <c r="M1152" s="674">
        <v>4.5999999999999996</v>
      </c>
      <c r="N1152" s="674">
        <v>4.5999999999999996</v>
      </c>
      <c r="O1152" s="430" t="s">
        <v>3789</v>
      </c>
    </row>
    <row r="1153" spans="1:16" ht="18" customHeight="1" x14ac:dyDescent="0.3">
      <c r="A1153" s="215" t="s">
        <v>3737</v>
      </c>
      <c r="B1153" s="215" t="s">
        <v>3890</v>
      </c>
      <c r="C1153" s="660">
        <v>22</v>
      </c>
      <c r="D1153" s="362" t="s">
        <v>3891</v>
      </c>
      <c r="E1153" s="192"/>
      <c r="F1153" s="365"/>
      <c r="G1153" s="222" t="s">
        <v>3906</v>
      </c>
      <c r="H1153" s="230" t="s">
        <v>248</v>
      </c>
      <c r="I1153" s="725">
        <v>66</v>
      </c>
      <c r="J1153" s="675">
        <f>AVERAGE(J1154:J1178)</f>
        <v>4.7109421343586977</v>
      </c>
      <c r="K1153" s="682">
        <f t="shared" ref="K1153:N1153" si="254">AVERAGE(K1154:K1178)</f>
        <v>4.7149048208912401</v>
      </c>
      <c r="L1153" s="683">
        <f t="shared" si="254"/>
        <v>4.7165709230089536</v>
      </c>
      <c r="M1153" s="683">
        <f t="shared" si="254"/>
        <v>4.7060125459493802</v>
      </c>
      <c r="N1153" s="683">
        <f t="shared" si="254"/>
        <v>4.706280247585215</v>
      </c>
      <c r="O1153" s="434"/>
    </row>
    <row r="1154" spans="1:16" ht="18" customHeight="1" x14ac:dyDescent="0.3">
      <c r="A1154" s="215" t="s">
        <v>3737</v>
      </c>
      <c r="B1154" s="215" t="s">
        <v>3890</v>
      </c>
      <c r="C1154" s="660">
        <v>22</v>
      </c>
      <c r="D1154" s="356" t="s">
        <v>3892</v>
      </c>
      <c r="E1154" s="214" t="s">
        <v>2768</v>
      </c>
      <c r="F1154" s="221" t="s">
        <v>2769</v>
      </c>
      <c r="G1154" s="527" t="s">
        <v>3906</v>
      </c>
      <c r="H1154" s="528" t="s">
        <v>248</v>
      </c>
      <c r="I1154" s="214">
        <v>62</v>
      </c>
      <c r="J1154" s="672">
        <f t="shared" ref="J1154:J1163" si="255">AVERAGE(K1154:N1154)</f>
        <v>4.7464377720174094</v>
      </c>
      <c r="K1154" s="673">
        <v>4.774193548387097</v>
      </c>
      <c r="L1154" s="674">
        <v>4.7619047619047619</v>
      </c>
      <c r="M1154" s="674">
        <v>4.7777777777777777</v>
      </c>
      <c r="N1154" s="674">
        <v>4.671875</v>
      </c>
      <c r="O1154" s="430" t="s">
        <v>2764</v>
      </c>
    </row>
    <row r="1155" spans="1:16" ht="18" customHeight="1" x14ac:dyDescent="0.3">
      <c r="A1155" s="215" t="s">
        <v>3737</v>
      </c>
      <c r="B1155" s="215" t="s">
        <v>3890</v>
      </c>
      <c r="C1155" s="660">
        <v>22</v>
      </c>
      <c r="D1155" s="356" t="s">
        <v>3892</v>
      </c>
      <c r="E1155" s="214" t="s">
        <v>3893</v>
      </c>
      <c r="F1155" s="221" t="s">
        <v>3894</v>
      </c>
      <c r="G1155" s="527" t="s">
        <v>3906</v>
      </c>
      <c r="H1155" s="528" t="s">
        <v>248</v>
      </c>
      <c r="I1155" s="214">
        <v>62</v>
      </c>
      <c r="J1155" s="675">
        <f t="shared" si="255"/>
        <v>4.4291380222104708</v>
      </c>
      <c r="K1155" s="676">
        <v>4.4516129032258061</v>
      </c>
      <c r="L1155" s="677">
        <v>4.403225806451613</v>
      </c>
      <c r="M1155" s="677">
        <v>4.4262295081967213</v>
      </c>
      <c r="N1155" s="677">
        <v>4.435483870967742</v>
      </c>
      <c r="O1155" s="430" t="s">
        <v>3789</v>
      </c>
      <c r="P1155" s="1"/>
    </row>
    <row r="1156" spans="1:16" ht="18" customHeight="1" x14ac:dyDescent="0.3">
      <c r="A1156" s="215" t="s">
        <v>3737</v>
      </c>
      <c r="B1156" s="215" t="s">
        <v>3890</v>
      </c>
      <c r="C1156" s="660">
        <v>22</v>
      </c>
      <c r="D1156" s="356" t="s">
        <v>3892</v>
      </c>
      <c r="E1156" s="214" t="s">
        <v>3103</v>
      </c>
      <c r="F1156" s="221" t="s">
        <v>3104</v>
      </c>
      <c r="G1156" s="527" t="s">
        <v>3906</v>
      </c>
      <c r="H1156" s="528" t="s">
        <v>248</v>
      </c>
      <c r="I1156" s="214">
        <v>36</v>
      </c>
      <c r="J1156" s="675">
        <f t="shared" si="255"/>
        <v>4.666526610644258</v>
      </c>
      <c r="K1156" s="676">
        <v>4.666666666666667</v>
      </c>
      <c r="L1156" s="677">
        <v>4.6857142857142859</v>
      </c>
      <c r="M1156" s="677">
        <v>4.6470588235294121</v>
      </c>
      <c r="N1156" s="677">
        <v>4.666666666666667</v>
      </c>
      <c r="O1156" s="430" t="s">
        <v>3100</v>
      </c>
    </row>
    <row r="1157" spans="1:16" ht="18" customHeight="1" x14ac:dyDescent="0.3">
      <c r="A1157" s="215" t="s">
        <v>3737</v>
      </c>
      <c r="B1157" s="215" t="s">
        <v>3890</v>
      </c>
      <c r="C1157" s="660">
        <v>22</v>
      </c>
      <c r="D1157" s="356" t="s">
        <v>3892</v>
      </c>
      <c r="E1157" s="214" t="s">
        <v>3098</v>
      </c>
      <c r="F1157" s="221" t="s">
        <v>3099</v>
      </c>
      <c r="G1157" s="527" t="s">
        <v>3906</v>
      </c>
      <c r="H1157" s="528" t="s">
        <v>248</v>
      </c>
      <c r="I1157" s="214">
        <v>10</v>
      </c>
      <c r="J1157" s="675">
        <f t="shared" si="255"/>
        <v>4.8</v>
      </c>
      <c r="K1157" s="676">
        <v>4.8</v>
      </c>
      <c r="L1157" s="677">
        <v>4.8</v>
      </c>
      <c r="M1157" s="677">
        <v>4.8</v>
      </c>
      <c r="N1157" s="677">
        <v>4.8</v>
      </c>
      <c r="O1157" s="430" t="s">
        <v>3100</v>
      </c>
    </row>
    <row r="1158" spans="1:16" ht="18" customHeight="1" x14ac:dyDescent="0.3">
      <c r="A1158" s="215" t="s">
        <v>3737</v>
      </c>
      <c r="B1158" s="215" t="s">
        <v>3890</v>
      </c>
      <c r="C1158" s="660">
        <v>22</v>
      </c>
      <c r="D1158" s="356" t="s">
        <v>3892</v>
      </c>
      <c r="E1158" s="214" t="s">
        <v>3109</v>
      </c>
      <c r="F1158" s="221" t="s">
        <v>3110</v>
      </c>
      <c r="G1158" s="527" t="s">
        <v>3906</v>
      </c>
      <c r="H1158" s="528" t="s">
        <v>248</v>
      </c>
      <c r="I1158" s="214">
        <v>10</v>
      </c>
      <c r="J1158" s="675">
        <f t="shared" si="255"/>
        <v>4.4000000000000004</v>
      </c>
      <c r="K1158" s="676">
        <v>4.4000000000000004</v>
      </c>
      <c r="L1158" s="677">
        <v>4.4000000000000004</v>
      </c>
      <c r="M1158" s="677">
        <v>4.4000000000000004</v>
      </c>
      <c r="N1158" s="677">
        <v>4.4000000000000004</v>
      </c>
      <c r="O1158" s="430" t="s">
        <v>3100</v>
      </c>
      <c r="P1158" s="1"/>
    </row>
    <row r="1159" spans="1:16" ht="18" customHeight="1" x14ac:dyDescent="0.3">
      <c r="A1159" s="215" t="s">
        <v>3737</v>
      </c>
      <c r="B1159" s="215" t="s">
        <v>3890</v>
      </c>
      <c r="C1159" s="660">
        <v>22</v>
      </c>
      <c r="D1159" s="356" t="s">
        <v>3892</v>
      </c>
      <c r="E1159" s="214" t="s">
        <v>3107</v>
      </c>
      <c r="F1159" s="221" t="s">
        <v>3108</v>
      </c>
      <c r="G1159" s="527" t="s">
        <v>3906</v>
      </c>
      <c r="H1159" s="528" t="s">
        <v>248</v>
      </c>
      <c r="I1159" s="214">
        <v>7</v>
      </c>
      <c r="J1159" s="675">
        <f t="shared" si="255"/>
        <v>4.7142857142857144</v>
      </c>
      <c r="K1159" s="676">
        <v>4.7142857142857144</v>
      </c>
      <c r="L1159" s="677">
        <v>4.7142857142857144</v>
      </c>
      <c r="M1159" s="677">
        <v>4.7142857142857144</v>
      </c>
      <c r="N1159" s="677">
        <v>4.7142857142857144</v>
      </c>
      <c r="O1159" s="430" t="s">
        <v>3100</v>
      </c>
    </row>
    <row r="1160" spans="1:16" ht="18" customHeight="1" x14ac:dyDescent="0.3">
      <c r="A1160" s="215" t="s">
        <v>3737</v>
      </c>
      <c r="B1160" s="215" t="s">
        <v>3890</v>
      </c>
      <c r="C1160" s="660">
        <v>22</v>
      </c>
      <c r="D1160" s="356" t="s">
        <v>3892</v>
      </c>
      <c r="E1160" s="214" t="s">
        <v>3101</v>
      </c>
      <c r="F1160" s="221" t="s">
        <v>3102</v>
      </c>
      <c r="G1160" s="527" t="s">
        <v>3906</v>
      </c>
      <c r="H1160" s="528" t="s">
        <v>248</v>
      </c>
      <c r="I1160" s="214">
        <v>10</v>
      </c>
      <c r="J1160" s="675">
        <f t="shared" si="255"/>
        <v>4.6750000000000007</v>
      </c>
      <c r="K1160" s="676">
        <v>4.7</v>
      </c>
      <c r="L1160" s="677">
        <v>4.7</v>
      </c>
      <c r="M1160" s="677">
        <v>4.7</v>
      </c>
      <c r="N1160" s="677">
        <v>4.5999999999999996</v>
      </c>
      <c r="O1160" s="430" t="s">
        <v>3100</v>
      </c>
    </row>
    <row r="1161" spans="1:16" ht="18" customHeight="1" x14ac:dyDescent="0.3">
      <c r="A1161" s="215" t="s">
        <v>3737</v>
      </c>
      <c r="B1161" s="215" t="s">
        <v>3890</v>
      </c>
      <c r="C1161" s="660">
        <v>22</v>
      </c>
      <c r="D1161" s="356" t="s">
        <v>3892</v>
      </c>
      <c r="E1161" s="214" t="s">
        <v>3105</v>
      </c>
      <c r="F1161" s="221" t="s">
        <v>3106</v>
      </c>
      <c r="G1161" s="527" t="s">
        <v>3906</v>
      </c>
      <c r="H1161" s="528" t="s">
        <v>248</v>
      </c>
      <c r="I1161" s="214">
        <v>5</v>
      </c>
      <c r="J1161" s="675">
        <f t="shared" si="255"/>
        <v>5</v>
      </c>
      <c r="K1161" s="676">
        <v>5</v>
      </c>
      <c r="L1161" s="677">
        <v>5</v>
      </c>
      <c r="M1161" s="677">
        <v>5</v>
      </c>
      <c r="N1161" s="677">
        <v>5</v>
      </c>
      <c r="O1161" s="430" t="s">
        <v>3100</v>
      </c>
    </row>
    <row r="1162" spans="1:16" ht="18" customHeight="1" x14ac:dyDescent="0.3">
      <c r="A1162" s="215" t="s">
        <v>3737</v>
      </c>
      <c r="B1162" s="215" t="s">
        <v>3890</v>
      </c>
      <c r="C1162" s="660">
        <v>22</v>
      </c>
      <c r="D1162" s="356" t="s">
        <v>3892</v>
      </c>
      <c r="E1162" s="214" t="s">
        <v>2790</v>
      </c>
      <c r="F1162" s="221" t="s">
        <v>2791</v>
      </c>
      <c r="G1162" s="527" t="s">
        <v>3906</v>
      </c>
      <c r="H1162" s="528" t="s">
        <v>248</v>
      </c>
      <c r="I1162" s="214">
        <v>9</v>
      </c>
      <c r="J1162" s="675">
        <f t="shared" si="255"/>
        <v>4.583333333333333</v>
      </c>
      <c r="K1162" s="676">
        <v>4.666666666666667</v>
      </c>
      <c r="L1162" s="677">
        <v>4.5555555555555554</v>
      </c>
      <c r="M1162" s="677">
        <v>4.5555555555555554</v>
      </c>
      <c r="N1162" s="677">
        <v>4.5555555555555554</v>
      </c>
      <c r="O1162" s="430" t="s">
        <v>2789</v>
      </c>
      <c r="P1162" s="1"/>
    </row>
    <row r="1163" spans="1:16" ht="18" customHeight="1" x14ac:dyDescent="0.3">
      <c r="A1163" s="215" t="s">
        <v>3737</v>
      </c>
      <c r="B1163" s="215" t="s">
        <v>3890</v>
      </c>
      <c r="C1163" s="660">
        <v>22</v>
      </c>
      <c r="D1163" s="356" t="s">
        <v>3892</v>
      </c>
      <c r="E1163" s="103" t="s">
        <v>2794</v>
      </c>
      <c r="F1163" s="181" t="s">
        <v>2791</v>
      </c>
      <c r="G1163" s="527" t="s">
        <v>3906</v>
      </c>
      <c r="H1163" s="528" t="s">
        <v>248</v>
      </c>
      <c r="I1163" s="214">
        <v>9</v>
      </c>
      <c r="J1163" s="675">
        <f t="shared" si="255"/>
        <v>5</v>
      </c>
      <c r="K1163" s="676">
        <v>5</v>
      </c>
      <c r="L1163" s="677">
        <v>5</v>
      </c>
      <c r="M1163" s="677">
        <v>5</v>
      </c>
      <c r="N1163" s="677">
        <v>5</v>
      </c>
      <c r="O1163" s="430" t="s">
        <v>2789</v>
      </c>
    </row>
    <row r="1164" spans="1:16" ht="18" customHeight="1" x14ac:dyDescent="0.3">
      <c r="A1164" s="215" t="s">
        <v>3737</v>
      </c>
      <c r="B1164" s="215" t="s">
        <v>3890</v>
      </c>
      <c r="C1164" s="660">
        <v>22</v>
      </c>
      <c r="D1164" s="356" t="s">
        <v>3892</v>
      </c>
      <c r="E1164" s="103" t="s">
        <v>2795</v>
      </c>
      <c r="F1164" s="181" t="s">
        <v>2788</v>
      </c>
      <c r="G1164" s="527" t="s">
        <v>3906</v>
      </c>
      <c r="H1164" s="528" t="s">
        <v>248</v>
      </c>
      <c r="I1164" s="214">
        <v>11</v>
      </c>
      <c r="J1164" s="675">
        <f>AVERAGE(K1164:N1164)</f>
        <v>4.8181818181818183</v>
      </c>
      <c r="K1164" s="676">
        <v>4.8181818181818183</v>
      </c>
      <c r="L1164" s="677">
        <v>4.8181818181818183</v>
      </c>
      <c r="M1164" s="677">
        <v>4.8181818181818183</v>
      </c>
      <c r="N1164" s="677">
        <v>4.8181818181818183</v>
      </c>
      <c r="O1164" s="430" t="s">
        <v>2789</v>
      </c>
    </row>
    <row r="1165" spans="1:16" ht="18" customHeight="1" x14ac:dyDescent="0.3">
      <c r="A1165" s="215" t="s">
        <v>3737</v>
      </c>
      <c r="B1165" s="215" t="s">
        <v>3890</v>
      </c>
      <c r="C1165" s="660">
        <v>22</v>
      </c>
      <c r="D1165" s="356" t="s">
        <v>3892</v>
      </c>
      <c r="E1165" s="103" t="s">
        <v>2787</v>
      </c>
      <c r="F1165" s="181" t="s">
        <v>2788</v>
      </c>
      <c r="G1165" s="527" t="s">
        <v>3906</v>
      </c>
      <c r="H1165" s="528" t="s">
        <v>248</v>
      </c>
      <c r="I1165" s="214">
        <v>13</v>
      </c>
      <c r="J1165" s="675">
        <f t="shared" ref="J1165:J1180" si="256">AVERAGE(K1165:N1165)</f>
        <v>4.6923076923076925</v>
      </c>
      <c r="K1165" s="676">
        <v>4.6923076923076925</v>
      </c>
      <c r="L1165" s="677">
        <v>4.7692307692307692</v>
      </c>
      <c r="M1165" s="677">
        <v>4.615384615384615</v>
      </c>
      <c r="N1165" s="677">
        <v>4.6923076923076925</v>
      </c>
      <c r="O1165" s="430" t="s">
        <v>2789</v>
      </c>
    </row>
    <row r="1166" spans="1:16" ht="18" customHeight="1" x14ac:dyDescent="0.3">
      <c r="A1166" s="215" t="s">
        <v>3737</v>
      </c>
      <c r="B1166" s="215" t="s">
        <v>3890</v>
      </c>
      <c r="C1166" s="660">
        <v>22</v>
      </c>
      <c r="D1166" s="356" t="s">
        <v>3892</v>
      </c>
      <c r="E1166" s="103" t="s">
        <v>2792</v>
      </c>
      <c r="F1166" s="181" t="s">
        <v>2793</v>
      </c>
      <c r="G1166" s="527" t="s">
        <v>3906</v>
      </c>
      <c r="H1166" s="528" t="s">
        <v>248</v>
      </c>
      <c r="I1166" s="214">
        <v>22</v>
      </c>
      <c r="J1166" s="675">
        <f t="shared" si="256"/>
        <v>4.8181818181818183</v>
      </c>
      <c r="K1166" s="676">
        <v>4.8181818181818183</v>
      </c>
      <c r="L1166" s="677">
        <v>4.8181818181818183</v>
      </c>
      <c r="M1166" s="677">
        <v>4.8181818181818183</v>
      </c>
      <c r="N1166" s="677">
        <v>4.8181818181818183</v>
      </c>
      <c r="O1166" s="430" t="s">
        <v>2789</v>
      </c>
    </row>
    <row r="1167" spans="1:16" ht="18" customHeight="1" x14ac:dyDescent="0.3">
      <c r="A1167" s="215" t="s">
        <v>3737</v>
      </c>
      <c r="B1167" s="215" t="s">
        <v>3890</v>
      </c>
      <c r="C1167" s="660">
        <v>22</v>
      </c>
      <c r="D1167" s="356" t="s">
        <v>3892</v>
      </c>
      <c r="E1167" s="103" t="s">
        <v>2796</v>
      </c>
      <c r="F1167" s="181" t="s">
        <v>2791</v>
      </c>
      <c r="G1167" s="527" t="s">
        <v>3906</v>
      </c>
      <c r="H1167" s="528" t="s">
        <v>248</v>
      </c>
      <c r="I1167" s="214">
        <v>10</v>
      </c>
      <c r="J1167" s="675">
        <f t="shared" si="256"/>
        <v>4.5999999999999996</v>
      </c>
      <c r="K1167" s="676">
        <v>4.5999999999999996</v>
      </c>
      <c r="L1167" s="677">
        <v>4.5999999999999996</v>
      </c>
      <c r="M1167" s="677">
        <v>4.5999999999999996</v>
      </c>
      <c r="N1167" s="677">
        <v>4.5999999999999996</v>
      </c>
      <c r="O1167" s="430" t="s">
        <v>2789</v>
      </c>
      <c r="P1167" s="1"/>
    </row>
    <row r="1168" spans="1:16" ht="18" customHeight="1" x14ac:dyDescent="0.3">
      <c r="A1168" s="215" t="s">
        <v>3737</v>
      </c>
      <c r="B1168" s="215" t="s">
        <v>3890</v>
      </c>
      <c r="C1168" s="660">
        <v>22</v>
      </c>
      <c r="D1168" s="356" t="s">
        <v>3892</v>
      </c>
      <c r="E1168" s="103" t="s">
        <v>2762</v>
      </c>
      <c r="F1168" s="181" t="s">
        <v>2763</v>
      </c>
      <c r="G1168" s="527" t="s">
        <v>3906</v>
      </c>
      <c r="H1168" s="528" t="s">
        <v>248</v>
      </c>
      <c r="I1168" s="214">
        <v>62</v>
      </c>
      <c r="J1168" s="675">
        <f t="shared" si="256"/>
        <v>4.75</v>
      </c>
      <c r="K1168" s="676">
        <v>4.758064516129032</v>
      </c>
      <c r="L1168" s="677">
        <v>4.741935483870968</v>
      </c>
      <c r="M1168" s="677">
        <v>4.774193548387097</v>
      </c>
      <c r="N1168" s="677">
        <v>4.725806451612903</v>
      </c>
      <c r="O1168" s="430" t="s">
        <v>2764</v>
      </c>
      <c r="P1168" s="1"/>
    </row>
    <row r="1169" spans="1:16" ht="18" customHeight="1" x14ac:dyDescent="0.3">
      <c r="A1169" s="215" t="s">
        <v>3737</v>
      </c>
      <c r="B1169" s="215" t="s">
        <v>3890</v>
      </c>
      <c r="C1169" s="660">
        <v>22</v>
      </c>
      <c r="D1169" s="356" t="s">
        <v>3892</v>
      </c>
      <c r="E1169" s="103" t="s">
        <v>3895</v>
      </c>
      <c r="F1169" s="181" t="s">
        <v>3896</v>
      </c>
      <c r="G1169" s="527" t="s">
        <v>3906</v>
      </c>
      <c r="H1169" s="528" t="s">
        <v>248</v>
      </c>
      <c r="I1169" s="214">
        <v>60</v>
      </c>
      <c r="J1169" s="675">
        <f t="shared" si="256"/>
        <v>4.7125000000000004</v>
      </c>
      <c r="K1169" s="676">
        <v>4.7333333333333334</v>
      </c>
      <c r="L1169" s="677">
        <v>4.7333333333333334</v>
      </c>
      <c r="M1169" s="677">
        <v>4.6833333333333336</v>
      </c>
      <c r="N1169" s="677">
        <v>4.7</v>
      </c>
      <c r="O1169" s="430" t="s">
        <v>3788</v>
      </c>
      <c r="P1169" s="1"/>
    </row>
    <row r="1170" spans="1:16" ht="18" customHeight="1" x14ac:dyDescent="0.3">
      <c r="A1170" s="215" t="s">
        <v>3737</v>
      </c>
      <c r="B1170" s="215" t="s">
        <v>3890</v>
      </c>
      <c r="C1170" s="660">
        <v>22</v>
      </c>
      <c r="D1170" s="356" t="s">
        <v>3892</v>
      </c>
      <c r="E1170" s="103" t="s">
        <v>3114</v>
      </c>
      <c r="F1170" s="181" t="s">
        <v>3115</v>
      </c>
      <c r="G1170" s="527" t="s">
        <v>3906</v>
      </c>
      <c r="H1170" s="528" t="s">
        <v>248</v>
      </c>
      <c r="I1170" s="214">
        <v>11</v>
      </c>
      <c r="J1170" s="675">
        <f t="shared" si="256"/>
        <v>4.8181818181818183</v>
      </c>
      <c r="K1170" s="676">
        <v>4.8181818181818183</v>
      </c>
      <c r="L1170" s="677">
        <v>4.8181818181818183</v>
      </c>
      <c r="M1170" s="677">
        <v>4.8181818181818183</v>
      </c>
      <c r="N1170" s="677">
        <v>4.8181818181818183</v>
      </c>
      <c r="O1170" s="430" t="s">
        <v>3113</v>
      </c>
      <c r="P1170" s="1"/>
    </row>
    <row r="1171" spans="1:16" ht="18" customHeight="1" x14ac:dyDescent="0.3">
      <c r="A1171" s="215" t="s">
        <v>3737</v>
      </c>
      <c r="B1171" s="215" t="s">
        <v>3890</v>
      </c>
      <c r="C1171" s="660">
        <v>22</v>
      </c>
      <c r="D1171" s="356" t="s">
        <v>3892</v>
      </c>
      <c r="E1171" s="103" t="s">
        <v>3116</v>
      </c>
      <c r="F1171" s="181" t="s">
        <v>3117</v>
      </c>
      <c r="G1171" s="527" t="s">
        <v>3906</v>
      </c>
      <c r="H1171" s="528" t="s">
        <v>248</v>
      </c>
      <c r="I1171" s="214">
        <v>4</v>
      </c>
      <c r="J1171" s="675">
        <f t="shared" si="256"/>
        <v>4.75</v>
      </c>
      <c r="K1171" s="676">
        <v>4.75</v>
      </c>
      <c r="L1171" s="677">
        <v>4.75</v>
      </c>
      <c r="M1171" s="677">
        <v>4.75</v>
      </c>
      <c r="N1171" s="677">
        <v>4.75</v>
      </c>
      <c r="O1171" s="430" t="s">
        <v>3113</v>
      </c>
      <c r="P1171" s="1"/>
    </row>
    <row r="1172" spans="1:16" ht="18" customHeight="1" x14ac:dyDescent="0.3">
      <c r="A1172" s="215" t="s">
        <v>3737</v>
      </c>
      <c r="B1172" s="215" t="s">
        <v>3890</v>
      </c>
      <c r="C1172" s="660">
        <v>22</v>
      </c>
      <c r="D1172" s="356" t="s">
        <v>3892</v>
      </c>
      <c r="E1172" s="214" t="s">
        <v>3111</v>
      </c>
      <c r="F1172" s="221" t="s">
        <v>3112</v>
      </c>
      <c r="G1172" s="527" t="s">
        <v>3906</v>
      </c>
      <c r="H1172" s="528" t="s">
        <v>248</v>
      </c>
      <c r="I1172" s="214">
        <v>19</v>
      </c>
      <c r="J1172" s="675">
        <f t="shared" si="256"/>
        <v>4.6315789473684212</v>
      </c>
      <c r="K1172" s="676">
        <v>4.6315789473684212</v>
      </c>
      <c r="L1172" s="677">
        <v>4.6315789473684212</v>
      </c>
      <c r="M1172" s="677">
        <v>4.6315789473684212</v>
      </c>
      <c r="N1172" s="677">
        <v>4.6315789473684212</v>
      </c>
      <c r="O1172" s="430" t="s">
        <v>3113</v>
      </c>
      <c r="P1172" s="1"/>
    </row>
    <row r="1173" spans="1:16" ht="18" customHeight="1" x14ac:dyDescent="0.3">
      <c r="A1173" s="215" t="s">
        <v>3737</v>
      </c>
      <c r="B1173" s="215" t="s">
        <v>3890</v>
      </c>
      <c r="C1173" s="660">
        <v>22</v>
      </c>
      <c r="D1173" s="356" t="s">
        <v>3892</v>
      </c>
      <c r="E1173" s="214" t="s">
        <v>2845</v>
      </c>
      <c r="F1173" s="221" t="s">
        <v>2846</v>
      </c>
      <c r="G1173" s="527" t="s">
        <v>3906</v>
      </c>
      <c r="H1173" s="528" t="s">
        <v>248</v>
      </c>
      <c r="I1173" s="214">
        <v>36</v>
      </c>
      <c r="J1173" s="675">
        <f t="shared" si="256"/>
        <v>4.7412698412698413</v>
      </c>
      <c r="K1173" s="676">
        <v>4.7222222222222223</v>
      </c>
      <c r="L1173" s="677">
        <v>4.75</v>
      </c>
      <c r="M1173" s="677">
        <v>4.75</v>
      </c>
      <c r="N1173" s="677">
        <v>4.7428571428571429</v>
      </c>
      <c r="O1173" s="430" t="s">
        <v>2847</v>
      </c>
      <c r="P1173" s="1"/>
    </row>
    <row r="1174" spans="1:16" ht="18" customHeight="1" x14ac:dyDescent="0.3">
      <c r="A1174" s="215" t="s">
        <v>3737</v>
      </c>
      <c r="B1174" s="215" t="s">
        <v>3890</v>
      </c>
      <c r="C1174" s="660">
        <v>22</v>
      </c>
      <c r="D1174" s="356" t="s">
        <v>3892</v>
      </c>
      <c r="E1174" s="214" t="s">
        <v>2850</v>
      </c>
      <c r="F1174" s="221" t="s">
        <v>2851</v>
      </c>
      <c r="G1174" s="719" t="s">
        <v>3906</v>
      </c>
      <c r="H1174" s="720" t="s">
        <v>248</v>
      </c>
      <c r="I1174" s="721">
        <v>21</v>
      </c>
      <c r="J1174" s="675">
        <f t="shared" si="256"/>
        <v>4.6547619047619051</v>
      </c>
      <c r="K1174" s="676">
        <v>4.6190476190476186</v>
      </c>
      <c r="L1174" s="677">
        <v>4.666666666666667</v>
      </c>
      <c r="M1174" s="677">
        <v>4.666666666666667</v>
      </c>
      <c r="N1174" s="677">
        <v>4.666666666666667</v>
      </c>
      <c r="O1174" s="430" t="s">
        <v>2847</v>
      </c>
    </row>
    <row r="1175" spans="1:16" ht="18" customHeight="1" x14ac:dyDescent="0.3">
      <c r="A1175" s="215" t="s">
        <v>3737</v>
      </c>
      <c r="B1175" s="215" t="s">
        <v>3890</v>
      </c>
      <c r="C1175" s="660">
        <v>22</v>
      </c>
      <c r="D1175" s="356" t="s">
        <v>3892</v>
      </c>
      <c r="E1175" s="214" t="s">
        <v>2848</v>
      </c>
      <c r="F1175" s="221" t="s">
        <v>2849</v>
      </c>
      <c r="G1175" s="719" t="s">
        <v>3906</v>
      </c>
      <c r="H1175" s="720" t="s">
        <v>248</v>
      </c>
      <c r="I1175" s="722">
        <v>14</v>
      </c>
      <c r="J1175" s="675">
        <f t="shared" si="256"/>
        <v>4.8214285714285712</v>
      </c>
      <c r="K1175" s="676">
        <v>4.7857142857142856</v>
      </c>
      <c r="L1175" s="677">
        <v>4.8571428571428568</v>
      </c>
      <c r="M1175" s="677">
        <v>4.7857142857142856</v>
      </c>
      <c r="N1175" s="677">
        <v>4.8571428571428568</v>
      </c>
      <c r="O1175" s="430" t="s">
        <v>2847</v>
      </c>
    </row>
    <row r="1176" spans="1:16" ht="18" customHeight="1" x14ac:dyDescent="0.3">
      <c r="A1176" s="215" t="s">
        <v>3737</v>
      </c>
      <c r="B1176" s="215" t="s">
        <v>3890</v>
      </c>
      <c r="C1176" s="660">
        <v>22</v>
      </c>
      <c r="D1176" s="356" t="s">
        <v>3892</v>
      </c>
      <c r="E1176" s="214" t="s">
        <v>3897</v>
      </c>
      <c r="F1176" s="221" t="s">
        <v>3898</v>
      </c>
      <c r="G1176" s="719" t="s">
        <v>3906</v>
      </c>
      <c r="H1176" s="720" t="s">
        <v>248</v>
      </c>
      <c r="I1176" s="722">
        <v>54</v>
      </c>
      <c r="J1176" s="675">
        <f t="shared" si="256"/>
        <v>4.6620370370370372</v>
      </c>
      <c r="K1176" s="676">
        <v>4.666666666666667</v>
      </c>
      <c r="L1176" s="677">
        <v>4.6851851851851851</v>
      </c>
      <c r="M1176" s="677">
        <v>4.6481481481481479</v>
      </c>
      <c r="N1176" s="677">
        <v>4.6481481481481479</v>
      </c>
      <c r="O1176" s="430" t="s">
        <v>3788</v>
      </c>
    </row>
    <row r="1177" spans="1:16" ht="18" customHeight="1" x14ac:dyDescent="0.3">
      <c r="A1177" s="215" t="s">
        <v>3737</v>
      </c>
      <c r="B1177" s="215" t="s">
        <v>3890</v>
      </c>
      <c r="C1177" s="660">
        <v>22</v>
      </c>
      <c r="D1177" s="356" t="s">
        <v>3892</v>
      </c>
      <c r="E1177" s="214" t="s">
        <v>3899</v>
      </c>
      <c r="F1177" s="221" t="s">
        <v>3900</v>
      </c>
      <c r="G1177" s="719" t="s">
        <v>3906</v>
      </c>
      <c r="H1177" s="720" t="s">
        <v>248</v>
      </c>
      <c r="I1177" s="722">
        <v>63</v>
      </c>
      <c r="J1177" s="675">
        <f t="shared" si="256"/>
        <v>4.6495135688684073</v>
      </c>
      <c r="K1177" s="676">
        <v>4.666666666666667</v>
      </c>
      <c r="L1177" s="677">
        <v>4.6031746031746028</v>
      </c>
      <c r="M1177" s="677">
        <v>4.6507936507936511</v>
      </c>
      <c r="N1177" s="677">
        <v>4.67741935483871</v>
      </c>
      <c r="O1177" s="430" t="s">
        <v>3788</v>
      </c>
    </row>
    <row r="1178" spans="1:16" ht="18" customHeight="1" x14ac:dyDescent="0.3">
      <c r="A1178" s="215" t="s">
        <v>3737</v>
      </c>
      <c r="B1178" s="215" t="s">
        <v>3890</v>
      </c>
      <c r="C1178" s="660">
        <v>22</v>
      </c>
      <c r="D1178" s="356" t="s">
        <v>3892</v>
      </c>
      <c r="E1178" s="214" t="s">
        <v>3899</v>
      </c>
      <c r="F1178" s="221" t="s">
        <v>3901</v>
      </c>
      <c r="G1178" s="719" t="s">
        <v>3906</v>
      </c>
      <c r="H1178" s="720" t="s">
        <v>248</v>
      </c>
      <c r="I1178" s="722">
        <v>63</v>
      </c>
      <c r="J1178" s="675">
        <f t="shared" si="256"/>
        <v>4.6388888888888884</v>
      </c>
      <c r="K1178" s="676">
        <v>4.6190476190476186</v>
      </c>
      <c r="L1178" s="677">
        <v>4.6507936507936511</v>
      </c>
      <c r="M1178" s="677">
        <v>4.6190476190476186</v>
      </c>
      <c r="N1178" s="677">
        <v>4.666666666666667</v>
      </c>
      <c r="O1178" s="430" t="s">
        <v>3788</v>
      </c>
    </row>
    <row r="1179" spans="1:16" ht="18" hidden="1" customHeight="1" x14ac:dyDescent="0.3">
      <c r="A1179" s="215" t="s">
        <v>3737</v>
      </c>
      <c r="B1179" s="215" t="s">
        <v>3890</v>
      </c>
      <c r="C1179" s="660">
        <v>3</v>
      </c>
      <c r="D1179" s="362" t="s">
        <v>1697</v>
      </c>
      <c r="E1179" s="192"/>
      <c r="F1179" s="365"/>
      <c r="G1179" s="222" t="s">
        <v>3811</v>
      </c>
      <c r="H1179" s="230" t="s">
        <v>362</v>
      </c>
      <c r="I1179" s="725">
        <v>18</v>
      </c>
      <c r="J1179" s="675">
        <f>AVERAGE(J1180:J1187)</f>
        <v>4.6600924223856204</v>
      </c>
      <c r="K1179" s="682">
        <f t="shared" ref="K1179:N1179" si="257">AVERAGE(K1180:K1187)</f>
        <v>4.6458333333333339</v>
      </c>
      <c r="L1179" s="683">
        <f t="shared" si="257"/>
        <v>4.6388888888888884</v>
      </c>
      <c r="M1179" s="683">
        <f t="shared" si="257"/>
        <v>4.6580882352941178</v>
      </c>
      <c r="N1179" s="683">
        <f t="shared" si="257"/>
        <v>4.6975592320261441</v>
      </c>
      <c r="O1179" s="434"/>
    </row>
    <row r="1180" spans="1:16" ht="18" hidden="1" customHeight="1" x14ac:dyDescent="0.3">
      <c r="A1180" s="215" t="s">
        <v>3737</v>
      </c>
      <c r="B1180" s="215" t="s">
        <v>3890</v>
      </c>
      <c r="C1180" s="660">
        <v>3</v>
      </c>
      <c r="D1180" s="356" t="s">
        <v>3921</v>
      </c>
      <c r="E1180" s="214" t="s">
        <v>3001</v>
      </c>
      <c r="F1180" s="221" t="s">
        <v>3216</v>
      </c>
      <c r="G1180" s="719" t="s">
        <v>1101</v>
      </c>
      <c r="H1180" s="720" t="s">
        <v>1101</v>
      </c>
      <c r="I1180" s="214">
        <v>18</v>
      </c>
      <c r="J1180" s="675">
        <f t="shared" si="256"/>
        <v>4.583333333333333</v>
      </c>
      <c r="K1180" s="676">
        <v>4.5555555555555554</v>
      </c>
      <c r="L1180" s="677">
        <v>4.6111111111111107</v>
      </c>
      <c r="M1180" s="677">
        <v>4.5555555555555554</v>
      </c>
      <c r="N1180" s="677">
        <v>4.6111111111111107</v>
      </c>
      <c r="O1180" s="430" t="s">
        <v>3789</v>
      </c>
    </row>
    <row r="1181" spans="1:16" ht="18" hidden="1" customHeight="1" x14ac:dyDescent="0.3">
      <c r="A1181" s="215" t="s">
        <v>3737</v>
      </c>
      <c r="B1181" s="215" t="s">
        <v>3890</v>
      </c>
      <c r="C1181" s="660">
        <v>3</v>
      </c>
      <c r="D1181" s="356" t="s">
        <v>3921</v>
      </c>
      <c r="E1181" s="214" t="s">
        <v>2534</v>
      </c>
      <c r="F1181" s="221" t="s">
        <v>3217</v>
      </c>
      <c r="G1181" s="527" t="s">
        <v>1101</v>
      </c>
      <c r="H1181" s="528" t="s">
        <v>1101</v>
      </c>
      <c r="I1181" s="214">
        <v>18</v>
      </c>
      <c r="J1181" s="672">
        <f t="shared" si="253"/>
        <v>4.6111111111111107</v>
      </c>
      <c r="K1181" s="673">
        <v>4.5555555555555554</v>
      </c>
      <c r="L1181" s="674">
        <v>4.666666666666667</v>
      </c>
      <c r="M1181" s="674">
        <v>4.6111111111111107</v>
      </c>
      <c r="N1181" s="674">
        <v>4.6111111111111107</v>
      </c>
      <c r="O1181" s="430" t="s">
        <v>3789</v>
      </c>
    </row>
    <row r="1182" spans="1:16" ht="18" hidden="1" customHeight="1" x14ac:dyDescent="0.3">
      <c r="A1182" s="215" t="s">
        <v>3737</v>
      </c>
      <c r="B1182" s="215" t="s">
        <v>3890</v>
      </c>
      <c r="C1182" s="660">
        <v>3</v>
      </c>
      <c r="D1182" s="356" t="s">
        <v>3921</v>
      </c>
      <c r="E1182" s="214" t="s">
        <v>3005</v>
      </c>
      <c r="F1182" s="221" t="s">
        <v>3218</v>
      </c>
      <c r="G1182" s="527" t="s">
        <v>1101</v>
      </c>
      <c r="H1182" s="528" t="s">
        <v>1101</v>
      </c>
      <c r="I1182" s="214">
        <v>18</v>
      </c>
      <c r="J1182" s="672">
        <f t="shared" si="253"/>
        <v>4.625</v>
      </c>
      <c r="K1182" s="673">
        <v>4.666666666666667</v>
      </c>
      <c r="L1182" s="674">
        <v>4.6111111111111107</v>
      </c>
      <c r="M1182" s="674">
        <v>4.6111111111111107</v>
      </c>
      <c r="N1182" s="674">
        <v>4.6111111111111107</v>
      </c>
      <c r="O1182" s="430" t="s">
        <v>3789</v>
      </c>
    </row>
    <row r="1183" spans="1:16" ht="18" hidden="1" customHeight="1" x14ac:dyDescent="0.3">
      <c r="A1183" s="215" t="s">
        <v>3737</v>
      </c>
      <c r="B1183" s="215" t="s">
        <v>3890</v>
      </c>
      <c r="C1183" s="660">
        <v>3</v>
      </c>
      <c r="D1183" s="356" t="s">
        <v>3921</v>
      </c>
      <c r="E1183" s="214" t="s">
        <v>3219</v>
      </c>
      <c r="F1183" s="221" t="s">
        <v>3220</v>
      </c>
      <c r="G1183" s="527" t="s">
        <v>1101</v>
      </c>
      <c r="H1183" s="528" t="s">
        <v>1101</v>
      </c>
      <c r="I1183" s="214">
        <v>18</v>
      </c>
      <c r="J1183" s="672">
        <f t="shared" si="253"/>
        <v>4.7336601307189543</v>
      </c>
      <c r="K1183" s="673">
        <v>4.7222222222222223</v>
      </c>
      <c r="L1183" s="674">
        <v>4.666666666666667</v>
      </c>
      <c r="M1183" s="674">
        <v>4.7222222222222223</v>
      </c>
      <c r="N1183" s="674">
        <v>4.8235294117647056</v>
      </c>
      <c r="O1183" s="430" t="s">
        <v>3789</v>
      </c>
    </row>
    <row r="1184" spans="1:16" ht="18" hidden="1" customHeight="1" x14ac:dyDescent="0.3">
      <c r="A1184" s="215" t="s">
        <v>3737</v>
      </c>
      <c r="B1184" s="215" t="s">
        <v>3890</v>
      </c>
      <c r="C1184" s="660">
        <v>3</v>
      </c>
      <c r="D1184" s="356" t="s">
        <v>3921</v>
      </c>
      <c r="E1184" s="214" t="s">
        <v>3007</v>
      </c>
      <c r="F1184" s="221" t="s">
        <v>3223</v>
      </c>
      <c r="G1184" s="527" t="s">
        <v>1101</v>
      </c>
      <c r="H1184" s="528" t="s">
        <v>1101</v>
      </c>
      <c r="I1184" s="214">
        <v>18</v>
      </c>
      <c r="J1184" s="672">
        <f t="shared" si="253"/>
        <v>4.5972222222222214</v>
      </c>
      <c r="K1184" s="673">
        <v>4.5555555555555554</v>
      </c>
      <c r="L1184" s="674">
        <v>4.6111111111111107</v>
      </c>
      <c r="M1184" s="674">
        <v>4.6111111111111107</v>
      </c>
      <c r="N1184" s="674">
        <v>4.6111111111111107</v>
      </c>
      <c r="O1184" s="430" t="s">
        <v>3789</v>
      </c>
    </row>
    <row r="1185" spans="1:15" ht="18" hidden="1" customHeight="1" x14ac:dyDescent="0.3">
      <c r="A1185" s="215" t="s">
        <v>3737</v>
      </c>
      <c r="B1185" s="215" t="s">
        <v>3890</v>
      </c>
      <c r="C1185" s="660">
        <v>3</v>
      </c>
      <c r="D1185" s="356" t="s">
        <v>3921</v>
      </c>
      <c r="E1185" s="214" t="s">
        <v>3224</v>
      </c>
      <c r="F1185" s="221" t="s">
        <v>3920</v>
      </c>
      <c r="G1185" s="527" t="s">
        <v>1101</v>
      </c>
      <c r="H1185" s="528" t="s">
        <v>1101</v>
      </c>
      <c r="I1185" s="214">
        <v>18</v>
      </c>
      <c r="J1185" s="672">
        <f t="shared" si="253"/>
        <v>4.6998570261437909</v>
      </c>
      <c r="K1185" s="673">
        <v>4.666666666666667</v>
      </c>
      <c r="L1185" s="674">
        <v>4.5555555555555554</v>
      </c>
      <c r="M1185" s="674">
        <v>4.7647058823529411</v>
      </c>
      <c r="N1185" s="674">
        <v>4.8125</v>
      </c>
      <c r="O1185" s="430" t="s">
        <v>2059</v>
      </c>
    </row>
    <row r="1186" spans="1:15" ht="18" hidden="1" customHeight="1" x14ac:dyDescent="0.3">
      <c r="A1186" s="215" t="s">
        <v>3737</v>
      </c>
      <c r="B1186" s="215" t="s">
        <v>3890</v>
      </c>
      <c r="C1186" s="660">
        <v>3</v>
      </c>
      <c r="D1186" s="356" t="s">
        <v>3921</v>
      </c>
      <c r="E1186" s="214" t="s">
        <v>2905</v>
      </c>
      <c r="F1186" s="221" t="s">
        <v>3003</v>
      </c>
      <c r="G1186" s="527" t="s">
        <v>1101</v>
      </c>
      <c r="H1186" s="528" t="s">
        <v>1101</v>
      </c>
      <c r="I1186" s="214">
        <v>18</v>
      </c>
      <c r="J1186" s="672">
        <f t="shared" si="253"/>
        <v>4.6805555555555554</v>
      </c>
      <c r="K1186" s="673">
        <v>4.666666666666667</v>
      </c>
      <c r="L1186" s="674">
        <v>4.666666666666667</v>
      </c>
      <c r="M1186" s="674">
        <v>4.666666666666667</v>
      </c>
      <c r="N1186" s="674">
        <v>4.7222222222222223</v>
      </c>
      <c r="O1186" s="430" t="s">
        <v>3789</v>
      </c>
    </row>
    <row r="1187" spans="1:15" ht="18" hidden="1" customHeight="1" x14ac:dyDescent="0.3">
      <c r="A1187" s="215" t="s">
        <v>3737</v>
      </c>
      <c r="B1187" s="215" t="s">
        <v>3890</v>
      </c>
      <c r="C1187" s="660">
        <v>3</v>
      </c>
      <c r="D1187" s="356" t="s">
        <v>3921</v>
      </c>
      <c r="E1187" s="214" t="s">
        <v>3118</v>
      </c>
      <c r="F1187" s="221" t="s">
        <v>3350</v>
      </c>
      <c r="G1187" s="527" t="s">
        <v>1101</v>
      </c>
      <c r="H1187" s="528" t="s">
        <v>1101</v>
      </c>
      <c r="I1187" s="214">
        <v>18</v>
      </c>
      <c r="J1187" s="672">
        <f t="shared" si="253"/>
        <v>4.75</v>
      </c>
      <c r="K1187" s="673">
        <v>4.7777777777777777</v>
      </c>
      <c r="L1187" s="674">
        <v>4.7222222222222223</v>
      </c>
      <c r="M1187" s="674">
        <v>4.7222222222222223</v>
      </c>
      <c r="N1187" s="674">
        <v>4.7777777777777777</v>
      </c>
      <c r="O1187" s="430" t="s">
        <v>2059</v>
      </c>
    </row>
    <row r="1188" spans="1:15" ht="18" hidden="1" customHeight="1" x14ac:dyDescent="0.3">
      <c r="A1188" s="215" t="s">
        <v>3737</v>
      </c>
      <c r="B1188" s="215" t="s">
        <v>3890</v>
      </c>
      <c r="C1188" s="660">
        <v>3</v>
      </c>
      <c r="D1188" s="362" t="s">
        <v>1045</v>
      </c>
      <c r="E1188" s="192"/>
      <c r="F1188" s="365"/>
      <c r="G1188" s="222" t="s">
        <v>3814</v>
      </c>
      <c r="H1188" s="230" t="s">
        <v>536</v>
      </c>
      <c r="I1188" s="725">
        <v>80</v>
      </c>
      <c r="J1188" s="675">
        <f>AVERAGE(J1189:J1199)</f>
        <v>4.3060270425776759</v>
      </c>
      <c r="K1188" s="682">
        <f t="shared" ref="K1188:N1188" si="258">AVERAGE(K1189:K1199)</f>
        <v>4.3094649021864209</v>
      </c>
      <c r="L1188" s="683">
        <f t="shared" si="258"/>
        <v>4.3256041426927503</v>
      </c>
      <c r="M1188" s="683">
        <f t="shared" si="258"/>
        <v>4.2713895281933256</v>
      </c>
      <c r="N1188" s="683">
        <f t="shared" si="258"/>
        <v>4.3176495972382041</v>
      </c>
      <c r="O1188" s="434"/>
    </row>
    <row r="1189" spans="1:15" ht="18" hidden="1" customHeight="1" x14ac:dyDescent="0.3">
      <c r="A1189" s="215" t="s">
        <v>3737</v>
      </c>
      <c r="B1189" s="215" t="s">
        <v>3890</v>
      </c>
      <c r="C1189" s="660">
        <v>3</v>
      </c>
      <c r="D1189" s="381" t="s">
        <v>3883</v>
      </c>
      <c r="E1189" s="214" t="s">
        <v>2741</v>
      </c>
      <c r="F1189" s="221" t="s">
        <v>3925</v>
      </c>
      <c r="G1189" s="527" t="s">
        <v>3813</v>
      </c>
      <c r="H1189" s="528" t="s">
        <v>1131</v>
      </c>
      <c r="I1189" s="214">
        <v>79</v>
      </c>
      <c r="J1189" s="672">
        <f t="shared" si="253"/>
        <v>4.3301424050632917</v>
      </c>
      <c r="K1189" s="673">
        <v>4.3291139240506329</v>
      </c>
      <c r="L1189" s="674">
        <v>4.3164556962025316</v>
      </c>
      <c r="M1189" s="674">
        <v>4.3250000000000002</v>
      </c>
      <c r="N1189" s="674">
        <v>4.3499999999999996</v>
      </c>
      <c r="O1189" s="430" t="s">
        <v>3787</v>
      </c>
    </row>
    <row r="1190" spans="1:15" ht="18" hidden="1" customHeight="1" x14ac:dyDescent="0.3">
      <c r="A1190" s="215" t="s">
        <v>3737</v>
      </c>
      <c r="B1190" s="215" t="s">
        <v>3890</v>
      </c>
      <c r="C1190" s="660">
        <v>3</v>
      </c>
      <c r="D1190" s="381" t="s">
        <v>3883</v>
      </c>
      <c r="E1190" s="214" t="s">
        <v>2741</v>
      </c>
      <c r="F1190" s="221" t="s">
        <v>3926</v>
      </c>
      <c r="G1190" s="527" t="s">
        <v>3813</v>
      </c>
      <c r="H1190" s="528" t="s">
        <v>1131</v>
      </c>
      <c r="I1190" s="214">
        <v>80</v>
      </c>
      <c r="J1190" s="672">
        <f t="shared" si="253"/>
        <v>4.328125</v>
      </c>
      <c r="K1190" s="673">
        <v>4.3125</v>
      </c>
      <c r="L1190" s="674">
        <v>4.3375000000000004</v>
      </c>
      <c r="M1190" s="674">
        <v>4.3125</v>
      </c>
      <c r="N1190" s="674">
        <v>4.3499999999999996</v>
      </c>
      <c r="O1190" s="430" t="s">
        <v>3787</v>
      </c>
    </row>
    <row r="1191" spans="1:15" ht="18" hidden="1" customHeight="1" x14ac:dyDescent="0.3">
      <c r="A1191" s="215" t="s">
        <v>3737</v>
      </c>
      <c r="B1191" s="215" t="s">
        <v>3890</v>
      </c>
      <c r="C1191" s="660">
        <v>3</v>
      </c>
      <c r="D1191" s="381" t="s">
        <v>3883</v>
      </c>
      <c r="E1191" s="214" t="s">
        <v>2741</v>
      </c>
      <c r="F1191" s="221" t="s">
        <v>2836</v>
      </c>
      <c r="G1191" s="527" t="s">
        <v>3813</v>
      </c>
      <c r="H1191" s="528" t="s">
        <v>1131</v>
      </c>
      <c r="I1191" s="214">
        <v>80</v>
      </c>
      <c r="J1191" s="672">
        <f t="shared" si="253"/>
        <v>4.3040743670886075</v>
      </c>
      <c r="K1191" s="673">
        <v>4.3125</v>
      </c>
      <c r="L1191" s="674">
        <v>4.3125</v>
      </c>
      <c r="M1191" s="674">
        <v>4.3037974683544302</v>
      </c>
      <c r="N1191" s="674">
        <v>4.2874999999999996</v>
      </c>
      <c r="O1191" s="430" t="s">
        <v>3787</v>
      </c>
    </row>
    <row r="1192" spans="1:15" ht="18" hidden="1" customHeight="1" x14ac:dyDescent="0.3">
      <c r="A1192" s="215" t="s">
        <v>3737</v>
      </c>
      <c r="B1192" s="215" t="s">
        <v>3890</v>
      </c>
      <c r="C1192" s="660">
        <v>3</v>
      </c>
      <c r="D1192" s="381" t="s">
        <v>3883</v>
      </c>
      <c r="E1192" s="214" t="s">
        <v>2741</v>
      </c>
      <c r="F1192" s="221" t="s">
        <v>3927</v>
      </c>
      <c r="G1192" s="527" t="s">
        <v>3813</v>
      </c>
      <c r="H1192" s="528" t="s">
        <v>1131</v>
      </c>
      <c r="I1192" s="214">
        <v>80</v>
      </c>
      <c r="J1192" s="672">
        <f t="shared" si="253"/>
        <v>4.326977848101266</v>
      </c>
      <c r="K1192" s="673">
        <v>4.3375000000000004</v>
      </c>
      <c r="L1192" s="674">
        <v>4.3375000000000004</v>
      </c>
      <c r="M1192" s="674">
        <v>4.3037974683544302</v>
      </c>
      <c r="N1192" s="674">
        <v>4.3291139240506329</v>
      </c>
      <c r="O1192" s="430" t="s">
        <v>3787</v>
      </c>
    </row>
    <row r="1193" spans="1:15" ht="18" hidden="1" customHeight="1" x14ac:dyDescent="0.3">
      <c r="A1193" s="215" t="s">
        <v>3737</v>
      </c>
      <c r="B1193" s="215" t="s">
        <v>3890</v>
      </c>
      <c r="C1193" s="660">
        <v>3</v>
      </c>
      <c r="D1193" s="381" t="s">
        <v>3883</v>
      </c>
      <c r="E1193" s="214" t="s">
        <v>2741</v>
      </c>
      <c r="F1193" s="221" t="s">
        <v>3097</v>
      </c>
      <c r="G1193" s="527" t="s">
        <v>3813</v>
      </c>
      <c r="H1193" s="528" t="s">
        <v>1131</v>
      </c>
      <c r="I1193" s="214">
        <v>80</v>
      </c>
      <c r="J1193" s="672">
        <f t="shared" si="253"/>
        <v>4.2249999999999996</v>
      </c>
      <c r="K1193" s="673">
        <v>4.2249999999999996</v>
      </c>
      <c r="L1193" s="674">
        <v>4.25</v>
      </c>
      <c r="M1193" s="674">
        <v>4.2249999999999996</v>
      </c>
      <c r="N1193" s="674">
        <v>4.2</v>
      </c>
      <c r="O1193" s="430" t="s">
        <v>3787</v>
      </c>
    </row>
    <row r="1194" spans="1:15" ht="18" hidden="1" customHeight="1" x14ac:dyDescent="0.3">
      <c r="A1194" s="215" t="s">
        <v>3737</v>
      </c>
      <c r="B1194" s="215" t="s">
        <v>3890</v>
      </c>
      <c r="C1194" s="660">
        <v>3</v>
      </c>
      <c r="D1194" s="381" t="s">
        <v>3883</v>
      </c>
      <c r="E1194" s="214" t="s">
        <v>2741</v>
      </c>
      <c r="F1194" s="221" t="s">
        <v>3928</v>
      </c>
      <c r="G1194" s="527" t="s">
        <v>3813</v>
      </c>
      <c r="H1194" s="528" t="s">
        <v>1131</v>
      </c>
      <c r="I1194" s="214">
        <v>80</v>
      </c>
      <c r="J1194" s="672">
        <f t="shared" si="253"/>
        <v>4.2069224683544304</v>
      </c>
      <c r="K1194" s="673">
        <v>4.2</v>
      </c>
      <c r="L1194" s="674">
        <v>4.2151898734177218</v>
      </c>
      <c r="M1194" s="674">
        <v>4.2125000000000004</v>
      </c>
      <c r="N1194" s="674">
        <v>4.2</v>
      </c>
      <c r="O1194" s="430" t="s">
        <v>3787</v>
      </c>
    </row>
    <row r="1195" spans="1:15" ht="18" hidden="1" customHeight="1" x14ac:dyDescent="0.3">
      <c r="A1195" s="215" t="s">
        <v>3737</v>
      </c>
      <c r="B1195" s="215" t="s">
        <v>3890</v>
      </c>
      <c r="C1195" s="660">
        <v>3</v>
      </c>
      <c r="D1195" s="381" t="s">
        <v>3883</v>
      </c>
      <c r="E1195" s="214" t="s">
        <v>2741</v>
      </c>
      <c r="F1195" s="221" t="s">
        <v>3929</v>
      </c>
      <c r="G1195" s="527" t="s">
        <v>3813</v>
      </c>
      <c r="H1195" s="528" t="s">
        <v>1131</v>
      </c>
      <c r="I1195" s="214">
        <v>80</v>
      </c>
      <c r="J1195" s="672">
        <f t="shared" si="253"/>
        <v>4.2037579113924055</v>
      </c>
      <c r="K1195" s="673">
        <v>4.2</v>
      </c>
      <c r="L1195" s="674">
        <v>4.2</v>
      </c>
      <c r="M1195" s="674">
        <v>4.2125000000000004</v>
      </c>
      <c r="N1195" s="674">
        <v>4.2025316455696204</v>
      </c>
      <c r="O1195" s="430" t="s">
        <v>3787</v>
      </c>
    </row>
    <row r="1196" spans="1:15" ht="18" hidden="1" customHeight="1" x14ac:dyDescent="0.3">
      <c r="A1196" s="215" t="s">
        <v>3737</v>
      </c>
      <c r="B1196" s="215" t="s">
        <v>3890</v>
      </c>
      <c r="C1196" s="660">
        <v>3</v>
      </c>
      <c r="D1196" s="381" t="s">
        <v>3883</v>
      </c>
      <c r="E1196" s="214" t="s">
        <v>2842</v>
      </c>
      <c r="F1196" s="221" t="s">
        <v>2812</v>
      </c>
      <c r="G1196" s="527" t="s">
        <v>3813</v>
      </c>
      <c r="H1196" s="528" t="s">
        <v>1131</v>
      </c>
      <c r="I1196" s="214">
        <v>80</v>
      </c>
      <c r="J1196" s="672">
        <f t="shared" si="253"/>
        <v>4.3131724683544297</v>
      </c>
      <c r="K1196" s="673">
        <v>4.3499999999999996</v>
      </c>
      <c r="L1196" s="674">
        <v>4.3624999999999998</v>
      </c>
      <c r="M1196" s="674">
        <v>4.2151898734177218</v>
      </c>
      <c r="N1196" s="674">
        <v>4.3250000000000002</v>
      </c>
      <c r="O1196" s="430" t="s">
        <v>3789</v>
      </c>
    </row>
    <row r="1197" spans="1:15" ht="18" hidden="1" customHeight="1" x14ac:dyDescent="0.3">
      <c r="A1197" s="215" t="s">
        <v>3737</v>
      </c>
      <c r="B1197" s="215" t="s">
        <v>3890</v>
      </c>
      <c r="C1197" s="660">
        <v>3</v>
      </c>
      <c r="D1197" s="381" t="s">
        <v>3883</v>
      </c>
      <c r="E1197" s="214" t="s">
        <v>2843</v>
      </c>
      <c r="F1197" s="221" t="s">
        <v>2844</v>
      </c>
      <c r="G1197" s="527" t="s">
        <v>3813</v>
      </c>
      <c r="H1197" s="528" t="s">
        <v>1131</v>
      </c>
      <c r="I1197" s="214">
        <v>80</v>
      </c>
      <c r="J1197" s="672">
        <f t="shared" si="253"/>
        <v>4.5843750000000005</v>
      </c>
      <c r="K1197" s="673">
        <v>4.5875000000000004</v>
      </c>
      <c r="L1197" s="674">
        <v>4.5625</v>
      </c>
      <c r="M1197" s="674">
        <v>4.5750000000000002</v>
      </c>
      <c r="N1197" s="674">
        <v>4.6124999999999998</v>
      </c>
      <c r="O1197" s="430" t="s">
        <v>3787</v>
      </c>
    </row>
    <row r="1198" spans="1:15" ht="18" hidden="1" customHeight="1" x14ac:dyDescent="0.3">
      <c r="A1198" s="215" t="s">
        <v>3737</v>
      </c>
      <c r="B1198" s="215" t="s">
        <v>3890</v>
      </c>
      <c r="C1198" s="660">
        <v>3</v>
      </c>
      <c r="D1198" s="381" t="s">
        <v>3883</v>
      </c>
      <c r="E1198" s="214" t="s">
        <v>2772</v>
      </c>
      <c r="F1198" s="221" t="s">
        <v>2773</v>
      </c>
      <c r="G1198" s="527" t="s">
        <v>3813</v>
      </c>
      <c r="H1198" s="528" t="s">
        <v>1131</v>
      </c>
      <c r="I1198" s="214">
        <v>80</v>
      </c>
      <c r="J1198" s="672">
        <f t="shared" si="253"/>
        <v>4.234375</v>
      </c>
      <c r="K1198" s="673">
        <v>4.2249999999999996</v>
      </c>
      <c r="L1198" s="674">
        <v>4.3250000000000002</v>
      </c>
      <c r="M1198" s="674">
        <v>4.0875000000000004</v>
      </c>
      <c r="N1198" s="674">
        <v>4.3</v>
      </c>
      <c r="O1198" s="430" t="s">
        <v>3787</v>
      </c>
    </row>
    <row r="1199" spans="1:15" ht="18" hidden="1" customHeight="1" x14ac:dyDescent="0.3">
      <c r="A1199" s="215" t="s">
        <v>3737</v>
      </c>
      <c r="B1199" s="215" t="s">
        <v>3890</v>
      </c>
      <c r="C1199" s="660">
        <v>3</v>
      </c>
      <c r="D1199" s="381" t="s">
        <v>3883</v>
      </c>
      <c r="E1199" s="214" t="s">
        <v>2895</v>
      </c>
      <c r="F1199" s="221" t="s">
        <v>2896</v>
      </c>
      <c r="G1199" s="527" t="s">
        <v>3813</v>
      </c>
      <c r="H1199" s="528" t="s">
        <v>1131</v>
      </c>
      <c r="I1199" s="214">
        <v>80</v>
      </c>
      <c r="J1199" s="672">
        <f t="shared" si="253"/>
        <v>4.3093750000000002</v>
      </c>
      <c r="K1199" s="673">
        <v>4.3250000000000002</v>
      </c>
      <c r="L1199" s="674">
        <v>4.3624999999999998</v>
      </c>
      <c r="M1199" s="674">
        <v>4.2125000000000004</v>
      </c>
      <c r="N1199" s="674">
        <v>4.3375000000000004</v>
      </c>
      <c r="O1199" s="430" t="s">
        <v>3789</v>
      </c>
    </row>
    <row r="1200" spans="1:15" ht="18" hidden="1" customHeight="1" x14ac:dyDescent="0.3">
      <c r="A1200" s="215" t="s">
        <v>3737</v>
      </c>
      <c r="B1200" s="215" t="s">
        <v>3890</v>
      </c>
      <c r="C1200" s="660">
        <v>2</v>
      </c>
      <c r="D1200" s="362" t="s">
        <v>1082</v>
      </c>
      <c r="E1200" s="192"/>
      <c r="F1200" s="365"/>
      <c r="G1200" s="222" t="s">
        <v>3796</v>
      </c>
      <c r="H1200" s="230" t="s">
        <v>3796</v>
      </c>
      <c r="I1200" s="725">
        <v>19</v>
      </c>
      <c r="J1200" s="675">
        <f>AVERAGE(J1201:J1207)</f>
        <v>4.4380682097400364</v>
      </c>
      <c r="K1200" s="682">
        <f t="shared" ref="K1200:N1200" si="259">AVERAGE(K1201:K1207)</f>
        <v>4.4436090225563909</v>
      </c>
      <c r="L1200" s="683">
        <f t="shared" si="259"/>
        <v>4.454469507101086</v>
      </c>
      <c r="M1200" s="683">
        <f t="shared" si="259"/>
        <v>4.4160401002506262</v>
      </c>
      <c r="N1200" s="683">
        <f t="shared" si="259"/>
        <v>4.4381542090520423</v>
      </c>
      <c r="O1200" s="434"/>
    </row>
    <row r="1201" spans="1:15" ht="18" hidden="1" customHeight="1" x14ac:dyDescent="0.3">
      <c r="A1201" s="215" t="s">
        <v>3792</v>
      </c>
      <c r="B1201" s="215" t="s">
        <v>3801</v>
      </c>
      <c r="C1201" s="660">
        <v>2</v>
      </c>
      <c r="D1201" s="381" t="s">
        <v>3818</v>
      </c>
      <c r="E1201" s="214" t="s">
        <v>3049</v>
      </c>
      <c r="F1201" s="221" t="s">
        <v>3050</v>
      </c>
      <c r="G1201" s="527" t="s">
        <v>1076</v>
      </c>
      <c r="H1201" s="528" t="s">
        <v>1076</v>
      </c>
      <c r="I1201" s="214">
        <v>19</v>
      </c>
      <c r="J1201" s="672">
        <f t="shared" si="253"/>
        <v>4.333333333333333</v>
      </c>
      <c r="K1201" s="673">
        <v>4.3157894736842106</v>
      </c>
      <c r="L1201" s="674">
        <v>4.3684210526315788</v>
      </c>
      <c r="M1201" s="674">
        <v>4.3157894736842106</v>
      </c>
      <c r="N1201" s="674">
        <v>4.333333333333333</v>
      </c>
      <c r="O1201" s="430" t="s">
        <v>3789</v>
      </c>
    </row>
    <row r="1202" spans="1:15" ht="18" hidden="1" customHeight="1" x14ac:dyDescent="0.3">
      <c r="A1202" s="215" t="s">
        <v>3792</v>
      </c>
      <c r="B1202" s="215" t="s">
        <v>3801</v>
      </c>
      <c r="C1202" s="660">
        <v>2</v>
      </c>
      <c r="D1202" s="381" t="s">
        <v>2671</v>
      </c>
      <c r="E1202" s="214" t="s">
        <v>2806</v>
      </c>
      <c r="F1202" s="221" t="s">
        <v>3051</v>
      </c>
      <c r="G1202" s="527" t="s">
        <v>1076</v>
      </c>
      <c r="H1202" s="528" t="s">
        <v>1076</v>
      </c>
      <c r="I1202" s="214">
        <v>19</v>
      </c>
      <c r="J1202" s="672">
        <f t="shared" si="253"/>
        <v>4.5263157894736841</v>
      </c>
      <c r="K1202" s="673">
        <v>4.5263157894736841</v>
      </c>
      <c r="L1202" s="674">
        <v>4.5263157894736841</v>
      </c>
      <c r="M1202" s="674">
        <v>4.5263157894736841</v>
      </c>
      <c r="N1202" s="674">
        <v>4.5263157894736841</v>
      </c>
      <c r="O1202" s="430" t="s">
        <v>3789</v>
      </c>
    </row>
    <row r="1203" spans="1:15" ht="18" hidden="1" customHeight="1" x14ac:dyDescent="0.3">
      <c r="A1203" s="215" t="s">
        <v>3792</v>
      </c>
      <c r="B1203" s="215" t="s">
        <v>3801</v>
      </c>
      <c r="C1203" s="660">
        <v>2</v>
      </c>
      <c r="D1203" s="381" t="s">
        <v>2671</v>
      </c>
      <c r="E1203" s="214" t="s">
        <v>2558</v>
      </c>
      <c r="F1203" s="221" t="s">
        <v>3052</v>
      </c>
      <c r="G1203" s="527" t="s">
        <v>1076</v>
      </c>
      <c r="H1203" s="528" t="s">
        <v>1076</v>
      </c>
      <c r="I1203" s="214">
        <v>19</v>
      </c>
      <c r="J1203" s="672">
        <f t="shared" si="253"/>
        <v>4.3684210526315788</v>
      </c>
      <c r="K1203" s="673">
        <v>4.3684210526315788</v>
      </c>
      <c r="L1203" s="674">
        <v>4.3157894736842106</v>
      </c>
      <c r="M1203" s="674">
        <v>4.4736842105263159</v>
      </c>
      <c r="N1203" s="674">
        <v>4.3157894736842106</v>
      </c>
      <c r="O1203" s="430" t="s">
        <v>3789</v>
      </c>
    </row>
    <row r="1204" spans="1:15" ht="18" hidden="1" customHeight="1" x14ac:dyDescent="0.3">
      <c r="A1204" s="215" t="s">
        <v>3792</v>
      </c>
      <c r="B1204" s="215" t="s">
        <v>3801</v>
      </c>
      <c r="C1204" s="660">
        <v>2</v>
      </c>
      <c r="D1204" s="381" t="s">
        <v>2671</v>
      </c>
      <c r="E1204" s="214" t="s">
        <v>3936</v>
      </c>
      <c r="F1204" s="221" t="s">
        <v>2533</v>
      </c>
      <c r="G1204" s="527" t="s">
        <v>1076</v>
      </c>
      <c r="H1204" s="528" t="s">
        <v>1076</v>
      </c>
      <c r="I1204" s="214">
        <v>19</v>
      </c>
      <c r="J1204" s="672">
        <f t="shared" si="253"/>
        <v>4.4173546611627099</v>
      </c>
      <c r="K1204" s="673">
        <v>4.4210526315789478</v>
      </c>
      <c r="L1204" s="674">
        <v>4.4444444444444446</v>
      </c>
      <c r="M1204" s="674">
        <v>4.333333333333333</v>
      </c>
      <c r="N1204" s="674">
        <v>4.4705882352941178</v>
      </c>
      <c r="O1204" s="430" t="s">
        <v>3789</v>
      </c>
    </row>
    <row r="1205" spans="1:15" ht="18" hidden="1" customHeight="1" x14ac:dyDescent="0.3">
      <c r="A1205" s="215" t="s">
        <v>3792</v>
      </c>
      <c r="B1205" s="215" t="s">
        <v>3801</v>
      </c>
      <c r="C1205" s="660">
        <v>2</v>
      </c>
      <c r="D1205" s="381" t="s">
        <v>2671</v>
      </c>
      <c r="E1205" s="214" t="s">
        <v>3250</v>
      </c>
      <c r="F1205" s="221" t="s">
        <v>3055</v>
      </c>
      <c r="G1205" s="527" t="s">
        <v>1076</v>
      </c>
      <c r="H1205" s="528" t="s">
        <v>1076</v>
      </c>
      <c r="I1205" s="214">
        <v>19</v>
      </c>
      <c r="J1205" s="672">
        <f t="shared" si="253"/>
        <v>4.4342105263157894</v>
      </c>
      <c r="K1205" s="673">
        <v>4.4736842105263159</v>
      </c>
      <c r="L1205" s="674">
        <v>4.4736842105263159</v>
      </c>
      <c r="M1205" s="674">
        <v>4.3157894736842106</v>
      </c>
      <c r="N1205" s="674">
        <v>4.4736842105263159</v>
      </c>
      <c r="O1205" s="430" t="s">
        <v>3789</v>
      </c>
    </row>
    <row r="1206" spans="1:15" ht="18" hidden="1" customHeight="1" x14ac:dyDescent="0.3">
      <c r="A1206" s="215" t="s">
        <v>3792</v>
      </c>
      <c r="B1206" s="215" t="s">
        <v>3801</v>
      </c>
      <c r="C1206" s="660">
        <v>2</v>
      </c>
      <c r="D1206" s="381" t="s">
        <v>2671</v>
      </c>
      <c r="E1206" s="214" t="s">
        <v>3250</v>
      </c>
      <c r="F1206" s="221" t="s">
        <v>3937</v>
      </c>
      <c r="G1206" s="527" t="s">
        <v>1076</v>
      </c>
      <c r="H1206" s="528" t="s">
        <v>1076</v>
      </c>
      <c r="I1206" s="214">
        <v>19</v>
      </c>
      <c r="J1206" s="672">
        <f t="shared" si="253"/>
        <v>4.4342105263157894</v>
      </c>
      <c r="K1206" s="673">
        <v>4.3684210526315788</v>
      </c>
      <c r="L1206" s="674">
        <v>4.4736842105263159</v>
      </c>
      <c r="M1206" s="674">
        <v>4.3684210526315788</v>
      </c>
      <c r="N1206" s="674">
        <v>4.5263157894736841</v>
      </c>
      <c r="O1206" s="430" t="s">
        <v>3789</v>
      </c>
    </row>
    <row r="1207" spans="1:15" ht="18" hidden="1" customHeight="1" x14ac:dyDescent="0.3">
      <c r="A1207" s="215" t="s">
        <v>3792</v>
      </c>
      <c r="B1207" s="215" t="s">
        <v>3801</v>
      </c>
      <c r="C1207" s="660">
        <v>2</v>
      </c>
      <c r="D1207" s="381" t="s">
        <v>2671</v>
      </c>
      <c r="E1207" s="214" t="s">
        <v>3938</v>
      </c>
      <c r="F1207" s="221" t="s">
        <v>3939</v>
      </c>
      <c r="G1207" s="527" t="s">
        <v>1076</v>
      </c>
      <c r="H1207" s="528" t="s">
        <v>1076</v>
      </c>
      <c r="I1207" s="214">
        <v>19</v>
      </c>
      <c r="J1207" s="672">
        <f t="shared" si="253"/>
        <v>4.5526315789473681</v>
      </c>
      <c r="K1207" s="673">
        <v>4.6315789473684212</v>
      </c>
      <c r="L1207" s="674">
        <v>4.5789473684210522</v>
      </c>
      <c r="M1207" s="674">
        <v>4.5789473684210522</v>
      </c>
      <c r="N1207" s="674">
        <v>4.4210526315789478</v>
      </c>
      <c r="O1207" s="430" t="s">
        <v>3789</v>
      </c>
    </row>
    <row r="1208" spans="1:15" ht="18" hidden="1" customHeight="1" x14ac:dyDescent="0.3">
      <c r="A1208" s="215" t="s">
        <v>3737</v>
      </c>
      <c r="B1208" s="215" t="s">
        <v>3890</v>
      </c>
      <c r="C1208" s="660">
        <v>1</v>
      </c>
      <c r="D1208" s="362" t="s">
        <v>3950</v>
      </c>
      <c r="E1208" s="192"/>
      <c r="F1208" s="365"/>
      <c r="G1208" s="222" t="s">
        <v>3826</v>
      </c>
      <c r="H1208" s="230" t="s">
        <v>3826</v>
      </c>
      <c r="I1208" s="725">
        <v>6</v>
      </c>
      <c r="J1208" s="675">
        <f>AVERAGE(J1209:J1213)</f>
        <v>4.5666666666666664</v>
      </c>
      <c r="K1208" s="682">
        <f t="shared" ref="K1208:N1208" si="260">AVERAGE(K1209:K1213)</f>
        <v>4.5666666666666664</v>
      </c>
      <c r="L1208" s="683">
        <f t="shared" si="260"/>
        <v>4.5666666666666664</v>
      </c>
      <c r="M1208" s="683">
        <f t="shared" si="260"/>
        <v>4.5666666666666664</v>
      </c>
      <c r="N1208" s="683">
        <f t="shared" si="260"/>
        <v>4.5666666666666664</v>
      </c>
      <c r="O1208" s="434"/>
    </row>
    <row r="1209" spans="1:15" ht="18" hidden="1" customHeight="1" x14ac:dyDescent="0.3">
      <c r="A1209" s="215" t="s">
        <v>3737</v>
      </c>
      <c r="B1209" s="215" t="s">
        <v>3890</v>
      </c>
      <c r="C1209" s="660">
        <v>1</v>
      </c>
      <c r="D1209" s="381" t="s">
        <v>3824</v>
      </c>
      <c r="E1209" s="214" t="s">
        <v>3943</v>
      </c>
      <c r="F1209" s="221" t="s">
        <v>3944</v>
      </c>
      <c r="G1209" s="527" t="s">
        <v>1159</v>
      </c>
      <c r="H1209" s="528" t="s">
        <v>1159</v>
      </c>
      <c r="I1209" s="214">
        <v>6</v>
      </c>
      <c r="J1209" s="672">
        <f t="shared" si="253"/>
        <v>4.666666666666667</v>
      </c>
      <c r="K1209" s="673">
        <v>4.666666666666667</v>
      </c>
      <c r="L1209" s="674">
        <v>4.666666666666667</v>
      </c>
      <c r="M1209" s="674">
        <v>4.666666666666667</v>
      </c>
      <c r="N1209" s="674">
        <v>4.666666666666667</v>
      </c>
      <c r="O1209" s="430" t="s">
        <v>3789</v>
      </c>
    </row>
    <row r="1210" spans="1:15" ht="18" hidden="1" customHeight="1" x14ac:dyDescent="0.3">
      <c r="A1210" s="215" t="s">
        <v>3737</v>
      </c>
      <c r="B1210" s="215" t="s">
        <v>3890</v>
      </c>
      <c r="C1210" s="660">
        <v>1</v>
      </c>
      <c r="D1210" s="381" t="s">
        <v>3824</v>
      </c>
      <c r="E1210" s="214" t="s">
        <v>3044</v>
      </c>
      <c r="F1210" s="221" t="s">
        <v>3045</v>
      </c>
      <c r="G1210" s="527" t="s">
        <v>1159</v>
      </c>
      <c r="H1210" s="528" t="s">
        <v>1159</v>
      </c>
      <c r="I1210" s="214">
        <v>6</v>
      </c>
      <c r="J1210" s="672">
        <f t="shared" ref="J1210:J1273" si="261">AVERAGE(K1210:N1210)</f>
        <v>4.666666666666667</v>
      </c>
      <c r="K1210" s="673">
        <v>4.666666666666667</v>
      </c>
      <c r="L1210" s="674">
        <v>4.666666666666667</v>
      </c>
      <c r="M1210" s="674">
        <v>4.666666666666667</v>
      </c>
      <c r="N1210" s="674">
        <v>4.666666666666667</v>
      </c>
      <c r="O1210" s="430" t="s">
        <v>3789</v>
      </c>
    </row>
    <row r="1211" spans="1:15" ht="18" hidden="1" customHeight="1" x14ac:dyDescent="0.3">
      <c r="A1211" s="215" t="s">
        <v>3737</v>
      </c>
      <c r="B1211" s="215" t="s">
        <v>3890</v>
      </c>
      <c r="C1211" s="660">
        <v>1</v>
      </c>
      <c r="D1211" s="381" t="s">
        <v>3824</v>
      </c>
      <c r="E1211" s="214" t="s">
        <v>3044</v>
      </c>
      <c r="F1211" s="221" t="s">
        <v>3945</v>
      </c>
      <c r="G1211" s="527" t="s">
        <v>1159</v>
      </c>
      <c r="H1211" s="528" t="s">
        <v>1159</v>
      </c>
      <c r="I1211" s="214">
        <v>6</v>
      </c>
      <c r="J1211" s="672">
        <f t="shared" si="261"/>
        <v>4.666666666666667</v>
      </c>
      <c r="K1211" s="673">
        <v>4.666666666666667</v>
      </c>
      <c r="L1211" s="674">
        <v>4.666666666666667</v>
      </c>
      <c r="M1211" s="674">
        <v>4.666666666666667</v>
      </c>
      <c r="N1211" s="674">
        <v>4.666666666666667</v>
      </c>
      <c r="O1211" s="430" t="s">
        <v>3789</v>
      </c>
    </row>
    <row r="1212" spans="1:15" ht="18" hidden="1" customHeight="1" x14ac:dyDescent="0.3">
      <c r="A1212" s="215" t="s">
        <v>3737</v>
      </c>
      <c r="B1212" s="215" t="s">
        <v>3890</v>
      </c>
      <c r="C1212" s="660">
        <v>1</v>
      </c>
      <c r="D1212" s="381" t="s">
        <v>3824</v>
      </c>
      <c r="E1212" s="214" t="s">
        <v>3946</v>
      </c>
      <c r="F1212" s="221" t="s">
        <v>3947</v>
      </c>
      <c r="G1212" s="527" t="s">
        <v>1159</v>
      </c>
      <c r="H1212" s="528" t="s">
        <v>1159</v>
      </c>
      <c r="I1212" s="214">
        <v>6</v>
      </c>
      <c r="J1212" s="672">
        <f t="shared" si="261"/>
        <v>4.333333333333333</v>
      </c>
      <c r="K1212" s="673">
        <v>4.333333333333333</v>
      </c>
      <c r="L1212" s="674">
        <v>4.333333333333333</v>
      </c>
      <c r="M1212" s="674">
        <v>4.333333333333333</v>
      </c>
      <c r="N1212" s="674">
        <v>4.333333333333333</v>
      </c>
      <c r="O1212" s="430" t="s">
        <v>3789</v>
      </c>
    </row>
    <row r="1213" spans="1:15" ht="18" hidden="1" customHeight="1" x14ac:dyDescent="0.3">
      <c r="A1213" s="215" t="s">
        <v>3737</v>
      </c>
      <c r="B1213" s="215" t="s">
        <v>3890</v>
      </c>
      <c r="C1213" s="660">
        <v>1</v>
      </c>
      <c r="D1213" s="381" t="s">
        <v>3824</v>
      </c>
      <c r="E1213" s="214" t="s">
        <v>3948</v>
      </c>
      <c r="F1213" s="221" t="s">
        <v>3949</v>
      </c>
      <c r="G1213" s="527" t="s">
        <v>1159</v>
      </c>
      <c r="H1213" s="528" t="s">
        <v>1159</v>
      </c>
      <c r="I1213" s="214">
        <v>6</v>
      </c>
      <c r="J1213" s="672">
        <f t="shared" si="261"/>
        <v>4.5</v>
      </c>
      <c r="K1213" s="673">
        <v>4.5</v>
      </c>
      <c r="L1213" s="674">
        <v>4.5</v>
      </c>
      <c r="M1213" s="674">
        <v>4.5</v>
      </c>
      <c r="N1213" s="674">
        <v>4.5</v>
      </c>
      <c r="O1213" s="430" t="s">
        <v>3789</v>
      </c>
    </row>
    <row r="1214" spans="1:15" ht="18" hidden="1" customHeight="1" x14ac:dyDescent="0.3">
      <c r="A1214" s="215" t="s">
        <v>3737</v>
      </c>
      <c r="B1214" s="215" t="s">
        <v>3890</v>
      </c>
      <c r="C1214" s="660">
        <v>2</v>
      </c>
      <c r="D1214" s="362" t="s">
        <v>1395</v>
      </c>
      <c r="E1214" s="192"/>
      <c r="F1214" s="365"/>
      <c r="G1214" s="222" t="s">
        <v>3800</v>
      </c>
      <c r="H1214" s="230" t="s">
        <v>3800</v>
      </c>
      <c r="I1214" s="725">
        <v>24</v>
      </c>
      <c r="J1214" s="675">
        <f>AVERAGE(J1215:J1222)</f>
        <v>4.8421442687747032</v>
      </c>
      <c r="K1214" s="682">
        <f t="shared" ref="K1214:N1214" si="262">AVERAGE(K1215:K1222)</f>
        <v>4.8568017127799736</v>
      </c>
      <c r="L1214" s="683">
        <f t="shared" si="262"/>
        <v>4.8471467391304346</v>
      </c>
      <c r="M1214" s="683">
        <f t="shared" si="262"/>
        <v>4.8269927536231885</v>
      </c>
      <c r="N1214" s="683">
        <f t="shared" si="262"/>
        <v>4.8376358695652177</v>
      </c>
      <c r="O1214" s="434"/>
    </row>
    <row r="1215" spans="1:15" ht="18" hidden="1" customHeight="1" x14ac:dyDescent="0.3">
      <c r="A1215" s="215" t="s">
        <v>3737</v>
      </c>
      <c r="B1215" s="215" t="s">
        <v>3890</v>
      </c>
      <c r="C1215" s="660">
        <v>2</v>
      </c>
      <c r="D1215" s="381" t="s">
        <v>3827</v>
      </c>
      <c r="E1215" s="214" t="s">
        <v>2807</v>
      </c>
      <c r="F1215" s="221" t="s">
        <v>3952</v>
      </c>
      <c r="G1215" s="527" t="s">
        <v>1186</v>
      </c>
      <c r="H1215" s="528" t="s">
        <v>1186</v>
      </c>
      <c r="I1215" s="214">
        <v>22</v>
      </c>
      <c r="J1215" s="672">
        <f t="shared" si="261"/>
        <v>4.8132411067193681</v>
      </c>
      <c r="K1215" s="673">
        <v>4.8181818181818183</v>
      </c>
      <c r="L1215" s="674">
        <v>4.8260869565217392</v>
      </c>
      <c r="M1215" s="674">
        <v>4.7826086956521738</v>
      </c>
      <c r="N1215" s="674">
        <v>4.8260869565217392</v>
      </c>
      <c r="O1215" s="430" t="s">
        <v>3789</v>
      </c>
    </row>
    <row r="1216" spans="1:15" ht="18" hidden="1" customHeight="1" x14ac:dyDescent="0.3">
      <c r="A1216" s="215" t="s">
        <v>3737</v>
      </c>
      <c r="B1216" s="215" t="s">
        <v>3890</v>
      </c>
      <c r="C1216" s="660">
        <v>2</v>
      </c>
      <c r="D1216" s="381" t="s">
        <v>3827</v>
      </c>
      <c r="E1216" s="214" t="s">
        <v>2807</v>
      </c>
      <c r="F1216" s="221" t="s">
        <v>3953</v>
      </c>
      <c r="G1216" s="527" t="s">
        <v>1186</v>
      </c>
      <c r="H1216" s="528" t="s">
        <v>1186</v>
      </c>
      <c r="I1216" s="214">
        <v>23</v>
      </c>
      <c r="J1216" s="672">
        <f t="shared" si="261"/>
        <v>4.8301630434782608</v>
      </c>
      <c r="K1216" s="673">
        <v>4.8695652173913047</v>
      </c>
      <c r="L1216" s="674">
        <v>4.8260869565217392</v>
      </c>
      <c r="M1216" s="674">
        <v>4.833333333333333</v>
      </c>
      <c r="N1216" s="674">
        <v>4.791666666666667</v>
      </c>
      <c r="O1216" s="430" t="s">
        <v>3789</v>
      </c>
    </row>
    <row r="1217" spans="1:16" ht="18" hidden="1" customHeight="1" x14ac:dyDescent="0.3">
      <c r="A1217" s="215" t="s">
        <v>3737</v>
      </c>
      <c r="B1217" s="215" t="s">
        <v>3890</v>
      </c>
      <c r="C1217" s="660">
        <v>2</v>
      </c>
      <c r="D1217" s="381" t="s">
        <v>3827</v>
      </c>
      <c r="E1217" s="214" t="s">
        <v>2807</v>
      </c>
      <c r="F1217" s="221" t="s">
        <v>3954</v>
      </c>
      <c r="G1217" s="527" t="s">
        <v>1186</v>
      </c>
      <c r="H1217" s="528" t="s">
        <v>1186</v>
      </c>
      <c r="I1217" s="214">
        <v>24</v>
      </c>
      <c r="J1217" s="672">
        <f t="shared" si="261"/>
        <v>4.84375</v>
      </c>
      <c r="K1217" s="673">
        <v>4.833333333333333</v>
      </c>
      <c r="L1217" s="674">
        <v>4.875</v>
      </c>
      <c r="M1217" s="674">
        <v>4.791666666666667</v>
      </c>
      <c r="N1217" s="674">
        <v>4.875</v>
      </c>
      <c r="O1217" s="430" t="s">
        <v>3789</v>
      </c>
    </row>
    <row r="1218" spans="1:16" ht="18" hidden="1" customHeight="1" x14ac:dyDescent="0.3">
      <c r="A1218" s="215" t="s">
        <v>3737</v>
      </c>
      <c r="B1218" s="215" t="s">
        <v>3890</v>
      </c>
      <c r="C1218" s="660">
        <v>2</v>
      </c>
      <c r="D1218" s="381" t="s">
        <v>3827</v>
      </c>
      <c r="E1218" s="214" t="s">
        <v>2807</v>
      </c>
      <c r="F1218" s="221" t="s">
        <v>3955</v>
      </c>
      <c r="G1218" s="527" t="s">
        <v>1186</v>
      </c>
      <c r="H1218" s="528" t="s">
        <v>1186</v>
      </c>
      <c r="I1218" s="214">
        <v>24</v>
      </c>
      <c r="J1218" s="672">
        <f t="shared" si="261"/>
        <v>4.8541666666666661</v>
      </c>
      <c r="K1218" s="673">
        <v>4.875</v>
      </c>
      <c r="L1218" s="674">
        <v>4.875</v>
      </c>
      <c r="M1218" s="674">
        <v>4.833333333333333</v>
      </c>
      <c r="N1218" s="674">
        <v>4.833333333333333</v>
      </c>
      <c r="O1218" s="430" t="s">
        <v>3789</v>
      </c>
    </row>
    <row r="1219" spans="1:16" ht="18" hidden="1" customHeight="1" x14ac:dyDescent="0.3">
      <c r="A1219" s="215" t="s">
        <v>3737</v>
      </c>
      <c r="B1219" s="215" t="s">
        <v>3890</v>
      </c>
      <c r="C1219" s="660">
        <v>2</v>
      </c>
      <c r="D1219" s="381" t="s">
        <v>3827</v>
      </c>
      <c r="E1219" s="214" t="s">
        <v>2807</v>
      </c>
      <c r="F1219" s="221" t="s">
        <v>3956</v>
      </c>
      <c r="G1219" s="527" t="s">
        <v>1186</v>
      </c>
      <c r="H1219" s="528" t="s">
        <v>1186</v>
      </c>
      <c r="I1219" s="214">
        <v>24</v>
      </c>
      <c r="J1219" s="672">
        <f t="shared" si="261"/>
        <v>4.864583333333333</v>
      </c>
      <c r="K1219" s="673">
        <v>4.875</v>
      </c>
      <c r="L1219" s="674">
        <v>4.833333333333333</v>
      </c>
      <c r="M1219" s="674">
        <v>4.875</v>
      </c>
      <c r="N1219" s="674">
        <v>4.875</v>
      </c>
      <c r="O1219" s="430" t="s">
        <v>3789</v>
      </c>
    </row>
    <row r="1220" spans="1:16" ht="18" hidden="1" customHeight="1" x14ac:dyDescent="0.3">
      <c r="A1220" s="215" t="s">
        <v>3737</v>
      </c>
      <c r="B1220" s="215" t="s">
        <v>3890</v>
      </c>
      <c r="C1220" s="660">
        <v>2</v>
      </c>
      <c r="D1220" s="381" t="s">
        <v>3827</v>
      </c>
      <c r="E1220" s="214" t="s">
        <v>2807</v>
      </c>
      <c r="F1220" s="221" t="s">
        <v>3175</v>
      </c>
      <c r="G1220" s="527" t="s">
        <v>1186</v>
      </c>
      <c r="H1220" s="528" t="s">
        <v>1186</v>
      </c>
      <c r="I1220" s="214">
        <v>24</v>
      </c>
      <c r="J1220" s="672">
        <f t="shared" si="261"/>
        <v>4.864583333333333</v>
      </c>
      <c r="K1220" s="673">
        <v>4.875</v>
      </c>
      <c r="L1220" s="674">
        <v>4.875</v>
      </c>
      <c r="M1220" s="674">
        <v>4.833333333333333</v>
      </c>
      <c r="N1220" s="674">
        <v>4.875</v>
      </c>
      <c r="O1220" s="430" t="s">
        <v>3789</v>
      </c>
    </row>
    <row r="1221" spans="1:16" ht="18" hidden="1" customHeight="1" x14ac:dyDescent="0.3">
      <c r="A1221" s="215" t="s">
        <v>3737</v>
      </c>
      <c r="B1221" s="215" t="s">
        <v>3890</v>
      </c>
      <c r="C1221" s="660">
        <v>2</v>
      </c>
      <c r="D1221" s="381" t="s">
        <v>3827</v>
      </c>
      <c r="E1221" s="214" t="s">
        <v>2807</v>
      </c>
      <c r="F1221" s="221" t="s">
        <v>3176</v>
      </c>
      <c r="G1221" s="527" t="s">
        <v>1186</v>
      </c>
      <c r="H1221" s="528" t="s">
        <v>1186</v>
      </c>
      <c r="I1221" s="214">
        <v>24</v>
      </c>
      <c r="J1221" s="672">
        <f t="shared" si="261"/>
        <v>4.8125</v>
      </c>
      <c r="K1221" s="673">
        <v>4.833333333333333</v>
      </c>
      <c r="L1221" s="674">
        <v>4.833333333333333</v>
      </c>
      <c r="M1221" s="674">
        <v>4.791666666666667</v>
      </c>
      <c r="N1221" s="674">
        <v>4.791666666666667</v>
      </c>
      <c r="O1221" s="430" t="s">
        <v>3789</v>
      </c>
    </row>
    <row r="1222" spans="1:16" ht="18" hidden="1" customHeight="1" x14ac:dyDescent="0.3">
      <c r="A1222" s="215" t="s">
        <v>3737</v>
      </c>
      <c r="B1222" s="215" t="s">
        <v>3890</v>
      </c>
      <c r="C1222" s="660">
        <v>2</v>
      </c>
      <c r="D1222" s="381" t="s">
        <v>3827</v>
      </c>
      <c r="E1222" s="214" t="s">
        <v>2807</v>
      </c>
      <c r="F1222" s="221" t="s">
        <v>3177</v>
      </c>
      <c r="G1222" s="527" t="s">
        <v>1186</v>
      </c>
      <c r="H1222" s="528" t="s">
        <v>1186</v>
      </c>
      <c r="I1222" s="214">
        <v>24</v>
      </c>
      <c r="J1222" s="672">
        <f t="shared" si="261"/>
        <v>4.8541666666666661</v>
      </c>
      <c r="K1222" s="673">
        <v>4.875</v>
      </c>
      <c r="L1222" s="674">
        <v>4.833333333333333</v>
      </c>
      <c r="M1222" s="674">
        <v>4.875</v>
      </c>
      <c r="N1222" s="674">
        <v>4.833333333333333</v>
      </c>
      <c r="O1222" s="430" t="s">
        <v>3789</v>
      </c>
    </row>
    <row r="1223" spans="1:16" ht="18" hidden="1" customHeight="1" x14ac:dyDescent="0.3">
      <c r="A1223" s="215" t="s">
        <v>3737</v>
      </c>
      <c r="B1223" s="215" t="s">
        <v>3890</v>
      </c>
      <c r="C1223" s="660">
        <v>1</v>
      </c>
      <c r="D1223" s="362" t="s">
        <v>3959</v>
      </c>
      <c r="E1223" s="192"/>
      <c r="F1223" s="365"/>
      <c r="G1223" s="222" t="s">
        <v>3832</v>
      </c>
      <c r="H1223" s="230" t="s">
        <v>3832</v>
      </c>
      <c r="I1223" s="725">
        <v>15</v>
      </c>
      <c r="J1223" s="675">
        <f>AVERAGE(J1224:J1228)</f>
        <v>4.6233516483516484</v>
      </c>
      <c r="K1223" s="682">
        <f t="shared" ref="K1223:N1223" si="263">AVERAGE(K1224:K1228)</f>
        <v>4.6428571428571423</v>
      </c>
      <c r="L1223" s="683">
        <f t="shared" si="263"/>
        <v>4.7142857142857153</v>
      </c>
      <c r="M1223" s="683">
        <f t="shared" si="263"/>
        <v>4.5208791208791208</v>
      </c>
      <c r="N1223" s="683">
        <f t="shared" si="263"/>
        <v>4.615384615384615</v>
      </c>
      <c r="O1223" s="434"/>
    </row>
    <row r="1224" spans="1:16" ht="18" hidden="1" customHeight="1" x14ac:dyDescent="0.3">
      <c r="A1224" s="215" t="s">
        <v>3737</v>
      </c>
      <c r="B1224" s="215" t="s">
        <v>3890</v>
      </c>
      <c r="C1224" s="660">
        <v>1</v>
      </c>
      <c r="D1224" s="381" t="s">
        <v>3829</v>
      </c>
      <c r="E1224" s="214" t="s">
        <v>3960</v>
      </c>
      <c r="F1224" s="221" t="s">
        <v>3961</v>
      </c>
      <c r="G1224" s="527" t="s">
        <v>3831</v>
      </c>
      <c r="H1224" s="528" t="s">
        <v>3831</v>
      </c>
      <c r="I1224" s="214">
        <v>14</v>
      </c>
      <c r="J1224" s="672">
        <f t="shared" si="261"/>
        <v>4.4189560439560438</v>
      </c>
      <c r="K1224" s="673">
        <v>4.5714285714285712</v>
      </c>
      <c r="L1224" s="674">
        <v>4.5714285714285712</v>
      </c>
      <c r="M1224" s="674">
        <v>4.0714285714285712</v>
      </c>
      <c r="N1224" s="674">
        <v>4.4615384615384617</v>
      </c>
      <c r="O1224" s="430" t="s">
        <v>3789</v>
      </c>
    </row>
    <row r="1225" spans="1:16" ht="18" hidden="1" customHeight="1" x14ac:dyDescent="0.3">
      <c r="A1225" s="215" t="s">
        <v>3737</v>
      </c>
      <c r="B1225" s="215" t="s">
        <v>3890</v>
      </c>
      <c r="C1225" s="660">
        <v>1</v>
      </c>
      <c r="D1225" s="381" t="s">
        <v>3829</v>
      </c>
      <c r="E1225" s="214" t="s">
        <v>3938</v>
      </c>
      <c r="F1225" s="221" t="s">
        <v>3962</v>
      </c>
      <c r="G1225" s="527" t="s">
        <v>3831</v>
      </c>
      <c r="H1225" s="528" t="s">
        <v>3831</v>
      </c>
      <c r="I1225" s="214">
        <v>14</v>
      </c>
      <c r="J1225" s="672">
        <f t="shared" si="261"/>
        <v>4.561813186813187</v>
      </c>
      <c r="K1225" s="673">
        <v>4.5714285714285712</v>
      </c>
      <c r="L1225" s="674">
        <v>4.6428571428571432</v>
      </c>
      <c r="M1225" s="674">
        <v>4.4615384615384617</v>
      </c>
      <c r="N1225" s="674">
        <v>4.5714285714285712</v>
      </c>
      <c r="O1225" s="430" t="s">
        <v>3789</v>
      </c>
    </row>
    <row r="1226" spans="1:16" ht="18" hidden="1" customHeight="1" x14ac:dyDescent="0.3">
      <c r="A1226" s="215" t="s">
        <v>3737</v>
      </c>
      <c r="B1226" s="215" t="s">
        <v>3890</v>
      </c>
      <c r="C1226" s="660">
        <v>1</v>
      </c>
      <c r="D1226" s="381" t="s">
        <v>3829</v>
      </c>
      <c r="E1226" s="214" t="s">
        <v>2558</v>
      </c>
      <c r="F1226" s="221" t="s">
        <v>2949</v>
      </c>
      <c r="G1226" s="527" t="s">
        <v>3831</v>
      </c>
      <c r="H1226" s="528" t="s">
        <v>3831</v>
      </c>
      <c r="I1226" s="214">
        <v>14</v>
      </c>
      <c r="J1226" s="672">
        <f t="shared" si="261"/>
        <v>4.6538461538461533</v>
      </c>
      <c r="K1226" s="673">
        <v>4.6428571428571432</v>
      </c>
      <c r="L1226" s="674">
        <v>4.7142857142857144</v>
      </c>
      <c r="M1226" s="674">
        <v>4.6428571428571432</v>
      </c>
      <c r="N1226" s="674">
        <v>4.615384615384615</v>
      </c>
      <c r="O1226" s="430" t="s">
        <v>2059</v>
      </c>
    </row>
    <row r="1227" spans="1:16" ht="18" hidden="1" customHeight="1" x14ac:dyDescent="0.3">
      <c r="A1227" s="215" t="s">
        <v>3737</v>
      </c>
      <c r="B1227" s="215" t="s">
        <v>3890</v>
      </c>
      <c r="C1227" s="660">
        <v>1</v>
      </c>
      <c r="D1227" s="381" t="s">
        <v>3829</v>
      </c>
      <c r="E1227" s="214" t="s">
        <v>3963</v>
      </c>
      <c r="F1227" s="221" t="s">
        <v>3964</v>
      </c>
      <c r="G1227" s="527" t="s">
        <v>3831</v>
      </c>
      <c r="H1227" s="528" t="s">
        <v>3831</v>
      </c>
      <c r="I1227" s="214">
        <v>14</v>
      </c>
      <c r="J1227" s="672">
        <f t="shared" si="261"/>
        <v>4.6428571428571423</v>
      </c>
      <c r="K1227" s="673">
        <v>4.5714285714285712</v>
      </c>
      <c r="L1227" s="674">
        <v>4.7142857142857144</v>
      </c>
      <c r="M1227" s="674">
        <v>4.6428571428571432</v>
      </c>
      <c r="N1227" s="674">
        <v>4.6428571428571432</v>
      </c>
      <c r="O1227" s="430" t="s">
        <v>3789</v>
      </c>
    </row>
    <row r="1228" spans="1:16" ht="18" hidden="1" customHeight="1" x14ac:dyDescent="0.3">
      <c r="A1228" s="215" t="s">
        <v>3737</v>
      </c>
      <c r="B1228" s="215" t="s">
        <v>3890</v>
      </c>
      <c r="C1228" s="660">
        <v>1</v>
      </c>
      <c r="D1228" s="381" t="s">
        <v>3829</v>
      </c>
      <c r="E1228" s="214" t="s">
        <v>3081</v>
      </c>
      <c r="F1228" s="221" t="s">
        <v>3965</v>
      </c>
      <c r="G1228" s="527" t="s">
        <v>3831</v>
      </c>
      <c r="H1228" s="528" t="s">
        <v>3831</v>
      </c>
      <c r="I1228" s="214">
        <v>14</v>
      </c>
      <c r="J1228" s="672">
        <f t="shared" si="261"/>
        <v>4.8392857142857135</v>
      </c>
      <c r="K1228" s="673">
        <v>4.8571428571428568</v>
      </c>
      <c r="L1228" s="674">
        <v>4.9285714285714288</v>
      </c>
      <c r="M1228" s="674">
        <v>4.7857142857142856</v>
      </c>
      <c r="N1228" s="674">
        <v>4.7857142857142856</v>
      </c>
      <c r="O1228" s="430" t="s">
        <v>3789</v>
      </c>
    </row>
    <row r="1229" spans="1:16" ht="18" customHeight="1" x14ac:dyDescent="0.3">
      <c r="A1229" s="215" t="s">
        <v>3737</v>
      </c>
      <c r="B1229" s="215" t="s">
        <v>3988</v>
      </c>
      <c r="C1229" s="660">
        <v>22</v>
      </c>
      <c r="D1229" s="362" t="s">
        <v>3986</v>
      </c>
      <c r="E1229" s="192"/>
      <c r="F1229" s="365"/>
      <c r="G1229" s="222" t="s">
        <v>3906</v>
      </c>
      <c r="H1229" s="230" t="s">
        <v>248</v>
      </c>
      <c r="I1229" s="725">
        <v>68</v>
      </c>
      <c r="J1229" s="675">
        <f>AVERAGE(J1230:J1255)</f>
        <v>4.6462764579555449</v>
      </c>
      <c r="K1229" s="682">
        <f t="shared" ref="K1229:N1229" si="264">AVERAGE(K1230:K1255)</f>
        <v>4.6485494712802611</v>
      </c>
      <c r="L1229" s="683">
        <f t="shared" si="264"/>
        <v>4.6643218880573309</v>
      </c>
      <c r="M1229" s="683">
        <f t="shared" si="264"/>
        <v>4.6308991984905541</v>
      </c>
      <c r="N1229" s="683">
        <f t="shared" si="264"/>
        <v>4.6413352739940343</v>
      </c>
      <c r="O1229" s="434"/>
    </row>
    <row r="1230" spans="1:16" ht="18" customHeight="1" x14ac:dyDescent="0.3">
      <c r="A1230" s="215" t="s">
        <v>3737</v>
      </c>
      <c r="B1230" s="215" t="s">
        <v>3988</v>
      </c>
      <c r="C1230" s="660">
        <v>22</v>
      </c>
      <c r="D1230" s="356" t="s">
        <v>3987</v>
      </c>
      <c r="E1230" s="214" t="s">
        <v>2768</v>
      </c>
      <c r="F1230" s="221" t="s">
        <v>2769</v>
      </c>
      <c r="G1230" s="527" t="s">
        <v>3906</v>
      </c>
      <c r="H1230" s="528" t="s">
        <v>248</v>
      </c>
      <c r="I1230" s="214">
        <v>60</v>
      </c>
      <c r="J1230" s="672">
        <f t="shared" ref="J1230:J1239" si="265">AVERAGE(K1230:N1230)</f>
        <v>4.6449145073153542</v>
      </c>
      <c r="K1230" s="673">
        <v>4.6333333333333337</v>
      </c>
      <c r="L1230" s="674">
        <v>4.6721311475409832</v>
      </c>
      <c r="M1230" s="674">
        <v>4.580645161290323</v>
      </c>
      <c r="N1230" s="674">
        <v>4.693548387096774</v>
      </c>
      <c r="O1230" s="430" t="s">
        <v>2764</v>
      </c>
    </row>
    <row r="1231" spans="1:16" ht="18" customHeight="1" x14ac:dyDescent="0.3">
      <c r="A1231" s="215" t="s">
        <v>3737</v>
      </c>
      <c r="B1231" s="215" t="s">
        <v>3988</v>
      </c>
      <c r="C1231" s="660">
        <v>22</v>
      </c>
      <c r="D1231" s="356" t="s">
        <v>3987</v>
      </c>
      <c r="E1231" s="214" t="s">
        <v>3974</v>
      </c>
      <c r="F1231" s="221" t="s">
        <v>3975</v>
      </c>
      <c r="G1231" s="527" t="s">
        <v>3906</v>
      </c>
      <c r="H1231" s="528" t="s">
        <v>248</v>
      </c>
      <c r="I1231" s="214">
        <v>64</v>
      </c>
      <c r="J1231" s="675">
        <f t="shared" si="265"/>
        <v>4.0314980158730158</v>
      </c>
      <c r="K1231" s="676">
        <v>4.046875</v>
      </c>
      <c r="L1231" s="677">
        <v>4.0634920634920633</v>
      </c>
      <c r="M1231" s="677">
        <v>3.984375</v>
      </c>
      <c r="N1231" s="677">
        <v>4.03125</v>
      </c>
      <c r="O1231" s="430" t="s">
        <v>3787</v>
      </c>
      <c r="P1231" s="1"/>
    </row>
    <row r="1232" spans="1:16" ht="18" customHeight="1" x14ac:dyDescent="0.3">
      <c r="A1232" s="215" t="s">
        <v>3737</v>
      </c>
      <c r="B1232" s="215" t="s">
        <v>3988</v>
      </c>
      <c r="C1232" s="660">
        <v>22</v>
      </c>
      <c r="D1232" s="356" t="s">
        <v>3987</v>
      </c>
      <c r="E1232" s="214" t="s">
        <v>3103</v>
      </c>
      <c r="F1232" s="221" t="s">
        <v>3104</v>
      </c>
      <c r="G1232" s="527" t="s">
        <v>3906</v>
      </c>
      <c r="H1232" s="528" t="s">
        <v>248</v>
      </c>
      <c r="I1232" s="214">
        <v>32</v>
      </c>
      <c r="J1232" s="675">
        <f t="shared" si="265"/>
        <v>4.609375</v>
      </c>
      <c r="K1232" s="676">
        <v>4.65625</v>
      </c>
      <c r="L1232" s="677">
        <v>4.5</v>
      </c>
      <c r="M1232" s="677">
        <v>4.625</v>
      </c>
      <c r="N1232" s="677">
        <v>4.65625</v>
      </c>
      <c r="O1232" s="430" t="s">
        <v>3100</v>
      </c>
    </row>
    <row r="1233" spans="1:16" ht="18" customHeight="1" x14ac:dyDescent="0.3">
      <c r="A1233" s="215" t="s">
        <v>3737</v>
      </c>
      <c r="B1233" s="215" t="s">
        <v>3988</v>
      </c>
      <c r="C1233" s="660">
        <v>22</v>
      </c>
      <c r="D1233" s="356" t="s">
        <v>3987</v>
      </c>
      <c r="E1233" s="214" t="s">
        <v>3098</v>
      </c>
      <c r="F1233" s="221" t="s">
        <v>3099</v>
      </c>
      <c r="G1233" s="527" t="s">
        <v>3906</v>
      </c>
      <c r="H1233" s="528" t="s">
        <v>248</v>
      </c>
      <c r="I1233" s="214">
        <v>12</v>
      </c>
      <c r="J1233" s="675">
        <f t="shared" si="265"/>
        <v>4.666666666666667</v>
      </c>
      <c r="K1233" s="676">
        <v>4.666666666666667</v>
      </c>
      <c r="L1233" s="677">
        <v>4.666666666666667</v>
      </c>
      <c r="M1233" s="677">
        <v>4.666666666666667</v>
      </c>
      <c r="N1233" s="677">
        <v>4.666666666666667</v>
      </c>
      <c r="O1233" s="430" t="s">
        <v>3100</v>
      </c>
    </row>
    <row r="1234" spans="1:16" ht="18" customHeight="1" x14ac:dyDescent="0.3">
      <c r="A1234" s="215" t="s">
        <v>3737</v>
      </c>
      <c r="B1234" s="215" t="s">
        <v>3988</v>
      </c>
      <c r="C1234" s="660">
        <v>22</v>
      </c>
      <c r="D1234" s="356" t="s">
        <v>3987</v>
      </c>
      <c r="E1234" s="214" t="s">
        <v>3105</v>
      </c>
      <c r="F1234" s="221" t="s">
        <v>3106</v>
      </c>
      <c r="G1234" s="527" t="s">
        <v>3906</v>
      </c>
      <c r="H1234" s="528" t="s">
        <v>248</v>
      </c>
      <c r="I1234" s="214">
        <v>6</v>
      </c>
      <c r="J1234" s="675">
        <f t="shared" si="265"/>
        <v>4.833333333333333</v>
      </c>
      <c r="K1234" s="676">
        <v>4.833333333333333</v>
      </c>
      <c r="L1234" s="677">
        <v>4.833333333333333</v>
      </c>
      <c r="M1234" s="677">
        <v>4.833333333333333</v>
      </c>
      <c r="N1234" s="677">
        <v>4.833333333333333</v>
      </c>
      <c r="O1234" s="430" t="s">
        <v>3100</v>
      </c>
      <c r="P1234" s="1"/>
    </row>
    <row r="1235" spans="1:16" ht="18" customHeight="1" x14ac:dyDescent="0.3">
      <c r="A1235" s="215" t="s">
        <v>3737</v>
      </c>
      <c r="B1235" s="215" t="s">
        <v>3988</v>
      </c>
      <c r="C1235" s="660">
        <v>22</v>
      </c>
      <c r="D1235" s="356" t="s">
        <v>3987</v>
      </c>
      <c r="E1235" s="214" t="s">
        <v>3107</v>
      </c>
      <c r="F1235" s="221" t="s">
        <v>3108</v>
      </c>
      <c r="G1235" s="527" t="s">
        <v>3906</v>
      </c>
      <c r="H1235" s="528" t="s">
        <v>248</v>
      </c>
      <c r="I1235" s="214">
        <v>10</v>
      </c>
      <c r="J1235" s="675">
        <f t="shared" si="265"/>
        <v>4.9000000000000004</v>
      </c>
      <c r="K1235" s="676">
        <v>4.9000000000000004</v>
      </c>
      <c r="L1235" s="677">
        <v>4.9000000000000004</v>
      </c>
      <c r="M1235" s="677">
        <v>4.9000000000000004</v>
      </c>
      <c r="N1235" s="677">
        <v>4.9000000000000004</v>
      </c>
      <c r="O1235" s="430" t="s">
        <v>3100</v>
      </c>
    </row>
    <row r="1236" spans="1:16" ht="18" customHeight="1" x14ac:dyDescent="0.3">
      <c r="A1236" s="215" t="s">
        <v>3737</v>
      </c>
      <c r="B1236" s="215" t="s">
        <v>3988</v>
      </c>
      <c r="C1236" s="660">
        <v>22</v>
      </c>
      <c r="D1236" s="356" t="s">
        <v>3987</v>
      </c>
      <c r="E1236" s="214" t="s">
        <v>3101</v>
      </c>
      <c r="F1236" s="221" t="s">
        <v>3102</v>
      </c>
      <c r="G1236" s="527" t="s">
        <v>3906</v>
      </c>
      <c r="H1236" s="528" t="s">
        <v>248</v>
      </c>
      <c r="I1236" s="214">
        <v>10</v>
      </c>
      <c r="J1236" s="675">
        <f t="shared" si="265"/>
        <v>4.5999999999999996</v>
      </c>
      <c r="K1236" s="676">
        <v>4.5999999999999996</v>
      </c>
      <c r="L1236" s="677">
        <v>4.5999999999999996</v>
      </c>
      <c r="M1236" s="677">
        <v>4.5999999999999996</v>
      </c>
      <c r="N1236" s="677">
        <v>4.5999999999999996</v>
      </c>
      <c r="O1236" s="430" t="s">
        <v>3100</v>
      </c>
    </row>
    <row r="1237" spans="1:16" ht="18" customHeight="1" x14ac:dyDescent="0.3">
      <c r="A1237" s="215" t="s">
        <v>3737</v>
      </c>
      <c r="B1237" s="215" t="s">
        <v>3988</v>
      </c>
      <c r="C1237" s="660">
        <v>22</v>
      </c>
      <c r="D1237" s="356" t="s">
        <v>3987</v>
      </c>
      <c r="E1237" s="214" t="s">
        <v>3109</v>
      </c>
      <c r="F1237" s="221" t="s">
        <v>3110</v>
      </c>
      <c r="G1237" s="527" t="s">
        <v>3906</v>
      </c>
      <c r="H1237" s="528" t="s">
        <v>248</v>
      </c>
      <c r="I1237" s="214">
        <v>9</v>
      </c>
      <c r="J1237" s="675">
        <f t="shared" si="265"/>
        <v>4.2777777777777777</v>
      </c>
      <c r="K1237" s="676">
        <v>4.333333333333333</v>
      </c>
      <c r="L1237" s="677">
        <v>4.333333333333333</v>
      </c>
      <c r="M1237" s="677">
        <v>4.1111111111111107</v>
      </c>
      <c r="N1237" s="677">
        <v>4.333333333333333</v>
      </c>
      <c r="O1237" s="430" t="s">
        <v>3100</v>
      </c>
    </row>
    <row r="1238" spans="1:16" ht="18" customHeight="1" x14ac:dyDescent="0.3">
      <c r="A1238" s="215" t="s">
        <v>3737</v>
      </c>
      <c r="B1238" s="215" t="s">
        <v>3988</v>
      </c>
      <c r="C1238" s="660">
        <v>22</v>
      </c>
      <c r="D1238" s="356" t="s">
        <v>3987</v>
      </c>
      <c r="E1238" s="214" t="s">
        <v>2795</v>
      </c>
      <c r="F1238" s="221" t="s">
        <v>2788</v>
      </c>
      <c r="G1238" s="527" t="s">
        <v>3906</v>
      </c>
      <c r="H1238" s="528" t="s">
        <v>248</v>
      </c>
      <c r="I1238" s="214">
        <v>13</v>
      </c>
      <c r="J1238" s="675">
        <f t="shared" si="265"/>
        <v>4.7884615384615383</v>
      </c>
      <c r="K1238" s="676">
        <v>4.7692307692307692</v>
      </c>
      <c r="L1238" s="677">
        <v>4.7692307692307692</v>
      </c>
      <c r="M1238" s="677">
        <v>4.7692307692307692</v>
      </c>
      <c r="N1238" s="677">
        <v>4.8461538461538458</v>
      </c>
      <c r="O1238" s="430" t="s">
        <v>2789</v>
      </c>
      <c r="P1238" s="1"/>
    </row>
    <row r="1239" spans="1:16" ht="18" customHeight="1" x14ac:dyDescent="0.3">
      <c r="A1239" s="215" t="s">
        <v>3737</v>
      </c>
      <c r="B1239" s="215" t="s">
        <v>3988</v>
      </c>
      <c r="C1239" s="660">
        <v>22</v>
      </c>
      <c r="D1239" s="356" t="s">
        <v>3987</v>
      </c>
      <c r="E1239" s="103" t="s">
        <v>2790</v>
      </c>
      <c r="F1239" s="181" t="s">
        <v>2791</v>
      </c>
      <c r="G1239" s="527" t="s">
        <v>3906</v>
      </c>
      <c r="H1239" s="528" t="s">
        <v>248</v>
      </c>
      <c r="I1239" s="214">
        <v>10</v>
      </c>
      <c r="J1239" s="675">
        <f t="shared" si="265"/>
        <v>4.8</v>
      </c>
      <c r="K1239" s="676">
        <v>4.8</v>
      </c>
      <c r="L1239" s="677">
        <v>4.8</v>
      </c>
      <c r="M1239" s="677">
        <v>4.8</v>
      </c>
      <c r="N1239" s="677">
        <v>4.8</v>
      </c>
      <c r="O1239" s="430" t="s">
        <v>2789</v>
      </c>
    </row>
    <row r="1240" spans="1:16" ht="18" customHeight="1" x14ac:dyDescent="0.3">
      <c r="A1240" s="215" t="s">
        <v>3737</v>
      </c>
      <c r="B1240" s="215" t="s">
        <v>3988</v>
      </c>
      <c r="C1240" s="660">
        <v>22</v>
      </c>
      <c r="D1240" s="356" t="s">
        <v>3987</v>
      </c>
      <c r="E1240" s="103" t="s">
        <v>2796</v>
      </c>
      <c r="F1240" s="181" t="s">
        <v>2791</v>
      </c>
      <c r="G1240" s="527" t="s">
        <v>3906</v>
      </c>
      <c r="H1240" s="528" t="s">
        <v>248</v>
      </c>
      <c r="I1240" s="214">
        <v>11</v>
      </c>
      <c r="J1240" s="675">
        <f>AVERAGE(K1240:N1240)</f>
        <v>4.6363636363636367</v>
      </c>
      <c r="K1240" s="676">
        <v>4.6363636363636367</v>
      </c>
      <c r="L1240" s="677">
        <v>4.6363636363636367</v>
      </c>
      <c r="M1240" s="677">
        <v>4.6363636363636367</v>
      </c>
      <c r="N1240" s="677">
        <v>4.6363636363636367</v>
      </c>
      <c r="O1240" s="430" t="s">
        <v>2789</v>
      </c>
    </row>
    <row r="1241" spans="1:16" ht="18" customHeight="1" x14ac:dyDescent="0.3">
      <c r="A1241" s="215" t="s">
        <v>3737</v>
      </c>
      <c r="B1241" s="215" t="s">
        <v>3988</v>
      </c>
      <c r="C1241" s="660">
        <v>22</v>
      </c>
      <c r="D1241" s="356" t="s">
        <v>3987</v>
      </c>
      <c r="E1241" s="103" t="s">
        <v>2787</v>
      </c>
      <c r="F1241" s="181" t="s">
        <v>2788</v>
      </c>
      <c r="G1241" s="527" t="s">
        <v>3906</v>
      </c>
      <c r="H1241" s="528" t="s">
        <v>248</v>
      </c>
      <c r="I1241" s="214">
        <v>13</v>
      </c>
      <c r="J1241" s="675">
        <f t="shared" ref="J1241:J1255" si="266">AVERAGE(K1241:N1241)</f>
        <v>4.6346153846153841</v>
      </c>
      <c r="K1241" s="676">
        <v>4.615384615384615</v>
      </c>
      <c r="L1241" s="677">
        <v>4.6923076923076925</v>
      </c>
      <c r="M1241" s="677">
        <v>4.615384615384615</v>
      </c>
      <c r="N1241" s="677">
        <v>4.615384615384615</v>
      </c>
      <c r="O1241" s="430" t="s">
        <v>2789</v>
      </c>
    </row>
    <row r="1242" spans="1:16" ht="18" customHeight="1" x14ac:dyDescent="0.3">
      <c r="A1242" s="215" t="s">
        <v>3737</v>
      </c>
      <c r="B1242" s="215" t="s">
        <v>3988</v>
      </c>
      <c r="C1242" s="660">
        <v>22</v>
      </c>
      <c r="D1242" s="356" t="s">
        <v>3987</v>
      </c>
      <c r="E1242" s="103" t="s">
        <v>2792</v>
      </c>
      <c r="F1242" s="181" t="s">
        <v>2793</v>
      </c>
      <c r="G1242" s="527" t="s">
        <v>3906</v>
      </c>
      <c r="H1242" s="528" t="s">
        <v>248</v>
      </c>
      <c r="I1242" s="214">
        <v>19</v>
      </c>
      <c r="J1242" s="675">
        <f t="shared" si="266"/>
        <v>4.7894736842105265</v>
      </c>
      <c r="K1242" s="676">
        <v>4.7894736842105265</v>
      </c>
      <c r="L1242" s="677">
        <v>4.7894736842105265</v>
      </c>
      <c r="M1242" s="677">
        <v>4.7894736842105265</v>
      </c>
      <c r="N1242" s="677">
        <v>4.7894736842105265</v>
      </c>
      <c r="O1242" s="430" t="s">
        <v>2789</v>
      </c>
    </row>
    <row r="1243" spans="1:16" ht="18" customHeight="1" x14ac:dyDescent="0.3">
      <c r="A1243" s="215" t="s">
        <v>3737</v>
      </c>
      <c r="B1243" s="215" t="s">
        <v>3988</v>
      </c>
      <c r="C1243" s="660">
        <v>22</v>
      </c>
      <c r="D1243" s="356" t="s">
        <v>3987</v>
      </c>
      <c r="E1243" s="103" t="s">
        <v>2794</v>
      </c>
      <c r="F1243" s="181" t="s">
        <v>2791</v>
      </c>
      <c r="G1243" s="527" t="s">
        <v>3906</v>
      </c>
      <c r="H1243" s="528" t="s">
        <v>248</v>
      </c>
      <c r="I1243" s="214">
        <v>12</v>
      </c>
      <c r="J1243" s="675">
        <f t="shared" si="266"/>
        <v>5</v>
      </c>
      <c r="K1243" s="676">
        <v>5</v>
      </c>
      <c r="L1243" s="677">
        <v>5</v>
      </c>
      <c r="M1243" s="677">
        <v>5</v>
      </c>
      <c r="N1243" s="677">
        <v>5</v>
      </c>
      <c r="O1243" s="430" t="s">
        <v>2789</v>
      </c>
      <c r="P1243" s="1"/>
    </row>
    <row r="1244" spans="1:16" ht="18" customHeight="1" x14ac:dyDescent="0.3">
      <c r="A1244" s="215" t="s">
        <v>3737</v>
      </c>
      <c r="B1244" s="215" t="s">
        <v>3988</v>
      </c>
      <c r="C1244" s="660">
        <v>22</v>
      </c>
      <c r="D1244" s="356" t="s">
        <v>3987</v>
      </c>
      <c r="E1244" s="103" t="s">
        <v>3976</v>
      </c>
      <c r="F1244" s="181" t="s">
        <v>3977</v>
      </c>
      <c r="G1244" s="527" t="s">
        <v>3906</v>
      </c>
      <c r="H1244" s="528" t="s">
        <v>248</v>
      </c>
      <c r="I1244" s="214">
        <v>61</v>
      </c>
      <c r="J1244" s="675">
        <f t="shared" si="266"/>
        <v>4.5614754098360653</v>
      </c>
      <c r="K1244" s="676">
        <v>4.5737704918032787</v>
      </c>
      <c r="L1244" s="677">
        <v>4.6065573770491799</v>
      </c>
      <c r="M1244" s="677">
        <v>4.5409836065573774</v>
      </c>
      <c r="N1244" s="677">
        <v>4.5245901639344259</v>
      </c>
      <c r="O1244" s="430" t="s">
        <v>3788</v>
      </c>
      <c r="P1244" s="1"/>
    </row>
    <row r="1245" spans="1:16" ht="18" customHeight="1" x14ac:dyDescent="0.3">
      <c r="A1245" s="215" t="s">
        <v>3737</v>
      </c>
      <c r="B1245" s="215" t="s">
        <v>3988</v>
      </c>
      <c r="C1245" s="660">
        <v>22</v>
      </c>
      <c r="D1245" s="356" t="s">
        <v>3987</v>
      </c>
      <c r="E1245" s="103" t="s">
        <v>3116</v>
      </c>
      <c r="F1245" s="181" t="s">
        <v>3117</v>
      </c>
      <c r="G1245" s="527" t="s">
        <v>3906</v>
      </c>
      <c r="H1245" s="528" t="s">
        <v>248</v>
      </c>
      <c r="I1245" s="214">
        <v>11</v>
      </c>
      <c r="J1245" s="675">
        <f t="shared" si="266"/>
        <v>4.5681818181818192</v>
      </c>
      <c r="K1245" s="676">
        <v>4.5454545454545459</v>
      </c>
      <c r="L1245" s="677">
        <v>4.6363636363636367</v>
      </c>
      <c r="M1245" s="677">
        <v>4.5454545454545459</v>
      </c>
      <c r="N1245" s="677">
        <v>4.5454545454545459</v>
      </c>
      <c r="O1245" s="430" t="s">
        <v>3113</v>
      </c>
      <c r="P1245" s="1"/>
    </row>
    <row r="1246" spans="1:16" ht="18" customHeight="1" x14ac:dyDescent="0.3">
      <c r="A1246" s="215" t="s">
        <v>3737</v>
      </c>
      <c r="B1246" s="215" t="s">
        <v>3988</v>
      </c>
      <c r="C1246" s="660">
        <v>22</v>
      </c>
      <c r="D1246" s="356" t="s">
        <v>3987</v>
      </c>
      <c r="E1246" s="103" t="s">
        <v>3111</v>
      </c>
      <c r="F1246" s="181" t="s">
        <v>3112</v>
      </c>
      <c r="G1246" s="527" t="s">
        <v>3906</v>
      </c>
      <c r="H1246" s="528" t="s">
        <v>248</v>
      </c>
      <c r="I1246" s="214">
        <v>21</v>
      </c>
      <c r="J1246" s="675">
        <f t="shared" si="266"/>
        <v>4.5238095238095237</v>
      </c>
      <c r="K1246" s="676">
        <v>4.5238095238095237</v>
      </c>
      <c r="L1246" s="677">
        <v>4.5238095238095237</v>
      </c>
      <c r="M1246" s="677">
        <v>4.5238095238095237</v>
      </c>
      <c r="N1246" s="677">
        <v>4.5238095238095237</v>
      </c>
      <c r="O1246" s="430" t="s">
        <v>3113</v>
      </c>
      <c r="P1246" s="1"/>
    </row>
    <row r="1247" spans="1:16" ht="18" customHeight="1" x14ac:dyDescent="0.3">
      <c r="A1247" s="215" t="s">
        <v>3737</v>
      </c>
      <c r="B1247" s="215" t="s">
        <v>3988</v>
      </c>
      <c r="C1247" s="660">
        <v>22</v>
      </c>
      <c r="D1247" s="356" t="s">
        <v>3987</v>
      </c>
      <c r="E1247" s="103" t="s">
        <v>3114</v>
      </c>
      <c r="F1247" s="181" t="s">
        <v>3115</v>
      </c>
      <c r="G1247" s="527" t="s">
        <v>3906</v>
      </c>
      <c r="H1247" s="528" t="s">
        <v>248</v>
      </c>
      <c r="I1247" s="214">
        <v>11</v>
      </c>
      <c r="J1247" s="675">
        <f t="shared" si="266"/>
        <v>4.5159090909090915</v>
      </c>
      <c r="K1247" s="676">
        <v>4.5454545454545459</v>
      </c>
      <c r="L1247" s="677">
        <v>4.7</v>
      </c>
      <c r="M1247" s="677">
        <v>4.5454545454545459</v>
      </c>
      <c r="N1247" s="677">
        <v>4.2727272727272725</v>
      </c>
      <c r="O1247" s="430" t="s">
        <v>3113</v>
      </c>
      <c r="P1247" s="1"/>
    </row>
    <row r="1248" spans="1:16" ht="18" customHeight="1" x14ac:dyDescent="0.3">
      <c r="A1248" s="215" t="s">
        <v>3737</v>
      </c>
      <c r="B1248" s="215" t="s">
        <v>3988</v>
      </c>
      <c r="C1248" s="660">
        <v>22</v>
      </c>
      <c r="D1248" s="356" t="s">
        <v>3987</v>
      </c>
      <c r="E1248" s="214" t="s">
        <v>2845</v>
      </c>
      <c r="F1248" s="221" t="s">
        <v>2846</v>
      </c>
      <c r="G1248" s="527" t="s">
        <v>3906</v>
      </c>
      <c r="H1248" s="528" t="s">
        <v>248</v>
      </c>
      <c r="I1248" s="214">
        <v>36</v>
      </c>
      <c r="J1248" s="675">
        <f t="shared" si="266"/>
        <v>4.7305555555555561</v>
      </c>
      <c r="K1248" s="676">
        <v>4.7222222222222223</v>
      </c>
      <c r="L1248" s="677">
        <v>4.7428571428571429</v>
      </c>
      <c r="M1248" s="677">
        <v>4.7142857142857144</v>
      </c>
      <c r="N1248" s="677">
        <v>4.7428571428571429</v>
      </c>
      <c r="O1248" s="430" t="s">
        <v>2847</v>
      </c>
      <c r="P1248" s="1"/>
    </row>
    <row r="1249" spans="1:16" ht="18" customHeight="1" x14ac:dyDescent="0.3">
      <c r="A1249" s="215" t="s">
        <v>3737</v>
      </c>
      <c r="B1249" s="215" t="s">
        <v>3988</v>
      </c>
      <c r="C1249" s="660">
        <v>22</v>
      </c>
      <c r="D1249" s="356" t="s">
        <v>3987</v>
      </c>
      <c r="E1249" s="214" t="s">
        <v>2850</v>
      </c>
      <c r="F1249" s="221" t="s">
        <v>2851</v>
      </c>
      <c r="G1249" s="527" t="s">
        <v>3906</v>
      </c>
      <c r="H1249" s="528" t="s">
        <v>248</v>
      </c>
      <c r="I1249" s="214">
        <v>22</v>
      </c>
      <c r="J1249" s="675">
        <f t="shared" si="266"/>
        <v>4.8181818181818183</v>
      </c>
      <c r="K1249" s="676">
        <v>4.8181818181818183</v>
      </c>
      <c r="L1249" s="677">
        <v>4.8181818181818183</v>
      </c>
      <c r="M1249" s="677">
        <v>4.8181818181818183</v>
      </c>
      <c r="N1249" s="677">
        <v>4.8181818181818183</v>
      </c>
      <c r="O1249" s="430" t="s">
        <v>2847</v>
      </c>
      <c r="P1249" s="1"/>
    </row>
    <row r="1250" spans="1:16" ht="18" customHeight="1" x14ac:dyDescent="0.3">
      <c r="A1250" s="215" t="s">
        <v>3737</v>
      </c>
      <c r="B1250" s="215" t="s">
        <v>3988</v>
      </c>
      <c r="C1250" s="660">
        <v>22</v>
      </c>
      <c r="D1250" s="356" t="s">
        <v>3987</v>
      </c>
      <c r="E1250" s="214" t="s">
        <v>2848</v>
      </c>
      <c r="F1250" s="221" t="s">
        <v>2849</v>
      </c>
      <c r="G1250" s="719" t="s">
        <v>3906</v>
      </c>
      <c r="H1250" s="720" t="s">
        <v>248</v>
      </c>
      <c r="I1250" s="721">
        <v>13</v>
      </c>
      <c r="J1250" s="675">
        <f t="shared" si="266"/>
        <v>4.8621794871794872</v>
      </c>
      <c r="K1250" s="676">
        <v>4.8461538461538458</v>
      </c>
      <c r="L1250" s="677">
        <v>4.9230769230769234</v>
      </c>
      <c r="M1250" s="677">
        <v>4.8461538461538458</v>
      </c>
      <c r="N1250" s="677">
        <v>4.833333333333333</v>
      </c>
      <c r="O1250" s="430" t="s">
        <v>2847</v>
      </c>
    </row>
    <row r="1251" spans="1:16" ht="18" customHeight="1" x14ac:dyDescent="0.3">
      <c r="A1251" s="215" t="s">
        <v>3737</v>
      </c>
      <c r="B1251" s="215" t="s">
        <v>3988</v>
      </c>
      <c r="C1251" s="660">
        <v>22</v>
      </c>
      <c r="D1251" s="356" t="s">
        <v>3987</v>
      </c>
      <c r="E1251" s="214" t="s">
        <v>3978</v>
      </c>
      <c r="F1251" s="221" t="s">
        <v>3979</v>
      </c>
      <c r="G1251" s="719" t="s">
        <v>3906</v>
      </c>
      <c r="H1251" s="720" t="s">
        <v>248</v>
      </c>
      <c r="I1251" s="722">
        <v>59</v>
      </c>
      <c r="J1251" s="675">
        <f t="shared" si="266"/>
        <v>4.5813261968480523</v>
      </c>
      <c r="K1251" s="676">
        <v>4.6101694915254239</v>
      </c>
      <c r="L1251" s="677">
        <v>4.5423728813559325</v>
      </c>
      <c r="M1251" s="677">
        <v>4.5762711864406782</v>
      </c>
      <c r="N1251" s="677">
        <v>4.5964912280701755</v>
      </c>
      <c r="O1251" s="430" t="s">
        <v>3788</v>
      </c>
    </row>
    <row r="1252" spans="1:16" ht="18" customHeight="1" x14ac:dyDescent="0.3">
      <c r="A1252" s="215" t="s">
        <v>3737</v>
      </c>
      <c r="B1252" s="215" t="s">
        <v>3988</v>
      </c>
      <c r="C1252" s="660">
        <v>22</v>
      </c>
      <c r="D1252" s="356" t="s">
        <v>3987</v>
      </c>
      <c r="E1252" s="214" t="s">
        <v>3980</v>
      </c>
      <c r="F1252" s="221" t="s">
        <v>3981</v>
      </c>
      <c r="G1252" s="719" t="s">
        <v>3906</v>
      </c>
      <c r="H1252" s="720" t="s">
        <v>248</v>
      </c>
      <c r="I1252" s="722">
        <v>64</v>
      </c>
      <c r="J1252" s="675">
        <f t="shared" si="266"/>
        <v>4.4862351190476186</v>
      </c>
      <c r="K1252" s="676">
        <v>4.46875</v>
      </c>
      <c r="L1252" s="677">
        <v>4.53125</v>
      </c>
      <c r="M1252" s="677">
        <v>4.46875</v>
      </c>
      <c r="N1252" s="677">
        <v>4.4761904761904763</v>
      </c>
      <c r="O1252" s="430" t="s">
        <v>3788</v>
      </c>
    </row>
    <row r="1253" spans="1:16" ht="18" customHeight="1" x14ac:dyDescent="0.3">
      <c r="A1253" s="215" t="s">
        <v>3737</v>
      </c>
      <c r="B1253" s="215" t="s">
        <v>3988</v>
      </c>
      <c r="C1253" s="660">
        <v>22</v>
      </c>
      <c r="D1253" s="356" t="s">
        <v>3987</v>
      </c>
      <c r="E1253" s="214" t="s">
        <v>3980</v>
      </c>
      <c r="F1253" s="221" t="s">
        <v>3982</v>
      </c>
      <c r="G1253" s="719" t="s">
        <v>3906</v>
      </c>
      <c r="H1253" s="720" t="s">
        <v>248</v>
      </c>
      <c r="I1253" s="722">
        <v>64</v>
      </c>
      <c r="J1253" s="675">
        <f t="shared" si="266"/>
        <v>4.523563508064516</v>
      </c>
      <c r="K1253" s="676">
        <v>4.53125</v>
      </c>
      <c r="L1253" s="677">
        <v>4.53125</v>
      </c>
      <c r="M1253" s="677">
        <v>4.515625</v>
      </c>
      <c r="N1253" s="677">
        <v>4.5161290322580649</v>
      </c>
      <c r="O1253" s="430" t="s">
        <v>3788</v>
      </c>
    </row>
    <row r="1254" spans="1:16" ht="18" customHeight="1" x14ac:dyDescent="0.3">
      <c r="A1254" s="215" t="s">
        <v>3737</v>
      </c>
      <c r="B1254" s="215" t="s">
        <v>3988</v>
      </c>
      <c r="C1254" s="660">
        <v>22</v>
      </c>
      <c r="D1254" s="356" t="s">
        <v>3987</v>
      </c>
      <c r="E1254" s="214" t="s">
        <v>3983</v>
      </c>
      <c r="F1254" s="221" t="s">
        <v>3984</v>
      </c>
      <c r="G1254" s="719" t="s">
        <v>3906</v>
      </c>
      <c r="H1254" s="720" t="s">
        <v>248</v>
      </c>
      <c r="I1254" s="722">
        <v>63</v>
      </c>
      <c r="J1254" s="675">
        <f t="shared" si="266"/>
        <v>4.6772273425499229</v>
      </c>
      <c r="K1254" s="676">
        <v>4.6825396825396828</v>
      </c>
      <c r="L1254" s="677">
        <v>4.6984126984126986</v>
      </c>
      <c r="M1254" s="677">
        <v>4.666666666666667</v>
      </c>
      <c r="N1254" s="677">
        <v>4.661290322580645</v>
      </c>
      <c r="O1254" s="430" t="s">
        <v>3788</v>
      </c>
    </row>
    <row r="1255" spans="1:16" ht="18" customHeight="1" x14ac:dyDescent="0.3">
      <c r="A1255" s="215" t="s">
        <v>3737</v>
      </c>
      <c r="B1255" s="215" t="s">
        <v>3988</v>
      </c>
      <c r="C1255" s="660">
        <v>22</v>
      </c>
      <c r="D1255" s="356" t="s">
        <v>3987</v>
      </c>
      <c r="E1255" s="214" t="s">
        <v>3269</v>
      </c>
      <c r="F1255" s="221" t="s">
        <v>3985</v>
      </c>
      <c r="G1255" s="719" t="s">
        <v>3906</v>
      </c>
      <c r="H1255" s="720" t="s">
        <v>248</v>
      </c>
      <c r="I1255" s="214">
        <v>63</v>
      </c>
      <c r="J1255" s="675">
        <f t="shared" si="266"/>
        <v>4.7420634920634921</v>
      </c>
      <c r="K1255" s="673">
        <v>4.7142857142857144</v>
      </c>
      <c r="L1255" s="674">
        <v>4.7619047619047619</v>
      </c>
      <c r="M1255" s="674">
        <v>4.7301587301587302</v>
      </c>
      <c r="N1255" s="674">
        <v>4.7619047619047619</v>
      </c>
      <c r="O1255" s="430" t="s">
        <v>3788</v>
      </c>
    </row>
    <row r="1256" spans="1:16" ht="18" hidden="1" customHeight="1" x14ac:dyDescent="0.3">
      <c r="A1256" s="215" t="s">
        <v>3737</v>
      </c>
      <c r="B1256" s="215" t="s">
        <v>3988</v>
      </c>
      <c r="C1256" s="660">
        <v>3</v>
      </c>
      <c r="D1256" s="362" t="s">
        <v>3997</v>
      </c>
      <c r="E1256" s="192"/>
      <c r="F1256" s="365"/>
      <c r="G1256" s="222" t="s">
        <v>3811</v>
      </c>
      <c r="H1256" s="230" t="s">
        <v>362</v>
      </c>
      <c r="I1256" s="725">
        <v>20</v>
      </c>
      <c r="J1256" s="675">
        <f>AVERAGE(J1257:J1263)</f>
        <v>4.7460317460317469</v>
      </c>
      <c r="K1256" s="682">
        <f t="shared" ref="K1256:N1256" si="267">AVERAGE(K1257:K1263)</f>
        <v>4.7619047619047619</v>
      </c>
      <c r="L1256" s="683">
        <f t="shared" si="267"/>
        <v>4.7301587301587293</v>
      </c>
      <c r="M1256" s="683">
        <f t="shared" si="267"/>
        <v>4.7380952380952381</v>
      </c>
      <c r="N1256" s="683">
        <f t="shared" si="267"/>
        <v>4.753968253968254</v>
      </c>
      <c r="O1256" s="434"/>
    </row>
    <row r="1257" spans="1:16" ht="18" hidden="1" customHeight="1" x14ac:dyDescent="0.3">
      <c r="A1257" s="215" t="s">
        <v>3792</v>
      </c>
      <c r="B1257" s="215" t="s">
        <v>3833</v>
      </c>
      <c r="C1257" s="660">
        <v>3</v>
      </c>
      <c r="D1257" s="381" t="s">
        <v>3808</v>
      </c>
      <c r="E1257" s="214" t="s">
        <v>3068</v>
      </c>
      <c r="F1257" s="221" t="s">
        <v>3227</v>
      </c>
      <c r="G1257" s="527" t="s">
        <v>1101</v>
      </c>
      <c r="H1257" s="528" t="s">
        <v>1101</v>
      </c>
      <c r="I1257" s="214">
        <v>18</v>
      </c>
      <c r="J1257" s="672">
        <f t="shared" si="261"/>
        <v>4.7222222222222214</v>
      </c>
      <c r="K1257" s="673">
        <v>4.7222222222222223</v>
      </c>
      <c r="L1257" s="674">
        <v>4.7222222222222197</v>
      </c>
      <c r="M1257" s="674">
        <v>4.7222222222222223</v>
      </c>
      <c r="N1257" s="674">
        <v>4.7222222222222223</v>
      </c>
      <c r="O1257" s="430" t="s">
        <v>3789</v>
      </c>
    </row>
    <row r="1258" spans="1:16" ht="18" hidden="1" customHeight="1" x14ac:dyDescent="0.3">
      <c r="A1258" s="215" t="s">
        <v>3792</v>
      </c>
      <c r="B1258" s="215" t="s">
        <v>3833</v>
      </c>
      <c r="C1258" s="660">
        <v>3</v>
      </c>
      <c r="D1258" s="381" t="s">
        <v>3807</v>
      </c>
      <c r="E1258" s="214" t="s">
        <v>2911</v>
      </c>
      <c r="F1258" s="221" t="s">
        <v>2912</v>
      </c>
      <c r="G1258" s="527" t="s">
        <v>1101</v>
      </c>
      <c r="H1258" s="528" t="s">
        <v>1101</v>
      </c>
      <c r="I1258" s="214">
        <v>18</v>
      </c>
      <c r="J1258" s="672">
        <f t="shared" si="261"/>
        <v>4.7222222222222223</v>
      </c>
      <c r="K1258" s="673">
        <v>4.7222222222222223</v>
      </c>
      <c r="L1258" s="674">
        <v>4.7222222222222223</v>
      </c>
      <c r="M1258" s="674">
        <v>4.7222222222222223</v>
      </c>
      <c r="N1258" s="674">
        <v>4.7222222222222223</v>
      </c>
      <c r="O1258" s="430" t="s">
        <v>3789</v>
      </c>
    </row>
    <row r="1259" spans="1:16" ht="18" hidden="1" customHeight="1" x14ac:dyDescent="0.3">
      <c r="A1259" s="215" t="s">
        <v>3792</v>
      </c>
      <c r="B1259" s="215" t="s">
        <v>3833</v>
      </c>
      <c r="C1259" s="660">
        <v>3</v>
      </c>
      <c r="D1259" s="381" t="s">
        <v>3807</v>
      </c>
      <c r="E1259" s="214" t="s">
        <v>3269</v>
      </c>
      <c r="F1259" s="221" t="s">
        <v>3270</v>
      </c>
      <c r="G1259" s="527" t="s">
        <v>1101</v>
      </c>
      <c r="H1259" s="528" t="s">
        <v>1101</v>
      </c>
      <c r="I1259" s="214">
        <v>18</v>
      </c>
      <c r="J1259" s="672">
        <f t="shared" si="261"/>
        <v>4.6527777777777777</v>
      </c>
      <c r="K1259" s="673">
        <v>4.666666666666667</v>
      </c>
      <c r="L1259" s="674">
        <v>4.666666666666667</v>
      </c>
      <c r="M1259" s="674">
        <v>4.6111111111111107</v>
      </c>
      <c r="N1259" s="674">
        <v>4.666666666666667</v>
      </c>
      <c r="O1259" s="430" t="s">
        <v>3789</v>
      </c>
    </row>
    <row r="1260" spans="1:16" ht="18" hidden="1" customHeight="1" x14ac:dyDescent="0.3">
      <c r="A1260" s="215" t="s">
        <v>3792</v>
      </c>
      <c r="B1260" s="215" t="s">
        <v>3833</v>
      </c>
      <c r="C1260" s="660">
        <v>3</v>
      </c>
      <c r="D1260" s="381" t="s">
        <v>3807</v>
      </c>
      <c r="E1260" s="214" t="s">
        <v>2741</v>
      </c>
      <c r="F1260" s="221" t="s">
        <v>3993</v>
      </c>
      <c r="G1260" s="527" t="s">
        <v>1101</v>
      </c>
      <c r="H1260" s="528" t="s">
        <v>1101</v>
      </c>
      <c r="I1260" s="214">
        <v>18</v>
      </c>
      <c r="J1260" s="672">
        <f t="shared" si="261"/>
        <v>4.8055555555555554</v>
      </c>
      <c r="K1260" s="673">
        <v>4.833333333333333</v>
      </c>
      <c r="L1260" s="674">
        <v>4.833333333333333</v>
      </c>
      <c r="M1260" s="674">
        <v>4.7777777777777777</v>
      </c>
      <c r="N1260" s="674">
        <v>4.7777777777777777</v>
      </c>
      <c r="O1260" s="430" t="s">
        <v>3789</v>
      </c>
    </row>
    <row r="1261" spans="1:16" ht="18" hidden="1" customHeight="1" x14ac:dyDescent="0.3">
      <c r="A1261" s="215" t="s">
        <v>3792</v>
      </c>
      <c r="B1261" s="215" t="s">
        <v>3833</v>
      </c>
      <c r="C1261" s="660">
        <v>3</v>
      </c>
      <c r="D1261" s="381" t="s">
        <v>3807</v>
      </c>
      <c r="E1261" s="214" t="s">
        <v>2741</v>
      </c>
      <c r="F1261" s="221" t="s">
        <v>3389</v>
      </c>
      <c r="G1261" s="527" t="s">
        <v>1101</v>
      </c>
      <c r="H1261" s="528" t="s">
        <v>1101</v>
      </c>
      <c r="I1261" s="214">
        <v>18</v>
      </c>
      <c r="J1261" s="672">
        <f t="shared" si="261"/>
        <v>4.791666666666667</v>
      </c>
      <c r="K1261" s="673">
        <v>4.7777777777777777</v>
      </c>
      <c r="L1261" s="674">
        <v>4.833333333333333</v>
      </c>
      <c r="M1261" s="674">
        <v>4.7777777777777777</v>
      </c>
      <c r="N1261" s="674">
        <v>4.7777777777777777</v>
      </c>
      <c r="O1261" s="430" t="s">
        <v>3789</v>
      </c>
    </row>
    <row r="1262" spans="1:16" ht="18" hidden="1" customHeight="1" x14ac:dyDescent="0.3">
      <c r="A1262" s="215" t="s">
        <v>3792</v>
      </c>
      <c r="B1262" s="215" t="s">
        <v>3833</v>
      </c>
      <c r="C1262" s="660">
        <v>3</v>
      </c>
      <c r="D1262" s="381" t="s">
        <v>3807</v>
      </c>
      <c r="E1262" s="214" t="s">
        <v>3994</v>
      </c>
      <c r="F1262" s="221" t="s">
        <v>3995</v>
      </c>
      <c r="G1262" s="527" t="s">
        <v>1101</v>
      </c>
      <c r="H1262" s="528" t="s">
        <v>1101</v>
      </c>
      <c r="I1262" s="214">
        <v>18</v>
      </c>
      <c r="J1262" s="672">
        <f t="shared" si="261"/>
        <v>4.7777777777777777</v>
      </c>
      <c r="K1262" s="673">
        <v>4.7777777777777777</v>
      </c>
      <c r="L1262" s="674">
        <v>4.7777777777777777</v>
      </c>
      <c r="M1262" s="674">
        <v>4.7777777777777777</v>
      </c>
      <c r="N1262" s="674">
        <v>4.7777777777777777</v>
      </c>
      <c r="O1262" s="430" t="s">
        <v>2059</v>
      </c>
    </row>
    <row r="1263" spans="1:16" ht="18" hidden="1" customHeight="1" x14ac:dyDescent="0.3">
      <c r="A1263" s="215" t="s">
        <v>3792</v>
      </c>
      <c r="B1263" s="215" t="s">
        <v>3833</v>
      </c>
      <c r="C1263" s="660">
        <v>3</v>
      </c>
      <c r="D1263" s="381" t="s">
        <v>3807</v>
      </c>
      <c r="E1263" s="214" t="s">
        <v>2741</v>
      </c>
      <c r="F1263" s="221" t="s">
        <v>3996</v>
      </c>
      <c r="G1263" s="527" t="s">
        <v>1101</v>
      </c>
      <c r="H1263" s="528" t="s">
        <v>1101</v>
      </c>
      <c r="I1263" s="214">
        <v>18</v>
      </c>
      <c r="J1263" s="672">
        <f t="shared" si="261"/>
        <v>4.75</v>
      </c>
      <c r="K1263" s="673">
        <v>4.833333333333333</v>
      </c>
      <c r="L1263" s="674">
        <v>4.5555555555555554</v>
      </c>
      <c r="M1263" s="674">
        <v>4.7777777777777777</v>
      </c>
      <c r="N1263" s="674">
        <v>4.833333333333333</v>
      </c>
      <c r="O1263" s="430" t="s">
        <v>3789</v>
      </c>
    </row>
    <row r="1264" spans="1:16" ht="18" hidden="1" customHeight="1" x14ac:dyDescent="0.3">
      <c r="A1264" s="215" t="s">
        <v>3737</v>
      </c>
      <c r="B1264" s="215" t="s">
        <v>3988</v>
      </c>
      <c r="C1264" s="660">
        <v>3</v>
      </c>
      <c r="D1264" s="362" t="s">
        <v>1047</v>
      </c>
      <c r="E1264" s="192"/>
      <c r="F1264" s="365"/>
      <c r="G1264" s="222" t="s">
        <v>3814</v>
      </c>
      <c r="H1264" s="230" t="s">
        <v>536</v>
      </c>
      <c r="I1264" s="725">
        <v>71</v>
      </c>
      <c r="J1264" s="675">
        <f>AVERAGE(J1265:J1274)</f>
        <v>4.3519810894351618</v>
      </c>
      <c r="K1264" s="682">
        <f t="shared" ref="K1264:N1264" si="268">AVERAGE(K1265:K1274)</f>
        <v>4.3611267605633808</v>
      </c>
      <c r="L1264" s="683">
        <f t="shared" si="268"/>
        <v>4.3758318024086549</v>
      </c>
      <c r="M1264" s="683">
        <f t="shared" si="268"/>
        <v>4.3042253521126757</v>
      </c>
      <c r="N1264" s="683">
        <f t="shared" si="268"/>
        <v>4.3667404426559351</v>
      </c>
      <c r="O1264" s="434"/>
    </row>
    <row r="1265" spans="1:15" ht="18" hidden="1" customHeight="1" x14ac:dyDescent="0.3">
      <c r="A1265" s="215" t="s">
        <v>3737</v>
      </c>
      <c r="B1265" s="215" t="s">
        <v>3988</v>
      </c>
      <c r="C1265" s="660">
        <v>3</v>
      </c>
      <c r="D1265" s="381" t="s">
        <v>3882</v>
      </c>
      <c r="E1265" s="214" t="s">
        <v>2877</v>
      </c>
      <c r="F1265" s="221" t="s">
        <v>2977</v>
      </c>
      <c r="G1265" s="527" t="s">
        <v>3813</v>
      </c>
      <c r="H1265" s="528" t="s">
        <v>1131</v>
      </c>
      <c r="I1265" s="214">
        <v>70</v>
      </c>
      <c r="J1265" s="672">
        <f t="shared" si="261"/>
        <v>4.4128189426413558</v>
      </c>
      <c r="K1265" s="673">
        <v>4.4000000000000004</v>
      </c>
      <c r="L1265" s="674">
        <v>4.4202898550724639</v>
      </c>
      <c r="M1265" s="674">
        <v>4.394366197183099</v>
      </c>
      <c r="N1265" s="674">
        <v>4.436619718309859</v>
      </c>
      <c r="O1265" s="430" t="s">
        <v>4101</v>
      </c>
    </row>
    <row r="1266" spans="1:15" ht="18" hidden="1" customHeight="1" x14ac:dyDescent="0.3">
      <c r="A1266" s="215" t="s">
        <v>3737</v>
      </c>
      <c r="B1266" s="215" t="s">
        <v>3988</v>
      </c>
      <c r="C1266" s="660">
        <v>3</v>
      </c>
      <c r="D1266" s="381" t="s">
        <v>3882</v>
      </c>
      <c r="E1266" s="214" t="s">
        <v>2807</v>
      </c>
      <c r="F1266" s="221" t="s">
        <v>3157</v>
      </c>
      <c r="G1266" s="527" t="s">
        <v>3813</v>
      </c>
      <c r="H1266" s="528" t="s">
        <v>1131</v>
      </c>
      <c r="I1266" s="214">
        <v>71</v>
      </c>
      <c r="J1266" s="672">
        <f t="shared" si="261"/>
        <v>4.3767605633802811</v>
      </c>
      <c r="K1266" s="673">
        <v>4.352112676056338</v>
      </c>
      <c r="L1266" s="674">
        <v>4.436619718309859</v>
      </c>
      <c r="M1266" s="674">
        <v>4.3098591549295771</v>
      </c>
      <c r="N1266" s="674">
        <v>4.408450704225352</v>
      </c>
      <c r="O1266" s="430" t="s">
        <v>4101</v>
      </c>
    </row>
    <row r="1267" spans="1:15" ht="18" hidden="1" customHeight="1" x14ac:dyDescent="0.3">
      <c r="A1267" s="215" t="s">
        <v>3737</v>
      </c>
      <c r="B1267" s="215" t="s">
        <v>3988</v>
      </c>
      <c r="C1267" s="660">
        <v>3</v>
      </c>
      <c r="D1267" s="381" t="s">
        <v>3882</v>
      </c>
      <c r="E1267" s="214" t="s">
        <v>2807</v>
      </c>
      <c r="F1267" s="221" t="s">
        <v>3158</v>
      </c>
      <c r="G1267" s="527" t="s">
        <v>3813</v>
      </c>
      <c r="H1267" s="528" t="s">
        <v>1131</v>
      </c>
      <c r="I1267" s="214">
        <v>71</v>
      </c>
      <c r="J1267" s="672">
        <f t="shared" si="261"/>
        <v>4.3732394366197189</v>
      </c>
      <c r="K1267" s="673">
        <v>4.3661971830985919</v>
      </c>
      <c r="L1267" s="674">
        <v>4.436619718309859</v>
      </c>
      <c r="M1267" s="674">
        <v>4.295774647887324</v>
      </c>
      <c r="N1267" s="674">
        <v>4.394366197183099</v>
      </c>
      <c r="O1267" s="430" t="s">
        <v>4101</v>
      </c>
    </row>
    <row r="1268" spans="1:15" ht="18" hidden="1" customHeight="1" x14ac:dyDescent="0.3">
      <c r="A1268" s="215" t="s">
        <v>3737</v>
      </c>
      <c r="B1268" s="215" t="s">
        <v>3988</v>
      </c>
      <c r="C1268" s="660">
        <v>3</v>
      </c>
      <c r="D1268" s="381" t="s">
        <v>3882</v>
      </c>
      <c r="E1268" s="214" t="s">
        <v>2890</v>
      </c>
      <c r="F1268" s="221" t="s">
        <v>2813</v>
      </c>
      <c r="G1268" s="527" t="s">
        <v>3813</v>
      </c>
      <c r="H1268" s="528" t="s">
        <v>1131</v>
      </c>
      <c r="I1268" s="214">
        <v>71</v>
      </c>
      <c r="J1268" s="672">
        <f t="shared" si="261"/>
        <v>4.3992957746478876</v>
      </c>
      <c r="K1268" s="673">
        <v>4.422535211267606</v>
      </c>
      <c r="L1268" s="674">
        <v>4.408450704225352</v>
      </c>
      <c r="M1268" s="674">
        <v>4.3661971830985919</v>
      </c>
      <c r="N1268" s="674">
        <v>4.4000000000000004</v>
      </c>
      <c r="O1268" s="430" t="s">
        <v>4101</v>
      </c>
    </row>
    <row r="1269" spans="1:15" ht="18" hidden="1" customHeight="1" x14ac:dyDescent="0.3">
      <c r="A1269" s="215" t="s">
        <v>3737</v>
      </c>
      <c r="B1269" s="215" t="s">
        <v>3988</v>
      </c>
      <c r="C1269" s="660">
        <v>3</v>
      </c>
      <c r="D1269" s="381" t="s">
        <v>3882</v>
      </c>
      <c r="E1269" s="214" t="s">
        <v>2558</v>
      </c>
      <c r="F1269" s="221" t="s">
        <v>2972</v>
      </c>
      <c r="G1269" s="527" t="s">
        <v>3813</v>
      </c>
      <c r="H1269" s="528" t="s">
        <v>1131</v>
      </c>
      <c r="I1269" s="214">
        <v>71</v>
      </c>
      <c r="J1269" s="672">
        <f t="shared" si="261"/>
        <v>4.3640342052313885</v>
      </c>
      <c r="K1269" s="673">
        <v>4.3661971830985919</v>
      </c>
      <c r="L1269" s="674">
        <v>4.380281690140845</v>
      </c>
      <c r="M1269" s="674">
        <v>4.323943661971831</v>
      </c>
      <c r="N1269" s="674">
        <v>4.3857142857142861</v>
      </c>
      <c r="O1269" s="430" t="s">
        <v>4101</v>
      </c>
    </row>
    <row r="1270" spans="1:15" ht="18" hidden="1" customHeight="1" x14ac:dyDescent="0.3">
      <c r="A1270" s="215" t="s">
        <v>3737</v>
      </c>
      <c r="B1270" s="215" t="s">
        <v>3988</v>
      </c>
      <c r="C1270" s="660">
        <v>3</v>
      </c>
      <c r="D1270" s="381" t="s">
        <v>3882</v>
      </c>
      <c r="E1270" s="214" t="s">
        <v>2746</v>
      </c>
      <c r="F1270" s="221" t="s">
        <v>4001</v>
      </c>
      <c r="G1270" s="527" t="s">
        <v>3813</v>
      </c>
      <c r="H1270" s="528" t="s">
        <v>1131</v>
      </c>
      <c r="I1270" s="214">
        <v>71</v>
      </c>
      <c r="J1270" s="672">
        <f t="shared" si="261"/>
        <v>4.288732394366197</v>
      </c>
      <c r="K1270" s="673">
        <v>4.323943661971831</v>
      </c>
      <c r="L1270" s="674">
        <v>4.253521126760563</v>
      </c>
      <c r="M1270" s="674">
        <v>4.323943661971831</v>
      </c>
      <c r="N1270" s="674">
        <v>4.253521126760563</v>
      </c>
      <c r="O1270" s="430" t="s">
        <v>4101</v>
      </c>
    </row>
    <row r="1271" spans="1:15" ht="18" hidden="1" customHeight="1" x14ac:dyDescent="0.3">
      <c r="A1271" s="215" t="s">
        <v>3737</v>
      </c>
      <c r="B1271" s="215" t="s">
        <v>3988</v>
      </c>
      <c r="C1271" s="660">
        <v>3</v>
      </c>
      <c r="D1271" s="381" t="s">
        <v>3882</v>
      </c>
      <c r="E1271" s="214" t="s">
        <v>2897</v>
      </c>
      <c r="F1271" s="221" t="s">
        <v>2898</v>
      </c>
      <c r="G1271" s="527" t="s">
        <v>3813</v>
      </c>
      <c r="H1271" s="528" t="s">
        <v>1131</v>
      </c>
      <c r="I1271" s="214">
        <v>71</v>
      </c>
      <c r="J1271" s="672">
        <f t="shared" si="261"/>
        <v>4.2792253521126762</v>
      </c>
      <c r="K1271" s="673">
        <v>4.3098591549295771</v>
      </c>
      <c r="L1271" s="674">
        <v>4.3098591549295771</v>
      </c>
      <c r="M1271" s="674">
        <v>4.197183098591549</v>
      </c>
      <c r="N1271" s="674">
        <v>4.3</v>
      </c>
      <c r="O1271" s="430" t="s">
        <v>4101</v>
      </c>
    </row>
    <row r="1272" spans="1:15" ht="18" hidden="1" customHeight="1" x14ac:dyDescent="0.3">
      <c r="A1272" s="215" t="s">
        <v>3737</v>
      </c>
      <c r="B1272" s="215" t="s">
        <v>3988</v>
      </c>
      <c r="C1272" s="660">
        <v>3</v>
      </c>
      <c r="D1272" s="381" t="s">
        <v>3882</v>
      </c>
      <c r="E1272" s="214" t="s">
        <v>2970</v>
      </c>
      <c r="F1272" s="221" t="s">
        <v>2971</v>
      </c>
      <c r="G1272" s="527" t="s">
        <v>3813</v>
      </c>
      <c r="H1272" s="528" t="s">
        <v>1131</v>
      </c>
      <c r="I1272" s="214">
        <v>71</v>
      </c>
      <c r="J1272" s="672">
        <f t="shared" si="261"/>
        <v>4.2651408450704222</v>
      </c>
      <c r="K1272" s="673">
        <v>4.267605633802817</v>
      </c>
      <c r="L1272" s="674">
        <v>4.295774647887324</v>
      </c>
      <c r="M1272" s="674">
        <v>4.197183098591549</v>
      </c>
      <c r="N1272" s="674">
        <v>4.3</v>
      </c>
      <c r="O1272" s="430" t="s">
        <v>4101</v>
      </c>
    </row>
    <row r="1273" spans="1:15" ht="18" hidden="1" customHeight="1" x14ac:dyDescent="0.3">
      <c r="A1273" s="215" t="s">
        <v>3737</v>
      </c>
      <c r="B1273" s="215" t="s">
        <v>3988</v>
      </c>
      <c r="C1273" s="660">
        <v>3</v>
      </c>
      <c r="D1273" s="381" t="s">
        <v>3882</v>
      </c>
      <c r="E1273" s="214" t="s">
        <v>2806</v>
      </c>
      <c r="F1273" s="221" t="s">
        <v>2891</v>
      </c>
      <c r="G1273" s="527" t="s">
        <v>3813</v>
      </c>
      <c r="H1273" s="528" t="s">
        <v>1131</v>
      </c>
      <c r="I1273" s="214">
        <v>71</v>
      </c>
      <c r="J1273" s="672">
        <f t="shared" si="261"/>
        <v>4.320422535211268</v>
      </c>
      <c r="K1273" s="673">
        <v>4.3380281690140849</v>
      </c>
      <c r="L1273" s="674">
        <v>4.352112676056338</v>
      </c>
      <c r="M1273" s="674">
        <v>4.295774647887324</v>
      </c>
      <c r="N1273" s="674">
        <v>4.295774647887324</v>
      </c>
      <c r="O1273" s="430" t="s">
        <v>4101</v>
      </c>
    </row>
    <row r="1274" spans="1:15" ht="18" hidden="1" customHeight="1" x14ac:dyDescent="0.3">
      <c r="A1274" s="215" t="s">
        <v>3737</v>
      </c>
      <c r="B1274" s="215" t="s">
        <v>3988</v>
      </c>
      <c r="C1274" s="660">
        <v>3</v>
      </c>
      <c r="D1274" s="381" t="s">
        <v>3882</v>
      </c>
      <c r="E1274" s="214" t="s">
        <v>2777</v>
      </c>
      <c r="F1274" s="221" t="s">
        <v>4002</v>
      </c>
      <c r="G1274" s="527" t="s">
        <v>3813</v>
      </c>
      <c r="H1274" s="528" t="s">
        <v>1131</v>
      </c>
      <c r="I1274" s="214">
        <v>71</v>
      </c>
      <c r="J1274" s="672">
        <f t="shared" ref="J1274" si="269">AVERAGE(K1274:N1274)</f>
        <v>4.4401408450704221</v>
      </c>
      <c r="K1274" s="673">
        <v>4.464788732394366</v>
      </c>
      <c r="L1274" s="674">
        <v>4.464788732394366</v>
      </c>
      <c r="M1274" s="674">
        <v>4.3380281690140849</v>
      </c>
      <c r="N1274" s="674">
        <v>4.492957746478873</v>
      </c>
      <c r="O1274" s="430" t="s">
        <v>4101</v>
      </c>
    </row>
    <row r="1275" spans="1:15" ht="18" hidden="1" customHeight="1" x14ac:dyDescent="0.3">
      <c r="A1275" s="215" t="s">
        <v>3737</v>
      </c>
      <c r="B1275" s="215" t="s">
        <v>3988</v>
      </c>
      <c r="C1275" s="660">
        <v>1</v>
      </c>
      <c r="D1275" s="362" t="s">
        <v>4007</v>
      </c>
      <c r="E1275" s="192"/>
      <c r="F1275" s="365"/>
      <c r="G1275" s="222" t="s">
        <v>3832</v>
      </c>
      <c r="H1275" s="230" t="s">
        <v>3832</v>
      </c>
      <c r="I1275" s="725">
        <v>16</v>
      </c>
      <c r="J1275" s="675">
        <f>AVERAGE(J1276:J1281)</f>
        <v>4.6640625</v>
      </c>
      <c r="K1275" s="682">
        <f t="shared" ref="K1275:N1275" si="270">AVERAGE(K1276:K1281)</f>
        <v>4.645833333333333</v>
      </c>
      <c r="L1275" s="683">
        <f t="shared" si="270"/>
        <v>4.697916666666667</v>
      </c>
      <c r="M1275" s="683">
        <f t="shared" si="270"/>
        <v>4.614583333333333</v>
      </c>
      <c r="N1275" s="683">
        <f t="shared" si="270"/>
        <v>4.697916666666667</v>
      </c>
      <c r="O1275" s="434"/>
    </row>
    <row r="1276" spans="1:15" ht="18" hidden="1" customHeight="1" x14ac:dyDescent="0.3">
      <c r="A1276" s="215" t="s">
        <v>3737</v>
      </c>
      <c r="B1276" s="215" t="s">
        <v>3988</v>
      </c>
      <c r="C1276" s="660">
        <v>1</v>
      </c>
      <c r="D1276" s="381" t="s">
        <v>3847</v>
      </c>
      <c r="E1276" s="214" t="s">
        <v>2538</v>
      </c>
      <c r="F1276" s="221" t="s">
        <v>2760</v>
      </c>
      <c r="G1276" s="527" t="s">
        <v>3831</v>
      </c>
      <c r="H1276" s="528" t="s">
        <v>3831</v>
      </c>
      <c r="I1276" s="214">
        <v>16</v>
      </c>
      <c r="J1276" s="672">
        <f t="shared" ref="J1276:J1281" si="271">AVERAGE(K1276:N1276)</f>
        <v>4.609375</v>
      </c>
      <c r="K1276" s="673">
        <v>4.5</v>
      </c>
      <c r="L1276" s="674">
        <v>4.5625</v>
      </c>
      <c r="M1276" s="674">
        <v>4.6875</v>
      </c>
      <c r="N1276" s="674">
        <v>4.6875</v>
      </c>
      <c r="O1276" s="430" t="s">
        <v>2059</v>
      </c>
    </row>
    <row r="1277" spans="1:15" ht="18" hidden="1" customHeight="1" x14ac:dyDescent="0.3">
      <c r="A1277" s="215" t="s">
        <v>3737</v>
      </c>
      <c r="B1277" s="215" t="s">
        <v>3988</v>
      </c>
      <c r="C1277" s="660">
        <v>1</v>
      </c>
      <c r="D1277" s="381" t="s">
        <v>3846</v>
      </c>
      <c r="E1277" s="214" t="s">
        <v>4008</v>
      </c>
      <c r="F1277" s="221" t="s">
        <v>4009</v>
      </c>
      <c r="G1277" s="527" t="s">
        <v>3831</v>
      </c>
      <c r="H1277" s="528" t="s">
        <v>3831</v>
      </c>
      <c r="I1277" s="214">
        <v>16</v>
      </c>
      <c r="J1277" s="672">
        <f t="shared" si="271"/>
        <v>4.453125</v>
      </c>
      <c r="K1277" s="673">
        <v>4.5625</v>
      </c>
      <c r="L1277" s="674">
        <v>4.5625</v>
      </c>
      <c r="M1277" s="674">
        <v>4.1875</v>
      </c>
      <c r="N1277" s="674">
        <v>4.5</v>
      </c>
      <c r="O1277" s="430" t="s">
        <v>4101</v>
      </c>
    </row>
    <row r="1278" spans="1:15" ht="18" hidden="1" customHeight="1" x14ac:dyDescent="0.3">
      <c r="A1278" s="215" t="s">
        <v>3737</v>
      </c>
      <c r="B1278" s="215" t="s">
        <v>3988</v>
      </c>
      <c r="C1278" s="660">
        <v>1</v>
      </c>
      <c r="D1278" s="381" t="s">
        <v>3846</v>
      </c>
      <c r="E1278" s="214" t="s">
        <v>4010</v>
      </c>
      <c r="F1278" s="221" t="s">
        <v>4011</v>
      </c>
      <c r="G1278" s="527" t="s">
        <v>3831</v>
      </c>
      <c r="H1278" s="528" t="s">
        <v>3831</v>
      </c>
      <c r="I1278" s="214">
        <v>16</v>
      </c>
      <c r="J1278" s="672">
        <f t="shared" si="271"/>
        <v>4.6875</v>
      </c>
      <c r="K1278" s="673">
        <v>4.6875</v>
      </c>
      <c r="L1278" s="674">
        <v>4.75</v>
      </c>
      <c r="M1278" s="674">
        <v>4.5625</v>
      </c>
      <c r="N1278" s="674">
        <v>4.75</v>
      </c>
      <c r="O1278" s="430" t="s">
        <v>4101</v>
      </c>
    </row>
    <row r="1279" spans="1:15" ht="18" hidden="1" customHeight="1" x14ac:dyDescent="0.3">
      <c r="A1279" s="215" t="s">
        <v>3737</v>
      </c>
      <c r="B1279" s="215" t="s">
        <v>3988</v>
      </c>
      <c r="C1279" s="660">
        <v>1</v>
      </c>
      <c r="D1279" s="381" t="s">
        <v>3846</v>
      </c>
      <c r="E1279" s="214" t="s">
        <v>4012</v>
      </c>
      <c r="F1279" s="221" t="s">
        <v>4013</v>
      </c>
      <c r="G1279" s="527" t="s">
        <v>3831</v>
      </c>
      <c r="H1279" s="528" t="s">
        <v>3831</v>
      </c>
      <c r="I1279" s="214">
        <v>16</v>
      </c>
      <c r="J1279" s="672">
        <f t="shared" si="271"/>
        <v>4.71875</v>
      </c>
      <c r="K1279" s="673">
        <v>4.6875</v>
      </c>
      <c r="L1279" s="674">
        <v>4.75</v>
      </c>
      <c r="M1279" s="674">
        <v>4.75</v>
      </c>
      <c r="N1279" s="674">
        <v>4.6875</v>
      </c>
      <c r="O1279" s="430" t="s">
        <v>4101</v>
      </c>
    </row>
    <row r="1280" spans="1:15" ht="18" hidden="1" customHeight="1" x14ac:dyDescent="0.3">
      <c r="A1280" s="215" t="s">
        <v>3737</v>
      </c>
      <c r="B1280" s="215" t="s">
        <v>3988</v>
      </c>
      <c r="C1280" s="660">
        <v>1</v>
      </c>
      <c r="D1280" s="381" t="s">
        <v>3846</v>
      </c>
      <c r="E1280" s="214" t="s">
        <v>4014</v>
      </c>
      <c r="F1280" s="221" t="s">
        <v>4015</v>
      </c>
      <c r="G1280" s="527" t="s">
        <v>3831</v>
      </c>
      <c r="H1280" s="528" t="s">
        <v>3831</v>
      </c>
      <c r="I1280" s="214">
        <v>16</v>
      </c>
      <c r="J1280" s="672">
        <f t="shared" si="271"/>
        <v>4.78125</v>
      </c>
      <c r="K1280" s="673">
        <v>4.75</v>
      </c>
      <c r="L1280" s="674">
        <v>4.8125</v>
      </c>
      <c r="M1280" s="674">
        <v>4.75</v>
      </c>
      <c r="N1280" s="674">
        <v>4.8125</v>
      </c>
      <c r="O1280" s="430" t="s">
        <v>4101</v>
      </c>
    </row>
    <row r="1281" spans="1:15" ht="18" hidden="1" customHeight="1" x14ac:dyDescent="0.3">
      <c r="A1281" s="215" t="s">
        <v>3737</v>
      </c>
      <c r="B1281" s="215" t="s">
        <v>3988</v>
      </c>
      <c r="C1281" s="660">
        <v>1</v>
      </c>
      <c r="D1281" s="381" t="s">
        <v>3846</v>
      </c>
      <c r="E1281" s="214" t="s">
        <v>4014</v>
      </c>
      <c r="F1281" s="221" t="s">
        <v>4016</v>
      </c>
      <c r="G1281" s="527" t="s">
        <v>3831</v>
      </c>
      <c r="H1281" s="528" t="s">
        <v>3831</v>
      </c>
      <c r="I1281" s="214">
        <v>16</v>
      </c>
      <c r="J1281" s="672">
        <f t="shared" si="271"/>
        <v>4.734375</v>
      </c>
      <c r="K1281" s="673">
        <v>4.6875</v>
      </c>
      <c r="L1281" s="674">
        <v>4.75</v>
      </c>
      <c r="M1281" s="674">
        <v>4.75</v>
      </c>
      <c r="N1281" s="674">
        <v>4.75</v>
      </c>
      <c r="O1281" s="430" t="s">
        <v>4101</v>
      </c>
    </row>
    <row r="1282" spans="1:15" ht="18" hidden="1" customHeight="1" x14ac:dyDescent="0.3">
      <c r="A1282" s="215" t="s">
        <v>3737</v>
      </c>
      <c r="B1282" s="215" t="s">
        <v>3988</v>
      </c>
      <c r="C1282" s="660">
        <v>2</v>
      </c>
      <c r="D1282" s="362" t="s">
        <v>1832</v>
      </c>
      <c r="E1282" s="192"/>
      <c r="F1282" s="365"/>
      <c r="G1282" s="222" t="s">
        <v>3849</v>
      </c>
      <c r="H1282" s="230" t="s">
        <v>1273</v>
      </c>
      <c r="I1282" s="725">
        <v>27</v>
      </c>
      <c r="J1282" s="675">
        <f>AVERAGE(J1283:J1287)</f>
        <v>4.6092592592592592</v>
      </c>
      <c r="K1282" s="682">
        <f t="shared" ref="K1282:N1282" si="272">AVERAGE(K1283:K1287)</f>
        <v>4.6051282051282048</v>
      </c>
      <c r="L1282" s="683">
        <f t="shared" si="272"/>
        <v>4.6461538461538456</v>
      </c>
      <c r="M1282" s="683">
        <f t="shared" si="272"/>
        <v>4.5515669515669517</v>
      </c>
      <c r="N1282" s="683">
        <f t="shared" si="272"/>
        <v>4.6341880341880337</v>
      </c>
      <c r="O1282" s="434"/>
    </row>
    <row r="1283" spans="1:15" ht="18" hidden="1" customHeight="1" x14ac:dyDescent="0.3">
      <c r="A1283" s="215" t="s">
        <v>3737</v>
      </c>
      <c r="B1283" s="215" t="s">
        <v>3988</v>
      </c>
      <c r="C1283" s="660">
        <v>2</v>
      </c>
      <c r="D1283" s="381" t="s">
        <v>4019</v>
      </c>
      <c r="E1283" s="214" t="s">
        <v>2877</v>
      </c>
      <c r="F1283" s="221" t="s">
        <v>2878</v>
      </c>
      <c r="G1283" s="527" t="s">
        <v>1273</v>
      </c>
      <c r="H1283" s="528" t="s">
        <v>1273</v>
      </c>
      <c r="I1283" s="214">
        <v>27</v>
      </c>
      <c r="J1283" s="672">
        <f t="shared" ref="J1283:J1287" si="273">AVERAGE(K1283:N1283)</f>
        <v>4.6851851851851851</v>
      </c>
      <c r="K1283" s="673">
        <v>4.7407407407407405</v>
      </c>
      <c r="L1283" s="674">
        <v>4.666666666666667</v>
      </c>
      <c r="M1283" s="674">
        <v>4.6296296296296298</v>
      </c>
      <c r="N1283" s="674">
        <v>4.7037037037037033</v>
      </c>
      <c r="O1283" s="430" t="s">
        <v>4101</v>
      </c>
    </row>
    <row r="1284" spans="1:15" ht="18" hidden="1" customHeight="1" x14ac:dyDescent="0.3">
      <c r="A1284" s="215" t="s">
        <v>3737</v>
      </c>
      <c r="B1284" s="215" t="s">
        <v>3988</v>
      </c>
      <c r="C1284" s="660">
        <v>2</v>
      </c>
      <c r="D1284" s="381" t="s">
        <v>4019</v>
      </c>
      <c r="E1284" s="214" t="s">
        <v>2960</v>
      </c>
      <c r="F1284" s="221" t="s">
        <v>2873</v>
      </c>
      <c r="G1284" s="527" t="s">
        <v>1273</v>
      </c>
      <c r="H1284" s="528" t="s">
        <v>1273</v>
      </c>
      <c r="I1284" s="214">
        <v>27</v>
      </c>
      <c r="J1284" s="672">
        <f t="shared" si="273"/>
        <v>4.5277777777777777</v>
      </c>
      <c r="K1284" s="673">
        <v>4.4444444444444446</v>
      </c>
      <c r="L1284" s="674">
        <v>4.5925925925925926</v>
      </c>
      <c r="M1284" s="674">
        <v>4.4814814814814818</v>
      </c>
      <c r="N1284" s="674">
        <v>4.5925925925925926</v>
      </c>
      <c r="O1284" s="430" t="s">
        <v>2059</v>
      </c>
    </row>
    <row r="1285" spans="1:15" ht="18" hidden="1" customHeight="1" x14ac:dyDescent="0.3">
      <c r="A1285" s="215" t="s">
        <v>3737</v>
      </c>
      <c r="B1285" s="215" t="s">
        <v>3988</v>
      </c>
      <c r="C1285" s="660">
        <v>2</v>
      </c>
      <c r="D1285" s="381" t="s">
        <v>4019</v>
      </c>
      <c r="E1285" s="214" t="s">
        <v>2531</v>
      </c>
      <c r="F1285" s="221" t="s">
        <v>2533</v>
      </c>
      <c r="G1285" s="527" t="s">
        <v>1273</v>
      </c>
      <c r="H1285" s="528" t="s">
        <v>1273</v>
      </c>
      <c r="I1285" s="214">
        <v>26</v>
      </c>
      <c r="J1285" s="672">
        <f t="shared" si="273"/>
        <v>4.5961538461538458</v>
      </c>
      <c r="K1285" s="673">
        <v>4.6923076923076925</v>
      </c>
      <c r="L1285" s="674">
        <v>4.615384615384615</v>
      </c>
      <c r="M1285" s="674">
        <v>4.4615384615384617</v>
      </c>
      <c r="N1285" s="674">
        <v>4.615384615384615</v>
      </c>
      <c r="O1285" s="430" t="s">
        <v>4101</v>
      </c>
    </row>
    <row r="1286" spans="1:15" ht="18" hidden="1" customHeight="1" x14ac:dyDescent="0.3">
      <c r="A1286" s="215" t="s">
        <v>3737</v>
      </c>
      <c r="B1286" s="215" t="s">
        <v>3988</v>
      </c>
      <c r="C1286" s="660">
        <v>2</v>
      </c>
      <c r="D1286" s="381" t="s">
        <v>4019</v>
      </c>
      <c r="E1286" s="214" t="s">
        <v>2545</v>
      </c>
      <c r="F1286" s="221" t="s">
        <v>2547</v>
      </c>
      <c r="G1286" s="527" t="s">
        <v>1273</v>
      </c>
      <c r="H1286" s="528" t="s">
        <v>1273</v>
      </c>
      <c r="I1286" s="214">
        <v>27</v>
      </c>
      <c r="J1286" s="672">
        <f t="shared" si="273"/>
        <v>4.4964387464387467</v>
      </c>
      <c r="K1286" s="673">
        <v>4.4444444444444446</v>
      </c>
      <c r="L1286" s="674">
        <v>4.615384615384615</v>
      </c>
      <c r="M1286" s="674">
        <v>4.4444444444444446</v>
      </c>
      <c r="N1286" s="674">
        <v>4.4814814814814818</v>
      </c>
      <c r="O1286" s="430" t="s">
        <v>4101</v>
      </c>
    </row>
    <row r="1287" spans="1:15" ht="18" hidden="1" customHeight="1" x14ac:dyDescent="0.3">
      <c r="A1287" s="215" t="s">
        <v>3737</v>
      </c>
      <c r="B1287" s="215" t="s">
        <v>3988</v>
      </c>
      <c r="C1287" s="660">
        <v>2</v>
      </c>
      <c r="D1287" s="381" t="s">
        <v>4019</v>
      </c>
      <c r="E1287" s="214" t="s">
        <v>2528</v>
      </c>
      <c r="F1287" s="221" t="s">
        <v>2530</v>
      </c>
      <c r="G1287" s="527" t="s">
        <v>1273</v>
      </c>
      <c r="H1287" s="528" t="s">
        <v>1273</v>
      </c>
      <c r="I1287" s="214">
        <v>27</v>
      </c>
      <c r="J1287" s="672">
        <f t="shared" si="273"/>
        <v>4.7407407407407405</v>
      </c>
      <c r="K1287" s="673">
        <v>4.7037037037037033</v>
      </c>
      <c r="L1287" s="674">
        <v>4.7407407407407405</v>
      </c>
      <c r="M1287" s="674">
        <v>4.7407407407407405</v>
      </c>
      <c r="N1287" s="674">
        <v>4.7777777777777777</v>
      </c>
      <c r="O1287" s="430" t="s">
        <v>2059</v>
      </c>
    </row>
    <row r="1288" spans="1:15" ht="18" hidden="1" customHeight="1" x14ac:dyDescent="0.3">
      <c r="A1288" s="215" t="s">
        <v>3737</v>
      </c>
      <c r="B1288" s="215" t="s">
        <v>3988</v>
      </c>
      <c r="C1288" s="660">
        <v>2</v>
      </c>
      <c r="D1288" s="362" t="s">
        <v>1966</v>
      </c>
      <c r="E1288" s="192"/>
      <c r="F1288" s="365"/>
      <c r="G1288" s="222" t="s">
        <v>3852</v>
      </c>
      <c r="H1288" s="230" t="s">
        <v>3826</v>
      </c>
      <c r="I1288" s="725">
        <v>27</v>
      </c>
      <c r="J1288" s="675">
        <f>AVERAGE(J1289:J1296)</f>
        <v>4.7148809523809536</v>
      </c>
      <c r="K1288" s="682">
        <f t="shared" ref="K1288:N1288" si="274">AVERAGE(K1289:K1296)</f>
        <v>4.7</v>
      </c>
      <c r="L1288" s="683">
        <f t="shared" si="274"/>
        <v>4.7333333333333334</v>
      </c>
      <c r="M1288" s="683">
        <f t="shared" si="274"/>
        <v>4.7</v>
      </c>
      <c r="N1288" s="683">
        <f t="shared" si="274"/>
        <v>4.7261904761904763</v>
      </c>
      <c r="O1288" s="434"/>
    </row>
    <row r="1289" spans="1:15" ht="18" hidden="1" customHeight="1" x14ac:dyDescent="0.3">
      <c r="A1289" s="215" t="s">
        <v>3737</v>
      </c>
      <c r="B1289" s="215" t="s">
        <v>3988</v>
      </c>
      <c r="C1289" s="660">
        <v>2</v>
      </c>
      <c r="D1289" s="381" t="s">
        <v>1849</v>
      </c>
      <c r="E1289" s="214" t="s">
        <v>2575</v>
      </c>
      <c r="F1289" s="221" t="s">
        <v>3276</v>
      </c>
      <c r="G1289" s="527" t="s">
        <v>3851</v>
      </c>
      <c r="H1289" s="528" t="s">
        <v>1159</v>
      </c>
      <c r="I1289" s="214">
        <v>15</v>
      </c>
      <c r="J1289" s="672">
        <f t="shared" ref="J1289:J1296" si="275">AVERAGE(K1289:N1289)</f>
        <v>4.7166666666666668</v>
      </c>
      <c r="K1289" s="673">
        <v>4.7333333333333334</v>
      </c>
      <c r="L1289" s="674">
        <v>4.7333333333333334</v>
      </c>
      <c r="M1289" s="674">
        <v>4.666666666666667</v>
      </c>
      <c r="N1289" s="674">
        <v>4.7333333333333334</v>
      </c>
      <c r="O1289" s="430" t="s">
        <v>4101</v>
      </c>
    </row>
    <row r="1290" spans="1:15" ht="18" hidden="1" customHeight="1" x14ac:dyDescent="0.3">
      <c r="A1290" s="215" t="s">
        <v>3737</v>
      </c>
      <c r="B1290" s="215" t="s">
        <v>3988</v>
      </c>
      <c r="C1290" s="660">
        <v>2</v>
      </c>
      <c r="D1290" s="381" t="s">
        <v>1849</v>
      </c>
      <c r="E1290" s="214" t="s">
        <v>2575</v>
      </c>
      <c r="F1290" s="221" t="s">
        <v>3277</v>
      </c>
      <c r="G1290" s="527" t="s">
        <v>3851</v>
      </c>
      <c r="H1290" s="528" t="s">
        <v>1159</v>
      </c>
      <c r="I1290" s="214">
        <v>15</v>
      </c>
      <c r="J1290" s="672">
        <f t="shared" si="275"/>
        <v>4.7285714285714286</v>
      </c>
      <c r="K1290" s="673">
        <v>4.7333333333333334</v>
      </c>
      <c r="L1290" s="674">
        <v>4.7333333333333334</v>
      </c>
      <c r="M1290" s="674">
        <v>4.7333333333333334</v>
      </c>
      <c r="N1290" s="674">
        <v>4.7142857142857144</v>
      </c>
      <c r="O1290" s="430" t="s">
        <v>4101</v>
      </c>
    </row>
    <row r="1291" spans="1:15" ht="18" hidden="1" customHeight="1" x14ac:dyDescent="0.3">
      <c r="A1291" s="215" t="s">
        <v>3737</v>
      </c>
      <c r="B1291" s="215" t="s">
        <v>3988</v>
      </c>
      <c r="C1291" s="660">
        <v>2</v>
      </c>
      <c r="D1291" s="381" t="s">
        <v>1849</v>
      </c>
      <c r="E1291" s="214" t="s">
        <v>2575</v>
      </c>
      <c r="F1291" s="221" t="s">
        <v>3278</v>
      </c>
      <c r="G1291" s="527" t="s">
        <v>3851</v>
      </c>
      <c r="H1291" s="528" t="s">
        <v>1159</v>
      </c>
      <c r="I1291" s="214">
        <v>15</v>
      </c>
      <c r="J1291" s="672">
        <f t="shared" si="275"/>
        <v>4.7166666666666668</v>
      </c>
      <c r="K1291" s="673">
        <v>4.666666666666667</v>
      </c>
      <c r="L1291" s="674">
        <v>4.7333333333333334</v>
      </c>
      <c r="M1291" s="674">
        <v>4.7333333333333334</v>
      </c>
      <c r="N1291" s="674">
        <v>4.7333333333333334</v>
      </c>
      <c r="O1291" s="430" t="s">
        <v>4101</v>
      </c>
    </row>
    <row r="1292" spans="1:15" ht="18" hidden="1" customHeight="1" x14ac:dyDescent="0.3">
      <c r="A1292" s="215" t="s">
        <v>3737</v>
      </c>
      <c r="B1292" s="215" t="s">
        <v>3988</v>
      </c>
      <c r="C1292" s="660">
        <v>2</v>
      </c>
      <c r="D1292" s="381" t="s">
        <v>1849</v>
      </c>
      <c r="E1292" s="214" t="s">
        <v>2575</v>
      </c>
      <c r="F1292" s="221" t="s">
        <v>3279</v>
      </c>
      <c r="G1292" s="527" t="s">
        <v>3851</v>
      </c>
      <c r="H1292" s="528" t="s">
        <v>1159</v>
      </c>
      <c r="I1292" s="214">
        <v>15</v>
      </c>
      <c r="J1292" s="672">
        <f t="shared" si="275"/>
        <v>4.7285714285714286</v>
      </c>
      <c r="K1292" s="673">
        <v>4.7333333333333334</v>
      </c>
      <c r="L1292" s="674">
        <v>4.7333333333333334</v>
      </c>
      <c r="M1292" s="674">
        <v>4.7333333333333334</v>
      </c>
      <c r="N1292" s="674">
        <v>4.7142857142857144</v>
      </c>
      <c r="O1292" s="430" t="s">
        <v>4101</v>
      </c>
    </row>
    <row r="1293" spans="1:15" ht="18" hidden="1" customHeight="1" x14ac:dyDescent="0.3">
      <c r="A1293" s="215" t="s">
        <v>3737</v>
      </c>
      <c r="B1293" s="215" t="s">
        <v>3988</v>
      </c>
      <c r="C1293" s="660">
        <v>2</v>
      </c>
      <c r="D1293" s="381" t="s">
        <v>1849</v>
      </c>
      <c r="E1293" s="214" t="s">
        <v>2575</v>
      </c>
      <c r="F1293" s="221" t="s">
        <v>4023</v>
      </c>
      <c r="G1293" s="527" t="s">
        <v>3851</v>
      </c>
      <c r="H1293" s="528" t="s">
        <v>1159</v>
      </c>
      <c r="I1293" s="214">
        <v>15</v>
      </c>
      <c r="J1293" s="672">
        <f t="shared" si="275"/>
        <v>4.6785714285714288</v>
      </c>
      <c r="K1293" s="673">
        <v>4.7333333333333334</v>
      </c>
      <c r="L1293" s="674">
        <v>4.7333333333333334</v>
      </c>
      <c r="M1293" s="674">
        <v>4.5333333333333332</v>
      </c>
      <c r="N1293" s="674">
        <v>4.7142857142857144</v>
      </c>
      <c r="O1293" s="430" t="s">
        <v>4101</v>
      </c>
    </row>
    <row r="1294" spans="1:15" ht="18" hidden="1" customHeight="1" x14ac:dyDescent="0.3">
      <c r="A1294" s="215" t="s">
        <v>3737</v>
      </c>
      <c r="B1294" s="215" t="s">
        <v>3988</v>
      </c>
      <c r="C1294" s="660">
        <v>2</v>
      </c>
      <c r="D1294" s="381" t="s">
        <v>1849</v>
      </c>
      <c r="E1294" s="214" t="s">
        <v>2575</v>
      </c>
      <c r="F1294" s="221" t="s">
        <v>4024</v>
      </c>
      <c r="G1294" s="527" t="s">
        <v>3851</v>
      </c>
      <c r="H1294" s="528" t="s">
        <v>1159</v>
      </c>
      <c r="I1294" s="214">
        <v>15</v>
      </c>
      <c r="J1294" s="672">
        <f t="shared" si="275"/>
        <v>4.7333333333333334</v>
      </c>
      <c r="K1294" s="673">
        <v>4.7333333333333334</v>
      </c>
      <c r="L1294" s="674">
        <v>4.7333333333333334</v>
      </c>
      <c r="M1294" s="674">
        <v>4.7333333333333334</v>
      </c>
      <c r="N1294" s="674">
        <v>4.7333333333333334</v>
      </c>
      <c r="O1294" s="430" t="s">
        <v>4101</v>
      </c>
    </row>
    <row r="1295" spans="1:15" ht="18" hidden="1" customHeight="1" x14ac:dyDescent="0.3">
      <c r="A1295" s="215" t="s">
        <v>3737</v>
      </c>
      <c r="B1295" s="215" t="s">
        <v>3988</v>
      </c>
      <c r="C1295" s="660">
        <v>2</v>
      </c>
      <c r="D1295" s="381" t="s">
        <v>1849</v>
      </c>
      <c r="E1295" s="214" t="s">
        <v>2575</v>
      </c>
      <c r="F1295" s="221" t="s">
        <v>3282</v>
      </c>
      <c r="G1295" s="527" t="s">
        <v>3851</v>
      </c>
      <c r="H1295" s="528" t="s">
        <v>1159</v>
      </c>
      <c r="I1295" s="214">
        <v>15</v>
      </c>
      <c r="J1295" s="672">
        <f t="shared" si="275"/>
        <v>4.6833333333333336</v>
      </c>
      <c r="K1295" s="673">
        <v>4.5333333333333332</v>
      </c>
      <c r="L1295" s="674">
        <v>4.7333333333333334</v>
      </c>
      <c r="M1295" s="674">
        <v>4.7333333333333334</v>
      </c>
      <c r="N1295" s="674">
        <v>4.7333333333333334</v>
      </c>
      <c r="O1295" s="430" t="s">
        <v>4101</v>
      </c>
    </row>
    <row r="1296" spans="1:15" ht="18" hidden="1" customHeight="1" x14ac:dyDescent="0.3">
      <c r="A1296" s="215" t="s">
        <v>3737</v>
      </c>
      <c r="B1296" s="215" t="s">
        <v>3988</v>
      </c>
      <c r="C1296" s="660">
        <v>2</v>
      </c>
      <c r="D1296" s="381" t="s">
        <v>1849</v>
      </c>
      <c r="E1296" s="214" t="s">
        <v>2575</v>
      </c>
      <c r="F1296" s="221" t="s">
        <v>3283</v>
      </c>
      <c r="G1296" s="527" t="s">
        <v>3851</v>
      </c>
      <c r="H1296" s="528" t="s">
        <v>1159</v>
      </c>
      <c r="I1296" s="214">
        <v>15</v>
      </c>
      <c r="J1296" s="672">
        <f t="shared" si="275"/>
        <v>4.7333333333333334</v>
      </c>
      <c r="K1296" s="673">
        <v>4.7333333333333334</v>
      </c>
      <c r="L1296" s="674">
        <v>4.7333333333333334</v>
      </c>
      <c r="M1296" s="674">
        <v>4.7333333333333334</v>
      </c>
      <c r="N1296" s="674">
        <v>4.7333333333333334</v>
      </c>
      <c r="O1296" s="430" t="s">
        <v>4101</v>
      </c>
    </row>
    <row r="1297" spans="1:15" ht="18" hidden="1" customHeight="1" x14ac:dyDescent="0.3">
      <c r="A1297" s="215" t="s">
        <v>3737</v>
      </c>
      <c r="B1297" s="215" t="s">
        <v>3988</v>
      </c>
      <c r="C1297" s="660">
        <v>1</v>
      </c>
      <c r="D1297" s="362" t="s">
        <v>4028</v>
      </c>
      <c r="E1297" s="192"/>
      <c r="F1297" s="365"/>
      <c r="G1297" s="222" t="s">
        <v>3826</v>
      </c>
      <c r="H1297" s="230" t="s">
        <v>1159</v>
      </c>
      <c r="I1297" s="725">
        <v>10</v>
      </c>
      <c r="J1297" s="675">
        <f>AVERAGE(J1298:J1303)</f>
        <v>4.2870370370370372</v>
      </c>
      <c r="K1297" s="682">
        <f t="shared" ref="K1297:N1297" si="276">AVERAGE(K1298:K1303)</f>
        <v>4.2703703703703706</v>
      </c>
      <c r="L1297" s="683">
        <f t="shared" si="276"/>
        <v>4.2870370370370372</v>
      </c>
      <c r="M1297" s="683">
        <f t="shared" si="276"/>
        <v>4.2870370370370372</v>
      </c>
      <c r="N1297" s="683">
        <f t="shared" si="276"/>
        <v>4.3037037037037047</v>
      </c>
      <c r="O1297" s="434"/>
    </row>
    <row r="1298" spans="1:15" ht="18" hidden="1" customHeight="1" x14ac:dyDescent="0.3">
      <c r="A1298" s="215" t="s">
        <v>3737</v>
      </c>
      <c r="B1298" s="215" t="s">
        <v>3988</v>
      </c>
      <c r="C1298" s="660">
        <v>1</v>
      </c>
      <c r="D1298" s="381" t="s">
        <v>3854</v>
      </c>
      <c r="E1298" s="214" t="s">
        <v>4029</v>
      </c>
      <c r="F1298" s="221" t="s">
        <v>4030</v>
      </c>
      <c r="G1298" s="527" t="s">
        <v>1159</v>
      </c>
      <c r="H1298" s="528" t="s">
        <v>1159</v>
      </c>
      <c r="I1298" s="214">
        <v>9</v>
      </c>
      <c r="J1298" s="672">
        <f t="shared" ref="J1298:J1303" si="277">AVERAGE(K1298:N1298)</f>
        <v>4.2222222222222223</v>
      </c>
      <c r="K1298" s="673">
        <v>4.2222222222222223</v>
      </c>
      <c r="L1298" s="674">
        <v>4.2222222222222223</v>
      </c>
      <c r="M1298" s="674">
        <v>4.2222222222222223</v>
      </c>
      <c r="N1298" s="674">
        <v>4.2222222222222223</v>
      </c>
      <c r="O1298" s="430" t="s">
        <v>4101</v>
      </c>
    </row>
    <row r="1299" spans="1:15" ht="18" hidden="1" customHeight="1" x14ac:dyDescent="0.3">
      <c r="A1299" s="215" t="s">
        <v>3737</v>
      </c>
      <c r="B1299" s="215" t="s">
        <v>3988</v>
      </c>
      <c r="C1299" s="660">
        <v>1</v>
      </c>
      <c r="D1299" s="381" t="s">
        <v>3853</v>
      </c>
      <c r="E1299" s="214" t="s">
        <v>4031</v>
      </c>
      <c r="F1299" s="221" t="s">
        <v>4032</v>
      </c>
      <c r="G1299" s="527" t="s">
        <v>1159</v>
      </c>
      <c r="H1299" s="528" t="s">
        <v>1159</v>
      </c>
      <c r="I1299" s="214">
        <v>10</v>
      </c>
      <c r="J1299" s="672">
        <f t="shared" si="277"/>
        <v>4.2</v>
      </c>
      <c r="K1299" s="673">
        <v>4.2</v>
      </c>
      <c r="L1299" s="674">
        <v>4.2</v>
      </c>
      <c r="M1299" s="674">
        <v>4.2</v>
      </c>
      <c r="N1299" s="674">
        <v>4.2</v>
      </c>
      <c r="O1299" s="430" t="s">
        <v>4101</v>
      </c>
    </row>
    <row r="1300" spans="1:15" ht="18" hidden="1" customHeight="1" x14ac:dyDescent="0.3">
      <c r="A1300" s="215" t="s">
        <v>3737</v>
      </c>
      <c r="B1300" s="215" t="s">
        <v>3988</v>
      </c>
      <c r="C1300" s="660">
        <v>1</v>
      </c>
      <c r="D1300" s="381" t="s">
        <v>3853</v>
      </c>
      <c r="E1300" s="214" t="s">
        <v>4033</v>
      </c>
      <c r="F1300" s="221" t="s">
        <v>4034</v>
      </c>
      <c r="G1300" s="527" t="s">
        <v>1159</v>
      </c>
      <c r="H1300" s="528" t="s">
        <v>1159</v>
      </c>
      <c r="I1300" s="214">
        <v>10</v>
      </c>
      <c r="J1300" s="672">
        <f t="shared" si="277"/>
        <v>4.4250000000000007</v>
      </c>
      <c r="K1300" s="673">
        <v>4.4000000000000004</v>
      </c>
      <c r="L1300" s="674">
        <v>4.4000000000000004</v>
      </c>
      <c r="M1300" s="674">
        <v>4.4000000000000004</v>
      </c>
      <c r="N1300" s="674">
        <v>4.5</v>
      </c>
      <c r="O1300" s="430" t="s">
        <v>4101</v>
      </c>
    </row>
    <row r="1301" spans="1:15" ht="18" hidden="1" customHeight="1" x14ac:dyDescent="0.3">
      <c r="A1301" s="215" t="s">
        <v>3737</v>
      </c>
      <c r="B1301" s="215" t="s">
        <v>3988</v>
      </c>
      <c r="C1301" s="660">
        <v>1</v>
      </c>
      <c r="D1301" s="381" t="s">
        <v>3853</v>
      </c>
      <c r="E1301" s="214" t="s">
        <v>4035</v>
      </c>
      <c r="F1301" s="221" t="s">
        <v>4036</v>
      </c>
      <c r="G1301" s="527" t="s">
        <v>1159</v>
      </c>
      <c r="H1301" s="528" t="s">
        <v>1159</v>
      </c>
      <c r="I1301" s="214">
        <v>10</v>
      </c>
      <c r="J1301" s="672">
        <f t="shared" si="277"/>
        <v>4.2</v>
      </c>
      <c r="K1301" s="673">
        <v>4.2</v>
      </c>
      <c r="L1301" s="674">
        <v>4.2</v>
      </c>
      <c r="M1301" s="674">
        <v>4.2</v>
      </c>
      <c r="N1301" s="674">
        <v>4.2</v>
      </c>
      <c r="O1301" s="430" t="s">
        <v>4101</v>
      </c>
    </row>
    <row r="1302" spans="1:15" ht="18" hidden="1" customHeight="1" x14ac:dyDescent="0.3">
      <c r="A1302" s="215" t="s">
        <v>3737</v>
      </c>
      <c r="B1302" s="215" t="s">
        <v>3988</v>
      </c>
      <c r="C1302" s="660">
        <v>1</v>
      </c>
      <c r="D1302" s="381" t="s">
        <v>3853</v>
      </c>
      <c r="E1302" s="214" t="s">
        <v>4037</v>
      </c>
      <c r="F1302" s="221" t="s">
        <v>4038</v>
      </c>
      <c r="G1302" s="527" t="s">
        <v>1159</v>
      </c>
      <c r="H1302" s="528" t="s">
        <v>1159</v>
      </c>
      <c r="I1302" s="214">
        <v>10</v>
      </c>
      <c r="J1302" s="672">
        <f t="shared" si="277"/>
        <v>4.4250000000000007</v>
      </c>
      <c r="K1302" s="673">
        <v>4.4000000000000004</v>
      </c>
      <c r="L1302" s="674">
        <v>4.5</v>
      </c>
      <c r="M1302" s="674">
        <v>4.4000000000000004</v>
      </c>
      <c r="N1302" s="674">
        <v>4.4000000000000004</v>
      </c>
      <c r="O1302" s="430" t="s">
        <v>4101</v>
      </c>
    </row>
    <row r="1303" spans="1:15" ht="18" hidden="1" customHeight="1" x14ac:dyDescent="0.3">
      <c r="A1303" s="215" t="s">
        <v>3737</v>
      </c>
      <c r="B1303" s="215" t="s">
        <v>3988</v>
      </c>
      <c r="C1303" s="660">
        <v>1</v>
      </c>
      <c r="D1303" s="381" t="s">
        <v>3853</v>
      </c>
      <c r="E1303" s="214" t="s">
        <v>4039</v>
      </c>
      <c r="F1303" s="221" t="s">
        <v>4040</v>
      </c>
      <c r="G1303" s="527" t="s">
        <v>1159</v>
      </c>
      <c r="H1303" s="528" t="s">
        <v>1159</v>
      </c>
      <c r="I1303" s="214">
        <v>10</v>
      </c>
      <c r="J1303" s="672">
        <f t="shared" si="277"/>
        <v>4.25</v>
      </c>
      <c r="K1303" s="673">
        <v>4.2</v>
      </c>
      <c r="L1303" s="674">
        <v>4.2</v>
      </c>
      <c r="M1303" s="674">
        <v>4.3</v>
      </c>
      <c r="N1303" s="674">
        <v>4.3</v>
      </c>
      <c r="O1303" s="430" t="s">
        <v>4101</v>
      </c>
    </row>
    <row r="1304" spans="1:15" ht="18" hidden="1" customHeight="1" x14ac:dyDescent="0.3">
      <c r="A1304" s="215" t="s">
        <v>3737</v>
      </c>
      <c r="B1304" s="215" t="s">
        <v>3988</v>
      </c>
      <c r="C1304" s="660">
        <v>3</v>
      </c>
      <c r="D1304" s="362" t="s">
        <v>654</v>
      </c>
      <c r="E1304" s="192"/>
      <c r="F1304" s="365"/>
      <c r="G1304" s="222" t="s">
        <v>3860</v>
      </c>
      <c r="H1304" s="230" t="s">
        <v>3859</v>
      </c>
      <c r="I1304" s="725">
        <v>22</v>
      </c>
      <c r="J1304" s="675">
        <f>AVERAGE(J1305:J1306)</f>
        <v>4.7418546365914791</v>
      </c>
      <c r="K1304" s="682">
        <f t="shared" ref="K1304:N1304" si="278">AVERAGE(K1305:K1306)</f>
        <v>4.7543859649122808</v>
      </c>
      <c r="L1304" s="683">
        <f t="shared" si="278"/>
        <v>4.7781954887218046</v>
      </c>
      <c r="M1304" s="683">
        <f t="shared" si="278"/>
        <v>4.7781954887218046</v>
      </c>
      <c r="N1304" s="683">
        <f t="shared" si="278"/>
        <v>4.6566416040100247</v>
      </c>
      <c r="O1304" s="434"/>
    </row>
    <row r="1305" spans="1:15" ht="18" hidden="1" customHeight="1" x14ac:dyDescent="0.3">
      <c r="A1305" s="215" t="s">
        <v>3737</v>
      </c>
      <c r="B1305" s="215" t="s">
        <v>3988</v>
      </c>
      <c r="C1305" s="660">
        <v>3</v>
      </c>
      <c r="D1305" s="381" t="s">
        <v>3858</v>
      </c>
      <c r="E1305" s="214" t="s">
        <v>2807</v>
      </c>
      <c r="F1305" s="221" t="s">
        <v>4042</v>
      </c>
      <c r="G1305" s="527" t="s">
        <v>3859</v>
      </c>
      <c r="H1305" s="528" t="s">
        <v>3859</v>
      </c>
      <c r="I1305" s="214">
        <v>21</v>
      </c>
      <c r="J1305" s="672">
        <f t="shared" ref="J1305:J1306" si="279">AVERAGE(K1305:N1305)</f>
        <v>4.6547619047619051</v>
      </c>
      <c r="K1305" s="673">
        <v>4.666666666666667</v>
      </c>
      <c r="L1305" s="674">
        <v>4.7142857142857144</v>
      </c>
      <c r="M1305" s="674">
        <v>4.7142857142857144</v>
      </c>
      <c r="N1305" s="674">
        <v>4.5238095238095237</v>
      </c>
      <c r="O1305" s="430" t="s">
        <v>4101</v>
      </c>
    </row>
    <row r="1306" spans="1:15" ht="18" hidden="1" customHeight="1" x14ac:dyDescent="0.3">
      <c r="A1306" s="215" t="s">
        <v>3737</v>
      </c>
      <c r="B1306" s="215" t="s">
        <v>3988</v>
      </c>
      <c r="C1306" s="660">
        <v>3</v>
      </c>
      <c r="D1306" s="381" t="s">
        <v>3858</v>
      </c>
      <c r="E1306" s="214" t="s">
        <v>2807</v>
      </c>
      <c r="F1306" s="221" t="s">
        <v>4043</v>
      </c>
      <c r="G1306" s="527" t="s">
        <v>3859</v>
      </c>
      <c r="H1306" s="528" t="s">
        <v>3859</v>
      </c>
      <c r="I1306" s="214">
        <v>19</v>
      </c>
      <c r="J1306" s="672">
        <f t="shared" si="279"/>
        <v>4.8289473684210531</v>
      </c>
      <c r="K1306" s="673">
        <v>4.8421052631578947</v>
      </c>
      <c r="L1306" s="674">
        <v>4.8421052631578947</v>
      </c>
      <c r="M1306" s="674">
        <v>4.8421052631578947</v>
      </c>
      <c r="N1306" s="674">
        <v>4.7894736842105265</v>
      </c>
      <c r="O1306" s="430" t="s">
        <v>4101</v>
      </c>
    </row>
    <row r="1307" spans="1:15" ht="18" hidden="1" customHeight="1" x14ac:dyDescent="0.3">
      <c r="A1307" s="215" t="s">
        <v>3737</v>
      </c>
      <c r="B1307" s="215" t="s">
        <v>3861</v>
      </c>
      <c r="C1307" s="660">
        <v>3</v>
      </c>
      <c r="D1307" s="362" t="s">
        <v>1049</v>
      </c>
      <c r="E1307" s="192"/>
      <c r="F1307" s="365"/>
      <c r="G1307" s="222" t="s">
        <v>3814</v>
      </c>
      <c r="H1307" s="230" t="s">
        <v>536</v>
      </c>
      <c r="I1307" s="725">
        <v>70</v>
      </c>
      <c r="J1307" s="675">
        <f>AVERAGE(J1308:J1318)</f>
        <v>4.2682677100100852</v>
      </c>
      <c r="K1307" s="682">
        <f t="shared" ref="K1307:N1307" si="280">AVERAGE(K1308:K1318)</f>
        <v>4.2743271221532089</v>
      </c>
      <c r="L1307" s="683">
        <f t="shared" si="280"/>
        <v>4.2753246753246756</v>
      </c>
      <c r="M1307" s="683">
        <f t="shared" si="280"/>
        <v>4.240109166196123</v>
      </c>
      <c r="N1307" s="683">
        <f t="shared" si="280"/>
        <v>4.2833098763663324</v>
      </c>
      <c r="O1307" s="434"/>
    </row>
    <row r="1308" spans="1:15" ht="18" hidden="1" customHeight="1" x14ac:dyDescent="0.3">
      <c r="A1308" s="215" t="s">
        <v>3737</v>
      </c>
      <c r="B1308" s="215" t="s">
        <v>3861</v>
      </c>
      <c r="C1308" s="660">
        <v>3</v>
      </c>
      <c r="D1308" s="381" t="s">
        <v>1040</v>
      </c>
      <c r="E1308" s="214" t="s">
        <v>2575</v>
      </c>
      <c r="F1308" s="221" t="s">
        <v>4046</v>
      </c>
      <c r="G1308" s="527" t="s">
        <v>3813</v>
      </c>
      <c r="H1308" s="528" t="s">
        <v>1131</v>
      </c>
      <c r="I1308" s="214">
        <v>69</v>
      </c>
      <c r="J1308" s="672">
        <f t="shared" ref="J1308:J1317" si="281">AVERAGE(K1308:N1308)</f>
        <v>4.2490165631469985</v>
      </c>
      <c r="K1308" s="673">
        <v>4.2318840579710146</v>
      </c>
      <c r="L1308" s="674">
        <v>4.2714285714285714</v>
      </c>
      <c r="M1308" s="674">
        <v>4.2463768115942031</v>
      </c>
      <c r="N1308" s="674">
        <v>4.2463768115942031</v>
      </c>
      <c r="O1308" s="430" t="s">
        <v>4101</v>
      </c>
    </row>
    <row r="1309" spans="1:15" ht="18" hidden="1" customHeight="1" x14ac:dyDescent="0.3">
      <c r="A1309" s="215" t="s">
        <v>3737</v>
      </c>
      <c r="B1309" s="215" t="s">
        <v>3861</v>
      </c>
      <c r="C1309" s="660">
        <v>3</v>
      </c>
      <c r="D1309" s="381" t="s">
        <v>1040</v>
      </c>
      <c r="E1309" s="214" t="s">
        <v>2899</v>
      </c>
      <c r="F1309" s="221" t="s">
        <v>2900</v>
      </c>
      <c r="G1309" s="527" t="s">
        <v>3813</v>
      </c>
      <c r="H1309" s="528" t="s">
        <v>1131</v>
      </c>
      <c r="I1309" s="214">
        <v>70</v>
      </c>
      <c r="J1309" s="672">
        <f t="shared" si="281"/>
        <v>4.3285714285714283</v>
      </c>
      <c r="K1309" s="673">
        <v>4.3285714285714283</v>
      </c>
      <c r="L1309" s="674">
        <v>4.3428571428571425</v>
      </c>
      <c r="M1309" s="674">
        <v>4.3</v>
      </c>
      <c r="N1309" s="674">
        <v>4.3428571428571425</v>
      </c>
      <c r="O1309" s="430" t="s">
        <v>2020</v>
      </c>
    </row>
    <row r="1310" spans="1:15" ht="18" hidden="1" customHeight="1" x14ac:dyDescent="0.3">
      <c r="A1310" s="215" t="s">
        <v>3737</v>
      </c>
      <c r="B1310" s="215" t="s">
        <v>3861</v>
      </c>
      <c r="C1310" s="660">
        <v>3</v>
      </c>
      <c r="D1310" s="381" t="s">
        <v>1040</v>
      </c>
      <c r="E1310" s="214" t="s">
        <v>4047</v>
      </c>
      <c r="F1310" s="221" t="s">
        <v>3156</v>
      </c>
      <c r="G1310" s="527" t="s">
        <v>3813</v>
      </c>
      <c r="H1310" s="528" t="s">
        <v>1131</v>
      </c>
      <c r="I1310" s="214">
        <v>70</v>
      </c>
      <c r="J1310" s="672">
        <f t="shared" si="281"/>
        <v>4.1665245202558641</v>
      </c>
      <c r="K1310" s="673">
        <v>4.1571428571428575</v>
      </c>
      <c r="L1310" s="674">
        <v>4.1571428571428575</v>
      </c>
      <c r="M1310" s="674">
        <v>4.1428571428571432</v>
      </c>
      <c r="N1310" s="674">
        <v>4.2089552238805972</v>
      </c>
      <c r="O1310" s="430" t="s">
        <v>4101</v>
      </c>
    </row>
    <row r="1311" spans="1:15" ht="18" hidden="1" customHeight="1" x14ac:dyDescent="0.3">
      <c r="A1311" s="215" t="s">
        <v>3737</v>
      </c>
      <c r="B1311" s="215" t="s">
        <v>3861</v>
      </c>
      <c r="C1311" s="660">
        <v>3</v>
      </c>
      <c r="D1311" s="381" t="s">
        <v>1040</v>
      </c>
      <c r="E1311" s="214" t="s">
        <v>2923</v>
      </c>
      <c r="F1311" s="221" t="s">
        <v>2974</v>
      </c>
      <c r="G1311" s="527" t="s">
        <v>3813</v>
      </c>
      <c r="H1311" s="528" t="s">
        <v>1131</v>
      </c>
      <c r="I1311" s="214">
        <v>70</v>
      </c>
      <c r="J1311" s="672">
        <f t="shared" si="281"/>
        <v>4.2321428571428577</v>
      </c>
      <c r="K1311" s="673">
        <v>4.2571428571428571</v>
      </c>
      <c r="L1311" s="674">
        <v>4.2571428571428571</v>
      </c>
      <c r="M1311" s="674">
        <v>4.1714285714285717</v>
      </c>
      <c r="N1311" s="674">
        <v>4.2428571428571429</v>
      </c>
      <c r="O1311" s="430" t="s">
        <v>4101</v>
      </c>
    </row>
    <row r="1312" spans="1:15" ht="18" hidden="1" customHeight="1" x14ac:dyDescent="0.3">
      <c r="A1312" s="215" t="s">
        <v>3737</v>
      </c>
      <c r="B1312" s="215" t="s">
        <v>3861</v>
      </c>
      <c r="C1312" s="660">
        <v>3</v>
      </c>
      <c r="D1312" s="381" t="s">
        <v>1040</v>
      </c>
      <c r="E1312" s="214" t="s">
        <v>3192</v>
      </c>
      <c r="F1312" s="221" t="s">
        <v>2976</v>
      </c>
      <c r="G1312" s="527" t="s">
        <v>3813</v>
      </c>
      <c r="H1312" s="528" t="s">
        <v>1131</v>
      </c>
      <c r="I1312" s="214">
        <v>70</v>
      </c>
      <c r="J1312" s="672">
        <f t="shared" si="281"/>
        <v>4.2785714285714285</v>
      </c>
      <c r="K1312" s="673">
        <v>4.2857142857142856</v>
      </c>
      <c r="L1312" s="674">
        <v>4.2857142857142856</v>
      </c>
      <c r="M1312" s="674">
        <v>4.2714285714285714</v>
      </c>
      <c r="N1312" s="674">
        <v>4.2714285714285714</v>
      </c>
      <c r="O1312" s="430" t="s">
        <v>2020</v>
      </c>
    </row>
    <row r="1313" spans="1:15" ht="18" hidden="1" customHeight="1" x14ac:dyDescent="0.3">
      <c r="A1313" s="215" t="s">
        <v>3737</v>
      </c>
      <c r="B1313" s="215" t="s">
        <v>3861</v>
      </c>
      <c r="C1313" s="660">
        <v>3</v>
      </c>
      <c r="D1313" s="381" t="s">
        <v>1040</v>
      </c>
      <c r="E1313" s="214" t="s">
        <v>2925</v>
      </c>
      <c r="F1313" s="221" t="s">
        <v>2980</v>
      </c>
      <c r="G1313" s="527" t="s">
        <v>3813</v>
      </c>
      <c r="H1313" s="528" t="s">
        <v>1131</v>
      </c>
      <c r="I1313" s="214">
        <v>70</v>
      </c>
      <c r="J1313" s="672">
        <f t="shared" ref="J1313:J1314" si="282">AVERAGE(K1313:N1313)</f>
        <v>4.1464285714285714</v>
      </c>
      <c r="K1313" s="673">
        <v>4.1571428571428575</v>
      </c>
      <c r="L1313" s="674">
        <v>4.1714285714285717</v>
      </c>
      <c r="M1313" s="674">
        <v>4.1142857142857139</v>
      </c>
      <c r="N1313" s="674">
        <v>4.1428571428571432</v>
      </c>
      <c r="O1313" s="430" t="s">
        <v>4101</v>
      </c>
    </row>
    <row r="1314" spans="1:15" ht="18" hidden="1" customHeight="1" x14ac:dyDescent="0.3">
      <c r="A1314" s="215" t="s">
        <v>3737</v>
      </c>
      <c r="B1314" s="215" t="s">
        <v>3861</v>
      </c>
      <c r="C1314" s="660">
        <v>3</v>
      </c>
      <c r="D1314" s="381" t="s">
        <v>1040</v>
      </c>
      <c r="E1314" s="214" t="s">
        <v>2865</v>
      </c>
      <c r="F1314" s="221" t="s">
        <v>2902</v>
      </c>
      <c r="G1314" s="527" t="s">
        <v>3813</v>
      </c>
      <c r="H1314" s="528" t="s">
        <v>1131</v>
      </c>
      <c r="I1314" s="214">
        <v>70</v>
      </c>
      <c r="J1314" s="672">
        <f t="shared" si="282"/>
        <v>4.2857142857142856</v>
      </c>
      <c r="K1314" s="673">
        <v>4.3142857142857141</v>
      </c>
      <c r="L1314" s="674">
        <v>4.2571428571428571</v>
      </c>
      <c r="M1314" s="674">
        <v>4.2714285714285714</v>
      </c>
      <c r="N1314" s="674">
        <v>4.3</v>
      </c>
      <c r="O1314" s="430" t="s">
        <v>2059</v>
      </c>
    </row>
    <row r="1315" spans="1:15" ht="18" hidden="1" customHeight="1" x14ac:dyDescent="0.3">
      <c r="A1315" s="215" t="s">
        <v>3737</v>
      </c>
      <c r="B1315" s="215" t="s">
        <v>3861</v>
      </c>
      <c r="C1315" s="660">
        <v>3</v>
      </c>
      <c r="D1315" s="381" t="s">
        <v>1040</v>
      </c>
      <c r="E1315" s="214" t="s">
        <v>2531</v>
      </c>
      <c r="F1315" s="221" t="s">
        <v>4048</v>
      </c>
      <c r="G1315" s="527" t="s">
        <v>3813</v>
      </c>
      <c r="H1315" s="528" t="s">
        <v>1131</v>
      </c>
      <c r="I1315" s="214">
        <v>70</v>
      </c>
      <c r="J1315" s="672">
        <f t="shared" si="281"/>
        <v>4.2758281573498964</v>
      </c>
      <c r="K1315" s="673">
        <v>4.3</v>
      </c>
      <c r="L1315" s="674">
        <v>4.2714285714285714</v>
      </c>
      <c r="M1315" s="674">
        <v>4.2318840579710146</v>
      </c>
      <c r="N1315" s="674">
        <v>4.3</v>
      </c>
      <c r="O1315" s="430" t="s">
        <v>2059</v>
      </c>
    </row>
    <row r="1316" spans="1:15" ht="18" hidden="1" customHeight="1" x14ac:dyDescent="0.3">
      <c r="A1316" s="215" t="s">
        <v>3737</v>
      </c>
      <c r="B1316" s="215" t="s">
        <v>3861</v>
      </c>
      <c r="C1316" s="660">
        <v>3</v>
      </c>
      <c r="D1316" s="381" t="s">
        <v>1040</v>
      </c>
      <c r="E1316" s="214" t="s">
        <v>2981</v>
      </c>
      <c r="F1316" s="221" t="s">
        <v>2982</v>
      </c>
      <c r="G1316" s="527" t="s">
        <v>3813</v>
      </c>
      <c r="H1316" s="528" t="s">
        <v>1131</v>
      </c>
      <c r="I1316" s="214">
        <v>70</v>
      </c>
      <c r="J1316" s="672">
        <f t="shared" si="281"/>
        <v>4.4193064182194615</v>
      </c>
      <c r="K1316" s="673">
        <v>4.4142857142857146</v>
      </c>
      <c r="L1316" s="674">
        <v>4.4142857142857146</v>
      </c>
      <c r="M1316" s="674">
        <v>4.4057971014492754</v>
      </c>
      <c r="N1316" s="674">
        <v>4.4428571428571431</v>
      </c>
      <c r="O1316" s="430" t="s">
        <v>2020</v>
      </c>
    </row>
    <row r="1317" spans="1:15" ht="18" hidden="1" customHeight="1" x14ac:dyDescent="0.3">
      <c r="A1317" s="215" t="s">
        <v>3737</v>
      </c>
      <c r="B1317" s="215" t="s">
        <v>3861</v>
      </c>
      <c r="C1317" s="660">
        <v>3</v>
      </c>
      <c r="D1317" s="381" t="s">
        <v>1040</v>
      </c>
      <c r="E1317" s="214" t="s">
        <v>3207</v>
      </c>
      <c r="F1317" s="221" t="s">
        <v>4049</v>
      </c>
      <c r="G1317" s="527" t="s">
        <v>3813</v>
      </c>
      <c r="H1317" s="528" t="s">
        <v>1131</v>
      </c>
      <c r="I1317" s="214">
        <v>70</v>
      </c>
      <c r="J1317" s="672">
        <f t="shared" si="281"/>
        <v>4.2152691511387168</v>
      </c>
      <c r="K1317" s="673">
        <v>4.2142857142857144</v>
      </c>
      <c r="L1317" s="674">
        <v>4.2285714285714286</v>
      </c>
      <c r="M1317" s="674">
        <v>4.1428571428571432</v>
      </c>
      <c r="N1317" s="674">
        <v>4.27536231884058</v>
      </c>
      <c r="O1317" s="430" t="s">
        <v>2020</v>
      </c>
    </row>
    <row r="1318" spans="1:15" hidden="1" x14ac:dyDescent="0.3">
      <c r="A1318" s="215" t="s">
        <v>3737</v>
      </c>
      <c r="B1318" s="215" t="s">
        <v>3861</v>
      </c>
      <c r="C1318" s="660">
        <v>3</v>
      </c>
      <c r="D1318" s="381" t="s">
        <v>1040</v>
      </c>
      <c r="E1318" s="731" t="s">
        <v>4050</v>
      </c>
      <c r="F1318" s="105" t="s">
        <v>4051</v>
      </c>
      <c r="G1318" s="527" t="s">
        <v>3813</v>
      </c>
      <c r="H1318" s="528" t="s">
        <v>1131</v>
      </c>
      <c r="I1318" s="214">
        <v>70</v>
      </c>
      <c r="J1318" s="672">
        <f t="shared" ref="J1318" si="283">AVERAGE(K1318:N1318)</f>
        <v>4.3535714285714278</v>
      </c>
      <c r="K1318" s="673">
        <v>4.3571428571428568</v>
      </c>
      <c r="L1318" s="674">
        <v>4.371428571428571</v>
      </c>
      <c r="M1318" s="674">
        <v>4.3428571428571425</v>
      </c>
      <c r="N1318" s="674">
        <v>4.3428571428571425</v>
      </c>
      <c r="O1318" s="430" t="s">
        <v>4101</v>
      </c>
    </row>
    <row r="1319" spans="1:15" ht="18" hidden="1" customHeight="1" x14ac:dyDescent="0.3">
      <c r="A1319" s="215" t="s">
        <v>3737</v>
      </c>
      <c r="B1319" s="215" t="s">
        <v>3861</v>
      </c>
      <c r="C1319" s="660">
        <v>4</v>
      </c>
      <c r="D1319" s="362" t="s">
        <v>652</v>
      </c>
      <c r="E1319" s="192"/>
      <c r="F1319" s="365"/>
      <c r="G1319" s="222" t="s">
        <v>278</v>
      </c>
      <c r="H1319" s="230" t="s">
        <v>278</v>
      </c>
      <c r="I1319" s="725">
        <v>24</v>
      </c>
      <c r="J1319" s="675">
        <f>AVERAGE(J1320:J1327)</f>
        <v>4.6761775362318847</v>
      </c>
      <c r="K1319" s="682">
        <f t="shared" ref="K1319:N1319" si="284">AVERAGE(K1320:K1327)</f>
        <v>4.671875</v>
      </c>
      <c r="L1319" s="683">
        <f t="shared" si="284"/>
        <v>4.671875</v>
      </c>
      <c r="M1319" s="683">
        <f t="shared" si="284"/>
        <v>4.6707427536231885</v>
      </c>
      <c r="N1319" s="683">
        <f t="shared" si="284"/>
        <v>4.6902173913043477</v>
      </c>
      <c r="O1319" s="434"/>
    </row>
    <row r="1320" spans="1:15" ht="18" hidden="1" customHeight="1" x14ac:dyDescent="0.3">
      <c r="A1320" s="215" t="s">
        <v>3737</v>
      </c>
      <c r="B1320" s="215" t="s">
        <v>3861</v>
      </c>
      <c r="C1320" s="660">
        <v>4</v>
      </c>
      <c r="D1320" s="381" t="s">
        <v>368</v>
      </c>
      <c r="E1320" s="214" t="s">
        <v>2524</v>
      </c>
      <c r="F1320" s="221" t="s">
        <v>2526</v>
      </c>
      <c r="G1320" s="527" t="s">
        <v>1273</v>
      </c>
      <c r="H1320" s="528" t="s">
        <v>1273</v>
      </c>
      <c r="I1320" s="214">
        <v>24</v>
      </c>
      <c r="J1320" s="672">
        <f t="shared" ref="J1320:J1327" si="285">AVERAGE(K1320:N1320)</f>
        <v>4.7812500000000009</v>
      </c>
      <c r="K1320" s="673">
        <v>4.75</v>
      </c>
      <c r="L1320" s="674">
        <v>4.791666666666667</v>
      </c>
      <c r="M1320" s="674">
        <v>4.791666666666667</v>
      </c>
      <c r="N1320" s="674">
        <v>4.791666666666667</v>
      </c>
      <c r="O1320" s="430" t="s">
        <v>4101</v>
      </c>
    </row>
    <row r="1321" spans="1:15" ht="18" hidden="1" customHeight="1" x14ac:dyDescent="0.3">
      <c r="A1321" s="215" t="s">
        <v>3737</v>
      </c>
      <c r="B1321" s="215" t="s">
        <v>3861</v>
      </c>
      <c r="C1321" s="660">
        <v>4</v>
      </c>
      <c r="D1321" s="381" t="s">
        <v>368</v>
      </c>
      <c r="E1321" s="214" t="s">
        <v>2528</v>
      </c>
      <c r="F1321" s="221" t="s">
        <v>2530</v>
      </c>
      <c r="G1321" s="527" t="s">
        <v>1273</v>
      </c>
      <c r="H1321" s="528" t="s">
        <v>1273</v>
      </c>
      <c r="I1321" s="214">
        <v>24</v>
      </c>
      <c r="J1321" s="672">
        <f t="shared" si="285"/>
        <v>4.758152173913043</v>
      </c>
      <c r="K1321" s="673">
        <v>4.75</v>
      </c>
      <c r="L1321" s="674">
        <v>4.708333333333333</v>
      </c>
      <c r="M1321" s="674">
        <v>4.7826086956521738</v>
      </c>
      <c r="N1321" s="674">
        <v>4.791666666666667</v>
      </c>
      <c r="O1321" s="430" t="s">
        <v>2059</v>
      </c>
    </row>
    <row r="1322" spans="1:15" ht="18" hidden="1" customHeight="1" x14ac:dyDescent="0.3">
      <c r="A1322" s="215" t="s">
        <v>3737</v>
      </c>
      <c r="B1322" s="215" t="s">
        <v>3861</v>
      </c>
      <c r="C1322" s="660">
        <v>4</v>
      </c>
      <c r="D1322" s="381" t="s">
        <v>368</v>
      </c>
      <c r="E1322" s="214" t="s">
        <v>1273</v>
      </c>
      <c r="F1322" s="221" t="s">
        <v>2675</v>
      </c>
      <c r="G1322" s="527" t="s">
        <v>1273</v>
      </c>
      <c r="H1322" s="528" t="s">
        <v>1273</v>
      </c>
      <c r="I1322" s="214">
        <v>24</v>
      </c>
      <c r="J1322" s="672">
        <f t="shared" si="285"/>
        <v>4.760416666666667</v>
      </c>
      <c r="K1322" s="673">
        <v>4.75</v>
      </c>
      <c r="L1322" s="674">
        <v>4.75</v>
      </c>
      <c r="M1322" s="674">
        <v>4.75</v>
      </c>
      <c r="N1322" s="674">
        <v>4.791666666666667</v>
      </c>
      <c r="O1322" s="430" t="s">
        <v>4101</v>
      </c>
    </row>
    <row r="1323" spans="1:15" ht="18" hidden="1" customHeight="1" x14ac:dyDescent="0.3">
      <c r="A1323" s="215" t="s">
        <v>3737</v>
      </c>
      <c r="B1323" s="215" t="s">
        <v>3861</v>
      </c>
      <c r="C1323" s="660">
        <v>4</v>
      </c>
      <c r="D1323" s="381" t="s">
        <v>368</v>
      </c>
      <c r="E1323" s="214" t="s">
        <v>2534</v>
      </c>
      <c r="F1323" s="221" t="s">
        <v>2536</v>
      </c>
      <c r="G1323" s="527" t="s">
        <v>1273</v>
      </c>
      <c r="H1323" s="528" t="s">
        <v>1273</v>
      </c>
      <c r="I1323" s="214">
        <v>24</v>
      </c>
      <c r="J1323" s="672">
        <f t="shared" si="285"/>
        <v>4.7472826086956523</v>
      </c>
      <c r="K1323" s="673">
        <v>4.75</v>
      </c>
      <c r="L1323" s="674">
        <v>4.75</v>
      </c>
      <c r="M1323" s="674">
        <v>4.75</v>
      </c>
      <c r="N1323" s="674">
        <v>4.7391304347826084</v>
      </c>
      <c r="O1323" s="430" t="s">
        <v>4101</v>
      </c>
    </row>
    <row r="1324" spans="1:15" ht="18" hidden="1" customHeight="1" x14ac:dyDescent="0.3">
      <c r="A1324" s="215" t="s">
        <v>3737</v>
      </c>
      <c r="B1324" s="215" t="s">
        <v>3861</v>
      </c>
      <c r="C1324" s="660">
        <v>4</v>
      </c>
      <c r="D1324" s="381" t="s">
        <v>368</v>
      </c>
      <c r="E1324" s="214" t="s">
        <v>2538</v>
      </c>
      <c r="F1324" s="221" t="s">
        <v>2540</v>
      </c>
      <c r="G1324" s="527" t="s">
        <v>1273</v>
      </c>
      <c r="H1324" s="528" t="s">
        <v>1273</v>
      </c>
      <c r="I1324" s="214">
        <v>24</v>
      </c>
      <c r="J1324" s="672">
        <f t="shared" si="285"/>
        <v>4.758152173913043</v>
      </c>
      <c r="K1324" s="673">
        <v>4.75</v>
      </c>
      <c r="L1324" s="674">
        <v>4.75</v>
      </c>
      <c r="M1324" s="674">
        <v>4.75</v>
      </c>
      <c r="N1324" s="674">
        <v>4.7826086956521738</v>
      </c>
      <c r="O1324" s="430" t="s">
        <v>2059</v>
      </c>
    </row>
    <row r="1325" spans="1:15" ht="18" hidden="1" customHeight="1" x14ac:dyDescent="0.3">
      <c r="A1325" s="215" t="s">
        <v>3737</v>
      </c>
      <c r="B1325" s="215" t="s">
        <v>3861</v>
      </c>
      <c r="C1325" s="660">
        <v>4</v>
      </c>
      <c r="D1325" s="381" t="s">
        <v>368</v>
      </c>
      <c r="E1325" s="214" t="s">
        <v>2807</v>
      </c>
      <c r="F1325" s="221" t="s">
        <v>2543</v>
      </c>
      <c r="G1325" s="527" t="s">
        <v>1273</v>
      </c>
      <c r="H1325" s="528" t="s">
        <v>1273</v>
      </c>
      <c r="I1325" s="214">
        <v>24</v>
      </c>
      <c r="J1325" s="672">
        <f t="shared" si="285"/>
        <v>4.3958333333333339</v>
      </c>
      <c r="K1325" s="673">
        <v>4.416666666666667</v>
      </c>
      <c r="L1325" s="674">
        <v>4.416666666666667</v>
      </c>
      <c r="M1325" s="674">
        <v>4.333333333333333</v>
      </c>
      <c r="N1325" s="674">
        <v>4.416666666666667</v>
      </c>
      <c r="O1325" s="430" t="s">
        <v>4101</v>
      </c>
    </row>
    <row r="1326" spans="1:15" ht="18" hidden="1" customHeight="1" x14ac:dyDescent="0.3">
      <c r="A1326" s="215" t="s">
        <v>3737</v>
      </c>
      <c r="B1326" s="215" t="s">
        <v>3861</v>
      </c>
      <c r="C1326" s="660">
        <v>4</v>
      </c>
      <c r="D1326" s="381" t="s">
        <v>368</v>
      </c>
      <c r="E1326" s="214" t="s">
        <v>2545</v>
      </c>
      <c r="F1326" s="221" t="s">
        <v>2547</v>
      </c>
      <c r="G1326" s="527" t="s">
        <v>1273</v>
      </c>
      <c r="H1326" s="528" t="s">
        <v>1273</v>
      </c>
      <c r="I1326" s="214">
        <v>24</v>
      </c>
      <c r="J1326" s="672">
        <f t="shared" si="285"/>
        <v>4.458333333333333</v>
      </c>
      <c r="K1326" s="673">
        <v>4.458333333333333</v>
      </c>
      <c r="L1326" s="674">
        <v>4.458333333333333</v>
      </c>
      <c r="M1326" s="674">
        <v>4.458333333333333</v>
      </c>
      <c r="N1326" s="674">
        <v>4.458333333333333</v>
      </c>
      <c r="O1326" s="430" t="s">
        <v>4101</v>
      </c>
    </row>
    <row r="1327" spans="1:15" ht="18" hidden="1" customHeight="1" x14ac:dyDescent="0.3">
      <c r="A1327" s="215" t="s">
        <v>3737</v>
      </c>
      <c r="B1327" s="215" t="s">
        <v>3861</v>
      </c>
      <c r="C1327" s="660">
        <v>4</v>
      </c>
      <c r="D1327" s="381" t="s">
        <v>368</v>
      </c>
      <c r="E1327" s="214" t="s">
        <v>3153</v>
      </c>
      <c r="F1327" s="221" t="s">
        <v>2533</v>
      </c>
      <c r="G1327" s="527" t="s">
        <v>1273</v>
      </c>
      <c r="H1327" s="528" t="s">
        <v>1273</v>
      </c>
      <c r="I1327" s="214">
        <v>24</v>
      </c>
      <c r="J1327" s="672">
        <f t="shared" si="285"/>
        <v>4.75</v>
      </c>
      <c r="K1327" s="673">
        <v>4.75</v>
      </c>
      <c r="L1327" s="674">
        <v>4.75</v>
      </c>
      <c r="M1327" s="674">
        <v>4.75</v>
      </c>
      <c r="N1327" s="674">
        <v>4.75</v>
      </c>
      <c r="O1327" s="430" t="s">
        <v>4101</v>
      </c>
    </row>
    <row r="1328" spans="1:15" ht="18" hidden="1" customHeight="1" x14ac:dyDescent="0.3">
      <c r="A1328" s="215" t="s">
        <v>3737</v>
      </c>
      <c r="B1328" s="215" t="s">
        <v>3861</v>
      </c>
      <c r="C1328" s="660">
        <v>1</v>
      </c>
      <c r="D1328" s="362" t="s">
        <v>4072</v>
      </c>
      <c r="E1328" s="192"/>
      <c r="F1328" s="365"/>
      <c r="G1328" s="222" t="s">
        <v>253</v>
      </c>
      <c r="H1328" s="230" t="s">
        <v>253</v>
      </c>
      <c r="I1328" s="725">
        <v>13</v>
      </c>
      <c r="J1328" s="675">
        <f>AVERAGE(J1329:J1336)</f>
        <v>4.7636217948717947</v>
      </c>
      <c r="K1328" s="682">
        <f t="shared" ref="K1328" si="286">AVERAGE(K1329:K1336)</f>
        <v>4.7596153846153841</v>
      </c>
      <c r="L1328" s="683">
        <f t="shared" ref="L1328" si="287">AVERAGE(L1329:L1336)</f>
        <v>4.759615384615385</v>
      </c>
      <c r="M1328" s="683">
        <f t="shared" ref="M1328" si="288">AVERAGE(M1329:M1336)</f>
        <v>4.759615384615385</v>
      </c>
      <c r="N1328" s="683">
        <f t="shared" ref="N1328" si="289">AVERAGE(N1329:N1336)</f>
        <v>4.7756410256410255</v>
      </c>
      <c r="O1328" s="434"/>
    </row>
    <row r="1329" spans="1:15" ht="18" hidden="1" customHeight="1" x14ac:dyDescent="0.3">
      <c r="A1329" s="215" t="s">
        <v>3737</v>
      </c>
      <c r="B1329" s="215" t="s">
        <v>3861</v>
      </c>
      <c r="C1329" s="660">
        <v>1</v>
      </c>
      <c r="D1329" s="381" t="s">
        <v>3868</v>
      </c>
      <c r="E1329" s="214" t="s">
        <v>2855</v>
      </c>
      <c r="F1329" s="221" t="s">
        <v>2856</v>
      </c>
      <c r="G1329" s="527" t="s">
        <v>1159</v>
      </c>
      <c r="H1329" s="528" t="s">
        <v>1159</v>
      </c>
      <c r="I1329" s="214">
        <v>13</v>
      </c>
      <c r="J1329" s="672">
        <f t="shared" ref="J1329:J1336" si="290">AVERAGE(K1329:N1329)</f>
        <v>4.6346153846153841</v>
      </c>
      <c r="K1329" s="673">
        <v>4.615384615384615</v>
      </c>
      <c r="L1329" s="674">
        <v>4.615384615384615</v>
      </c>
      <c r="M1329" s="674">
        <v>4.615384615384615</v>
      </c>
      <c r="N1329" s="674">
        <v>4.6923076923076925</v>
      </c>
      <c r="O1329" s="430" t="s">
        <v>4101</v>
      </c>
    </row>
    <row r="1330" spans="1:15" ht="18" hidden="1" customHeight="1" x14ac:dyDescent="0.3">
      <c r="A1330" s="215" t="s">
        <v>3737</v>
      </c>
      <c r="B1330" s="215" t="s">
        <v>3861</v>
      </c>
      <c r="C1330" s="660">
        <v>1</v>
      </c>
      <c r="D1330" s="381" t="s">
        <v>4073</v>
      </c>
      <c r="E1330" s="214" t="s">
        <v>2855</v>
      </c>
      <c r="F1330" s="221" t="s">
        <v>4074</v>
      </c>
      <c r="G1330" s="527" t="s">
        <v>1159</v>
      </c>
      <c r="H1330" s="528" t="s">
        <v>1159</v>
      </c>
      <c r="I1330" s="214">
        <v>13</v>
      </c>
      <c r="J1330" s="672">
        <f t="shared" si="290"/>
        <v>4.6282051282051277</v>
      </c>
      <c r="K1330" s="673">
        <v>4.615384615384615</v>
      </c>
      <c r="L1330" s="674">
        <v>4.615384615384615</v>
      </c>
      <c r="M1330" s="674">
        <v>4.615384615384615</v>
      </c>
      <c r="N1330" s="674">
        <v>4.666666666666667</v>
      </c>
      <c r="O1330" s="430" t="s">
        <v>4101</v>
      </c>
    </row>
    <row r="1331" spans="1:15" ht="18" hidden="1" customHeight="1" x14ac:dyDescent="0.3">
      <c r="A1331" s="215" t="s">
        <v>3737</v>
      </c>
      <c r="B1331" s="215" t="s">
        <v>3861</v>
      </c>
      <c r="C1331" s="660">
        <v>1</v>
      </c>
      <c r="D1331" s="381" t="s">
        <v>4073</v>
      </c>
      <c r="E1331" s="214" t="s">
        <v>2558</v>
      </c>
      <c r="F1331" s="221" t="s">
        <v>4075</v>
      </c>
      <c r="G1331" s="527" t="s">
        <v>1159</v>
      </c>
      <c r="H1331" s="528" t="s">
        <v>1159</v>
      </c>
      <c r="I1331" s="214">
        <v>13</v>
      </c>
      <c r="J1331" s="672">
        <f t="shared" si="290"/>
        <v>4.5576923076923075</v>
      </c>
      <c r="K1331" s="673">
        <v>4.615384615384615</v>
      </c>
      <c r="L1331" s="674">
        <v>4.5384615384615383</v>
      </c>
      <c r="M1331" s="674">
        <v>4.5384615384615383</v>
      </c>
      <c r="N1331" s="674">
        <v>4.5384615384615383</v>
      </c>
      <c r="O1331" s="430" t="s">
        <v>2059</v>
      </c>
    </row>
    <row r="1332" spans="1:15" ht="18" hidden="1" customHeight="1" x14ac:dyDescent="0.3">
      <c r="A1332" s="215" t="s">
        <v>3737</v>
      </c>
      <c r="B1332" s="215" t="s">
        <v>3861</v>
      </c>
      <c r="C1332" s="660">
        <v>1</v>
      </c>
      <c r="D1332" s="381" t="s">
        <v>4073</v>
      </c>
      <c r="E1332" s="214" t="s">
        <v>4076</v>
      </c>
      <c r="F1332" s="221" t="s">
        <v>4077</v>
      </c>
      <c r="G1332" s="527" t="s">
        <v>1159</v>
      </c>
      <c r="H1332" s="528" t="s">
        <v>1159</v>
      </c>
      <c r="I1332" s="214">
        <v>13</v>
      </c>
      <c r="J1332" s="672">
        <f t="shared" si="290"/>
        <v>4.8461538461538458</v>
      </c>
      <c r="K1332" s="673">
        <v>4.8461538461538458</v>
      </c>
      <c r="L1332" s="674">
        <v>4.8461538461538458</v>
      </c>
      <c r="M1332" s="674">
        <v>4.8461538461538458</v>
      </c>
      <c r="N1332" s="674">
        <v>4.8461538461538458</v>
      </c>
      <c r="O1332" s="430" t="s">
        <v>4101</v>
      </c>
    </row>
    <row r="1333" spans="1:15" ht="18" hidden="1" customHeight="1" x14ac:dyDescent="0.3">
      <c r="A1333" s="215" t="s">
        <v>3737</v>
      </c>
      <c r="B1333" s="215" t="s">
        <v>3861</v>
      </c>
      <c r="C1333" s="660">
        <v>1</v>
      </c>
      <c r="D1333" s="381" t="s">
        <v>4073</v>
      </c>
      <c r="E1333" s="214" t="s">
        <v>4076</v>
      </c>
      <c r="F1333" s="221" t="s">
        <v>4078</v>
      </c>
      <c r="G1333" s="527" t="s">
        <v>1159</v>
      </c>
      <c r="H1333" s="528" t="s">
        <v>1159</v>
      </c>
      <c r="I1333" s="214">
        <v>13</v>
      </c>
      <c r="J1333" s="672">
        <f t="shared" si="290"/>
        <v>4.8269230769230766</v>
      </c>
      <c r="K1333" s="673">
        <v>4.8461538461538458</v>
      </c>
      <c r="L1333" s="674">
        <v>4.8461538461538458</v>
      </c>
      <c r="M1333" s="674">
        <v>4.7692307692307692</v>
      </c>
      <c r="N1333" s="674">
        <v>4.8461538461538458</v>
      </c>
      <c r="O1333" s="430" t="s">
        <v>4101</v>
      </c>
    </row>
    <row r="1334" spans="1:15" ht="18" hidden="1" customHeight="1" x14ac:dyDescent="0.3">
      <c r="A1334" s="215" t="s">
        <v>3737</v>
      </c>
      <c r="B1334" s="215" t="s">
        <v>3861</v>
      </c>
      <c r="C1334" s="660">
        <v>1</v>
      </c>
      <c r="D1334" s="381" t="s">
        <v>4073</v>
      </c>
      <c r="E1334" s="214" t="s">
        <v>4076</v>
      </c>
      <c r="F1334" s="221" t="s">
        <v>4079</v>
      </c>
      <c r="G1334" s="527" t="s">
        <v>1159</v>
      </c>
      <c r="H1334" s="528" t="s">
        <v>1159</v>
      </c>
      <c r="I1334" s="214">
        <v>13</v>
      </c>
      <c r="J1334" s="672">
        <f t="shared" si="290"/>
        <v>4.884615384615385</v>
      </c>
      <c r="K1334" s="673">
        <v>4.8461538461538458</v>
      </c>
      <c r="L1334" s="674">
        <v>4.8461538461538458</v>
      </c>
      <c r="M1334" s="674">
        <v>4.9230769230769234</v>
      </c>
      <c r="N1334" s="674">
        <v>4.9230769230769234</v>
      </c>
      <c r="O1334" s="430" t="s">
        <v>4101</v>
      </c>
    </row>
    <row r="1335" spans="1:15" ht="18" hidden="1" customHeight="1" x14ac:dyDescent="0.3">
      <c r="A1335" s="215" t="s">
        <v>3737</v>
      </c>
      <c r="B1335" s="215" t="s">
        <v>3861</v>
      </c>
      <c r="C1335" s="660">
        <v>1</v>
      </c>
      <c r="D1335" s="381" t="s">
        <v>4073</v>
      </c>
      <c r="E1335" s="214" t="s">
        <v>4076</v>
      </c>
      <c r="F1335" s="221" t="s">
        <v>4080</v>
      </c>
      <c r="G1335" s="527" t="s">
        <v>1159</v>
      </c>
      <c r="H1335" s="528" t="s">
        <v>1159</v>
      </c>
      <c r="I1335" s="214">
        <v>13</v>
      </c>
      <c r="J1335" s="672">
        <f t="shared" si="290"/>
        <v>4.8461538461538458</v>
      </c>
      <c r="K1335" s="673">
        <v>4.8461538461538458</v>
      </c>
      <c r="L1335" s="674">
        <v>4.8461538461538458</v>
      </c>
      <c r="M1335" s="674">
        <v>4.8461538461538458</v>
      </c>
      <c r="N1335" s="674">
        <v>4.8461538461538458</v>
      </c>
      <c r="O1335" s="430" t="s">
        <v>4101</v>
      </c>
    </row>
    <row r="1336" spans="1:15" ht="18" hidden="1" customHeight="1" x14ac:dyDescent="0.3">
      <c r="A1336" s="215" t="s">
        <v>3737</v>
      </c>
      <c r="B1336" s="215" t="s">
        <v>3861</v>
      </c>
      <c r="C1336" s="660">
        <v>1</v>
      </c>
      <c r="D1336" s="381" t="s">
        <v>4073</v>
      </c>
      <c r="E1336" s="214" t="s">
        <v>4076</v>
      </c>
      <c r="F1336" s="221" t="s">
        <v>4081</v>
      </c>
      <c r="G1336" s="527" t="s">
        <v>1159</v>
      </c>
      <c r="H1336" s="528" t="s">
        <v>1159</v>
      </c>
      <c r="I1336" s="214">
        <v>13</v>
      </c>
      <c r="J1336" s="672">
        <f t="shared" si="290"/>
        <v>4.884615384615385</v>
      </c>
      <c r="K1336" s="673">
        <v>4.8461538461538458</v>
      </c>
      <c r="L1336" s="674">
        <v>4.9230769230769234</v>
      </c>
      <c r="M1336" s="674">
        <v>4.9230769230769234</v>
      </c>
      <c r="N1336" s="674">
        <v>4.8461538461538458</v>
      </c>
      <c r="O1336" s="430" t="s">
        <v>4101</v>
      </c>
    </row>
    <row r="1337" spans="1:15" ht="18" hidden="1" customHeight="1" x14ac:dyDescent="0.3">
      <c r="A1337" s="215" t="s">
        <v>3737</v>
      </c>
      <c r="B1337" s="215" t="s">
        <v>3861</v>
      </c>
      <c r="C1337" s="660">
        <v>2</v>
      </c>
      <c r="D1337" s="362" t="s">
        <v>1542</v>
      </c>
      <c r="E1337" s="192"/>
      <c r="F1337" s="365"/>
      <c r="G1337" s="222" t="s">
        <v>716</v>
      </c>
      <c r="H1337" s="230" t="s">
        <v>1186</v>
      </c>
      <c r="I1337" s="725">
        <v>26</v>
      </c>
      <c r="J1337" s="675">
        <f>AVERAGE(J1338:J1339)</f>
        <v>4.9559615384615388</v>
      </c>
      <c r="K1337" s="682">
        <f t="shared" ref="K1337:N1337" si="291">AVERAGE(K1338:K1339)</f>
        <v>4.9607692307692304</v>
      </c>
      <c r="L1337" s="683">
        <f t="shared" si="291"/>
        <v>4.9415384615384621</v>
      </c>
      <c r="M1337" s="683">
        <f t="shared" si="291"/>
        <v>4.9607692307692304</v>
      </c>
      <c r="N1337" s="683">
        <f t="shared" si="291"/>
        <v>4.9607692307692304</v>
      </c>
      <c r="O1337" s="434"/>
    </row>
    <row r="1338" spans="1:15" ht="18" hidden="1" customHeight="1" x14ac:dyDescent="0.3">
      <c r="A1338" s="215" t="s">
        <v>3737</v>
      </c>
      <c r="B1338" s="215" t="s">
        <v>3861</v>
      </c>
      <c r="C1338" s="660">
        <v>2</v>
      </c>
      <c r="D1338" s="381" t="s">
        <v>704</v>
      </c>
      <c r="E1338" s="214" t="s">
        <v>2465</v>
      </c>
      <c r="F1338" s="221" t="s">
        <v>4087</v>
      </c>
      <c r="G1338" s="527" t="s">
        <v>1186</v>
      </c>
      <c r="H1338" s="528" t="s">
        <v>1186</v>
      </c>
      <c r="I1338" s="214">
        <v>26</v>
      </c>
      <c r="J1338" s="672">
        <f t="shared" ref="J1338:J1339" si="292">AVERAGE(K1338:N1338)</f>
        <v>4.9519230769230766</v>
      </c>
      <c r="K1338" s="673">
        <v>4.9615384615384617</v>
      </c>
      <c r="L1338" s="674">
        <v>4.9230769230769234</v>
      </c>
      <c r="M1338" s="674">
        <v>4.9615384615384617</v>
      </c>
      <c r="N1338" s="674">
        <v>4.9615384615384617</v>
      </c>
      <c r="O1338" s="430" t="s">
        <v>4101</v>
      </c>
    </row>
    <row r="1339" spans="1:15" ht="18" hidden="1" customHeight="1" x14ac:dyDescent="0.3">
      <c r="A1339" s="215" t="s">
        <v>3737</v>
      </c>
      <c r="B1339" s="215" t="s">
        <v>3861</v>
      </c>
      <c r="C1339" s="660">
        <v>2</v>
      </c>
      <c r="D1339" s="381" t="s">
        <v>704</v>
      </c>
      <c r="E1339" s="214" t="s">
        <v>4088</v>
      </c>
      <c r="F1339" s="221" t="s">
        <v>4087</v>
      </c>
      <c r="G1339" s="527" t="s">
        <v>1186</v>
      </c>
      <c r="H1339" s="528" t="s">
        <v>1186</v>
      </c>
      <c r="I1339" s="214">
        <v>25</v>
      </c>
      <c r="J1339" s="672">
        <f t="shared" si="292"/>
        <v>4.96</v>
      </c>
      <c r="K1339" s="673">
        <v>4.96</v>
      </c>
      <c r="L1339" s="674">
        <v>4.96</v>
      </c>
      <c r="M1339" s="674">
        <v>4.96</v>
      </c>
      <c r="N1339" s="674">
        <v>4.96</v>
      </c>
      <c r="O1339" s="430" t="s">
        <v>4101</v>
      </c>
    </row>
    <row r="1340" spans="1:15" ht="18" hidden="1" customHeight="1" x14ac:dyDescent="0.3">
      <c r="A1340" s="215" t="s">
        <v>3737</v>
      </c>
      <c r="B1340" s="215" t="s">
        <v>3861</v>
      </c>
      <c r="C1340" s="660">
        <v>3</v>
      </c>
      <c r="D1340" s="362" t="s">
        <v>653</v>
      </c>
      <c r="E1340" s="192"/>
      <c r="F1340" s="365"/>
      <c r="G1340" s="222" t="s">
        <v>3832</v>
      </c>
      <c r="H1340" s="230" t="s">
        <v>3831</v>
      </c>
      <c r="I1340" s="725">
        <v>10</v>
      </c>
      <c r="J1340" s="675">
        <f>AVERAGE(J1341:J1345)</f>
        <v>4.7583333333333346</v>
      </c>
      <c r="K1340" s="682">
        <f t="shared" ref="K1340:N1340" si="293">AVERAGE(K1341:K1345)</f>
        <v>4.78</v>
      </c>
      <c r="L1340" s="683">
        <f t="shared" si="293"/>
        <v>4.7133333333333338</v>
      </c>
      <c r="M1340" s="683">
        <f t="shared" si="293"/>
        <v>4.74</v>
      </c>
      <c r="N1340" s="683">
        <f t="shared" si="293"/>
        <v>4.8</v>
      </c>
      <c r="O1340" s="434"/>
    </row>
    <row r="1341" spans="1:15" ht="18" hidden="1" customHeight="1" x14ac:dyDescent="0.3">
      <c r="A1341" s="215" t="s">
        <v>3737</v>
      </c>
      <c r="B1341" s="215" t="s">
        <v>3861</v>
      </c>
      <c r="C1341" s="660">
        <v>3</v>
      </c>
      <c r="D1341" s="381" t="s">
        <v>565</v>
      </c>
      <c r="E1341" s="214" t="s">
        <v>2879</v>
      </c>
      <c r="F1341" s="221" t="s">
        <v>2880</v>
      </c>
      <c r="G1341" s="527" t="s">
        <v>3831</v>
      </c>
      <c r="H1341" s="528" t="s">
        <v>3831</v>
      </c>
      <c r="I1341" s="214">
        <v>10</v>
      </c>
      <c r="J1341" s="672">
        <f t="shared" ref="J1341:J1345" si="294">AVERAGE(K1341:N1341)</f>
        <v>4.7416666666666671</v>
      </c>
      <c r="K1341" s="673">
        <v>4.7</v>
      </c>
      <c r="L1341" s="674">
        <v>4.666666666666667</v>
      </c>
      <c r="M1341" s="674">
        <v>4.8</v>
      </c>
      <c r="N1341" s="674">
        <v>4.8</v>
      </c>
      <c r="O1341" s="430" t="s">
        <v>4101</v>
      </c>
    </row>
    <row r="1342" spans="1:15" ht="18" hidden="1" customHeight="1" x14ac:dyDescent="0.3">
      <c r="A1342" s="215" t="s">
        <v>3737</v>
      </c>
      <c r="B1342" s="215" t="s">
        <v>3861</v>
      </c>
      <c r="C1342" s="660">
        <v>3</v>
      </c>
      <c r="D1342" s="381" t="s">
        <v>2652</v>
      </c>
      <c r="E1342" s="214" t="s">
        <v>2879</v>
      </c>
      <c r="F1342" s="221" t="s">
        <v>2881</v>
      </c>
      <c r="G1342" s="527" t="s">
        <v>3831</v>
      </c>
      <c r="H1342" s="528" t="s">
        <v>3831</v>
      </c>
      <c r="I1342" s="214">
        <v>10</v>
      </c>
      <c r="J1342" s="672">
        <f t="shared" si="294"/>
        <v>4.8</v>
      </c>
      <c r="K1342" s="673">
        <v>4.8</v>
      </c>
      <c r="L1342" s="674">
        <v>4.8</v>
      </c>
      <c r="M1342" s="674">
        <v>4.8</v>
      </c>
      <c r="N1342" s="674">
        <v>4.8</v>
      </c>
      <c r="O1342" s="430" t="s">
        <v>4101</v>
      </c>
    </row>
    <row r="1343" spans="1:15" ht="18" hidden="1" customHeight="1" x14ac:dyDescent="0.3">
      <c r="A1343" s="215" t="s">
        <v>3737</v>
      </c>
      <c r="B1343" s="215" t="s">
        <v>3861</v>
      </c>
      <c r="C1343" s="660">
        <v>3</v>
      </c>
      <c r="D1343" s="381" t="s">
        <v>2652</v>
      </c>
      <c r="E1343" s="214" t="s">
        <v>2879</v>
      </c>
      <c r="F1343" s="221" t="s">
        <v>2882</v>
      </c>
      <c r="G1343" s="527" t="s">
        <v>3831</v>
      </c>
      <c r="H1343" s="528" t="s">
        <v>3831</v>
      </c>
      <c r="I1343" s="214">
        <v>10</v>
      </c>
      <c r="J1343" s="672">
        <f t="shared" si="294"/>
        <v>4.7750000000000004</v>
      </c>
      <c r="K1343" s="673">
        <v>4.8</v>
      </c>
      <c r="L1343" s="674">
        <v>4.7</v>
      </c>
      <c r="M1343" s="674">
        <v>4.8</v>
      </c>
      <c r="N1343" s="674">
        <v>4.8</v>
      </c>
      <c r="O1343" s="430" t="s">
        <v>4101</v>
      </c>
    </row>
    <row r="1344" spans="1:15" ht="18" hidden="1" customHeight="1" x14ac:dyDescent="0.3">
      <c r="A1344" s="215" t="s">
        <v>3737</v>
      </c>
      <c r="B1344" s="215" t="s">
        <v>3861</v>
      </c>
      <c r="C1344" s="660">
        <v>3</v>
      </c>
      <c r="D1344" s="381" t="s">
        <v>2652</v>
      </c>
      <c r="E1344" s="214" t="s">
        <v>2883</v>
      </c>
      <c r="F1344" s="221" t="s">
        <v>2884</v>
      </c>
      <c r="G1344" s="527" t="s">
        <v>3831</v>
      </c>
      <c r="H1344" s="528" t="s">
        <v>3831</v>
      </c>
      <c r="I1344" s="214">
        <v>10</v>
      </c>
      <c r="J1344" s="672">
        <f t="shared" si="294"/>
        <v>4.75</v>
      </c>
      <c r="K1344" s="673">
        <v>4.8</v>
      </c>
      <c r="L1344" s="674">
        <v>4.8</v>
      </c>
      <c r="M1344" s="674">
        <v>4.5999999999999996</v>
      </c>
      <c r="N1344" s="674">
        <v>4.8</v>
      </c>
      <c r="O1344" s="430" t="s">
        <v>4101</v>
      </c>
    </row>
    <row r="1345" spans="1:15" ht="18" hidden="1" customHeight="1" x14ac:dyDescent="0.3">
      <c r="A1345" s="215" t="s">
        <v>3737</v>
      </c>
      <c r="B1345" s="215" t="s">
        <v>3861</v>
      </c>
      <c r="C1345" s="660">
        <v>3</v>
      </c>
      <c r="D1345" s="381" t="s">
        <v>2652</v>
      </c>
      <c r="E1345" s="214" t="s">
        <v>2883</v>
      </c>
      <c r="F1345" s="221" t="s">
        <v>2885</v>
      </c>
      <c r="G1345" s="527" t="s">
        <v>3831</v>
      </c>
      <c r="H1345" s="528" t="s">
        <v>3831</v>
      </c>
      <c r="I1345" s="214">
        <v>10</v>
      </c>
      <c r="J1345" s="672">
        <f t="shared" si="294"/>
        <v>4.7249999999999996</v>
      </c>
      <c r="K1345" s="673">
        <v>4.8</v>
      </c>
      <c r="L1345" s="674">
        <v>4.5999999999999996</v>
      </c>
      <c r="M1345" s="674">
        <v>4.7</v>
      </c>
      <c r="N1345" s="674">
        <v>4.8</v>
      </c>
      <c r="O1345" s="430" t="s">
        <v>4101</v>
      </c>
    </row>
  </sheetData>
  <sheetProtection formatCells="0" formatColumns="0" formatRows="0" insertColumns="0" insertRows="0" insertHyperlinks="0" sort="0" autoFilter="0" pivotTables="0"/>
  <autoFilter ref="A3:O1345" xr:uid="{01393B4E-CDA0-41A1-A1D6-22FA7EFBC325}">
    <filterColumn colId="7">
      <filters>
        <filter val="류은영"/>
      </filters>
    </filterColumn>
  </autoFilter>
  <phoneticPr fontId="28" type="noConversion"/>
  <printOptions horizontalCentered="1"/>
  <pageMargins left="0.23622047244094491" right="0.23622047244094491" top="0.74803149606299213" bottom="0.74803149606299213" header="0.31496062992125984" footer="0.31496062992125984"/>
  <pageSetup paperSize="9" scale="42" fitToHeight="0" orientation="portrait" r:id="rId1"/>
  <headerFooter>
    <oddFooter>&amp;N페이지 중 &amp;P페이지</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008000"/>
    <pageSetUpPr fitToPage="1"/>
  </sheetPr>
  <dimension ref="A1:S468"/>
  <sheetViews>
    <sheetView tabSelected="1" view="pageBreakPreview" zoomScale="70" zoomScaleNormal="100" zoomScaleSheetLayoutView="70" workbookViewId="0">
      <pane xSplit="10" ySplit="4" topLeftCell="K389" activePane="bottomRight" state="frozen"/>
      <selection pane="topRight" activeCell="I1" sqref="I1"/>
      <selection pane="bottomLeft" activeCell="A4" sqref="A4"/>
      <selection pane="bottomRight" activeCell="O392" sqref="O392"/>
    </sheetView>
  </sheetViews>
  <sheetFormatPr defaultRowHeight="50.1" customHeight="1" x14ac:dyDescent="0.3"/>
  <cols>
    <col min="1" max="1" width="9" style="80"/>
    <col min="2" max="3" width="9" style="415"/>
    <col min="4" max="4" width="4.625" style="416" customWidth="1"/>
    <col min="5" max="5" width="32.875" style="416" customWidth="1"/>
    <col min="6" max="6" width="18.5" style="416" customWidth="1"/>
    <col min="7" max="7" width="18.75" style="416" bestFit="1" customWidth="1"/>
    <col min="8" max="8" width="17" style="422" customWidth="1"/>
    <col min="9" max="9" width="6.875" style="422" customWidth="1"/>
    <col min="10" max="10" width="67.375" style="420" customWidth="1"/>
    <col min="11" max="13" width="13.75" style="426" customWidth="1"/>
    <col min="14" max="14" width="15.625" style="113" bestFit="1" customWidth="1"/>
    <col min="15" max="15" width="65.375" style="115" bestFit="1" customWidth="1"/>
    <col min="16" max="16" width="15.625" style="428" customWidth="1"/>
    <col min="17" max="17" width="12.5" style="429" customWidth="1"/>
    <col min="18" max="18" width="7.875" style="87" hidden="1" customWidth="1"/>
    <col min="19" max="19" width="9" style="87"/>
  </cols>
  <sheetData>
    <row r="1" spans="1:19" ht="69.75" customHeight="1" x14ac:dyDescent="0.3">
      <c r="A1" s="114" t="s">
        <v>1829</v>
      </c>
      <c r="B1" s="407"/>
      <c r="C1" s="407"/>
      <c r="D1" s="114"/>
      <c r="E1" s="114"/>
      <c r="F1" s="114"/>
      <c r="G1" s="114"/>
      <c r="H1" s="417"/>
      <c r="I1" s="417"/>
      <c r="J1" s="417"/>
      <c r="K1" s="114"/>
      <c r="L1" s="114"/>
      <c r="M1" s="114"/>
      <c r="N1" s="114"/>
      <c r="O1" s="114"/>
      <c r="P1" s="417"/>
      <c r="Q1" s="417"/>
    </row>
    <row r="2" spans="1:19" s="112" customFormat="1" ht="41.25" customHeight="1" x14ac:dyDescent="0.3">
      <c r="A2" s="254" t="str">
        <f>"(총 건의사항 수) " &amp; SUM($I$5:$I$4844) &amp; "건 / " &amp;
"(교과편성 및 강사선정) " &amp; SUMIF($H$5:$H$4844, "교과편성 및 강사선정", $I$5:$I$4844) &amp; "건, " &amp;
"(과정운영) " &amp; SUMIF($H$5:$H$4844, "과정운영", $I$5:$I$4844) &amp; "건, " &amp;
"(교육환경) " &amp; SUMIF($H$5:$H$4844, "교육환경", $I$5:$I$4844) &amp; "건, " &amp;
"(교육방법) " &amp; SUMIF($H$5:$H$4844, "교육방법", $I$5:$I$4844) &amp; "건, " &amp;
"(기타) " &amp; SUMIF($H$5:$H$4844, "기타", $I$5:$I$4844) &amp; "건"</f>
        <v>(총 건의사항 수) 659건 / (교과편성 및 강사선정) 260건, (과정운영) 198건, (교육환경) 80건, (교육방법) 89건, (기타) 32건</v>
      </c>
      <c r="B2" s="111"/>
      <c r="C2" s="111"/>
      <c r="D2" s="408"/>
      <c r="E2" s="409"/>
      <c r="F2" s="409"/>
      <c r="G2" s="409"/>
      <c r="H2" s="116"/>
      <c r="I2" s="116"/>
      <c r="J2" s="116"/>
      <c r="K2" s="409"/>
      <c r="L2" s="409"/>
      <c r="M2" s="409"/>
      <c r="N2" s="409"/>
      <c r="O2" s="423"/>
      <c r="P2" s="116"/>
      <c r="Q2" s="450" t="s">
        <v>4100</v>
      </c>
      <c r="R2" s="427"/>
      <c r="S2" s="427"/>
    </row>
    <row r="3" spans="1:19" s="112" customFormat="1" ht="29.25" customHeight="1" x14ac:dyDescent="0.3">
      <c r="A3" s="254" t="str">
        <f>"(종결과제) "&amp;SUMIF($P$5:$P$4848, "종결과제", $I$5:$I$4848)&amp;"건, "&amp;
"(진행과제) "&amp;SUMIF($P$5:$P$4848, "진행과제", $I$5:$I$4848)&amp;"건, "&amp;
"(단기과제) "&amp;SUMIF($P$5:$P$4848, "단기과제", $I$5:$I$4848)&amp;"건, "&amp;
"(중기과제) "&amp;SUMIF($P$5:$P$4848, "중기과제", $I$5:$I$4848)&amp;"건, "&amp;
"(장기과제) "&amp;SUMIF($P$5:$P$4848, "장기과제", $I$5:$I$4848)&amp;"건, "&amp;
"(보류과제) "&amp;SUMIF($P$5:$P$4848, "보류과제", $I$5:$I$4848)&amp;"건"</f>
        <v>(종결과제) 212건, (진행과제) 86건, (단기과제) 16건, (중기과제) 62건, (장기과제) 84건, (보류과제) 10건</v>
      </c>
      <c r="B3" s="111"/>
      <c r="C3" s="111"/>
      <c r="D3" s="408"/>
      <c r="E3" s="409"/>
      <c r="F3" s="409"/>
      <c r="G3" s="409"/>
      <c r="H3" s="116"/>
      <c r="I3" s="116"/>
      <c r="J3" s="116"/>
      <c r="K3" s="409"/>
      <c r="L3" s="409"/>
      <c r="M3" s="409"/>
      <c r="N3" s="409"/>
      <c r="O3" s="423"/>
      <c r="P3" s="116"/>
      <c r="Q3" s="406" t="str">
        <f>"(처리완료) "&amp;SUMIF($Q$5:$Q$4595, "처리완료", $I$5:$I$4595)&amp;"건, "&amp;
"(처리중) "&amp;SUMIF($Q$5:$Q$4595, "처리중", $I$5:$I$4595)&amp;"건, "&amp;
"(검토중) "&amp;SUMIF($Q$5:$Q$4595, "검토중", $I$5:$I$4595)&amp;"건, "&amp;
"(기타) "&amp;SUMIF($Q$5:$Q$4595, "기타", $I$5:$I$4595)&amp;"건, "&amp;
"(처리보류) "&amp;SUMIF($Q$5:$Q$4595, "처리보류", $I$5:$I$4595)&amp;"건, "&amp;
"(처리불가) "&amp;SUMIF($Q$5:$Q$4595, "처리불가", $I$5:$I$4595)&amp;"건, "&amp;
"(미처리) "&amp;SUMIF($Q$5:$Q$4595, "미처리", $I$5:$I$4595)&amp;"건 / "&amp;
"(처리율) "&amp;ROUND(
  (SUMIF($Q$5:$Q$4595, "처리완료", $I$5:$I$4595) +
   SUMIF($Q$5:$Q$4595, "처리중", $I$5:$I$4595) +
   SUMIF($Q$5:$Q$4595, "검토중", $I$5:$I$4595) +
   SUMIF($Q$5:$Q$4595, "기타", $I$5:$I$4595)) /
  (SUMIF($Q$5:$Q$4595, "처리완료", $I$5:$I$4595) +
   SUMIF($Q$5:$Q$4595, "처리중", $I$5:$I$4595) +
   SUMIF($Q$5:$Q$4595, "검토중", $I$5:$I$4595) +
   SUMIF($Q$5:$Q$4595, "처리보류", $I$5:$I$4595) +
   SUMIF($Q$5:$Q$4595, "처리불가", $I$5:$I$4595) +
   SUMIF($Q$5:$Q$4595, "기타", $I$5:$I$4595) +
   SUMIF($Q$5:$Q$4595, "미처리", $I$5:$I$4595)) * 100, 2
)&amp;"%"</f>
        <v>(처리완료) 212건, (처리중) 86건, (검토중) 162건, (기타) 22건, (처리보류) 10건, (처리불가) 87건, (미처리) 0건 / (처리율) 83.25%</v>
      </c>
      <c r="R3" s="427"/>
      <c r="S3" s="427"/>
    </row>
    <row r="4" spans="1:19" ht="50.1" customHeight="1" x14ac:dyDescent="0.3">
      <c r="A4" s="410" t="s">
        <v>149</v>
      </c>
      <c r="B4" s="411" t="s">
        <v>219</v>
      </c>
      <c r="C4" s="411" t="s">
        <v>194</v>
      </c>
      <c r="D4" s="412" t="s">
        <v>114</v>
      </c>
      <c r="E4" s="413" t="s">
        <v>164</v>
      </c>
      <c r="F4" s="218" t="s">
        <v>575</v>
      </c>
      <c r="G4" s="218" t="s">
        <v>579</v>
      </c>
      <c r="H4" s="421" t="s">
        <v>116</v>
      </c>
      <c r="I4" s="418" t="s">
        <v>115</v>
      </c>
      <c r="J4" s="418" t="s">
        <v>223</v>
      </c>
      <c r="K4" s="424" t="s">
        <v>117</v>
      </c>
      <c r="L4" s="424" t="s">
        <v>245</v>
      </c>
      <c r="M4" s="424" t="s">
        <v>246</v>
      </c>
      <c r="N4" s="218" t="s">
        <v>150</v>
      </c>
      <c r="O4" s="218" t="s">
        <v>178</v>
      </c>
      <c r="P4" s="418" t="s">
        <v>126</v>
      </c>
      <c r="Q4" s="418" t="s">
        <v>130</v>
      </c>
    </row>
    <row r="5" spans="1:19" ht="50.1" customHeight="1" x14ac:dyDescent="0.3">
      <c r="A5" s="457" t="s">
        <v>111</v>
      </c>
      <c r="B5" s="458" t="s">
        <v>726</v>
      </c>
      <c r="C5" s="691" t="s">
        <v>1428</v>
      </c>
      <c r="D5" s="693">
        <v>1</v>
      </c>
      <c r="E5" s="696" t="s">
        <v>118</v>
      </c>
      <c r="F5" s="697" t="s">
        <v>576</v>
      </c>
      <c r="G5" s="698" t="s">
        <v>187</v>
      </c>
      <c r="H5" s="699" t="s">
        <v>131</v>
      </c>
      <c r="I5" s="708">
        <v>1</v>
      </c>
      <c r="J5" s="419" t="s">
        <v>220</v>
      </c>
      <c r="K5" s="414" t="s">
        <v>119</v>
      </c>
      <c r="L5" s="414" t="s">
        <v>207</v>
      </c>
      <c r="M5" s="414" t="s">
        <v>207</v>
      </c>
      <c r="N5" s="529" t="s">
        <v>655</v>
      </c>
      <c r="O5" s="530" t="s">
        <v>656</v>
      </c>
      <c r="P5" s="531" t="str">
        <f>IF(OR(N5="지속추진", N5="기 반영", N5="즉시조치"), "종결과제",
   IF(OR(N5="차기수반영"), "진행과제",
      IF(N5="단기검토", "단기과제",
         IF(N5="중기검토", "중기과제",
            IF(N5="장기검토", "장기과제",
               IF(N5="수용불가", "-",
                  IF(N5="보류", "보류과제",
                     IF(N5="기타", "기타", "")
                  )
               )
            )
         )
      )
   )
)</f>
        <v>종결과제</v>
      </c>
      <c r="Q5" s="532" t="str">
        <f>IF(OR(N5="지속추진", N5="기 반영", N5="즉시조치"), "처리완료",
   IF(N5="차기수반영", "처리중",
      IF(OR(N5="단기검토", N5="중기검토", N5="장기검토"), "검토중",
         IF(N5="수용불가", "처리불가",
            IF(N5="보류", "처리보류",
               IF(N5="기타", "기타", "")
            )
         )
      )
   )
)</f>
        <v>처리완료</v>
      </c>
      <c r="R5" s="87" t="b">
        <f>IF(OR(Q5="처리완료", Q5="처리중", Q5="검토중", Q5="기타"), TRUE, FALSE)</f>
        <v>1</v>
      </c>
    </row>
    <row r="6" spans="1:19" ht="50.1" customHeight="1" x14ac:dyDescent="0.3">
      <c r="A6" s="457" t="s">
        <v>111</v>
      </c>
      <c r="B6" s="458" t="s">
        <v>726</v>
      </c>
      <c r="C6" s="691" t="s">
        <v>1428</v>
      </c>
      <c r="D6" s="693">
        <v>1</v>
      </c>
      <c r="E6" s="696" t="s">
        <v>118</v>
      </c>
      <c r="F6" s="697" t="s">
        <v>106</v>
      </c>
      <c r="G6" s="698" t="s">
        <v>187</v>
      </c>
      <c r="H6" s="699" t="s">
        <v>873</v>
      </c>
      <c r="I6" s="708">
        <v>1</v>
      </c>
      <c r="J6" s="419" t="s">
        <v>221</v>
      </c>
      <c r="K6" s="414" t="s">
        <v>222</v>
      </c>
      <c r="L6" s="414" t="s">
        <v>204</v>
      </c>
      <c r="M6" s="414" t="s">
        <v>204</v>
      </c>
      <c r="N6" s="529" t="s">
        <v>657</v>
      </c>
      <c r="O6" s="530" t="s">
        <v>658</v>
      </c>
      <c r="P6" s="531" t="str">
        <f t="shared" ref="P6:P69" si="0">IF(OR(N6="지속추진", N6="기 반영", N6="즉시조치"), "종결과제",
   IF(OR(N6="차기수반영"), "진행과제",
      IF(N6="단기검토", "단기과제",
         IF(N6="중기검토", "중기과제",
            IF(N6="장기검토", "장기과제",
               IF(N6="수용불가", "-",
                  IF(N6="보류", "보류과제",
                     IF(N6="기타", "기타", "")
                  )
               )
            )
         )
      )
   )
)</f>
        <v>중기과제</v>
      </c>
      <c r="Q6" s="532" t="str">
        <f t="shared" ref="Q6:Q69" si="1">IF(OR(N6="지속추진", N6="기 반영", N6="즉시조치"), "처리완료",
   IF(N6="차기수반영", "처리중",
      IF(OR(N6="단기검토", N6="중기검토", N6="장기검토"), "검토중",
         IF(N6="수용불가", "처리불가",
            IF(N6="보류", "처리보류",
               IF(N6="기타", "기타", "")
            )
         )
      )
   )
)</f>
        <v>검토중</v>
      </c>
      <c r="R6" s="87" t="b">
        <f t="shared" ref="R6:R69" si="2">IF(OR(Q6="처리완료", Q6="처리중", Q6="검토중", Q6="기타"), TRUE, FALSE)</f>
        <v>1</v>
      </c>
    </row>
    <row r="7" spans="1:19" ht="50.1" customHeight="1" x14ac:dyDescent="0.3">
      <c r="A7" s="457" t="s">
        <v>209</v>
      </c>
      <c r="B7" s="458" t="s">
        <v>210</v>
      </c>
      <c r="C7" s="691" t="s">
        <v>1429</v>
      </c>
      <c r="D7" s="694">
        <v>22</v>
      </c>
      <c r="E7" s="696" t="s">
        <v>1033</v>
      </c>
      <c r="F7" s="698" t="s">
        <v>106</v>
      </c>
      <c r="G7" s="698" t="s">
        <v>584</v>
      </c>
      <c r="H7" s="699" t="s">
        <v>131</v>
      </c>
      <c r="I7" s="709">
        <v>1</v>
      </c>
      <c r="J7" s="419" t="s">
        <v>231</v>
      </c>
      <c r="K7" s="414" t="s">
        <v>222</v>
      </c>
      <c r="L7" s="414" t="s">
        <v>247</v>
      </c>
      <c r="M7" s="414" t="s">
        <v>248</v>
      </c>
      <c r="N7" s="529" t="s">
        <v>657</v>
      </c>
      <c r="O7" s="530" t="s">
        <v>659</v>
      </c>
      <c r="P7" s="531" t="str">
        <f t="shared" si="0"/>
        <v>중기과제</v>
      </c>
      <c r="Q7" s="532" t="str">
        <f t="shared" si="1"/>
        <v>검토중</v>
      </c>
      <c r="R7" s="87" t="b">
        <f t="shared" si="2"/>
        <v>1</v>
      </c>
    </row>
    <row r="8" spans="1:19" ht="50.1" customHeight="1" x14ac:dyDescent="0.3">
      <c r="A8" s="457" t="s">
        <v>209</v>
      </c>
      <c r="B8" s="458" t="s">
        <v>210</v>
      </c>
      <c r="C8" s="691" t="s">
        <v>1429</v>
      </c>
      <c r="D8" s="694">
        <v>22</v>
      </c>
      <c r="E8" s="696" t="s">
        <v>1033</v>
      </c>
      <c r="F8" s="698" t="s">
        <v>106</v>
      </c>
      <c r="G8" s="698" t="s">
        <v>584</v>
      </c>
      <c r="H8" s="699" t="s">
        <v>131</v>
      </c>
      <c r="I8" s="709">
        <v>1</v>
      </c>
      <c r="J8" s="419" t="s">
        <v>232</v>
      </c>
      <c r="K8" s="414" t="s">
        <v>222</v>
      </c>
      <c r="L8" s="414" t="s">
        <v>247</v>
      </c>
      <c r="M8" s="414" t="s">
        <v>248</v>
      </c>
      <c r="N8" s="529" t="s">
        <v>666</v>
      </c>
      <c r="O8" s="530" t="s">
        <v>660</v>
      </c>
      <c r="P8" s="531" t="str">
        <f t="shared" si="0"/>
        <v>-</v>
      </c>
      <c r="Q8" s="532" t="str">
        <f t="shared" si="1"/>
        <v>처리불가</v>
      </c>
      <c r="R8" s="87" t="b">
        <f t="shared" si="2"/>
        <v>0</v>
      </c>
    </row>
    <row r="9" spans="1:19" ht="50.1" customHeight="1" x14ac:dyDescent="0.3">
      <c r="A9" s="457" t="s">
        <v>209</v>
      </c>
      <c r="B9" s="458" t="s">
        <v>210</v>
      </c>
      <c r="C9" s="691" t="s">
        <v>1429</v>
      </c>
      <c r="D9" s="694">
        <v>22</v>
      </c>
      <c r="E9" s="696" t="s">
        <v>1033</v>
      </c>
      <c r="F9" s="698" t="s">
        <v>106</v>
      </c>
      <c r="G9" s="698" t="s">
        <v>584</v>
      </c>
      <c r="H9" s="699" t="s">
        <v>239</v>
      </c>
      <c r="I9" s="709">
        <v>1</v>
      </c>
      <c r="J9" s="419" t="s">
        <v>233</v>
      </c>
      <c r="K9" s="414" t="s">
        <v>222</v>
      </c>
      <c r="L9" s="414" t="s">
        <v>247</v>
      </c>
      <c r="M9" s="414" t="s">
        <v>248</v>
      </c>
      <c r="N9" s="529" t="s">
        <v>655</v>
      </c>
      <c r="O9" s="530" t="s">
        <v>661</v>
      </c>
      <c r="P9" s="531" t="str">
        <f t="shared" si="0"/>
        <v>종결과제</v>
      </c>
      <c r="Q9" s="532" t="str">
        <f t="shared" si="1"/>
        <v>처리완료</v>
      </c>
      <c r="R9" s="87" t="b">
        <f t="shared" si="2"/>
        <v>1</v>
      </c>
    </row>
    <row r="10" spans="1:19" ht="50.1" customHeight="1" x14ac:dyDescent="0.3">
      <c r="A10" s="457" t="s">
        <v>209</v>
      </c>
      <c r="B10" s="458" t="s">
        <v>210</v>
      </c>
      <c r="C10" s="691" t="s">
        <v>1429</v>
      </c>
      <c r="D10" s="694">
        <v>22</v>
      </c>
      <c r="E10" s="696" t="s">
        <v>1033</v>
      </c>
      <c r="F10" s="698" t="s">
        <v>106</v>
      </c>
      <c r="G10" s="698" t="s">
        <v>584</v>
      </c>
      <c r="H10" s="699" t="s">
        <v>240</v>
      </c>
      <c r="I10" s="709">
        <v>1</v>
      </c>
      <c r="J10" s="419" t="s">
        <v>234</v>
      </c>
      <c r="K10" s="414" t="s">
        <v>222</v>
      </c>
      <c r="L10" s="414" t="s">
        <v>247</v>
      </c>
      <c r="M10" s="414" t="s">
        <v>248</v>
      </c>
      <c r="N10" s="529" t="s">
        <v>662</v>
      </c>
      <c r="O10" s="530" t="s">
        <v>663</v>
      </c>
      <c r="P10" s="531" t="str">
        <f t="shared" si="0"/>
        <v>종결과제</v>
      </c>
      <c r="Q10" s="532" t="str">
        <f t="shared" si="1"/>
        <v>처리완료</v>
      </c>
      <c r="R10" s="87" t="b">
        <f t="shared" si="2"/>
        <v>1</v>
      </c>
    </row>
    <row r="11" spans="1:19" ht="50.1" customHeight="1" x14ac:dyDescent="0.3">
      <c r="A11" s="457" t="s">
        <v>209</v>
      </c>
      <c r="B11" s="458" t="s">
        <v>210</v>
      </c>
      <c r="C11" s="691" t="s">
        <v>1429</v>
      </c>
      <c r="D11" s="694">
        <v>22</v>
      </c>
      <c r="E11" s="696" t="s">
        <v>1033</v>
      </c>
      <c r="F11" s="698" t="s">
        <v>106</v>
      </c>
      <c r="G11" s="698" t="s">
        <v>584</v>
      </c>
      <c r="H11" s="699" t="s">
        <v>418</v>
      </c>
      <c r="I11" s="709">
        <v>1</v>
      </c>
      <c r="J11" s="419" t="s">
        <v>235</v>
      </c>
      <c r="K11" s="414" t="s">
        <v>222</v>
      </c>
      <c r="L11" s="414" t="s">
        <v>247</v>
      </c>
      <c r="M11" s="414" t="s">
        <v>248</v>
      </c>
      <c r="N11" s="529" t="s">
        <v>662</v>
      </c>
      <c r="O11" s="530" t="s">
        <v>664</v>
      </c>
      <c r="P11" s="531" t="str">
        <f t="shared" si="0"/>
        <v>종결과제</v>
      </c>
      <c r="Q11" s="532" t="str">
        <f t="shared" si="1"/>
        <v>처리완료</v>
      </c>
      <c r="R11" s="87" t="b">
        <f t="shared" si="2"/>
        <v>1</v>
      </c>
    </row>
    <row r="12" spans="1:19" ht="50.1" customHeight="1" x14ac:dyDescent="0.3">
      <c r="A12" s="457" t="s">
        <v>209</v>
      </c>
      <c r="B12" s="458" t="s">
        <v>210</v>
      </c>
      <c r="C12" s="691" t="s">
        <v>1429</v>
      </c>
      <c r="D12" s="694">
        <v>22</v>
      </c>
      <c r="E12" s="696" t="s">
        <v>1033</v>
      </c>
      <c r="F12" s="698" t="s">
        <v>106</v>
      </c>
      <c r="G12" s="698" t="s">
        <v>584</v>
      </c>
      <c r="H12" s="699" t="s">
        <v>242</v>
      </c>
      <c r="I12" s="709">
        <v>1</v>
      </c>
      <c r="J12" s="419" t="s">
        <v>236</v>
      </c>
      <c r="K12" s="414" t="s">
        <v>122</v>
      </c>
      <c r="L12" s="414" t="s">
        <v>247</v>
      </c>
      <c r="M12" s="414" t="s">
        <v>248</v>
      </c>
      <c r="N12" s="529" t="s">
        <v>657</v>
      </c>
      <c r="O12" s="530" t="s">
        <v>665</v>
      </c>
      <c r="P12" s="531" t="str">
        <f t="shared" si="0"/>
        <v>중기과제</v>
      </c>
      <c r="Q12" s="532" t="str">
        <f t="shared" si="1"/>
        <v>검토중</v>
      </c>
      <c r="R12" s="87" t="b">
        <f t="shared" si="2"/>
        <v>1</v>
      </c>
    </row>
    <row r="13" spans="1:19" ht="50.1" customHeight="1" x14ac:dyDescent="0.3">
      <c r="A13" s="457" t="s">
        <v>209</v>
      </c>
      <c r="B13" s="458" t="s">
        <v>210</v>
      </c>
      <c r="C13" s="691" t="s">
        <v>1429</v>
      </c>
      <c r="D13" s="694">
        <v>22</v>
      </c>
      <c r="E13" s="696" t="s">
        <v>1033</v>
      </c>
      <c r="F13" s="698" t="s">
        <v>106</v>
      </c>
      <c r="G13" s="698" t="s">
        <v>584</v>
      </c>
      <c r="H13" s="699" t="s">
        <v>243</v>
      </c>
      <c r="I13" s="709">
        <v>1</v>
      </c>
      <c r="J13" s="419" t="s">
        <v>237</v>
      </c>
      <c r="K13" s="414" t="s">
        <v>222</v>
      </c>
      <c r="L13" s="414" t="s">
        <v>247</v>
      </c>
      <c r="M13" s="414" t="s">
        <v>248</v>
      </c>
      <c r="N13" s="529" t="s">
        <v>666</v>
      </c>
      <c r="O13" s="530" t="s">
        <v>667</v>
      </c>
      <c r="P13" s="531" t="str">
        <f t="shared" si="0"/>
        <v>-</v>
      </c>
      <c r="Q13" s="532" t="str">
        <f t="shared" si="1"/>
        <v>처리불가</v>
      </c>
      <c r="R13" s="87" t="b">
        <f t="shared" si="2"/>
        <v>0</v>
      </c>
    </row>
    <row r="14" spans="1:19" ht="50.1" customHeight="1" x14ac:dyDescent="0.3">
      <c r="A14" s="457" t="s">
        <v>209</v>
      </c>
      <c r="B14" s="458" t="s">
        <v>210</v>
      </c>
      <c r="C14" s="691" t="s">
        <v>1429</v>
      </c>
      <c r="D14" s="694">
        <v>22</v>
      </c>
      <c r="E14" s="696" t="s">
        <v>1033</v>
      </c>
      <c r="F14" s="698" t="s">
        <v>106</v>
      </c>
      <c r="G14" s="698" t="s">
        <v>584</v>
      </c>
      <c r="H14" s="699" t="s">
        <v>244</v>
      </c>
      <c r="I14" s="709">
        <v>1</v>
      </c>
      <c r="J14" s="419" t="s">
        <v>238</v>
      </c>
      <c r="K14" s="414" t="s">
        <v>222</v>
      </c>
      <c r="L14" s="414" t="s">
        <v>247</v>
      </c>
      <c r="M14" s="414" t="s">
        <v>248</v>
      </c>
      <c r="N14" s="529" t="s">
        <v>668</v>
      </c>
      <c r="O14" s="530" t="s">
        <v>669</v>
      </c>
      <c r="P14" s="531" t="str">
        <f t="shared" si="0"/>
        <v>장기과제</v>
      </c>
      <c r="Q14" s="532" t="str">
        <f t="shared" si="1"/>
        <v>검토중</v>
      </c>
      <c r="R14" s="87" t="b">
        <f t="shared" si="2"/>
        <v>1</v>
      </c>
    </row>
    <row r="15" spans="1:19" ht="50.1" customHeight="1" x14ac:dyDescent="0.3">
      <c r="A15" s="457" t="s">
        <v>273</v>
      </c>
      <c r="B15" s="458" t="s">
        <v>210</v>
      </c>
      <c r="C15" s="692" t="s">
        <v>274</v>
      </c>
      <c r="D15" s="695">
        <v>1</v>
      </c>
      <c r="E15" s="700" t="s">
        <v>275</v>
      </c>
      <c r="F15" s="701" t="s">
        <v>580</v>
      </c>
      <c r="G15" s="698" t="s">
        <v>218</v>
      </c>
      <c r="H15" s="699" t="s">
        <v>243</v>
      </c>
      <c r="I15" s="710">
        <v>2</v>
      </c>
      <c r="J15" s="419" t="s">
        <v>285</v>
      </c>
      <c r="K15" s="414" t="s">
        <v>277</v>
      </c>
      <c r="L15" s="414" t="s">
        <v>278</v>
      </c>
      <c r="M15" s="414" t="s">
        <v>278</v>
      </c>
      <c r="N15" s="529" t="s">
        <v>675</v>
      </c>
      <c r="O15" s="530" t="s">
        <v>676</v>
      </c>
      <c r="P15" s="531" t="str">
        <f t="shared" si="0"/>
        <v>단기과제</v>
      </c>
      <c r="Q15" s="532" t="str">
        <f t="shared" si="1"/>
        <v>검토중</v>
      </c>
      <c r="R15" s="87" t="b">
        <f t="shared" si="2"/>
        <v>1</v>
      </c>
    </row>
    <row r="16" spans="1:19" ht="50.1" customHeight="1" x14ac:dyDescent="0.3">
      <c r="A16" s="457" t="s">
        <v>273</v>
      </c>
      <c r="B16" s="458" t="s">
        <v>210</v>
      </c>
      <c r="C16" s="692" t="s">
        <v>274</v>
      </c>
      <c r="D16" s="695">
        <v>1</v>
      </c>
      <c r="E16" s="700" t="s">
        <v>275</v>
      </c>
      <c r="F16" s="701" t="s">
        <v>580</v>
      </c>
      <c r="G16" s="698" t="s">
        <v>218</v>
      </c>
      <c r="H16" s="699" t="s">
        <v>281</v>
      </c>
      <c r="I16" s="710">
        <v>2</v>
      </c>
      <c r="J16" s="419" t="s">
        <v>280</v>
      </c>
      <c r="K16" s="414" t="s">
        <v>277</v>
      </c>
      <c r="L16" s="414" t="s">
        <v>278</v>
      </c>
      <c r="M16" s="414" t="s">
        <v>278</v>
      </c>
      <c r="N16" s="529" t="s">
        <v>655</v>
      </c>
      <c r="O16" s="530" t="s">
        <v>677</v>
      </c>
      <c r="P16" s="531" t="str">
        <f t="shared" si="0"/>
        <v>종결과제</v>
      </c>
      <c r="Q16" s="532" t="str">
        <f t="shared" si="1"/>
        <v>처리완료</v>
      </c>
      <c r="R16" s="87" t="b">
        <f t="shared" si="2"/>
        <v>1</v>
      </c>
    </row>
    <row r="17" spans="1:18" ht="50.1" customHeight="1" x14ac:dyDescent="0.3">
      <c r="A17" s="457" t="s">
        <v>273</v>
      </c>
      <c r="B17" s="458" t="s">
        <v>210</v>
      </c>
      <c r="C17" s="692" t="s">
        <v>274</v>
      </c>
      <c r="D17" s="695">
        <v>1</v>
      </c>
      <c r="E17" s="700" t="s">
        <v>275</v>
      </c>
      <c r="F17" s="701" t="s">
        <v>580</v>
      </c>
      <c r="G17" s="698" t="s">
        <v>218</v>
      </c>
      <c r="H17" s="699" t="s">
        <v>133</v>
      </c>
      <c r="I17" s="710">
        <v>1</v>
      </c>
      <c r="J17" s="419" t="s">
        <v>276</v>
      </c>
      <c r="K17" s="414" t="s">
        <v>277</v>
      </c>
      <c r="L17" s="414" t="s">
        <v>278</v>
      </c>
      <c r="M17" s="414" t="s">
        <v>278</v>
      </c>
      <c r="N17" s="529" t="s">
        <v>655</v>
      </c>
      <c r="O17" s="530" t="s">
        <v>678</v>
      </c>
      <c r="P17" s="531" t="str">
        <f t="shared" si="0"/>
        <v>종결과제</v>
      </c>
      <c r="Q17" s="532" t="str">
        <f t="shared" si="1"/>
        <v>처리완료</v>
      </c>
      <c r="R17" s="87" t="b">
        <f t="shared" si="2"/>
        <v>1</v>
      </c>
    </row>
    <row r="18" spans="1:18" ht="50.1" customHeight="1" x14ac:dyDescent="0.3">
      <c r="A18" s="457" t="s">
        <v>273</v>
      </c>
      <c r="B18" s="458" t="s">
        <v>210</v>
      </c>
      <c r="C18" s="692" t="s">
        <v>274</v>
      </c>
      <c r="D18" s="695">
        <v>1</v>
      </c>
      <c r="E18" s="700" t="s">
        <v>275</v>
      </c>
      <c r="F18" s="701" t="s">
        <v>580</v>
      </c>
      <c r="G18" s="698" t="s">
        <v>218</v>
      </c>
      <c r="H18" s="699" t="s">
        <v>243</v>
      </c>
      <c r="I18" s="710">
        <v>1</v>
      </c>
      <c r="J18" s="419" t="s">
        <v>279</v>
      </c>
      <c r="K18" s="414" t="s">
        <v>277</v>
      </c>
      <c r="L18" s="414" t="s">
        <v>278</v>
      </c>
      <c r="M18" s="414" t="s">
        <v>278</v>
      </c>
      <c r="N18" s="529" t="s">
        <v>655</v>
      </c>
      <c r="O18" s="530" t="s">
        <v>678</v>
      </c>
      <c r="P18" s="531" t="str">
        <f t="shared" si="0"/>
        <v>종결과제</v>
      </c>
      <c r="Q18" s="532" t="str">
        <f t="shared" si="1"/>
        <v>처리완료</v>
      </c>
      <c r="R18" s="87" t="b">
        <f t="shared" si="2"/>
        <v>1</v>
      </c>
    </row>
    <row r="19" spans="1:18" ht="50.1" customHeight="1" x14ac:dyDescent="0.3">
      <c r="A19" s="457" t="s">
        <v>273</v>
      </c>
      <c r="B19" s="458" t="s">
        <v>210</v>
      </c>
      <c r="C19" s="692" t="s">
        <v>274</v>
      </c>
      <c r="D19" s="695">
        <v>1</v>
      </c>
      <c r="E19" s="700" t="s">
        <v>275</v>
      </c>
      <c r="F19" s="701" t="s">
        <v>580</v>
      </c>
      <c r="G19" s="698" t="s">
        <v>218</v>
      </c>
      <c r="H19" s="699" t="s">
        <v>282</v>
      </c>
      <c r="I19" s="710">
        <v>1</v>
      </c>
      <c r="J19" s="419" t="s">
        <v>283</v>
      </c>
      <c r="K19" s="414" t="s">
        <v>277</v>
      </c>
      <c r="L19" s="414" t="s">
        <v>278</v>
      </c>
      <c r="M19" s="414" t="s">
        <v>278</v>
      </c>
      <c r="N19" s="529" t="s">
        <v>662</v>
      </c>
      <c r="O19" s="530" t="s">
        <v>679</v>
      </c>
      <c r="P19" s="531" t="str">
        <f t="shared" si="0"/>
        <v>종결과제</v>
      </c>
      <c r="Q19" s="532" t="str">
        <f t="shared" si="1"/>
        <v>처리완료</v>
      </c>
      <c r="R19" s="87" t="b">
        <f t="shared" si="2"/>
        <v>1</v>
      </c>
    </row>
    <row r="20" spans="1:18" ht="50.1" customHeight="1" x14ac:dyDescent="0.3">
      <c r="A20" s="457" t="s">
        <v>273</v>
      </c>
      <c r="B20" s="458" t="s">
        <v>210</v>
      </c>
      <c r="C20" s="692" t="s">
        <v>274</v>
      </c>
      <c r="D20" s="695">
        <v>1</v>
      </c>
      <c r="E20" s="700" t="s">
        <v>275</v>
      </c>
      <c r="F20" s="701" t="s">
        <v>580</v>
      </c>
      <c r="G20" s="698" t="s">
        <v>218</v>
      </c>
      <c r="H20" s="699" t="s">
        <v>418</v>
      </c>
      <c r="I20" s="710">
        <v>1</v>
      </c>
      <c r="J20" s="419" t="s">
        <v>284</v>
      </c>
      <c r="K20" s="414" t="s">
        <v>277</v>
      </c>
      <c r="L20" s="414" t="s">
        <v>278</v>
      </c>
      <c r="M20" s="414" t="s">
        <v>278</v>
      </c>
      <c r="N20" s="529" t="s">
        <v>680</v>
      </c>
      <c r="O20" s="530" t="s">
        <v>681</v>
      </c>
      <c r="P20" s="531" t="str">
        <f t="shared" si="0"/>
        <v>진행과제</v>
      </c>
      <c r="Q20" s="532" t="str">
        <f t="shared" si="1"/>
        <v>처리중</v>
      </c>
      <c r="R20" s="87" t="b">
        <f t="shared" si="2"/>
        <v>1</v>
      </c>
    </row>
    <row r="21" spans="1:18" ht="50.1" customHeight="1" x14ac:dyDescent="0.3">
      <c r="A21" s="457" t="s">
        <v>264</v>
      </c>
      <c r="B21" s="458" t="s">
        <v>210</v>
      </c>
      <c r="C21" s="691" t="s">
        <v>1430</v>
      </c>
      <c r="D21" s="694">
        <v>1</v>
      </c>
      <c r="E21" s="702" t="s">
        <v>265</v>
      </c>
      <c r="F21" s="703" t="s">
        <v>576</v>
      </c>
      <c r="G21" s="698" t="s">
        <v>187</v>
      </c>
      <c r="H21" s="699" t="s">
        <v>241</v>
      </c>
      <c r="I21" s="709">
        <v>1</v>
      </c>
      <c r="J21" s="419" t="s">
        <v>266</v>
      </c>
      <c r="K21" s="414" t="s">
        <v>222</v>
      </c>
      <c r="L21" s="425" t="s">
        <v>267</v>
      </c>
      <c r="M21" s="425" t="s">
        <v>267</v>
      </c>
      <c r="N21" s="529" t="s">
        <v>668</v>
      </c>
      <c r="O21" s="530" t="s">
        <v>671</v>
      </c>
      <c r="P21" s="531" t="str">
        <f t="shared" si="0"/>
        <v>장기과제</v>
      </c>
      <c r="Q21" s="532" t="str">
        <f t="shared" si="1"/>
        <v>검토중</v>
      </c>
      <c r="R21" s="87" t="b">
        <f t="shared" si="2"/>
        <v>1</v>
      </c>
    </row>
    <row r="22" spans="1:18" ht="50.1" customHeight="1" x14ac:dyDescent="0.3">
      <c r="A22" s="457" t="s">
        <v>264</v>
      </c>
      <c r="B22" s="458" t="s">
        <v>210</v>
      </c>
      <c r="C22" s="691" t="s">
        <v>1430</v>
      </c>
      <c r="D22" s="694">
        <v>1</v>
      </c>
      <c r="E22" s="702" t="s">
        <v>265</v>
      </c>
      <c r="F22" s="703" t="s">
        <v>576</v>
      </c>
      <c r="G22" s="698" t="s">
        <v>187</v>
      </c>
      <c r="H22" s="699" t="s">
        <v>269</v>
      </c>
      <c r="I22" s="709">
        <v>1</v>
      </c>
      <c r="J22" s="419" t="s">
        <v>268</v>
      </c>
      <c r="K22" s="414" t="s">
        <v>122</v>
      </c>
      <c r="L22" s="425" t="s">
        <v>267</v>
      </c>
      <c r="M22" s="425" t="s">
        <v>267</v>
      </c>
      <c r="N22" s="529" t="s">
        <v>670</v>
      </c>
      <c r="O22" s="530" t="s">
        <v>672</v>
      </c>
      <c r="P22" s="531" t="str">
        <f t="shared" si="0"/>
        <v>보류과제</v>
      </c>
      <c r="Q22" s="532" t="str">
        <f t="shared" si="1"/>
        <v>처리보류</v>
      </c>
      <c r="R22" s="87" t="b">
        <f t="shared" si="2"/>
        <v>0</v>
      </c>
    </row>
    <row r="23" spans="1:18" ht="50.1" customHeight="1" x14ac:dyDescent="0.3">
      <c r="A23" s="457" t="s">
        <v>264</v>
      </c>
      <c r="B23" s="458" t="s">
        <v>210</v>
      </c>
      <c r="C23" s="691" t="s">
        <v>1430</v>
      </c>
      <c r="D23" s="694">
        <v>1</v>
      </c>
      <c r="E23" s="702" t="s">
        <v>265</v>
      </c>
      <c r="F23" s="703" t="s">
        <v>576</v>
      </c>
      <c r="G23" s="698" t="s">
        <v>187</v>
      </c>
      <c r="H23" s="699" t="s">
        <v>269</v>
      </c>
      <c r="I23" s="710">
        <v>1</v>
      </c>
      <c r="J23" s="419" t="s">
        <v>270</v>
      </c>
      <c r="K23" s="414" t="s">
        <v>122</v>
      </c>
      <c r="L23" s="425" t="s">
        <v>267</v>
      </c>
      <c r="M23" s="425" t="s">
        <v>267</v>
      </c>
      <c r="N23" s="529" t="s">
        <v>670</v>
      </c>
      <c r="O23" s="530" t="s">
        <v>673</v>
      </c>
      <c r="P23" s="531" t="str">
        <f t="shared" si="0"/>
        <v>보류과제</v>
      </c>
      <c r="Q23" s="532" t="str">
        <f t="shared" si="1"/>
        <v>처리보류</v>
      </c>
      <c r="R23" s="87" t="b">
        <f t="shared" si="2"/>
        <v>0</v>
      </c>
    </row>
    <row r="24" spans="1:18" ht="50.1" customHeight="1" x14ac:dyDescent="0.3">
      <c r="A24" s="457" t="s">
        <v>264</v>
      </c>
      <c r="B24" s="458" t="s">
        <v>210</v>
      </c>
      <c r="C24" s="691" t="s">
        <v>1430</v>
      </c>
      <c r="D24" s="694">
        <v>1</v>
      </c>
      <c r="E24" s="702" t="s">
        <v>265</v>
      </c>
      <c r="F24" s="703" t="s">
        <v>576</v>
      </c>
      <c r="G24" s="698" t="s">
        <v>187</v>
      </c>
      <c r="H24" s="699" t="s">
        <v>242</v>
      </c>
      <c r="I24" s="710">
        <v>1</v>
      </c>
      <c r="J24" s="419" t="s">
        <v>271</v>
      </c>
      <c r="K24" s="414" t="s">
        <v>122</v>
      </c>
      <c r="L24" s="425" t="s">
        <v>267</v>
      </c>
      <c r="M24" s="425" t="s">
        <v>267</v>
      </c>
      <c r="N24" s="529" t="s">
        <v>670</v>
      </c>
      <c r="O24" s="530" t="s">
        <v>674</v>
      </c>
      <c r="P24" s="531" t="str">
        <f t="shared" si="0"/>
        <v>보류과제</v>
      </c>
      <c r="Q24" s="532" t="str">
        <f t="shared" si="1"/>
        <v>처리보류</v>
      </c>
      <c r="R24" s="87" t="b">
        <f t="shared" si="2"/>
        <v>0</v>
      </c>
    </row>
    <row r="25" spans="1:18" ht="50.1" customHeight="1" x14ac:dyDescent="0.3">
      <c r="A25" s="457" t="s">
        <v>333</v>
      </c>
      <c r="B25" s="458" t="s">
        <v>708</v>
      </c>
      <c r="C25" s="691" t="s">
        <v>1431</v>
      </c>
      <c r="D25" s="695">
        <v>22</v>
      </c>
      <c r="E25" s="704" t="s">
        <v>1034</v>
      </c>
      <c r="F25" s="701" t="s">
        <v>577</v>
      </c>
      <c r="G25" s="698" t="s">
        <v>212</v>
      </c>
      <c r="H25" s="699" t="s">
        <v>241</v>
      </c>
      <c r="I25" s="710">
        <v>1</v>
      </c>
      <c r="J25" s="419" t="s">
        <v>334</v>
      </c>
      <c r="K25" s="414" t="s">
        <v>341</v>
      </c>
      <c r="L25" s="414" t="s">
        <v>342</v>
      </c>
      <c r="M25" s="414" t="s">
        <v>248</v>
      </c>
      <c r="N25" s="529" t="s">
        <v>675</v>
      </c>
      <c r="O25" s="530" t="s">
        <v>682</v>
      </c>
      <c r="P25" s="531" t="str">
        <f t="shared" si="0"/>
        <v>단기과제</v>
      </c>
      <c r="Q25" s="532" t="str">
        <f t="shared" si="1"/>
        <v>검토중</v>
      </c>
      <c r="R25" s="87" t="b">
        <f t="shared" si="2"/>
        <v>1</v>
      </c>
    </row>
    <row r="26" spans="1:18" ht="50.1" customHeight="1" x14ac:dyDescent="0.3">
      <c r="A26" s="457" t="s">
        <v>333</v>
      </c>
      <c r="B26" s="458" t="s">
        <v>708</v>
      </c>
      <c r="C26" s="691" t="s">
        <v>1431</v>
      </c>
      <c r="D26" s="695">
        <v>22</v>
      </c>
      <c r="E26" s="704" t="s">
        <v>1034</v>
      </c>
      <c r="F26" s="701" t="s">
        <v>577</v>
      </c>
      <c r="G26" s="698" t="s">
        <v>212</v>
      </c>
      <c r="H26" s="699" t="s">
        <v>239</v>
      </c>
      <c r="I26" s="710">
        <v>1</v>
      </c>
      <c r="J26" s="419" t="s">
        <v>335</v>
      </c>
      <c r="K26" s="414" t="s">
        <v>341</v>
      </c>
      <c r="L26" s="414" t="s">
        <v>342</v>
      </c>
      <c r="M26" s="414" t="s">
        <v>248</v>
      </c>
      <c r="N26" s="529" t="s">
        <v>666</v>
      </c>
      <c r="O26" s="530" t="s">
        <v>695</v>
      </c>
      <c r="P26" s="531" t="str">
        <f t="shared" si="0"/>
        <v>-</v>
      </c>
      <c r="Q26" s="532" t="str">
        <f t="shared" si="1"/>
        <v>처리불가</v>
      </c>
      <c r="R26" s="87" t="b">
        <f t="shared" si="2"/>
        <v>0</v>
      </c>
    </row>
    <row r="27" spans="1:18" ht="50.1" customHeight="1" x14ac:dyDescent="0.3">
      <c r="A27" s="457" t="s">
        <v>333</v>
      </c>
      <c r="B27" s="458" t="s">
        <v>708</v>
      </c>
      <c r="C27" s="691" t="s">
        <v>1431</v>
      </c>
      <c r="D27" s="695">
        <v>22</v>
      </c>
      <c r="E27" s="704" t="s">
        <v>1034</v>
      </c>
      <c r="F27" s="701" t="s">
        <v>577</v>
      </c>
      <c r="G27" s="698" t="s">
        <v>212</v>
      </c>
      <c r="H27" s="699" t="s">
        <v>241</v>
      </c>
      <c r="I27" s="710">
        <v>1</v>
      </c>
      <c r="J27" s="419" t="s">
        <v>336</v>
      </c>
      <c r="K27" s="414" t="s">
        <v>341</v>
      </c>
      <c r="L27" s="414" t="s">
        <v>342</v>
      </c>
      <c r="M27" s="414" t="s">
        <v>248</v>
      </c>
      <c r="N27" s="529" t="s">
        <v>655</v>
      </c>
      <c r="O27" s="530" t="s">
        <v>683</v>
      </c>
      <c r="P27" s="531" t="str">
        <f t="shared" si="0"/>
        <v>종결과제</v>
      </c>
      <c r="Q27" s="532" t="str">
        <f t="shared" si="1"/>
        <v>처리완료</v>
      </c>
      <c r="R27" s="87" t="b">
        <f t="shared" si="2"/>
        <v>1</v>
      </c>
    </row>
    <row r="28" spans="1:18" ht="50.1" customHeight="1" x14ac:dyDescent="0.3">
      <c r="A28" s="457" t="s">
        <v>333</v>
      </c>
      <c r="B28" s="458" t="s">
        <v>708</v>
      </c>
      <c r="C28" s="691" t="s">
        <v>1431</v>
      </c>
      <c r="D28" s="695">
        <v>22</v>
      </c>
      <c r="E28" s="704" t="s">
        <v>1034</v>
      </c>
      <c r="F28" s="701" t="s">
        <v>577</v>
      </c>
      <c r="G28" s="698" t="s">
        <v>212</v>
      </c>
      <c r="H28" s="699" t="s">
        <v>337</v>
      </c>
      <c r="I28" s="710">
        <v>1</v>
      </c>
      <c r="J28" s="419" t="s">
        <v>338</v>
      </c>
      <c r="K28" s="414" t="s">
        <v>343</v>
      </c>
      <c r="L28" s="414" t="s">
        <v>342</v>
      </c>
      <c r="M28" s="414" t="s">
        <v>248</v>
      </c>
      <c r="N28" s="529" t="s">
        <v>662</v>
      </c>
      <c r="O28" s="530" t="s">
        <v>684</v>
      </c>
      <c r="P28" s="531" t="str">
        <f t="shared" si="0"/>
        <v>종결과제</v>
      </c>
      <c r="Q28" s="532" t="str">
        <f t="shared" si="1"/>
        <v>처리완료</v>
      </c>
      <c r="R28" s="87" t="b">
        <f t="shared" si="2"/>
        <v>1</v>
      </c>
    </row>
    <row r="29" spans="1:18" ht="50.1" customHeight="1" x14ac:dyDescent="0.3">
      <c r="A29" s="457" t="s">
        <v>333</v>
      </c>
      <c r="B29" s="458" t="s">
        <v>708</v>
      </c>
      <c r="C29" s="691" t="s">
        <v>1431</v>
      </c>
      <c r="D29" s="695">
        <v>22</v>
      </c>
      <c r="E29" s="704" t="s">
        <v>1034</v>
      </c>
      <c r="F29" s="701" t="s">
        <v>577</v>
      </c>
      <c r="G29" s="698" t="s">
        <v>212</v>
      </c>
      <c r="H29" s="699" t="s">
        <v>241</v>
      </c>
      <c r="I29" s="710">
        <v>1</v>
      </c>
      <c r="J29" s="419" t="s">
        <v>339</v>
      </c>
      <c r="K29" s="414" t="s">
        <v>341</v>
      </c>
      <c r="L29" s="414" t="s">
        <v>342</v>
      </c>
      <c r="M29" s="414" t="s">
        <v>248</v>
      </c>
      <c r="N29" s="529" t="s">
        <v>655</v>
      </c>
      <c r="O29" s="530" t="s">
        <v>685</v>
      </c>
      <c r="P29" s="531" t="str">
        <f t="shared" si="0"/>
        <v>종결과제</v>
      </c>
      <c r="Q29" s="532" t="str">
        <f t="shared" si="1"/>
        <v>처리완료</v>
      </c>
      <c r="R29" s="87" t="b">
        <f t="shared" si="2"/>
        <v>1</v>
      </c>
    </row>
    <row r="30" spans="1:18" ht="50.1" customHeight="1" x14ac:dyDescent="0.3">
      <c r="A30" s="457" t="s">
        <v>333</v>
      </c>
      <c r="B30" s="458" t="s">
        <v>708</v>
      </c>
      <c r="C30" s="691" t="s">
        <v>1431</v>
      </c>
      <c r="D30" s="695">
        <v>22</v>
      </c>
      <c r="E30" s="704" t="s">
        <v>1034</v>
      </c>
      <c r="F30" s="701" t="s">
        <v>577</v>
      </c>
      <c r="G30" s="698" t="s">
        <v>212</v>
      </c>
      <c r="H30" s="699" t="s">
        <v>242</v>
      </c>
      <c r="I30" s="710">
        <v>1</v>
      </c>
      <c r="J30" s="419" t="s">
        <v>340</v>
      </c>
      <c r="K30" s="414" t="s">
        <v>343</v>
      </c>
      <c r="L30" s="414" t="s">
        <v>342</v>
      </c>
      <c r="M30" s="414" t="s">
        <v>248</v>
      </c>
      <c r="N30" s="529" t="s">
        <v>668</v>
      </c>
      <c r="O30" s="530" t="s">
        <v>686</v>
      </c>
      <c r="P30" s="531" t="str">
        <f t="shared" si="0"/>
        <v>장기과제</v>
      </c>
      <c r="Q30" s="532" t="str">
        <f t="shared" si="1"/>
        <v>검토중</v>
      </c>
      <c r="R30" s="87" t="b">
        <f t="shared" si="2"/>
        <v>1</v>
      </c>
    </row>
    <row r="31" spans="1:18" ht="50.1" customHeight="1" x14ac:dyDescent="0.3">
      <c r="A31" s="457" t="s">
        <v>333</v>
      </c>
      <c r="B31" s="458" t="s">
        <v>708</v>
      </c>
      <c r="C31" s="692" t="s">
        <v>354</v>
      </c>
      <c r="D31" s="695">
        <v>1</v>
      </c>
      <c r="E31" s="700" t="s">
        <v>355</v>
      </c>
      <c r="F31" s="701" t="s">
        <v>577</v>
      </c>
      <c r="G31" s="697" t="s">
        <v>573</v>
      </c>
      <c r="H31" s="699" t="s">
        <v>241</v>
      </c>
      <c r="I31" s="708">
        <v>5</v>
      </c>
      <c r="J31" s="419" t="s">
        <v>356</v>
      </c>
      <c r="K31" s="414" t="s">
        <v>341</v>
      </c>
      <c r="L31" s="414" t="s">
        <v>358</v>
      </c>
      <c r="M31" s="414" t="s">
        <v>358</v>
      </c>
      <c r="N31" s="529" t="s">
        <v>655</v>
      </c>
      <c r="O31" s="530" t="s">
        <v>656</v>
      </c>
      <c r="P31" s="531" t="str">
        <f t="shared" si="0"/>
        <v>종결과제</v>
      </c>
      <c r="Q31" s="532" t="str">
        <f t="shared" si="1"/>
        <v>처리완료</v>
      </c>
      <c r="R31" s="87" t="b">
        <f t="shared" si="2"/>
        <v>1</v>
      </c>
    </row>
    <row r="32" spans="1:18" ht="50.1" customHeight="1" x14ac:dyDescent="0.3">
      <c r="A32" s="457" t="s">
        <v>333</v>
      </c>
      <c r="B32" s="458" t="s">
        <v>708</v>
      </c>
      <c r="C32" s="692" t="s">
        <v>354</v>
      </c>
      <c r="D32" s="695">
        <v>1</v>
      </c>
      <c r="E32" s="700" t="s">
        <v>355</v>
      </c>
      <c r="F32" s="701" t="s">
        <v>577</v>
      </c>
      <c r="G32" s="697" t="s">
        <v>573</v>
      </c>
      <c r="H32" s="699" t="s">
        <v>241</v>
      </c>
      <c r="I32" s="708">
        <v>3</v>
      </c>
      <c r="J32" s="419" t="s">
        <v>357</v>
      </c>
      <c r="K32" s="414" t="s">
        <v>341</v>
      </c>
      <c r="L32" s="414" t="s">
        <v>358</v>
      </c>
      <c r="M32" s="414" t="s">
        <v>358</v>
      </c>
      <c r="N32" s="529" t="s">
        <v>668</v>
      </c>
      <c r="O32" s="530" t="s">
        <v>687</v>
      </c>
      <c r="P32" s="531" t="str">
        <f t="shared" si="0"/>
        <v>장기과제</v>
      </c>
      <c r="Q32" s="532" t="str">
        <f t="shared" si="1"/>
        <v>검토중</v>
      </c>
      <c r="R32" s="87" t="b">
        <f t="shared" si="2"/>
        <v>1</v>
      </c>
    </row>
    <row r="33" spans="1:18" ht="50.1" customHeight="1" x14ac:dyDescent="0.3">
      <c r="A33" s="457" t="s">
        <v>364</v>
      </c>
      <c r="B33" s="458" t="s">
        <v>708</v>
      </c>
      <c r="C33" s="691" t="s">
        <v>1432</v>
      </c>
      <c r="D33" s="693">
        <v>1</v>
      </c>
      <c r="E33" s="696" t="s">
        <v>359</v>
      </c>
      <c r="F33" s="701" t="s">
        <v>577</v>
      </c>
      <c r="G33" s="698" t="s">
        <v>187</v>
      </c>
      <c r="H33" s="699" t="s">
        <v>873</v>
      </c>
      <c r="I33" s="708">
        <v>1</v>
      </c>
      <c r="J33" s="419" t="s">
        <v>366</v>
      </c>
      <c r="K33" s="414" t="s">
        <v>222</v>
      </c>
      <c r="L33" s="414" t="s">
        <v>362</v>
      </c>
      <c r="M33" s="414" t="s">
        <v>365</v>
      </c>
      <c r="N33" s="529" t="s">
        <v>680</v>
      </c>
      <c r="O33" s="530" t="s">
        <v>689</v>
      </c>
      <c r="P33" s="531" t="str">
        <f t="shared" si="0"/>
        <v>진행과제</v>
      </c>
      <c r="Q33" s="532" t="str">
        <f t="shared" si="1"/>
        <v>처리중</v>
      </c>
      <c r="R33" s="87" t="b">
        <f t="shared" si="2"/>
        <v>1</v>
      </c>
    </row>
    <row r="34" spans="1:18" ht="50.1" customHeight="1" x14ac:dyDescent="0.3">
      <c r="A34" s="457" t="s">
        <v>364</v>
      </c>
      <c r="B34" s="458" t="s">
        <v>708</v>
      </c>
      <c r="C34" s="691" t="s">
        <v>1432</v>
      </c>
      <c r="D34" s="693">
        <v>1</v>
      </c>
      <c r="E34" s="696" t="s">
        <v>359</v>
      </c>
      <c r="F34" s="701" t="s">
        <v>577</v>
      </c>
      <c r="G34" s="698" t="s">
        <v>187</v>
      </c>
      <c r="H34" s="699" t="s">
        <v>131</v>
      </c>
      <c r="I34" s="708">
        <v>1</v>
      </c>
      <c r="J34" s="419" t="s">
        <v>402</v>
      </c>
      <c r="K34" s="414" t="s">
        <v>222</v>
      </c>
      <c r="L34" s="414" t="s">
        <v>362</v>
      </c>
      <c r="M34" s="414" t="s">
        <v>365</v>
      </c>
      <c r="N34" s="529" t="s">
        <v>668</v>
      </c>
      <c r="O34" s="530" t="s">
        <v>690</v>
      </c>
      <c r="P34" s="531" t="str">
        <f t="shared" si="0"/>
        <v>장기과제</v>
      </c>
      <c r="Q34" s="532" t="str">
        <f t="shared" si="1"/>
        <v>검토중</v>
      </c>
      <c r="R34" s="87" t="b">
        <f t="shared" si="2"/>
        <v>1</v>
      </c>
    </row>
    <row r="35" spans="1:18" ht="50.1" customHeight="1" x14ac:dyDescent="0.3">
      <c r="A35" s="457" t="s">
        <v>394</v>
      </c>
      <c r="B35" s="458" t="s">
        <v>708</v>
      </c>
      <c r="C35" s="691" t="s">
        <v>1432</v>
      </c>
      <c r="D35" s="693">
        <v>1</v>
      </c>
      <c r="E35" s="696" t="s">
        <v>395</v>
      </c>
      <c r="F35" s="701" t="s">
        <v>577</v>
      </c>
      <c r="G35" s="698" t="s">
        <v>750</v>
      </c>
      <c r="H35" s="699" t="s">
        <v>239</v>
      </c>
      <c r="I35" s="708">
        <v>1</v>
      </c>
      <c r="J35" s="419" t="s">
        <v>397</v>
      </c>
      <c r="K35" s="414" t="s">
        <v>398</v>
      </c>
      <c r="L35" s="414" t="s">
        <v>399</v>
      </c>
      <c r="M35" s="414" t="s">
        <v>400</v>
      </c>
      <c r="N35" s="529" t="s">
        <v>657</v>
      </c>
      <c r="O35" s="530" t="s">
        <v>688</v>
      </c>
      <c r="P35" s="531" t="str">
        <f t="shared" si="0"/>
        <v>중기과제</v>
      </c>
      <c r="Q35" s="532" t="str">
        <f t="shared" si="1"/>
        <v>검토중</v>
      </c>
      <c r="R35" s="87" t="b">
        <f t="shared" si="2"/>
        <v>1</v>
      </c>
    </row>
    <row r="36" spans="1:18" ht="50.1" customHeight="1" x14ac:dyDescent="0.3">
      <c r="A36" s="457" t="s">
        <v>394</v>
      </c>
      <c r="B36" s="458" t="s">
        <v>708</v>
      </c>
      <c r="C36" s="691" t="s">
        <v>1432</v>
      </c>
      <c r="D36" s="693">
        <v>1</v>
      </c>
      <c r="E36" s="696" t="s">
        <v>395</v>
      </c>
      <c r="F36" s="701" t="s">
        <v>577</v>
      </c>
      <c r="G36" s="698" t="s">
        <v>750</v>
      </c>
      <c r="H36" s="699" t="s">
        <v>396</v>
      </c>
      <c r="I36" s="708">
        <v>1</v>
      </c>
      <c r="J36" s="419" t="s">
        <v>401</v>
      </c>
      <c r="K36" s="414" t="s">
        <v>398</v>
      </c>
      <c r="L36" s="414" t="s">
        <v>400</v>
      </c>
      <c r="M36" s="414" t="s">
        <v>399</v>
      </c>
      <c r="N36" s="529" t="s">
        <v>655</v>
      </c>
      <c r="O36" s="530" t="s">
        <v>678</v>
      </c>
      <c r="P36" s="531" t="str">
        <f t="shared" si="0"/>
        <v>종결과제</v>
      </c>
      <c r="Q36" s="532" t="str">
        <f t="shared" si="1"/>
        <v>처리완료</v>
      </c>
      <c r="R36" s="87" t="b">
        <f t="shared" si="2"/>
        <v>1</v>
      </c>
    </row>
    <row r="37" spans="1:18" ht="50.1" customHeight="1" x14ac:dyDescent="0.3">
      <c r="A37" s="457" t="s">
        <v>394</v>
      </c>
      <c r="B37" s="458" t="s">
        <v>708</v>
      </c>
      <c r="C37" s="691" t="s">
        <v>1433</v>
      </c>
      <c r="D37" s="693">
        <v>1</v>
      </c>
      <c r="E37" s="696" t="s">
        <v>725</v>
      </c>
      <c r="F37" s="701" t="s">
        <v>577</v>
      </c>
      <c r="G37" s="698" t="s">
        <v>751</v>
      </c>
      <c r="H37" s="699" t="s">
        <v>396</v>
      </c>
      <c r="I37" s="708">
        <v>4</v>
      </c>
      <c r="J37" s="419" t="s">
        <v>476</v>
      </c>
      <c r="K37" s="414" t="s">
        <v>456</v>
      </c>
      <c r="L37" s="414" t="s">
        <v>457</v>
      </c>
      <c r="M37" s="414" t="s">
        <v>458</v>
      </c>
      <c r="N37" s="529" t="s">
        <v>657</v>
      </c>
      <c r="O37" s="530" t="s">
        <v>691</v>
      </c>
      <c r="P37" s="531" t="str">
        <f t="shared" si="0"/>
        <v>중기과제</v>
      </c>
      <c r="Q37" s="532" t="str">
        <f t="shared" si="1"/>
        <v>검토중</v>
      </c>
      <c r="R37" s="87" t="b">
        <f t="shared" si="2"/>
        <v>1</v>
      </c>
    </row>
    <row r="38" spans="1:18" ht="50.1" customHeight="1" x14ac:dyDescent="0.3">
      <c r="A38" s="457" t="s">
        <v>394</v>
      </c>
      <c r="B38" s="458" t="s">
        <v>708</v>
      </c>
      <c r="C38" s="691" t="s">
        <v>1433</v>
      </c>
      <c r="D38" s="693">
        <v>1</v>
      </c>
      <c r="E38" s="696" t="s">
        <v>725</v>
      </c>
      <c r="F38" s="701" t="s">
        <v>577</v>
      </c>
      <c r="G38" s="698" t="s">
        <v>751</v>
      </c>
      <c r="H38" s="699" t="s">
        <v>396</v>
      </c>
      <c r="I38" s="708">
        <v>1</v>
      </c>
      <c r="J38" s="419" t="s">
        <v>477</v>
      </c>
      <c r="K38" s="414" t="s">
        <v>456</v>
      </c>
      <c r="L38" s="414" t="s">
        <v>457</v>
      </c>
      <c r="M38" s="414" t="s">
        <v>458</v>
      </c>
      <c r="N38" s="529" t="s">
        <v>655</v>
      </c>
      <c r="O38" s="530" t="s">
        <v>692</v>
      </c>
      <c r="P38" s="531" t="str">
        <f t="shared" si="0"/>
        <v>종결과제</v>
      </c>
      <c r="Q38" s="532" t="str">
        <f t="shared" si="1"/>
        <v>처리완료</v>
      </c>
      <c r="R38" s="87" t="b">
        <f t="shared" si="2"/>
        <v>1</v>
      </c>
    </row>
    <row r="39" spans="1:18" ht="50.1" customHeight="1" x14ac:dyDescent="0.3">
      <c r="A39" s="457" t="s">
        <v>394</v>
      </c>
      <c r="B39" s="458" t="s">
        <v>708</v>
      </c>
      <c r="C39" s="691" t="s">
        <v>1433</v>
      </c>
      <c r="D39" s="693">
        <v>1</v>
      </c>
      <c r="E39" s="696" t="s">
        <v>725</v>
      </c>
      <c r="F39" s="701" t="s">
        <v>577</v>
      </c>
      <c r="G39" s="698" t="s">
        <v>751</v>
      </c>
      <c r="H39" s="699" t="s">
        <v>396</v>
      </c>
      <c r="I39" s="708">
        <v>1</v>
      </c>
      <c r="J39" s="419" t="s">
        <v>478</v>
      </c>
      <c r="K39" s="414" t="s">
        <v>456</v>
      </c>
      <c r="L39" s="414" t="s">
        <v>457</v>
      </c>
      <c r="M39" s="414" t="s">
        <v>458</v>
      </c>
      <c r="N39" s="529" t="s">
        <v>668</v>
      </c>
      <c r="O39" s="530" t="s">
        <v>696</v>
      </c>
      <c r="P39" s="531" t="str">
        <f t="shared" si="0"/>
        <v>장기과제</v>
      </c>
      <c r="Q39" s="532" t="str">
        <f t="shared" si="1"/>
        <v>검토중</v>
      </c>
      <c r="R39" s="87" t="b">
        <f t="shared" si="2"/>
        <v>1</v>
      </c>
    </row>
    <row r="40" spans="1:18" ht="50.1" customHeight="1" x14ac:dyDescent="0.3">
      <c r="A40" s="457" t="s">
        <v>394</v>
      </c>
      <c r="B40" s="458" t="s">
        <v>708</v>
      </c>
      <c r="C40" s="691" t="s">
        <v>1433</v>
      </c>
      <c r="D40" s="693">
        <v>1</v>
      </c>
      <c r="E40" s="696" t="s">
        <v>454</v>
      </c>
      <c r="F40" s="701" t="s">
        <v>577</v>
      </c>
      <c r="G40" s="697" t="s">
        <v>374</v>
      </c>
      <c r="H40" s="699" t="s">
        <v>396</v>
      </c>
      <c r="I40" s="708">
        <v>1</v>
      </c>
      <c r="J40" s="419" t="s">
        <v>455</v>
      </c>
      <c r="K40" s="414" t="s">
        <v>456</v>
      </c>
      <c r="L40" s="414" t="s">
        <v>457</v>
      </c>
      <c r="M40" s="414" t="s">
        <v>458</v>
      </c>
      <c r="N40" s="529" t="s">
        <v>655</v>
      </c>
      <c r="O40" s="530" t="s">
        <v>693</v>
      </c>
      <c r="P40" s="531" t="str">
        <f t="shared" si="0"/>
        <v>종결과제</v>
      </c>
      <c r="Q40" s="532" t="str">
        <f t="shared" si="1"/>
        <v>처리완료</v>
      </c>
      <c r="R40" s="87" t="b">
        <f t="shared" si="2"/>
        <v>1</v>
      </c>
    </row>
    <row r="41" spans="1:18" ht="50.1" customHeight="1" x14ac:dyDescent="0.3">
      <c r="A41" s="457" t="s">
        <v>394</v>
      </c>
      <c r="B41" s="458" t="s">
        <v>708</v>
      </c>
      <c r="C41" s="691" t="s">
        <v>1433</v>
      </c>
      <c r="D41" s="693">
        <v>1</v>
      </c>
      <c r="E41" s="696" t="s">
        <v>454</v>
      </c>
      <c r="F41" s="701" t="s">
        <v>577</v>
      </c>
      <c r="G41" s="697" t="s">
        <v>574</v>
      </c>
      <c r="H41" s="699" t="s">
        <v>396</v>
      </c>
      <c r="I41" s="708">
        <v>1</v>
      </c>
      <c r="J41" s="419" t="s">
        <v>459</v>
      </c>
      <c r="K41" s="414" t="s">
        <v>456</v>
      </c>
      <c r="L41" s="414" t="s">
        <v>457</v>
      </c>
      <c r="M41" s="414" t="s">
        <v>458</v>
      </c>
      <c r="N41" s="529" t="s">
        <v>694</v>
      </c>
      <c r="O41" s="530" t="s">
        <v>692</v>
      </c>
      <c r="P41" s="531" t="str">
        <f t="shared" si="0"/>
        <v>종결과제</v>
      </c>
      <c r="Q41" s="532" t="str">
        <f t="shared" si="1"/>
        <v>처리완료</v>
      </c>
      <c r="R41" s="87" t="b">
        <f t="shared" si="2"/>
        <v>1</v>
      </c>
    </row>
    <row r="42" spans="1:18" ht="50.1" customHeight="1" x14ac:dyDescent="0.3">
      <c r="A42" s="457" t="s">
        <v>523</v>
      </c>
      <c r="B42" s="458" t="s">
        <v>701</v>
      </c>
      <c r="C42" s="691" t="s">
        <v>1434</v>
      </c>
      <c r="D42" s="695">
        <v>22</v>
      </c>
      <c r="E42" s="704" t="s">
        <v>1035</v>
      </c>
      <c r="F42" s="701" t="s">
        <v>577</v>
      </c>
      <c r="G42" s="701" t="s">
        <v>578</v>
      </c>
      <c r="H42" s="699" t="s">
        <v>241</v>
      </c>
      <c r="I42" s="710">
        <v>2</v>
      </c>
      <c r="J42" s="419" t="s">
        <v>524</v>
      </c>
      <c r="K42" s="414" t="s">
        <v>222</v>
      </c>
      <c r="L42" s="414" t="s">
        <v>247</v>
      </c>
      <c r="M42" s="414" t="s">
        <v>248</v>
      </c>
      <c r="N42" s="529" t="s">
        <v>680</v>
      </c>
      <c r="O42" s="530" t="s">
        <v>1200</v>
      </c>
      <c r="P42" s="531" t="str">
        <f t="shared" si="0"/>
        <v>진행과제</v>
      </c>
      <c r="Q42" s="532" t="str">
        <f t="shared" si="1"/>
        <v>처리중</v>
      </c>
      <c r="R42" s="87" t="b">
        <f t="shared" si="2"/>
        <v>1</v>
      </c>
    </row>
    <row r="43" spans="1:18" ht="50.1" customHeight="1" x14ac:dyDescent="0.3">
      <c r="A43" s="457" t="s">
        <v>523</v>
      </c>
      <c r="B43" s="458" t="s">
        <v>701</v>
      </c>
      <c r="C43" s="691" t="s">
        <v>1434</v>
      </c>
      <c r="D43" s="695">
        <v>22</v>
      </c>
      <c r="E43" s="704" t="s">
        <v>1035</v>
      </c>
      <c r="F43" s="701" t="s">
        <v>577</v>
      </c>
      <c r="G43" s="701" t="s">
        <v>578</v>
      </c>
      <c r="H43" s="699" t="s">
        <v>241</v>
      </c>
      <c r="I43" s="710">
        <v>1</v>
      </c>
      <c r="J43" s="419" t="s">
        <v>525</v>
      </c>
      <c r="K43" s="414" t="s">
        <v>222</v>
      </c>
      <c r="L43" s="414" t="s">
        <v>247</v>
      </c>
      <c r="M43" s="414" t="s">
        <v>248</v>
      </c>
      <c r="N43" s="529" t="s">
        <v>655</v>
      </c>
      <c r="O43" s="530" t="s">
        <v>1201</v>
      </c>
      <c r="P43" s="531" t="str">
        <f t="shared" si="0"/>
        <v>종결과제</v>
      </c>
      <c r="Q43" s="532" t="str">
        <f t="shared" si="1"/>
        <v>처리완료</v>
      </c>
      <c r="R43" s="87" t="b">
        <f t="shared" si="2"/>
        <v>1</v>
      </c>
    </row>
    <row r="44" spans="1:18" ht="50.1" customHeight="1" x14ac:dyDescent="0.3">
      <c r="A44" s="457" t="s">
        <v>523</v>
      </c>
      <c r="B44" s="458" t="s">
        <v>701</v>
      </c>
      <c r="C44" s="691" t="s">
        <v>1434</v>
      </c>
      <c r="D44" s="695">
        <v>22</v>
      </c>
      <c r="E44" s="704" t="s">
        <v>1035</v>
      </c>
      <c r="F44" s="701" t="s">
        <v>577</v>
      </c>
      <c r="G44" s="701" t="s">
        <v>578</v>
      </c>
      <c r="H44" s="699" t="s">
        <v>133</v>
      </c>
      <c r="I44" s="710">
        <v>1</v>
      </c>
      <c r="J44" s="419" t="s">
        <v>526</v>
      </c>
      <c r="K44" s="414" t="s">
        <v>222</v>
      </c>
      <c r="L44" s="414" t="s">
        <v>247</v>
      </c>
      <c r="M44" s="414" t="s">
        <v>248</v>
      </c>
      <c r="N44" s="529" t="s">
        <v>666</v>
      </c>
      <c r="O44" s="530" t="s">
        <v>1202</v>
      </c>
      <c r="P44" s="531" t="str">
        <f t="shared" si="0"/>
        <v>-</v>
      </c>
      <c r="Q44" s="532" t="str">
        <f t="shared" si="1"/>
        <v>처리불가</v>
      </c>
      <c r="R44" s="87" t="b">
        <f t="shared" si="2"/>
        <v>0</v>
      </c>
    </row>
    <row r="45" spans="1:18" ht="50.1" customHeight="1" x14ac:dyDescent="0.3">
      <c r="A45" s="457" t="s">
        <v>523</v>
      </c>
      <c r="B45" s="458" t="s">
        <v>701</v>
      </c>
      <c r="C45" s="691" t="s">
        <v>1434</v>
      </c>
      <c r="D45" s="695">
        <v>22</v>
      </c>
      <c r="E45" s="704" t="s">
        <v>1035</v>
      </c>
      <c r="F45" s="701" t="s">
        <v>577</v>
      </c>
      <c r="G45" s="701" t="s">
        <v>578</v>
      </c>
      <c r="H45" s="699" t="s">
        <v>531</v>
      </c>
      <c r="I45" s="710">
        <v>1</v>
      </c>
      <c r="J45" s="419" t="s">
        <v>527</v>
      </c>
      <c r="K45" s="414" t="s">
        <v>530</v>
      </c>
      <c r="L45" s="414" t="s">
        <v>247</v>
      </c>
      <c r="M45" s="414" t="s">
        <v>248</v>
      </c>
      <c r="N45" s="529" t="s">
        <v>668</v>
      </c>
      <c r="O45" s="530" t="s">
        <v>1203</v>
      </c>
      <c r="P45" s="531" t="str">
        <f t="shared" si="0"/>
        <v>장기과제</v>
      </c>
      <c r="Q45" s="532" t="str">
        <f t="shared" si="1"/>
        <v>검토중</v>
      </c>
      <c r="R45" s="87" t="b">
        <f t="shared" si="2"/>
        <v>1</v>
      </c>
    </row>
    <row r="46" spans="1:18" ht="50.1" customHeight="1" x14ac:dyDescent="0.3">
      <c r="A46" s="457" t="s">
        <v>523</v>
      </c>
      <c r="B46" s="458" t="s">
        <v>701</v>
      </c>
      <c r="C46" s="691" t="s">
        <v>1434</v>
      </c>
      <c r="D46" s="695">
        <v>22</v>
      </c>
      <c r="E46" s="704" t="s">
        <v>1035</v>
      </c>
      <c r="F46" s="701" t="s">
        <v>577</v>
      </c>
      <c r="G46" s="701" t="s">
        <v>578</v>
      </c>
      <c r="H46" s="699" t="s">
        <v>528</v>
      </c>
      <c r="I46" s="710">
        <v>1</v>
      </c>
      <c r="J46" s="419" t="s">
        <v>529</v>
      </c>
      <c r="K46" s="414" t="s">
        <v>222</v>
      </c>
      <c r="L46" s="414" t="s">
        <v>247</v>
      </c>
      <c r="M46" s="414" t="s">
        <v>248</v>
      </c>
      <c r="N46" s="529" t="s">
        <v>694</v>
      </c>
      <c r="O46" s="530" t="s">
        <v>1204</v>
      </c>
      <c r="P46" s="531" t="str">
        <f t="shared" si="0"/>
        <v>종결과제</v>
      </c>
      <c r="Q46" s="532" t="str">
        <f t="shared" si="1"/>
        <v>처리완료</v>
      </c>
      <c r="R46" s="87" t="b">
        <f t="shared" si="2"/>
        <v>1</v>
      </c>
    </row>
    <row r="47" spans="1:18" ht="50.1" customHeight="1" x14ac:dyDescent="0.3">
      <c r="A47" s="457" t="s">
        <v>523</v>
      </c>
      <c r="B47" s="458" t="s">
        <v>701</v>
      </c>
      <c r="C47" s="691" t="s">
        <v>1434</v>
      </c>
      <c r="D47" s="695">
        <v>22</v>
      </c>
      <c r="E47" s="704" t="s">
        <v>1035</v>
      </c>
      <c r="F47" s="701" t="s">
        <v>577</v>
      </c>
      <c r="G47" s="701" t="s">
        <v>578</v>
      </c>
      <c r="H47" s="699" t="s">
        <v>528</v>
      </c>
      <c r="I47" s="710">
        <v>1</v>
      </c>
      <c r="J47" s="419" t="s">
        <v>532</v>
      </c>
      <c r="K47" s="414" t="s">
        <v>343</v>
      </c>
      <c r="L47" s="414" t="s">
        <v>247</v>
      </c>
      <c r="M47" s="414" t="s">
        <v>248</v>
      </c>
      <c r="N47" s="529" t="s">
        <v>668</v>
      </c>
      <c r="O47" s="530" t="s">
        <v>1205</v>
      </c>
      <c r="P47" s="531" t="str">
        <f t="shared" si="0"/>
        <v>장기과제</v>
      </c>
      <c r="Q47" s="532" t="str">
        <f t="shared" si="1"/>
        <v>검토중</v>
      </c>
      <c r="R47" s="87" t="b">
        <f t="shared" si="2"/>
        <v>1</v>
      </c>
    </row>
    <row r="48" spans="1:18" ht="50.1" customHeight="1" x14ac:dyDescent="0.3">
      <c r="A48" s="457" t="s">
        <v>124</v>
      </c>
      <c r="B48" s="458" t="s">
        <v>701</v>
      </c>
      <c r="C48" s="691" t="s">
        <v>1434</v>
      </c>
      <c r="D48" s="695">
        <v>1</v>
      </c>
      <c r="E48" s="704" t="s">
        <v>1036</v>
      </c>
      <c r="F48" s="698" t="s">
        <v>106</v>
      </c>
      <c r="G48" s="701" t="s">
        <v>583</v>
      </c>
      <c r="H48" s="699" t="s">
        <v>581</v>
      </c>
      <c r="I48" s="710">
        <v>2</v>
      </c>
      <c r="J48" s="419" t="s">
        <v>590</v>
      </c>
      <c r="K48" s="414" t="s">
        <v>222</v>
      </c>
      <c r="L48" s="414" t="s">
        <v>535</v>
      </c>
      <c r="M48" s="414" t="s">
        <v>536</v>
      </c>
      <c r="N48" s="529" t="s">
        <v>662</v>
      </c>
      <c r="O48" s="530" t="s">
        <v>1206</v>
      </c>
      <c r="P48" s="531" t="str">
        <f t="shared" si="0"/>
        <v>종결과제</v>
      </c>
      <c r="Q48" s="532" t="str">
        <f t="shared" si="1"/>
        <v>처리완료</v>
      </c>
      <c r="R48" s="87" t="b">
        <f t="shared" si="2"/>
        <v>1</v>
      </c>
    </row>
    <row r="49" spans="1:18" ht="50.1" customHeight="1" x14ac:dyDescent="0.3">
      <c r="A49" s="457" t="s">
        <v>124</v>
      </c>
      <c r="B49" s="458" t="s">
        <v>701</v>
      </c>
      <c r="C49" s="691" t="s">
        <v>1434</v>
      </c>
      <c r="D49" s="695">
        <v>1</v>
      </c>
      <c r="E49" s="704" t="s">
        <v>1036</v>
      </c>
      <c r="F49" s="698" t="s">
        <v>106</v>
      </c>
      <c r="G49" s="701" t="s">
        <v>583</v>
      </c>
      <c r="H49" s="699" t="s">
        <v>586</v>
      </c>
      <c r="I49" s="710">
        <v>2</v>
      </c>
      <c r="J49" s="419" t="s">
        <v>585</v>
      </c>
      <c r="K49" s="414" t="s">
        <v>222</v>
      </c>
      <c r="L49" s="414" t="s">
        <v>535</v>
      </c>
      <c r="M49" s="414" t="s">
        <v>536</v>
      </c>
      <c r="N49" s="529" t="s">
        <v>680</v>
      </c>
      <c r="O49" s="530" t="s">
        <v>1207</v>
      </c>
      <c r="P49" s="531" t="str">
        <f t="shared" si="0"/>
        <v>진행과제</v>
      </c>
      <c r="Q49" s="532" t="str">
        <f t="shared" si="1"/>
        <v>처리중</v>
      </c>
      <c r="R49" s="87" t="b">
        <f t="shared" si="2"/>
        <v>1</v>
      </c>
    </row>
    <row r="50" spans="1:18" ht="50.1" customHeight="1" x14ac:dyDescent="0.3">
      <c r="A50" s="457" t="s">
        <v>124</v>
      </c>
      <c r="B50" s="458" t="s">
        <v>701</v>
      </c>
      <c r="C50" s="691" t="s">
        <v>1434</v>
      </c>
      <c r="D50" s="695">
        <v>1</v>
      </c>
      <c r="E50" s="704" t="s">
        <v>1036</v>
      </c>
      <c r="F50" s="698" t="s">
        <v>106</v>
      </c>
      <c r="G50" s="701" t="s">
        <v>583</v>
      </c>
      <c r="H50" s="699" t="s">
        <v>581</v>
      </c>
      <c r="I50" s="710">
        <v>1</v>
      </c>
      <c r="J50" s="419" t="s">
        <v>587</v>
      </c>
      <c r="K50" s="414" t="s">
        <v>222</v>
      </c>
      <c r="L50" s="414" t="s">
        <v>535</v>
      </c>
      <c r="M50" s="414" t="s">
        <v>536</v>
      </c>
      <c r="N50" s="529" t="s">
        <v>662</v>
      </c>
      <c r="O50" s="530" t="s">
        <v>1208</v>
      </c>
      <c r="P50" s="531" t="str">
        <f t="shared" si="0"/>
        <v>종결과제</v>
      </c>
      <c r="Q50" s="532" t="str">
        <f t="shared" si="1"/>
        <v>처리완료</v>
      </c>
      <c r="R50" s="87" t="b">
        <f t="shared" si="2"/>
        <v>1</v>
      </c>
    </row>
    <row r="51" spans="1:18" ht="50.1" customHeight="1" x14ac:dyDescent="0.3">
      <c r="A51" s="457" t="s">
        <v>124</v>
      </c>
      <c r="B51" s="458" t="s">
        <v>701</v>
      </c>
      <c r="C51" s="691" t="s">
        <v>1434</v>
      </c>
      <c r="D51" s="695">
        <v>1</v>
      </c>
      <c r="E51" s="704" t="s">
        <v>1036</v>
      </c>
      <c r="F51" s="698" t="s">
        <v>106</v>
      </c>
      <c r="G51" s="701" t="s">
        <v>583</v>
      </c>
      <c r="H51" s="699" t="s">
        <v>581</v>
      </c>
      <c r="I51" s="710">
        <v>1</v>
      </c>
      <c r="J51" s="419" t="s">
        <v>588</v>
      </c>
      <c r="K51" s="414" t="s">
        <v>222</v>
      </c>
      <c r="L51" s="414" t="s">
        <v>535</v>
      </c>
      <c r="M51" s="414" t="s">
        <v>536</v>
      </c>
      <c r="N51" s="529" t="s">
        <v>655</v>
      </c>
      <c r="O51" s="530" t="s">
        <v>1209</v>
      </c>
      <c r="P51" s="531" t="str">
        <f t="shared" si="0"/>
        <v>종결과제</v>
      </c>
      <c r="Q51" s="532" t="str">
        <f t="shared" si="1"/>
        <v>처리완료</v>
      </c>
      <c r="R51" s="87" t="b">
        <f t="shared" si="2"/>
        <v>1</v>
      </c>
    </row>
    <row r="52" spans="1:18" ht="50.1" customHeight="1" x14ac:dyDescent="0.3">
      <c r="A52" s="457" t="s">
        <v>124</v>
      </c>
      <c r="B52" s="458" t="s">
        <v>701</v>
      </c>
      <c r="C52" s="691" t="s">
        <v>1434</v>
      </c>
      <c r="D52" s="695">
        <v>1</v>
      </c>
      <c r="E52" s="704" t="s">
        <v>1036</v>
      </c>
      <c r="F52" s="698" t="s">
        <v>106</v>
      </c>
      <c r="G52" s="701" t="s">
        <v>583</v>
      </c>
      <c r="H52" s="699" t="s">
        <v>581</v>
      </c>
      <c r="I52" s="710">
        <v>1</v>
      </c>
      <c r="J52" s="419" t="s">
        <v>589</v>
      </c>
      <c r="K52" s="414" t="s">
        <v>222</v>
      </c>
      <c r="L52" s="414" t="s">
        <v>535</v>
      </c>
      <c r="M52" s="414" t="s">
        <v>536</v>
      </c>
      <c r="N52" s="529" t="s">
        <v>666</v>
      </c>
      <c r="O52" s="530" t="s">
        <v>104</v>
      </c>
      <c r="P52" s="531" t="str">
        <f t="shared" si="0"/>
        <v>-</v>
      </c>
      <c r="Q52" s="532" t="str">
        <f t="shared" si="1"/>
        <v>처리불가</v>
      </c>
      <c r="R52" s="87" t="b">
        <f t="shared" si="2"/>
        <v>0</v>
      </c>
    </row>
    <row r="53" spans="1:18" ht="50.1" customHeight="1" x14ac:dyDescent="0.3">
      <c r="A53" s="457" t="s">
        <v>124</v>
      </c>
      <c r="B53" s="458" t="s">
        <v>701</v>
      </c>
      <c r="C53" s="691" t="s">
        <v>1434</v>
      </c>
      <c r="D53" s="695">
        <v>1</v>
      </c>
      <c r="E53" s="704" t="s">
        <v>1036</v>
      </c>
      <c r="F53" s="698" t="s">
        <v>106</v>
      </c>
      <c r="G53" s="701" t="s">
        <v>583</v>
      </c>
      <c r="H53" s="699" t="s">
        <v>581</v>
      </c>
      <c r="I53" s="710">
        <v>1</v>
      </c>
      <c r="J53" s="419" t="s">
        <v>582</v>
      </c>
      <c r="K53" s="414" t="s">
        <v>222</v>
      </c>
      <c r="L53" s="414" t="s">
        <v>535</v>
      </c>
      <c r="M53" s="414" t="s">
        <v>536</v>
      </c>
      <c r="N53" s="529" t="s">
        <v>666</v>
      </c>
      <c r="O53" s="530" t="s">
        <v>1210</v>
      </c>
      <c r="P53" s="531" t="str">
        <f t="shared" si="0"/>
        <v>-</v>
      </c>
      <c r="Q53" s="532" t="str">
        <f t="shared" si="1"/>
        <v>처리불가</v>
      </c>
      <c r="R53" s="87" t="b">
        <f t="shared" si="2"/>
        <v>0</v>
      </c>
    </row>
    <row r="54" spans="1:18" ht="50.1" customHeight="1" x14ac:dyDescent="0.3">
      <c r="A54" s="457" t="s">
        <v>124</v>
      </c>
      <c r="B54" s="458" t="s">
        <v>701</v>
      </c>
      <c r="C54" s="691" t="s">
        <v>1434</v>
      </c>
      <c r="D54" s="695">
        <v>1</v>
      </c>
      <c r="E54" s="704" t="s">
        <v>1036</v>
      </c>
      <c r="F54" s="698" t="s">
        <v>106</v>
      </c>
      <c r="G54" s="701" t="s">
        <v>583</v>
      </c>
      <c r="H54" s="699" t="s">
        <v>591</v>
      </c>
      <c r="I54" s="710">
        <v>1</v>
      </c>
      <c r="J54" s="419" t="s">
        <v>592</v>
      </c>
      <c r="K54" s="414" t="s">
        <v>222</v>
      </c>
      <c r="L54" s="414" t="s">
        <v>535</v>
      </c>
      <c r="M54" s="414" t="s">
        <v>536</v>
      </c>
      <c r="N54" s="529" t="s">
        <v>662</v>
      </c>
      <c r="O54" s="530" t="s">
        <v>1211</v>
      </c>
      <c r="P54" s="531" t="str">
        <f t="shared" si="0"/>
        <v>종결과제</v>
      </c>
      <c r="Q54" s="532" t="str">
        <f t="shared" si="1"/>
        <v>처리완료</v>
      </c>
      <c r="R54" s="87" t="b">
        <f t="shared" si="2"/>
        <v>1</v>
      </c>
    </row>
    <row r="55" spans="1:18" ht="50.1" customHeight="1" x14ac:dyDescent="0.3">
      <c r="A55" s="457" t="s">
        <v>124</v>
      </c>
      <c r="B55" s="458" t="s">
        <v>701</v>
      </c>
      <c r="C55" s="691" t="s">
        <v>1434</v>
      </c>
      <c r="D55" s="695">
        <v>1</v>
      </c>
      <c r="E55" s="704" t="s">
        <v>1036</v>
      </c>
      <c r="F55" s="698" t="s">
        <v>106</v>
      </c>
      <c r="G55" s="701" t="s">
        <v>583</v>
      </c>
      <c r="H55" s="699" t="s">
        <v>591</v>
      </c>
      <c r="I55" s="710">
        <v>1</v>
      </c>
      <c r="J55" s="419" t="s">
        <v>593</v>
      </c>
      <c r="K55" s="414" t="s">
        <v>222</v>
      </c>
      <c r="L55" s="414" t="s">
        <v>535</v>
      </c>
      <c r="M55" s="414" t="s">
        <v>536</v>
      </c>
      <c r="N55" s="529" t="s">
        <v>680</v>
      </c>
      <c r="O55" s="530" t="s">
        <v>1212</v>
      </c>
      <c r="P55" s="531" t="str">
        <f t="shared" si="0"/>
        <v>진행과제</v>
      </c>
      <c r="Q55" s="532" t="str">
        <f t="shared" si="1"/>
        <v>처리중</v>
      </c>
      <c r="R55" s="87" t="b">
        <f t="shared" si="2"/>
        <v>1</v>
      </c>
    </row>
    <row r="56" spans="1:18" ht="50.1" customHeight="1" x14ac:dyDescent="0.3">
      <c r="A56" s="457" t="s">
        <v>124</v>
      </c>
      <c r="B56" s="458" t="s">
        <v>701</v>
      </c>
      <c r="C56" s="692" t="s">
        <v>559</v>
      </c>
      <c r="D56" s="695">
        <v>2</v>
      </c>
      <c r="E56" s="704" t="s">
        <v>216</v>
      </c>
      <c r="F56" s="701" t="s">
        <v>106</v>
      </c>
      <c r="G56" s="701" t="s">
        <v>557</v>
      </c>
      <c r="H56" s="699" t="s">
        <v>241</v>
      </c>
      <c r="I56" s="710">
        <v>2</v>
      </c>
      <c r="J56" s="419" t="s">
        <v>596</v>
      </c>
      <c r="K56" s="414" t="s">
        <v>222</v>
      </c>
      <c r="L56" s="414" t="s">
        <v>278</v>
      </c>
      <c r="M56" s="414" t="s">
        <v>278</v>
      </c>
      <c r="N56" s="529" t="s">
        <v>655</v>
      </c>
      <c r="O56" s="530" t="s">
        <v>1213</v>
      </c>
      <c r="P56" s="531" t="str">
        <f t="shared" si="0"/>
        <v>종결과제</v>
      </c>
      <c r="Q56" s="532" t="str">
        <f t="shared" si="1"/>
        <v>처리완료</v>
      </c>
      <c r="R56" s="87" t="b">
        <f t="shared" si="2"/>
        <v>1</v>
      </c>
    </row>
    <row r="57" spans="1:18" ht="50.1" customHeight="1" x14ac:dyDescent="0.3">
      <c r="A57" s="457" t="s">
        <v>124</v>
      </c>
      <c r="B57" s="458" t="s">
        <v>701</v>
      </c>
      <c r="C57" s="692" t="s">
        <v>559</v>
      </c>
      <c r="D57" s="695">
        <v>2</v>
      </c>
      <c r="E57" s="704" t="s">
        <v>216</v>
      </c>
      <c r="F57" s="701" t="s">
        <v>106</v>
      </c>
      <c r="G57" s="701" t="s">
        <v>557</v>
      </c>
      <c r="H57" s="699" t="s">
        <v>133</v>
      </c>
      <c r="I57" s="710">
        <v>2</v>
      </c>
      <c r="J57" s="419" t="s">
        <v>597</v>
      </c>
      <c r="K57" s="414" t="s">
        <v>222</v>
      </c>
      <c r="L57" s="414" t="s">
        <v>278</v>
      </c>
      <c r="M57" s="414" t="s">
        <v>278</v>
      </c>
      <c r="N57" s="529" t="s">
        <v>668</v>
      </c>
      <c r="O57" s="530" t="s">
        <v>1214</v>
      </c>
      <c r="P57" s="531" t="str">
        <f t="shared" si="0"/>
        <v>장기과제</v>
      </c>
      <c r="Q57" s="532" t="str">
        <f t="shared" si="1"/>
        <v>검토중</v>
      </c>
      <c r="R57" s="87" t="b">
        <f t="shared" si="2"/>
        <v>1</v>
      </c>
    </row>
    <row r="58" spans="1:18" ht="50.1" customHeight="1" x14ac:dyDescent="0.3">
      <c r="A58" s="457" t="s">
        <v>124</v>
      </c>
      <c r="B58" s="458" t="s">
        <v>701</v>
      </c>
      <c r="C58" s="692" t="s">
        <v>559</v>
      </c>
      <c r="D58" s="695">
        <v>2</v>
      </c>
      <c r="E58" s="704" t="s">
        <v>216</v>
      </c>
      <c r="F58" s="701" t="s">
        <v>106</v>
      </c>
      <c r="G58" s="701" t="s">
        <v>557</v>
      </c>
      <c r="H58" s="699" t="s">
        <v>121</v>
      </c>
      <c r="I58" s="710">
        <v>1</v>
      </c>
      <c r="J58" s="419" t="s">
        <v>595</v>
      </c>
      <c r="K58" s="414" t="s">
        <v>222</v>
      </c>
      <c r="L58" s="414" t="s">
        <v>278</v>
      </c>
      <c r="M58" s="414" t="s">
        <v>278</v>
      </c>
      <c r="N58" s="529" t="s">
        <v>680</v>
      </c>
      <c r="O58" s="530" t="s">
        <v>1215</v>
      </c>
      <c r="P58" s="531" t="str">
        <f t="shared" si="0"/>
        <v>진행과제</v>
      </c>
      <c r="Q58" s="532" t="str">
        <f t="shared" si="1"/>
        <v>처리중</v>
      </c>
      <c r="R58" s="87" t="b">
        <f t="shared" si="2"/>
        <v>1</v>
      </c>
    </row>
    <row r="59" spans="1:18" ht="50.1" customHeight="1" x14ac:dyDescent="0.3">
      <c r="A59" s="457" t="s">
        <v>124</v>
      </c>
      <c r="B59" s="458" t="s">
        <v>701</v>
      </c>
      <c r="C59" s="692" t="s">
        <v>559</v>
      </c>
      <c r="D59" s="695">
        <v>2</v>
      </c>
      <c r="E59" s="704" t="s">
        <v>216</v>
      </c>
      <c r="F59" s="701" t="s">
        <v>106</v>
      </c>
      <c r="G59" s="701" t="s">
        <v>557</v>
      </c>
      <c r="H59" s="699" t="s">
        <v>239</v>
      </c>
      <c r="I59" s="710">
        <v>1</v>
      </c>
      <c r="J59" s="419" t="s">
        <v>598</v>
      </c>
      <c r="K59" s="414" t="s">
        <v>222</v>
      </c>
      <c r="L59" s="414" t="s">
        <v>278</v>
      </c>
      <c r="M59" s="414" t="s">
        <v>278</v>
      </c>
      <c r="N59" s="529" t="s">
        <v>666</v>
      </c>
      <c r="O59" s="530" t="s">
        <v>1216</v>
      </c>
      <c r="P59" s="531" t="str">
        <f t="shared" si="0"/>
        <v>-</v>
      </c>
      <c r="Q59" s="532" t="str">
        <f t="shared" si="1"/>
        <v>처리불가</v>
      </c>
      <c r="R59" s="87" t="b">
        <f t="shared" si="2"/>
        <v>0</v>
      </c>
    </row>
    <row r="60" spans="1:18" ht="50.1" customHeight="1" x14ac:dyDescent="0.3">
      <c r="A60" s="457" t="s">
        <v>124</v>
      </c>
      <c r="B60" s="458" t="s">
        <v>701</v>
      </c>
      <c r="C60" s="692" t="s">
        <v>559</v>
      </c>
      <c r="D60" s="695">
        <v>2</v>
      </c>
      <c r="E60" s="704" t="s">
        <v>216</v>
      </c>
      <c r="F60" s="701" t="s">
        <v>106</v>
      </c>
      <c r="G60" s="701" t="s">
        <v>557</v>
      </c>
      <c r="H60" s="699" t="s">
        <v>873</v>
      </c>
      <c r="I60" s="710">
        <v>1</v>
      </c>
      <c r="J60" s="419" t="s">
        <v>599</v>
      </c>
      <c r="K60" s="414" t="s">
        <v>222</v>
      </c>
      <c r="L60" s="414" t="s">
        <v>278</v>
      </c>
      <c r="M60" s="414" t="s">
        <v>278</v>
      </c>
      <c r="N60" s="529" t="s">
        <v>666</v>
      </c>
      <c r="O60" s="530" t="s">
        <v>1270</v>
      </c>
      <c r="P60" s="531" t="str">
        <f t="shared" si="0"/>
        <v>-</v>
      </c>
      <c r="Q60" s="532" t="str">
        <f t="shared" si="1"/>
        <v>처리불가</v>
      </c>
      <c r="R60" s="87" t="b">
        <f t="shared" si="2"/>
        <v>0</v>
      </c>
    </row>
    <row r="61" spans="1:18" ht="50.1" customHeight="1" x14ac:dyDescent="0.3">
      <c r="A61" s="457" t="s">
        <v>124</v>
      </c>
      <c r="B61" s="458" t="s">
        <v>701</v>
      </c>
      <c r="C61" s="691" t="s">
        <v>1435</v>
      </c>
      <c r="D61" s="695">
        <v>1</v>
      </c>
      <c r="E61" s="704" t="s">
        <v>561</v>
      </c>
      <c r="F61" s="701" t="s">
        <v>106</v>
      </c>
      <c r="G61" s="701" t="s">
        <v>752</v>
      </c>
      <c r="H61" s="699" t="s">
        <v>605</v>
      </c>
      <c r="I61" s="710">
        <v>3</v>
      </c>
      <c r="J61" s="419" t="s">
        <v>606</v>
      </c>
      <c r="K61" s="414" t="s">
        <v>222</v>
      </c>
      <c r="L61" s="414" t="s">
        <v>363</v>
      </c>
      <c r="M61" s="414" t="s">
        <v>278</v>
      </c>
      <c r="N61" s="529" t="s">
        <v>662</v>
      </c>
      <c r="O61" s="530" t="s">
        <v>1217</v>
      </c>
      <c r="P61" s="531" t="str">
        <f t="shared" si="0"/>
        <v>종결과제</v>
      </c>
      <c r="Q61" s="532" t="str">
        <f t="shared" si="1"/>
        <v>처리완료</v>
      </c>
      <c r="R61" s="87" t="b">
        <f t="shared" si="2"/>
        <v>1</v>
      </c>
    </row>
    <row r="62" spans="1:18" ht="50.1" customHeight="1" x14ac:dyDescent="0.3">
      <c r="A62" s="457" t="s">
        <v>124</v>
      </c>
      <c r="B62" s="458" t="s">
        <v>701</v>
      </c>
      <c r="C62" s="691" t="s">
        <v>1435</v>
      </c>
      <c r="D62" s="695">
        <v>1</v>
      </c>
      <c r="E62" s="704" t="s">
        <v>561</v>
      </c>
      <c r="F62" s="701" t="s">
        <v>106</v>
      </c>
      <c r="G62" s="701" t="s">
        <v>752</v>
      </c>
      <c r="H62" s="699" t="s">
        <v>607</v>
      </c>
      <c r="I62" s="710">
        <v>1</v>
      </c>
      <c r="J62" s="419" t="s">
        <v>608</v>
      </c>
      <c r="K62" s="414" t="s">
        <v>222</v>
      </c>
      <c r="L62" s="414" t="s">
        <v>363</v>
      </c>
      <c r="M62" s="414" t="s">
        <v>278</v>
      </c>
      <c r="N62" s="529" t="s">
        <v>680</v>
      </c>
      <c r="O62" s="530" t="s">
        <v>1218</v>
      </c>
      <c r="P62" s="531" t="str">
        <f t="shared" si="0"/>
        <v>진행과제</v>
      </c>
      <c r="Q62" s="532" t="str">
        <f t="shared" si="1"/>
        <v>처리중</v>
      </c>
      <c r="R62" s="87" t="b">
        <f t="shared" si="2"/>
        <v>1</v>
      </c>
    </row>
    <row r="63" spans="1:18" ht="50.1" customHeight="1" x14ac:dyDescent="0.3">
      <c r="A63" s="457" t="s">
        <v>124</v>
      </c>
      <c r="B63" s="458" t="s">
        <v>701</v>
      </c>
      <c r="C63" s="691" t="s">
        <v>1435</v>
      </c>
      <c r="D63" s="695">
        <v>1</v>
      </c>
      <c r="E63" s="704" t="s">
        <v>561</v>
      </c>
      <c r="F63" s="701" t="s">
        <v>106</v>
      </c>
      <c r="G63" s="701" t="s">
        <v>752</v>
      </c>
      <c r="H63" s="699" t="s">
        <v>607</v>
      </c>
      <c r="I63" s="710">
        <v>1</v>
      </c>
      <c r="J63" s="419" t="s">
        <v>609</v>
      </c>
      <c r="K63" s="414" t="s">
        <v>222</v>
      </c>
      <c r="L63" s="414" t="s">
        <v>363</v>
      </c>
      <c r="M63" s="414" t="s">
        <v>278</v>
      </c>
      <c r="N63" s="529" t="s">
        <v>655</v>
      </c>
      <c r="O63" s="530" t="s">
        <v>678</v>
      </c>
      <c r="P63" s="531" t="str">
        <f t="shared" si="0"/>
        <v>종결과제</v>
      </c>
      <c r="Q63" s="532" t="str">
        <f t="shared" si="1"/>
        <v>처리완료</v>
      </c>
      <c r="R63" s="87" t="b">
        <f t="shared" si="2"/>
        <v>1</v>
      </c>
    </row>
    <row r="64" spans="1:18" ht="50.1" customHeight="1" x14ac:dyDescent="0.3">
      <c r="A64" s="457" t="s">
        <v>124</v>
      </c>
      <c r="B64" s="458" t="s">
        <v>701</v>
      </c>
      <c r="C64" s="691" t="s">
        <v>1436</v>
      </c>
      <c r="D64" s="695">
        <v>1</v>
      </c>
      <c r="E64" s="704" t="s">
        <v>625</v>
      </c>
      <c r="F64" s="701" t="s">
        <v>106</v>
      </c>
      <c r="G64" s="701" t="s">
        <v>346</v>
      </c>
      <c r="H64" s="699" t="s">
        <v>607</v>
      </c>
      <c r="I64" s="710">
        <v>3</v>
      </c>
      <c r="J64" s="419" t="s">
        <v>627</v>
      </c>
      <c r="K64" s="414" t="s">
        <v>222</v>
      </c>
      <c r="L64" s="414" t="s">
        <v>626</v>
      </c>
      <c r="M64" s="414" t="s">
        <v>626</v>
      </c>
      <c r="N64" s="529" t="s">
        <v>655</v>
      </c>
      <c r="O64" s="530" t="s">
        <v>1219</v>
      </c>
      <c r="P64" s="531" t="str">
        <f t="shared" si="0"/>
        <v>종결과제</v>
      </c>
      <c r="Q64" s="532" t="str">
        <f t="shared" si="1"/>
        <v>처리완료</v>
      </c>
      <c r="R64" s="87" t="b">
        <f t="shared" si="2"/>
        <v>1</v>
      </c>
    </row>
    <row r="65" spans="1:18" ht="50.1" customHeight="1" x14ac:dyDescent="0.3">
      <c r="A65" s="457" t="s">
        <v>124</v>
      </c>
      <c r="B65" s="458" t="s">
        <v>701</v>
      </c>
      <c r="C65" s="691" t="s">
        <v>1436</v>
      </c>
      <c r="D65" s="695">
        <v>1</v>
      </c>
      <c r="E65" s="704" t="s">
        <v>625</v>
      </c>
      <c r="F65" s="701" t="s">
        <v>106</v>
      </c>
      <c r="G65" s="701" t="s">
        <v>346</v>
      </c>
      <c r="H65" s="699" t="s">
        <v>628</v>
      </c>
      <c r="I65" s="710">
        <v>1</v>
      </c>
      <c r="J65" s="419" t="s">
        <v>629</v>
      </c>
      <c r="K65" s="414" t="s">
        <v>222</v>
      </c>
      <c r="L65" s="414" t="s">
        <v>626</v>
      </c>
      <c r="M65" s="414" t="s">
        <v>626</v>
      </c>
      <c r="N65" s="529" t="s">
        <v>666</v>
      </c>
      <c r="O65" s="530" t="s">
        <v>1220</v>
      </c>
      <c r="P65" s="531" t="str">
        <f t="shared" si="0"/>
        <v>-</v>
      </c>
      <c r="Q65" s="532" t="str">
        <f t="shared" si="1"/>
        <v>처리불가</v>
      </c>
      <c r="R65" s="87" t="b">
        <f t="shared" si="2"/>
        <v>0</v>
      </c>
    </row>
    <row r="66" spans="1:18" ht="50.1" customHeight="1" x14ac:dyDescent="0.3">
      <c r="A66" s="457" t="s">
        <v>124</v>
      </c>
      <c r="B66" s="458" t="s">
        <v>701</v>
      </c>
      <c r="C66" s="691" t="s">
        <v>1436</v>
      </c>
      <c r="D66" s="695">
        <v>1</v>
      </c>
      <c r="E66" s="704" t="s">
        <v>625</v>
      </c>
      <c r="F66" s="701" t="s">
        <v>106</v>
      </c>
      <c r="G66" s="701" t="s">
        <v>346</v>
      </c>
      <c r="H66" s="699" t="s">
        <v>607</v>
      </c>
      <c r="I66" s="710">
        <v>1</v>
      </c>
      <c r="J66" s="419" t="s">
        <v>630</v>
      </c>
      <c r="K66" s="414" t="s">
        <v>222</v>
      </c>
      <c r="L66" s="414" t="s">
        <v>626</v>
      </c>
      <c r="M66" s="414" t="s">
        <v>626</v>
      </c>
      <c r="N66" s="529" t="s">
        <v>680</v>
      </c>
      <c r="O66" s="530" t="s">
        <v>1221</v>
      </c>
      <c r="P66" s="531" t="str">
        <f t="shared" si="0"/>
        <v>진행과제</v>
      </c>
      <c r="Q66" s="532" t="str">
        <f t="shared" si="1"/>
        <v>처리중</v>
      </c>
      <c r="R66" s="87" t="b">
        <f t="shared" si="2"/>
        <v>1</v>
      </c>
    </row>
    <row r="67" spans="1:18" ht="50.1" customHeight="1" x14ac:dyDescent="0.3">
      <c r="A67" s="457" t="s">
        <v>124</v>
      </c>
      <c r="B67" s="458" t="s">
        <v>701</v>
      </c>
      <c r="C67" s="691" t="s">
        <v>1436</v>
      </c>
      <c r="D67" s="695">
        <v>1</v>
      </c>
      <c r="E67" s="704" t="s">
        <v>625</v>
      </c>
      <c r="F67" s="701" t="s">
        <v>106</v>
      </c>
      <c r="G67" s="701" t="s">
        <v>346</v>
      </c>
      <c r="H67" s="699" t="s">
        <v>628</v>
      </c>
      <c r="I67" s="710">
        <v>1</v>
      </c>
      <c r="J67" s="419" t="s">
        <v>631</v>
      </c>
      <c r="K67" s="414" t="s">
        <v>222</v>
      </c>
      <c r="L67" s="414" t="s">
        <v>626</v>
      </c>
      <c r="M67" s="414" t="s">
        <v>626</v>
      </c>
      <c r="N67" s="529" t="s">
        <v>666</v>
      </c>
      <c r="O67" s="530" t="s">
        <v>1222</v>
      </c>
      <c r="P67" s="531" t="str">
        <f t="shared" si="0"/>
        <v>-</v>
      </c>
      <c r="Q67" s="532" t="str">
        <f t="shared" si="1"/>
        <v>처리불가</v>
      </c>
      <c r="R67" s="87" t="b">
        <f t="shared" si="2"/>
        <v>0</v>
      </c>
    </row>
    <row r="68" spans="1:18" ht="50.1" customHeight="1" x14ac:dyDescent="0.3">
      <c r="A68" s="457" t="s">
        <v>124</v>
      </c>
      <c r="B68" s="458" t="s">
        <v>701</v>
      </c>
      <c r="C68" s="692" t="s">
        <v>572</v>
      </c>
      <c r="D68" s="695">
        <v>1</v>
      </c>
      <c r="E68" s="704" t="s">
        <v>639</v>
      </c>
      <c r="F68" s="701" t="s">
        <v>106</v>
      </c>
      <c r="G68" s="701" t="s">
        <v>754</v>
      </c>
      <c r="H68" s="699" t="s">
        <v>607</v>
      </c>
      <c r="I68" s="710">
        <v>1</v>
      </c>
      <c r="J68" s="419" t="s">
        <v>640</v>
      </c>
      <c r="K68" s="414" t="s">
        <v>222</v>
      </c>
      <c r="L68" s="414" t="s">
        <v>594</v>
      </c>
      <c r="M68" s="414" t="s">
        <v>594</v>
      </c>
      <c r="N68" s="529" t="s">
        <v>655</v>
      </c>
      <c r="O68" s="530" t="s">
        <v>678</v>
      </c>
      <c r="P68" s="531" t="str">
        <f t="shared" si="0"/>
        <v>종결과제</v>
      </c>
      <c r="Q68" s="532" t="str">
        <f t="shared" si="1"/>
        <v>처리완료</v>
      </c>
      <c r="R68" s="87" t="b">
        <f t="shared" si="2"/>
        <v>1</v>
      </c>
    </row>
    <row r="69" spans="1:18" ht="50.1" customHeight="1" x14ac:dyDescent="0.3">
      <c r="A69" s="457" t="s">
        <v>124</v>
      </c>
      <c r="B69" s="458" t="s">
        <v>702</v>
      </c>
      <c r="C69" s="691" t="s">
        <v>1437</v>
      </c>
      <c r="D69" s="695">
        <v>22</v>
      </c>
      <c r="E69" s="704" t="s">
        <v>1037</v>
      </c>
      <c r="F69" s="701" t="s">
        <v>106</v>
      </c>
      <c r="G69" s="701" t="s">
        <v>212</v>
      </c>
      <c r="H69" s="699" t="s">
        <v>241</v>
      </c>
      <c r="I69" s="710">
        <v>1</v>
      </c>
      <c r="J69" s="419" t="s">
        <v>786</v>
      </c>
      <c r="K69" s="414" t="s">
        <v>222</v>
      </c>
      <c r="L69" s="414" t="s">
        <v>247</v>
      </c>
      <c r="M69" s="414" t="s">
        <v>248</v>
      </c>
      <c r="N69" s="529" t="s">
        <v>657</v>
      </c>
      <c r="O69" s="530" t="s">
        <v>1223</v>
      </c>
      <c r="P69" s="531" t="str">
        <f t="shared" si="0"/>
        <v>중기과제</v>
      </c>
      <c r="Q69" s="532" t="str">
        <f t="shared" si="1"/>
        <v>검토중</v>
      </c>
      <c r="R69" s="87" t="b">
        <f t="shared" si="2"/>
        <v>1</v>
      </c>
    </row>
    <row r="70" spans="1:18" ht="50.1" customHeight="1" x14ac:dyDescent="0.3">
      <c r="A70" s="457" t="s">
        <v>124</v>
      </c>
      <c r="B70" s="458" t="s">
        <v>702</v>
      </c>
      <c r="C70" s="691" t="s">
        <v>1437</v>
      </c>
      <c r="D70" s="695">
        <v>22</v>
      </c>
      <c r="E70" s="704" t="s">
        <v>1037</v>
      </c>
      <c r="F70" s="701" t="s">
        <v>106</v>
      </c>
      <c r="G70" s="701" t="s">
        <v>212</v>
      </c>
      <c r="H70" s="699" t="s">
        <v>241</v>
      </c>
      <c r="I70" s="710">
        <v>1</v>
      </c>
      <c r="J70" s="419" t="s">
        <v>787</v>
      </c>
      <c r="K70" s="414" t="s">
        <v>222</v>
      </c>
      <c r="L70" s="414" t="s">
        <v>247</v>
      </c>
      <c r="M70" s="414" t="s">
        <v>248</v>
      </c>
      <c r="N70" s="529" t="s">
        <v>662</v>
      </c>
      <c r="O70" s="530" t="s">
        <v>1224</v>
      </c>
      <c r="P70" s="531" t="str">
        <f t="shared" ref="P70:P133" si="3">IF(OR(N70="지속추진", N70="기 반영", N70="즉시조치"), "종결과제",
   IF(OR(N70="차기수반영"), "진행과제",
      IF(N70="단기검토", "단기과제",
         IF(N70="중기검토", "중기과제",
            IF(N70="장기검토", "장기과제",
               IF(N70="수용불가", "-",
                  IF(N70="보류", "보류과제",
                     IF(N70="기타", "기타", "")
                  )
               )
            )
         )
      )
   )
)</f>
        <v>종결과제</v>
      </c>
      <c r="Q70" s="532" t="str">
        <f t="shared" ref="Q70:Q133" si="4">IF(OR(N70="지속추진", N70="기 반영", N70="즉시조치"), "처리완료",
   IF(N70="차기수반영", "처리중",
      IF(OR(N70="단기검토", N70="중기검토", N70="장기검토"), "검토중",
         IF(N70="수용불가", "처리불가",
            IF(N70="보류", "처리보류",
               IF(N70="기타", "기타", "")
            )
         )
      )
   )
)</f>
        <v>처리완료</v>
      </c>
      <c r="R70" s="87" t="b">
        <f t="shared" ref="R70:R133" si="5">IF(OR(Q70="처리완료", Q70="처리중", Q70="검토중", Q70="기타"), TRUE, FALSE)</f>
        <v>1</v>
      </c>
    </row>
    <row r="71" spans="1:18" ht="50.1" customHeight="1" x14ac:dyDescent="0.3">
      <c r="A71" s="457" t="s">
        <v>124</v>
      </c>
      <c r="B71" s="458" t="s">
        <v>702</v>
      </c>
      <c r="C71" s="691" t="s">
        <v>1438</v>
      </c>
      <c r="D71" s="695">
        <v>2</v>
      </c>
      <c r="E71" s="704" t="s">
        <v>565</v>
      </c>
      <c r="F71" s="701" t="s">
        <v>106</v>
      </c>
      <c r="G71" s="701" t="s">
        <v>557</v>
      </c>
      <c r="H71" s="699" t="s">
        <v>133</v>
      </c>
      <c r="I71" s="710">
        <v>1</v>
      </c>
      <c r="J71" s="419" t="s">
        <v>809</v>
      </c>
      <c r="K71" s="414" t="s">
        <v>222</v>
      </c>
      <c r="L71" s="414" t="s">
        <v>204</v>
      </c>
      <c r="M71" s="414" t="s">
        <v>204</v>
      </c>
      <c r="N71" s="529" t="s">
        <v>668</v>
      </c>
      <c r="O71" s="530" t="s">
        <v>1225</v>
      </c>
      <c r="P71" s="531" t="str">
        <f t="shared" si="3"/>
        <v>장기과제</v>
      </c>
      <c r="Q71" s="532" t="str">
        <f t="shared" si="4"/>
        <v>검토중</v>
      </c>
      <c r="R71" s="87" t="b">
        <f t="shared" si="5"/>
        <v>1</v>
      </c>
    </row>
    <row r="72" spans="1:18" ht="50.1" customHeight="1" x14ac:dyDescent="0.3">
      <c r="A72" s="457" t="s">
        <v>124</v>
      </c>
      <c r="B72" s="458" t="s">
        <v>702</v>
      </c>
      <c r="C72" s="691" t="s">
        <v>1438</v>
      </c>
      <c r="D72" s="695">
        <v>2</v>
      </c>
      <c r="E72" s="704" t="s">
        <v>565</v>
      </c>
      <c r="F72" s="701" t="s">
        <v>106</v>
      </c>
      <c r="G72" s="701" t="s">
        <v>557</v>
      </c>
      <c r="H72" s="699" t="s">
        <v>812</v>
      </c>
      <c r="I72" s="710">
        <v>3</v>
      </c>
      <c r="J72" s="419" t="s">
        <v>815</v>
      </c>
      <c r="K72" s="414" t="s">
        <v>222</v>
      </c>
      <c r="L72" s="414" t="s">
        <v>204</v>
      </c>
      <c r="M72" s="414" t="s">
        <v>204</v>
      </c>
      <c r="N72" s="529" t="s">
        <v>655</v>
      </c>
      <c r="O72" s="530" t="s">
        <v>1219</v>
      </c>
      <c r="P72" s="531" t="str">
        <f t="shared" si="3"/>
        <v>종결과제</v>
      </c>
      <c r="Q72" s="532" t="str">
        <f t="shared" si="4"/>
        <v>처리완료</v>
      </c>
      <c r="R72" s="87" t="b">
        <f t="shared" si="5"/>
        <v>1</v>
      </c>
    </row>
    <row r="73" spans="1:18" ht="50.1" customHeight="1" x14ac:dyDescent="0.3">
      <c r="A73" s="457" t="s">
        <v>124</v>
      </c>
      <c r="B73" s="458" t="s">
        <v>702</v>
      </c>
      <c r="C73" s="691" t="s">
        <v>1438</v>
      </c>
      <c r="D73" s="695">
        <v>2</v>
      </c>
      <c r="E73" s="704" t="s">
        <v>565</v>
      </c>
      <c r="F73" s="701" t="s">
        <v>106</v>
      </c>
      <c r="G73" s="701" t="s">
        <v>557</v>
      </c>
      <c r="H73" s="699" t="s">
        <v>810</v>
      </c>
      <c r="I73" s="710">
        <v>2</v>
      </c>
      <c r="J73" s="419" t="s">
        <v>816</v>
      </c>
      <c r="K73" s="414" t="s">
        <v>222</v>
      </c>
      <c r="L73" s="414" t="s">
        <v>204</v>
      </c>
      <c r="M73" s="414" t="s">
        <v>204</v>
      </c>
      <c r="N73" s="529" t="s">
        <v>655</v>
      </c>
      <c r="O73" s="530" t="s">
        <v>1219</v>
      </c>
      <c r="P73" s="531" t="str">
        <f t="shared" si="3"/>
        <v>종결과제</v>
      </c>
      <c r="Q73" s="532" t="str">
        <f t="shared" si="4"/>
        <v>처리완료</v>
      </c>
      <c r="R73" s="87" t="b">
        <f t="shared" si="5"/>
        <v>1</v>
      </c>
    </row>
    <row r="74" spans="1:18" ht="50.1" customHeight="1" x14ac:dyDescent="0.3">
      <c r="A74" s="457" t="s">
        <v>124</v>
      </c>
      <c r="B74" s="458" t="s">
        <v>702</v>
      </c>
      <c r="C74" s="691" t="s">
        <v>1438</v>
      </c>
      <c r="D74" s="695">
        <v>2</v>
      </c>
      <c r="E74" s="704" t="s">
        <v>565</v>
      </c>
      <c r="F74" s="701" t="s">
        <v>106</v>
      </c>
      <c r="G74" s="701" t="s">
        <v>557</v>
      </c>
      <c r="H74" s="699" t="s">
        <v>810</v>
      </c>
      <c r="I74" s="710">
        <v>1</v>
      </c>
      <c r="J74" s="419" t="s">
        <v>811</v>
      </c>
      <c r="K74" s="414" t="s">
        <v>222</v>
      </c>
      <c r="L74" s="414" t="s">
        <v>204</v>
      </c>
      <c r="M74" s="414" t="s">
        <v>204</v>
      </c>
      <c r="N74" s="529" t="s">
        <v>668</v>
      </c>
      <c r="O74" s="530" t="s">
        <v>1225</v>
      </c>
      <c r="P74" s="531" t="str">
        <f t="shared" si="3"/>
        <v>장기과제</v>
      </c>
      <c r="Q74" s="532" t="str">
        <f t="shared" si="4"/>
        <v>검토중</v>
      </c>
      <c r="R74" s="87" t="b">
        <f t="shared" si="5"/>
        <v>1</v>
      </c>
    </row>
    <row r="75" spans="1:18" ht="50.1" customHeight="1" x14ac:dyDescent="0.3">
      <c r="A75" s="457" t="s">
        <v>124</v>
      </c>
      <c r="B75" s="458" t="s">
        <v>702</v>
      </c>
      <c r="C75" s="691" t="s">
        <v>1438</v>
      </c>
      <c r="D75" s="695">
        <v>2</v>
      </c>
      <c r="E75" s="704" t="s">
        <v>565</v>
      </c>
      <c r="F75" s="701" t="s">
        <v>106</v>
      </c>
      <c r="G75" s="701" t="s">
        <v>557</v>
      </c>
      <c r="H75" s="699" t="s">
        <v>813</v>
      </c>
      <c r="I75" s="710">
        <v>1</v>
      </c>
      <c r="J75" s="419" t="s">
        <v>814</v>
      </c>
      <c r="K75" s="414" t="s">
        <v>222</v>
      </c>
      <c r="L75" s="414" t="s">
        <v>204</v>
      </c>
      <c r="M75" s="414" t="s">
        <v>204</v>
      </c>
      <c r="N75" s="529" t="s">
        <v>657</v>
      </c>
      <c r="O75" s="530" t="s">
        <v>1226</v>
      </c>
      <c r="P75" s="531" t="str">
        <f t="shared" si="3"/>
        <v>중기과제</v>
      </c>
      <c r="Q75" s="532" t="str">
        <f t="shared" si="4"/>
        <v>검토중</v>
      </c>
      <c r="R75" s="87" t="b">
        <f t="shared" si="5"/>
        <v>1</v>
      </c>
    </row>
    <row r="76" spans="1:18" ht="50.1" customHeight="1" x14ac:dyDescent="0.3">
      <c r="A76" s="457" t="s">
        <v>124</v>
      </c>
      <c r="B76" s="458" t="s">
        <v>702</v>
      </c>
      <c r="C76" s="691" t="s">
        <v>1439</v>
      </c>
      <c r="D76" s="695">
        <v>1</v>
      </c>
      <c r="E76" s="704" t="s">
        <v>703</v>
      </c>
      <c r="F76" s="701" t="s">
        <v>106</v>
      </c>
      <c r="G76" s="459" t="s">
        <v>1279</v>
      </c>
      <c r="H76" s="699" t="s">
        <v>121</v>
      </c>
      <c r="I76" s="710">
        <v>1</v>
      </c>
      <c r="J76" s="419" t="s">
        <v>839</v>
      </c>
      <c r="K76" s="414" t="s">
        <v>222</v>
      </c>
      <c r="L76" s="414" t="s">
        <v>363</v>
      </c>
      <c r="M76" s="414" t="s">
        <v>363</v>
      </c>
      <c r="N76" s="529" t="s">
        <v>655</v>
      </c>
      <c r="O76" s="530" t="s">
        <v>1227</v>
      </c>
      <c r="P76" s="531" t="str">
        <f t="shared" si="3"/>
        <v>종결과제</v>
      </c>
      <c r="Q76" s="532" t="str">
        <f t="shared" si="4"/>
        <v>처리완료</v>
      </c>
      <c r="R76" s="87" t="b">
        <f t="shared" si="5"/>
        <v>1</v>
      </c>
    </row>
    <row r="77" spans="1:18" ht="50.1" customHeight="1" x14ac:dyDescent="0.3">
      <c r="A77" s="457" t="s">
        <v>124</v>
      </c>
      <c r="B77" s="458" t="s">
        <v>702</v>
      </c>
      <c r="C77" s="691" t="s">
        <v>1439</v>
      </c>
      <c r="D77" s="695">
        <v>1</v>
      </c>
      <c r="E77" s="704" t="s">
        <v>703</v>
      </c>
      <c r="F77" s="701" t="s">
        <v>106</v>
      </c>
      <c r="G77" s="459" t="s">
        <v>1279</v>
      </c>
      <c r="H77" s="699" t="s">
        <v>810</v>
      </c>
      <c r="I77" s="710">
        <v>1</v>
      </c>
      <c r="J77" s="419" t="s">
        <v>840</v>
      </c>
      <c r="K77" s="414" t="s">
        <v>222</v>
      </c>
      <c r="L77" s="414" t="s">
        <v>363</v>
      </c>
      <c r="M77" s="414" t="s">
        <v>363</v>
      </c>
      <c r="N77" s="529" t="s">
        <v>655</v>
      </c>
      <c r="O77" s="530" t="s">
        <v>1228</v>
      </c>
      <c r="P77" s="531" t="str">
        <f t="shared" si="3"/>
        <v>종결과제</v>
      </c>
      <c r="Q77" s="532" t="str">
        <f t="shared" si="4"/>
        <v>처리완료</v>
      </c>
      <c r="R77" s="87" t="b">
        <f t="shared" si="5"/>
        <v>1</v>
      </c>
    </row>
    <row r="78" spans="1:18" ht="50.1" customHeight="1" x14ac:dyDescent="0.3">
      <c r="A78" s="457" t="s">
        <v>124</v>
      </c>
      <c r="B78" s="458" t="s">
        <v>702</v>
      </c>
      <c r="C78" s="691" t="s">
        <v>1439</v>
      </c>
      <c r="D78" s="695">
        <v>1</v>
      </c>
      <c r="E78" s="704" t="s">
        <v>704</v>
      </c>
      <c r="F78" s="701" t="s">
        <v>106</v>
      </c>
      <c r="G78" s="459" t="s">
        <v>753</v>
      </c>
      <c r="H78" s="699" t="s">
        <v>810</v>
      </c>
      <c r="I78" s="710">
        <v>9</v>
      </c>
      <c r="J78" s="419" t="s">
        <v>851</v>
      </c>
      <c r="K78" s="414" t="s">
        <v>222</v>
      </c>
      <c r="L78" s="414" t="s">
        <v>716</v>
      </c>
      <c r="M78" s="414" t="s">
        <v>716</v>
      </c>
      <c r="N78" s="529" t="s">
        <v>694</v>
      </c>
      <c r="O78" s="530" t="s">
        <v>678</v>
      </c>
      <c r="P78" s="531" t="str">
        <f t="shared" si="3"/>
        <v>종결과제</v>
      </c>
      <c r="Q78" s="532" t="str">
        <f t="shared" si="4"/>
        <v>처리완료</v>
      </c>
      <c r="R78" s="87" t="b">
        <f t="shared" si="5"/>
        <v>1</v>
      </c>
    </row>
    <row r="79" spans="1:18" ht="50.1" customHeight="1" x14ac:dyDescent="0.3">
      <c r="A79" s="457" t="s">
        <v>124</v>
      </c>
      <c r="B79" s="458" t="s">
        <v>702</v>
      </c>
      <c r="C79" s="691" t="s">
        <v>1439</v>
      </c>
      <c r="D79" s="695">
        <v>1</v>
      </c>
      <c r="E79" s="704" t="s">
        <v>704</v>
      </c>
      <c r="F79" s="701" t="s">
        <v>106</v>
      </c>
      <c r="G79" s="459" t="s">
        <v>753</v>
      </c>
      <c r="H79" s="699" t="s">
        <v>852</v>
      </c>
      <c r="I79" s="710">
        <v>6</v>
      </c>
      <c r="J79" s="419" t="s">
        <v>855</v>
      </c>
      <c r="K79" s="414" t="s">
        <v>222</v>
      </c>
      <c r="L79" s="414" t="s">
        <v>716</v>
      </c>
      <c r="M79" s="414" t="s">
        <v>716</v>
      </c>
      <c r="N79" s="529" t="s">
        <v>666</v>
      </c>
      <c r="O79" s="530" t="s">
        <v>1229</v>
      </c>
      <c r="P79" s="531" t="str">
        <f t="shared" si="3"/>
        <v>-</v>
      </c>
      <c r="Q79" s="532" t="str">
        <f t="shared" si="4"/>
        <v>처리불가</v>
      </c>
      <c r="R79" s="87" t="b">
        <f t="shared" si="5"/>
        <v>0</v>
      </c>
    </row>
    <row r="80" spans="1:18" ht="50.1" customHeight="1" x14ac:dyDescent="0.3">
      <c r="A80" s="457" t="s">
        <v>124</v>
      </c>
      <c r="B80" s="458" t="s">
        <v>702</v>
      </c>
      <c r="C80" s="691" t="s">
        <v>1439</v>
      </c>
      <c r="D80" s="695">
        <v>1</v>
      </c>
      <c r="E80" s="704" t="s">
        <v>704</v>
      </c>
      <c r="F80" s="701" t="s">
        <v>106</v>
      </c>
      <c r="G80" s="459" t="s">
        <v>753</v>
      </c>
      <c r="H80" s="699" t="s">
        <v>852</v>
      </c>
      <c r="I80" s="710">
        <v>2</v>
      </c>
      <c r="J80" s="419" t="s">
        <v>853</v>
      </c>
      <c r="K80" s="414" t="s">
        <v>222</v>
      </c>
      <c r="L80" s="414" t="s">
        <v>716</v>
      </c>
      <c r="M80" s="414" t="s">
        <v>716</v>
      </c>
      <c r="N80" s="529" t="s">
        <v>666</v>
      </c>
      <c r="O80" s="530" t="s">
        <v>1230</v>
      </c>
      <c r="P80" s="531" t="str">
        <f t="shared" si="3"/>
        <v>-</v>
      </c>
      <c r="Q80" s="532" t="str">
        <f t="shared" si="4"/>
        <v>처리불가</v>
      </c>
      <c r="R80" s="87" t="b">
        <f t="shared" si="5"/>
        <v>0</v>
      </c>
    </row>
    <row r="81" spans="1:18" ht="50.1" customHeight="1" x14ac:dyDescent="0.3">
      <c r="A81" s="457" t="s">
        <v>124</v>
      </c>
      <c r="B81" s="458" t="s">
        <v>702</v>
      </c>
      <c r="C81" s="691" t="s">
        <v>1439</v>
      </c>
      <c r="D81" s="695">
        <v>1</v>
      </c>
      <c r="E81" s="704" t="s">
        <v>704</v>
      </c>
      <c r="F81" s="701" t="s">
        <v>106</v>
      </c>
      <c r="G81" s="459" t="s">
        <v>753</v>
      </c>
      <c r="H81" s="699" t="s">
        <v>852</v>
      </c>
      <c r="I81" s="710">
        <v>1</v>
      </c>
      <c r="J81" s="419" t="s">
        <v>854</v>
      </c>
      <c r="K81" s="414" t="s">
        <v>222</v>
      </c>
      <c r="L81" s="414" t="s">
        <v>716</v>
      </c>
      <c r="M81" s="414" t="s">
        <v>716</v>
      </c>
      <c r="N81" s="529" t="s">
        <v>655</v>
      </c>
      <c r="O81" s="530" t="s">
        <v>1231</v>
      </c>
      <c r="P81" s="531" t="str">
        <f t="shared" si="3"/>
        <v>종결과제</v>
      </c>
      <c r="Q81" s="532" t="str">
        <f t="shared" si="4"/>
        <v>처리완료</v>
      </c>
      <c r="R81" s="87" t="b">
        <f t="shared" si="5"/>
        <v>1</v>
      </c>
    </row>
    <row r="82" spans="1:18" ht="50.1" customHeight="1" x14ac:dyDescent="0.3">
      <c r="A82" s="457" t="s">
        <v>124</v>
      </c>
      <c r="B82" s="458" t="s">
        <v>702</v>
      </c>
      <c r="C82" s="691" t="s">
        <v>1439</v>
      </c>
      <c r="D82" s="695">
        <v>1</v>
      </c>
      <c r="E82" s="704" t="s">
        <v>704</v>
      </c>
      <c r="F82" s="701" t="s">
        <v>106</v>
      </c>
      <c r="G82" s="459" t="s">
        <v>753</v>
      </c>
      <c r="H82" s="699" t="s">
        <v>852</v>
      </c>
      <c r="I82" s="710">
        <v>1</v>
      </c>
      <c r="J82" s="419" t="s">
        <v>856</v>
      </c>
      <c r="K82" s="414" t="s">
        <v>222</v>
      </c>
      <c r="L82" s="414" t="s">
        <v>716</v>
      </c>
      <c r="M82" s="414" t="s">
        <v>716</v>
      </c>
      <c r="N82" s="529" t="s">
        <v>666</v>
      </c>
      <c r="O82" s="530" t="s">
        <v>1232</v>
      </c>
      <c r="P82" s="531" t="str">
        <f t="shared" si="3"/>
        <v>-</v>
      </c>
      <c r="Q82" s="532" t="str">
        <f t="shared" si="4"/>
        <v>처리불가</v>
      </c>
      <c r="R82" s="87" t="b">
        <f t="shared" si="5"/>
        <v>0</v>
      </c>
    </row>
    <row r="83" spans="1:18" ht="50.1" customHeight="1" x14ac:dyDescent="0.3">
      <c r="A83" s="457" t="s">
        <v>124</v>
      </c>
      <c r="B83" s="458" t="s">
        <v>702</v>
      </c>
      <c r="C83" s="691" t="s">
        <v>1439</v>
      </c>
      <c r="D83" s="695">
        <v>1</v>
      </c>
      <c r="E83" s="704" t="s">
        <v>705</v>
      </c>
      <c r="F83" s="701" t="s">
        <v>479</v>
      </c>
      <c r="G83" s="459" t="s">
        <v>755</v>
      </c>
      <c r="H83" s="699" t="s">
        <v>852</v>
      </c>
      <c r="I83" s="710">
        <v>6</v>
      </c>
      <c r="J83" s="419" t="s">
        <v>857</v>
      </c>
      <c r="K83" s="414" t="s">
        <v>222</v>
      </c>
      <c r="L83" s="414" t="s">
        <v>253</v>
      </c>
      <c r="M83" s="414" t="s">
        <v>253</v>
      </c>
      <c r="N83" s="529" t="s">
        <v>666</v>
      </c>
      <c r="O83" s="530" t="s">
        <v>1233</v>
      </c>
      <c r="P83" s="531" t="str">
        <f t="shared" si="3"/>
        <v>-</v>
      </c>
      <c r="Q83" s="532" t="str">
        <f t="shared" si="4"/>
        <v>처리불가</v>
      </c>
      <c r="R83" s="87" t="b">
        <f t="shared" si="5"/>
        <v>0</v>
      </c>
    </row>
    <row r="84" spans="1:18" ht="50.1" customHeight="1" x14ac:dyDescent="0.3">
      <c r="A84" s="457" t="s">
        <v>124</v>
      </c>
      <c r="B84" s="458" t="s">
        <v>702</v>
      </c>
      <c r="C84" s="691" t="s">
        <v>1439</v>
      </c>
      <c r="D84" s="695">
        <v>1</v>
      </c>
      <c r="E84" s="704" t="s">
        <v>705</v>
      </c>
      <c r="F84" s="701" t="s">
        <v>479</v>
      </c>
      <c r="G84" s="459" t="s">
        <v>755</v>
      </c>
      <c r="H84" s="699" t="s">
        <v>852</v>
      </c>
      <c r="I84" s="710">
        <v>2</v>
      </c>
      <c r="J84" s="419" t="s">
        <v>858</v>
      </c>
      <c r="K84" s="414" t="s">
        <v>222</v>
      </c>
      <c r="L84" s="414" t="s">
        <v>253</v>
      </c>
      <c r="M84" s="414" t="s">
        <v>253</v>
      </c>
      <c r="N84" s="529" t="s">
        <v>668</v>
      </c>
      <c r="O84" s="530" t="s">
        <v>1234</v>
      </c>
      <c r="P84" s="531" t="str">
        <f t="shared" si="3"/>
        <v>장기과제</v>
      </c>
      <c r="Q84" s="532" t="str">
        <f t="shared" si="4"/>
        <v>검토중</v>
      </c>
      <c r="R84" s="87" t="b">
        <f t="shared" si="5"/>
        <v>1</v>
      </c>
    </row>
    <row r="85" spans="1:18" ht="50.1" customHeight="1" x14ac:dyDescent="0.3">
      <c r="A85" s="457" t="s">
        <v>124</v>
      </c>
      <c r="B85" s="458" t="s">
        <v>702</v>
      </c>
      <c r="C85" s="691" t="s">
        <v>1439</v>
      </c>
      <c r="D85" s="695">
        <v>1</v>
      </c>
      <c r="E85" s="704" t="s">
        <v>870</v>
      </c>
      <c r="F85" s="701" t="s">
        <v>106</v>
      </c>
      <c r="G85" s="459" t="s">
        <v>756</v>
      </c>
      <c r="H85" s="699" t="s">
        <v>871</v>
      </c>
      <c r="I85" s="710">
        <v>3</v>
      </c>
      <c r="J85" s="419" t="s">
        <v>872</v>
      </c>
      <c r="K85" s="414" t="s">
        <v>222</v>
      </c>
      <c r="L85" s="414" t="s">
        <v>204</v>
      </c>
      <c r="M85" s="414" t="s">
        <v>204</v>
      </c>
      <c r="N85" s="529" t="s">
        <v>655</v>
      </c>
      <c r="O85" s="530" t="s">
        <v>1269</v>
      </c>
      <c r="P85" s="531" t="str">
        <f t="shared" si="3"/>
        <v>종결과제</v>
      </c>
      <c r="Q85" s="532" t="str">
        <f t="shared" si="4"/>
        <v>처리완료</v>
      </c>
      <c r="R85" s="87" t="b">
        <f t="shared" si="5"/>
        <v>1</v>
      </c>
    </row>
    <row r="86" spans="1:18" ht="50.1" customHeight="1" x14ac:dyDescent="0.3">
      <c r="A86" s="457" t="s">
        <v>124</v>
      </c>
      <c r="B86" s="458" t="s">
        <v>702</v>
      </c>
      <c r="C86" s="691" t="s">
        <v>1439</v>
      </c>
      <c r="D86" s="695">
        <v>1</v>
      </c>
      <c r="E86" s="704" t="s">
        <v>870</v>
      </c>
      <c r="F86" s="701" t="s">
        <v>106</v>
      </c>
      <c r="G86" s="459" t="s">
        <v>756</v>
      </c>
      <c r="H86" s="699" t="s">
        <v>873</v>
      </c>
      <c r="I86" s="710">
        <v>2</v>
      </c>
      <c r="J86" s="419" t="s">
        <v>874</v>
      </c>
      <c r="K86" s="414" t="s">
        <v>222</v>
      </c>
      <c r="L86" s="414" t="s">
        <v>204</v>
      </c>
      <c r="M86" s="414" t="s">
        <v>204</v>
      </c>
      <c r="N86" s="529" t="s">
        <v>657</v>
      </c>
      <c r="O86" s="530" t="s">
        <v>1235</v>
      </c>
      <c r="P86" s="531" t="str">
        <f t="shared" si="3"/>
        <v>중기과제</v>
      </c>
      <c r="Q86" s="532" t="str">
        <f t="shared" si="4"/>
        <v>검토중</v>
      </c>
      <c r="R86" s="87" t="b">
        <f t="shared" si="5"/>
        <v>1</v>
      </c>
    </row>
    <row r="87" spans="1:18" ht="50.1" customHeight="1" x14ac:dyDescent="0.3">
      <c r="A87" s="457" t="s">
        <v>124</v>
      </c>
      <c r="B87" s="458" t="s">
        <v>702</v>
      </c>
      <c r="C87" s="691" t="s">
        <v>1439</v>
      </c>
      <c r="D87" s="695">
        <v>1</v>
      </c>
      <c r="E87" s="704" t="s">
        <v>870</v>
      </c>
      <c r="F87" s="701" t="s">
        <v>106</v>
      </c>
      <c r="G87" s="459" t="s">
        <v>756</v>
      </c>
      <c r="H87" s="699" t="s">
        <v>871</v>
      </c>
      <c r="I87" s="710">
        <v>2</v>
      </c>
      <c r="J87" s="419" t="s">
        <v>875</v>
      </c>
      <c r="K87" s="414" t="s">
        <v>222</v>
      </c>
      <c r="L87" s="414" t="s">
        <v>204</v>
      </c>
      <c r="M87" s="414" t="s">
        <v>204</v>
      </c>
      <c r="N87" s="529" t="s">
        <v>657</v>
      </c>
      <c r="O87" s="530" t="s">
        <v>1236</v>
      </c>
      <c r="P87" s="531" t="str">
        <f t="shared" si="3"/>
        <v>중기과제</v>
      </c>
      <c r="Q87" s="532" t="str">
        <f t="shared" si="4"/>
        <v>검토중</v>
      </c>
      <c r="R87" s="87" t="b">
        <f t="shared" si="5"/>
        <v>1</v>
      </c>
    </row>
    <row r="88" spans="1:18" ht="50.1" customHeight="1" x14ac:dyDescent="0.3">
      <c r="A88" s="457" t="s">
        <v>124</v>
      </c>
      <c r="B88" s="458" t="s">
        <v>702</v>
      </c>
      <c r="C88" s="691" t="s">
        <v>1439</v>
      </c>
      <c r="D88" s="695">
        <v>1</v>
      </c>
      <c r="E88" s="704" t="s">
        <v>870</v>
      </c>
      <c r="F88" s="701" t="s">
        <v>106</v>
      </c>
      <c r="G88" s="459" t="s">
        <v>756</v>
      </c>
      <c r="H88" s="699" t="s">
        <v>873</v>
      </c>
      <c r="I88" s="710">
        <v>1</v>
      </c>
      <c r="J88" s="419" t="s">
        <v>876</v>
      </c>
      <c r="K88" s="414" t="s">
        <v>222</v>
      </c>
      <c r="L88" s="414" t="s">
        <v>204</v>
      </c>
      <c r="M88" s="414" t="s">
        <v>204</v>
      </c>
      <c r="N88" s="529" t="s">
        <v>1237</v>
      </c>
      <c r="O88" s="530" t="s">
        <v>1238</v>
      </c>
      <c r="P88" s="531" t="str">
        <f t="shared" si="3"/>
        <v>단기과제</v>
      </c>
      <c r="Q88" s="532" t="str">
        <f t="shared" si="4"/>
        <v>검토중</v>
      </c>
      <c r="R88" s="87" t="b">
        <f t="shared" si="5"/>
        <v>1</v>
      </c>
    </row>
    <row r="89" spans="1:18" ht="50.1" customHeight="1" x14ac:dyDescent="0.3">
      <c r="A89" s="457" t="s">
        <v>124</v>
      </c>
      <c r="B89" s="458" t="s">
        <v>702</v>
      </c>
      <c r="C89" s="691" t="s">
        <v>1439</v>
      </c>
      <c r="D89" s="695">
        <v>1</v>
      </c>
      <c r="E89" s="704" t="s">
        <v>870</v>
      </c>
      <c r="F89" s="701" t="s">
        <v>106</v>
      </c>
      <c r="G89" s="459" t="s">
        <v>756</v>
      </c>
      <c r="H89" s="699" t="s">
        <v>873</v>
      </c>
      <c r="I89" s="710">
        <v>1</v>
      </c>
      <c r="J89" s="419" t="s">
        <v>877</v>
      </c>
      <c r="K89" s="414" t="s">
        <v>222</v>
      </c>
      <c r="L89" s="414" t="s">
        <v>204</v>
      </c>
      <c r="M89" s="414" t="s">
        <v>204</v>
      </c>
      <c r="N89" s="529" t="s">
        <v>1239</v>
      </c>
      <c r="O89" s="530" t="s">
        <v>1240</v>
      </c>
      <c r="P89" s="531" t="str">
        <f t="shared" si="3"/>
        <v>진행과제</v>
      </c>
      <c r="Q89" s="532" t="str">
        <f t="shared" si="4"/>
        <v>처리중</v>
      </c>
      <c r="R89" s="87" t="b">
        <f t="shared" si="5"/>
        <v>1</v>
      </c>
    </row>
    <row r="90" spans="1:18" ht="50.1" customHeight="1" x14ac:dyDescent="0.3">
      <c r="A90" s="457" t="s">
        <v>124</v>
      </c>
      <c r="B90" s="458" t="s">
        <v>702</v>
      </c>
      <c r="C90" s="691" t="s">
        <v>1439</v>
      </c>
      <c r="D90" s="695">
        <v>1</v>
      </c>
      <c r="E90" s="704" t="s">
        <v>870</v>
      </c>
      <c r="F90" s="701" t="s">
        <v>106</v>
      </c>
      <c r="G90" s="459" t="s">
        <v>756</v>
      </c>
      <c r="H90" s="699" t="s">
        <v>871</v>
      </c>
      <c r="I90" s="710">
        <v>1</v>
      </c>
      <c r="J90" s="419" t="s">
        <v>878</v>
      </c>
      <c r="K90" s="414" t="s">
        <v>222</v>
      </c>
      <c r="L90" s="414" t="s">
        <v>204</v>
      </c>
      <c r="M90" s="414" t="s">
        <v>204</v>
      </c>
      <c r="N90" s="529" t="s">
        <v>1241</v>
      </c>
      <c r="O90" s="530" t="s">
        <v>1219</v>
      </c>
      <c r="P90" s="531" t="str">
        <f t="shared" si="3"/>
        <v>종결과제</v>
      </c>
      <c r="Q90" s="532" t="str">
        <f t="shared" si="4"/>
        <v>처리완료</v>
      </c>
      <c r="R90" s="87" t="b">
        <f t="shared" si="5"/>
        <v>1</v>
      </c>
    </row>
    <row r="91" spans="1:18" ht="50.1" customHeight="1" x14ac:dyDescent="0.3">
      <c r="A91" s="457" t="s">
        <v>124</v>
      </c>
      <c r="B91" s="458" t="s">
        <v>702</v>
      </c>
      <c r="C91" s="691" t="s">
        <v>1440</v>
      </c>
      <c r="D91" s="695">
        <v>1</v>
      </c>
      <c r="E91" s="705" t="s">
        <v>901</v>
      </c>
      <c r="F91" s="701" t="s">
        <v>479</v>
      </c>
      <c r="G91" s="459" t="s">
        <v>758</v>
      </c>
      <c r="H91" s="699" t="s">
        <v>873</v>
      </c>
      <c r="I91" s="710">
        <v>4</v>
      </c>
      <c r="J91" s="419" t="s">
        <v>902</v>
      </c>
      <c r="K91" s="414" t="s">
        <v>222</v>
      </c>
      <c r="L91" s="414" t="s">
        <v>278</v>
      </c>
      <c r="M91" s="414" t="s">
        <v>278</v>
      </c>
      <c r="N91" s="529" t="s">
        <v>668</v>
      </c>
      <c r="O91" s="530" t="s">
        <v>1242</v>
      </c>
      <c r="P91" s="531" t="str">
        <f t="shared" si="3"/>
        <v>장기과제</v>
      </c>
      <c r="Q91" s="532" t="str">
        <f t="shared" si="4"/>
        <v>검토중</v>
      </c>
      <c r="R91" s="87" t="b">
        <f t="shared" si="5"/>
        <v>1</v>
      </c>
    </row>
    <row r="92" spans="1:18" ht="50.1" customHeight="1" x14ac:dyDescent="0.3">
      <c r="A92" s="457" t="s">
        <v>124</v>
      </c>
      <c r="B92" s="458" t="s">
        <v>702</v>
      </c>
      <c r="C92" s="691" t="s">
        <v>1440</v>
      </c>
      <c r="D92" s="695">
        <v>1</v>
      </c>
      <c r="E92" s="705" t="s">
        <v>901</v>
      </c>
      <c r="F92" s="701" t="s">
        <v>479</v>
      </c>
      <c r="G92" s="459" t="s">
        <v>758</v>
      </c>
      <c r="H92" s="699" t="s">
        <v>904</v>
      </c>
      <c r="I92" s="710">
        <v>2</v>
      </c>
      <c r="J92" s="419" t="s">
        <v>905</v>
      </c>
      <c r="K92" s="414" t="s">
        <v>222</v>
      </c>
      <c r="L92" s="414" t="s">
        <v>278</v>
      </c>
      <c r="M92" s="414" t="s">
        <v>278</v>
      </c>
      <c r="N92" s="529" t="s">
        <v>655</v>
      </c>
      <c r="O92" s="530" t="s">
        <v>678</v>
      </c>
      <c r="P92" s="531" t="str">
        <f t="shared" si="3"/>
        <v>종결과제</v>
      </c>
      <c r="Q92" s="532" t="str">
        <f t="shared" si="4"/>
        <v>처리완료</v>
      </c>
      <c r="R92" s="87" t="b">
        <f t="shared" si="5"/>
        <v>1</v>
      </c>
    </row>
    <row r="93" spans="1:18" ht="50.1" customHeight="1" x14ac:dyDescent="0.3">
      <c r="A93" s="457" t="s">
        <v>124</v>
      </c>
      <c r="B93" s="458" t="s">
        <v>702</v>
      </c>
      <c r="C93" s="691" t="s">
        <v>1440</v>
      </c>
      <c r="D93" s="695">
        <v>1</v>
      </c>
      <c r="E93" s="705" t="s">
        <v>901</v>
      </c>
      <c r="F93" s="701" t="s">
        <v>479</v>
      </c>
      <c r="G93" s="459" t="s">
        <v>758</v>
      </c>
      <c r="H93" s="699" t="s">
        <v>903</v>
      </c>
      <c r="I93" s="710">
        <v>1</v>
      </c>
      <c r="J93" s="419" t="s">
        <v>906</v>
      </c>
      <c r="K93" s="414" t="s">
        <v>222</v>
      </c>
      <c r="L93" s="414" t="s">
        <v>278</v>
      </c>
      <c r="M93" s="414" t="s">
        <v>278</v>
      </c>
      <c r="N93" s="529" t="s">
        <v>655</v>
      </c>
      <c r="O93" s="530" t="s">
        <v>678</v>
      </c>
      <c r="P93" s="531" t="str">
        <f t="shared" si="3"/>
        <v>종결과제</v>
      </c>
      <c r="Q93" s="532" t="str">
        <f t="shared" si="4"/>
        <v>처리완료</v>
      </c>
      <c r="R93" s="87" t="b">
        <f t="shared" si="5"/>
        <v>1</v>
      </c>
    </row>
    <row r="94" spans="1:18" ht="50.1" customHeight="1" x14ac:dyDescent="0.3">
      <c r="A94" s="457" t="s">
        <v>124</v>
      </c>
      <c r="B94" s="458" t="s">
        <v>702</v>
      </c>
      <c r="C94" s="691" t="s">
        <v>1440</v>
      </c>
      <c r="D94" s="695">
        <v>1</v>
      </c>
      <c r="E94" s="705" t="s">
        <v>901</v>
      </c>
      <c r="F94" s="701" t="s">
        <v>479</v>
      </c>
      <c r="G94" s="459" t="s">
        <v>758</v>
      </c>
      <c r="H94" s="699" t="s">
        <v>873</v>
      </c>
      <c r="I94" s="710">
        <v>1</v>
      </c>
      <c r="J94" s="419" t="s">
        <v>907</v>
      </c>
      <c r="K94" s="414" t="s">
        <v>222</v>
      </c>
      <c r="L94" s="414" t="s">
        <v>278</v>
      </c>
      <c r="M94" s="414" t="s">
        <v>278</v>
      </c>
      <c r="N94" s="529" t="s">
        <v>655</v>
      </c>
      <c r="O94" s="530" t="s">
        <v>678</v>
      </c>
      <c r="P94" s="531" t="str">
        <f t="shared" si="3"/>
        <v>종결과제</v>
      </c>
      <c r="Q94" s="532" t="str">
        <f t="shared" si="4"/>
        <v>처리완료</v>
      </c>
      <c r="R94" s="87" t="b">
        <f t="shared" si="5"/>
        <v>1</v>
      </c>
    </row>
    <row r="95" spans="1:18" ht="50.1" customHeight="1" x14ac:dyDescent="0.3">
      <c r="A95" s="457" t="s">
        <v>124</v>
      </c>
      <c r="B95" s="458" t="s">
        <v>702</v>
      </c>
      <c r="C95" s="691" t="s">
        <v>1440</v>
      </c>
      <c r="D95" s="695">
        <v>1</v>
      </c>
      <c r="E95" s="705" t="s">
        <v>908</v>
      </c>
      <c r="F95" s="701" t="s">
        <v>106</v>
      </c>
      <c r="G95" s="459" t="s">
        <v>374</v>
      </c>
      <c r="H95" s="699" t="s">
        <v>903</v>
      </c>
      <c r="I95" s="710">
        <v>4</v>
      </c>
      <c r="J95" s="419" t="s">
        <v>909</v>
      </c>
      <c r="K95" s="414" t="s">
        <v>222</v>
      </c>
      <c r="L95" s="414" t="s">
        <v>880</v>
      </c>
      <c r="M95" s="414" t="s">
        <v>880</v>
      </c>
      <c r="N95" s="529" t="s">
        <v>666</v>
      </c>
      <c r="O95" s="530" t="s">
        <v>1243</v>
      </c>
      <c r="P95" s="531" t="str">
        <f t="shared" si="3"/>
        <v>-</v>
      </c>
      <c r="Q95" s="532" t="str">
        <f t="shared" si="4"/>
        <v>처리불가</v>
      </c>
      <c r="R95" s="87" t="b">
        <f t="shared" si="5"/>
        <v>0</v>
      </c>
    </row>
    <row r="96" spans="1:18" ht="50.1" customHeight="1" x14ac:dyDescent="0.3">
      <c r="A96" s="457" t="s">
        <v>124</v>
      </c>
      <c r="B96" s="458" t="s">
        <v>702</v>
      </c>
      <c r="C96" s="691" t="s">
        <v>1440</v>
      </c>
      <c r="D96" s="695">
        <v>1</v>
      </c>
      <c r="E96" s="705" t="s">
        <v>908</v>
      </c>
      <c r="F96" s="701" t="s">
        <v>106</v>
      </c>
      <c r="G96" s="459" t="s">
        <v>374</v>
      </c>
      <c r="H96" s="699" t="s">
        <v>873</v>
      </c>
      <c r="I96" s="710">
        <v>1</v>
      </c>
      <c r="J96" s="419" t="s">
        <v>910</v>
      </c>
      <c r="K96" s="414" t="s">
        <v>222</v>
      </c>
      <c r="L96" s="414" t="s">
        <v>880</v>
      </c>
      <c r="M96" s="414" t="s">
        <v>880</v>
      </c>
      <c r="N96" s="529" t="s">
        <v>1239</v>
      </c>
      <c r="O96" s="530" t="s">
        <v>1240</v>
      </c>
      <c r="P96" s="531" t="str">
        <f t="shared" si="3"/>
        <v>진행과제</v>
      </c>
      <c r="Q96" s="532" t="str">
        <f t="shared" si="4"/>
        <v>처리중</v>
      </c>
      <c r="R96" s="87" t="b">
        <f t="shared" si="5"/>
        <v>1</v>
      </c>
    </row>
    <row r="97" spans="1:18" ht="50.1" customHeight="1" x14ac:dyDescent="0.3">
      <c r="A97" s="457" t="s">
        <v>124</v>
      </c>
      <c r="B97" s="458" t="s">
        <v>702</v>
      </c>
      <c r="C97" s="691" t="s">
        <v>1440</v>
      </c>
      <c r="D97" s="695">
        <v>1</v>
      </c>
      <c r="E97" s="705" t="s">
        <v>908</v>
      </c>
      <c r="F97" s="701" t="s">
        <v>106</v>
      </c>
      <c r="G97" s="459" t="s">
        <v>374</v>
      </c>
      <c r="H97" s="699" t="s">
        <v>904</v>
      </c>
      <c r="I97" s="710">
        <v>1</v>
      </c>
      <c r="J97" s="419" t="s">
        <v>911</v>
      </c>
      <c r="K97" s="414" t="s">
        <v>222</v>
      </c>
      <c r="L97" s="414" t="s">
        <v>880</v>
      </c>
      <c r="M97" s="414" t="s">
        <v>880</v>
      </c>
      <c r="N97" s="529" t="s">
        <v>1241</v>
      </c>
      <c r="O97" s="530" t="s">
        <v>1219</v>
      </c>
      <c r="P97" s="531" t="str">
        <f t="shared" si="3"/>
        <v>종결과제</v>
      </c>
      <c r="Q97" s="532" t="str">
        <f t="shared" si="4"/>
        <v>처리완료</v>
      </c>
      <c r="R97" s="87" t="b">
        <f t="shared" si="5"/>
        <v>1</v>
      </c>
    </row>
    <row r="98" spans="1:18" ht="50.1" customHeight="1" x14ac:dyDescent="0.3">
      <c r="A98" s="457" t="s">
        <v>124</v>
      </c>
      <c r="B98" s="458" t="s">
        <v>709</v>
      </c>
      <c r="C98" s="691" t="s">
        <v>1441</v>
      </c>
      <c r="D98" s="695">
        <v>22</v>
      </c>
      <c r="E98" s="705" t="s">
        <v>1039</v>
      </c>
      <c r="F98" s="701" t="s">
        <v>106</v>
      </c>
      <c r="G98" s="459" t="s">
        <v>212</v>
      </c>
      <c r="H98" s="699" t="s">
        <v>936</v>
      </c>
      <c r="I98" s="710">
        <v>2</v>
      </c>
      <c r="J98" s="419" t="s">
        <v>937</v>
      </c>
      <c r="K98" s="414" t="s">
        <v>222</v>
      </c>
      <c r="L98" s="414" t="s">
        <v>247</v>
      </c>
      <c r="M98" s="414" t="s">
        <v>248</v>
      </c>
      <c r="N98" s="529" t="s">
        <v>670</v>
      </c>
      <c r="O98" s="530" t="s">
        <v>1244</v>
      </c>
      <c r="P98" s="531" t="str">
        <f t="shared" si="3"/>
        <v>보류과제</v>
      </c>
      <c r="Q98" s="532" t="str">
        <f t="shared" si="4"/>
        <v>처리보류</v>
      </c>
      <c r="R98" s="87" t="b">
        <f t="shared" si="5"/>
        <v>0</v>
      </c>
    </row>
    <row r="99" spans="1:18" ht="50.1" customHeight="1" x14ac:dyDescent="0.3">
      <c r="A99" s="457" t="s">
        <v>124</v>
      </c>
      <c r="B99" s="458" t="s">
        <v>709</v>
      </c>
      <c r="C99" s="691" t="s">
        <v>1441</v>
      </c>
      <c r="D99" s="695">
        <v>22</v>
      </c>
      <c r="E99" s="705" t="s">
        <v>1039</v>
      </c>
      <c r="F99" s="701" t="s">
        <v>106</v>
      </c>
      <c r="G99" s="459" t="s">
        <v>212</v>
      </c>
      <c r="H99" s="699" t="s">
        <v>936</v>
      </c>
      <c r="I99" s="710">
        <v>1</v>
      </c>
      <c r="J99" s="419" t="s">
        <v>938</v>
      </c>
      <c r="K99" s="414" t="s">
        <v>222</v>
      </c>
      <c r="L99" s="414" t="s">
        <v>247</v>
      </c>
      <c r="M99" s="414" t="s">
        <v>248</v>
      </c>
      <c r="N99" s="529" t="s">
        <v>694</v>
      </c>
      <c r="O99" s="530" t="s">
        <v>1245</v>
      </c>
      <c r="P99" s="531" t="str">
        <f t="shared" si="3"/>
        <v>종결과제</v>
      </c>
      <c r="Q99" s="532" t="str">
        <f t="shared" si="4"/>
        <v>처리완료</v>
      </c>
      <c r="R99" s="87" t="b">
        <f t="shared" si="5"/>
        <v>1</v>
      </c>
    </row>
    <row r="100" spans="1:18" ht="50.1" customHeight="1" x14ac:dyDescent="0.3">
      <c r="A100" s="457" t="s">
        <v>124</v>
      </c>
      <c r="B100" s="458" t="s">
        <v>709</v>
      </c>
      <c r="C100" s="691" t="s">
        <v>1441</v>
      </c>
      <c r="D100" s="695">
        <v>22</v>
      </c>
      <c r="E100" s="705" t="s">
        <v>1039</v>
      </c>
      <c r="F100" s="701" t="s">
        <v>106</v>
      </c>
      <c r="G100" s="459" t="s">
        <v>212</v>
      </c>
      <c r="H100" s="699" t="s">
        <v>939</v>
      </c>
      <c r="I100" s="710">
        <v>1</v>
      </c>
      <c r="J100" s="419" t="s">
        <v>940</v>
      </c>
      <c r="K100" s="414" t="s">
        <v>222</v>
      </c>
      <c r="L100" s="414" t="s">
        <v>247</v>
      </c>
      <c r="M100" s="414" t="s">
        <v>248</v>
      </c>
      <c r="N100" s="529" t="s">
        <v>655</v>
      </c>
      <c r="O100" s="530" t="s">
        <v>1246</v>
      </c>
      <c r="P100" s="531" t="str">
        <f t="shared" si="3"/>
        <v>종결과제</v>
      </c>
      <c r="Q100" s="532" t="str">
        <f t="shared" si="4"/>
        <v>처리완료</v>
      </c>
      <c r="R100" s="87" t="b">
        <f t="shared" si="5"/>
        <v>1</v>
      </c>
    </row>
    <row r="101" spans="1:18" ht="50.1" customHeight="1" x14ac:dyDescent="0.3">
      <c r="A101" s="457" t="s">
        <v>124</v>
      </c>
      <c r="B101" s="458" t="s">
        <v>709</v>
      </c>
      <c r="C101" s="691" t="s">
        <v>1441</v>
      </c>
      <c r="D101" s="695">
        <v>22</v>
      </c>
      <c r="E101" s="705" t="s">
        <v>1039</v>
      </c>
      <c r="F101" s="701" t="s">
        <v>106</v>
      </c>
      <c r="G101" s="459" t="s">
        <v>212</v>
      </c>
      <c r="H101" s="699" t="s">
        <v>939</v>
      </c>
      <c r="I101" s="710">
        <v>1</v>
      </c>
      <c r="J101" s="419" t="s">
        <v>941</v>
      </c>
      <c r="K101" s="414" t="s">
        <v>222</v>
      </c>
      <c r="L101" s="414" t="s">
        <v>247</v>
      </c>
      <c r="M101" s="414" t="s">
        <v>248</v>
      </c>
      <c r="N101" s="529" t="s">
        <v>668</v>
      </c>
      <c r="O101" s="530" t="s">
        <v>1247</v>
      </c>
      <c r="P101" s="531" t="str">
        <f t="shared" si="3"/>
        <v>장기과제</v>
      </c>
      <c r="Q101" s="532" t="str">
        <f t="shared" si="4"/>
        <v>검토중</v>
      </c>
      <c r="R101" s="87" t="b">
        <f t="shared" si="5"/>
        <v>1</v>
      </c>
    </row>
    <row r="102" spans="1:18" ht="50.1" customHeight="1" x14ac:dyDescent="0.3">
      <c r="A102" s="457" t="s">
        <v>124</v>
      </c>
      <c r="B102" s="458" t="s">
        <v>709</v>
      </c>
      <c r="C102" s="692" t="s">
        <v>741</v>
      </c>
      <c r="D102" s="695">
        <v>1</v>
      </c>
      <c r="E102" s="705" t="s">
        <v>710</v>
      </c>
      <c r="F102" s="701" t="s">
        <v>106</v>
      </c>
      <c r="G102" s="459" t="s">
        <v>187</v>
      </c>
      <c r="H102" s="699" t="s">
        <v>972</v>
      </c>
      <c r="I102" s="710">
        <v>4</v>
      </c>
      <c r="J102" s="419" t="s">
        <v>973</v>
      </c>
      <c r="K102" s="414" t="s">
        <v>222</v>
      </c>
      <c r="L102" s="414" t="s">
        <v>363</v>
      </c>
      <c r="M102" s="414" t="s">
        <v>363</v>
      </c>
      <c r="N102" s="529" t="s">
        <v>666</v>
      </c>
      <c r="O102" s="530" t="s">
        <v>1248</v>
      </c>
      <c r="P102" s="531" t="str">
        <f t="shared" si="3"/>
        <v>-</v>
      </c>
      <c r="Q102" s="532" t="str">
        <f t="shared" si="4"/>
        <v>처리불가</v>
      </c>
      <c r="R102" s="87" t="b">
        <f t="shared" si="5"/>
        <v>0</v>
      </c>
    </row>
    <row r="103" spans="1:18" ht="50.1" customHeight="1" x14ac:dyDescent="0.3">
      <c r="A103" s="457" t="s">
        <v>124</v>
      </c>
      <c r="B103" s="458" t="s">
        <v>709</v>
      </c>
      <c r="C103" s="691" t="s">
        <v>1442</v>
      </c>
      <c r="D103" s="695">
        <v>1</v>
      </c>
      <c r="E103" s="705" t="s">
        <v>710</v>
      </c>
      <c r="F103" s="701" t="s">
        <v>106</v>
      </c>
      <c r="G103" s="459" t="s">
        <v>187</v>
      </c>
      <c r="H103" s="699" t="s">
        <v>936</v>
      </c>
      <c r="I103" s="710">
        <v>2</v>
      </c>
      <c r="J103" s="419" t="s">
        <v>978</v>
      </c>
      <c r="K103" s="414" t="s">
        <v>222</v>
      </c>
      <c r="L103" s="414" t="s">
        <v>363</v>
      </c>
      <c r="M103" s="414" t="s">
        <v>363</v>
      </c>
      <c r="N103" s="529" t="s">
        <v>655</v>
      </c>
      <c r="O103" s="530" t="s">
        <v>1228</v>
      </c>
      <c r="P103" s="531" t="str">
        <f t="shared" si="3"/>
        <v>종결과제</v>
      </c>
      <c r="Q103" s="532" t="str">
        <f t="shared" si="4"/>
        <v>처리완료</v>
      </c>
      <c r="R103" s="87" t="b">
        <f t="shared" si="5"/>
        <v>1</v>
      </c>
    </row>
    <row r="104" spans="1:18" ht="50.1" customHeight="1" x14ac:dyDescent="0.3">
      <c r="A104" s="457" t="s">
        <v>124</v>
      </c>
      <c r="B104" s="458" t="s">
        <v>709</v>
      </c>
      <c r="C104" s="691" t="s">
        <v>1442</v>
      </c>
      <c r="D104" s="695">
        <v>1</v>
      </c>
      <c r="E104" s="705" t="s">
        <v>710</v>
      </c>
      <c r="F104" s="701" t="s">
        <v>106</v>
      </c>
      <c r="G104" s="459" t="s">
        <v>187</v>
      </c>
      <c r="H104" s="699" t="s">
        <v>939</v>
      </c>
      <c r="I104" s="710">
        <v>1</v>
      </c>
      <c r="J104" s="419" t="s">
        <v>974</v>
      </c>
      <c r="K104" s="414" t="s">
        <v>222</v>
      </c>
      <c r="L104" s="414" t="s">
        <v>363</v>
      </c>
      <c r="M104" s="414" t="s">
        <v>363</v>
      </c>
      <c r="N104" s="529" t="s">
        <v>680</v>
      </c>
      <c r="O104" s="530" t="s">
        <v>658</v>
      </c>
      <c r="P104" s="531" t="str">
        <f t="shared" si="3"/>
        <v>진행과제</v>
      </c>
      <c r="Q104" s="532" t="str">
        <f t="shared" si="4"/>
        <v>처리중</v>
      </c>
      <c r="R104" s="87" t="b">
        <f t="shared" si="5"/>
        <v>1</v>
      </c>
    </row>
    <row r="105" spans="1:18" ht="50.1" customHeight="1" x14ac:dyDescent="0.3">
      <c r="A105" s="457" t="s">
        <v>124</v>
      </c>
      <c r="B105" s="458" t="s">
        <v>709</v>
      </c>
      <c r="C105" s="691" t="s">
        <v>1442</v>
      </c>
      <c r="D105" s="695">
        <v>1</v>
      </c>
      <c r="E105" s="705" t="s">
        <v>710</v>
      </c>
      <c r="F105" s="701" t="s">
        <v>106</v>
      </c>
      <c r="G105" s="459" t="s">
        <v>187</v>
      </c>
      <c r="H105" s="699" t="s">
        <v>939</v>
      </c>
      <c r="I105" s="710">
        <v>1</v>
      </c>
      <c r="J105" s="419" t="s">
        <v>975</v>
      </c>
      <c r="K105" s="414" t="s">
        <v>222</v>
      </c>
      <c r="L105" s="414" t="s">
        <v>363</v>
      </c>
      <c r="M105" s="414" t="s">
        <v>363</v>
      </c>
      <c r="N105" s="529" t="s">
        <v>680</v>
      </c>
      <c r="O105" s="530" t="s">
        <v>1249</v>
      </c>
      <c r="P105" s="531" t="str">
        <f t="shared" si="3"/>
        <v>진행과제</v>
      </c>
      <c r="Q105" s="532" t="str">
        <f t="shared" si="4"/>
        <v>처리중</v>
      </c>
      <c r="R105" s="87" t="b">
        <f t="shared" si="5"/>
        <v>1</v>
      </c>
    </row>
    <row r="106" spans="1:18" ht="50.1" customHeight="1" x14ac:dyDescent="0.3">
      <c r="A106" s="457" t="s">
        <v>124</v>
      </c>
      <c r="B106" s="458" t="s">
        <v>709</v>
      </c>
      <c r="C106" s="691" t="s">
        <v>1442</v>
      </c>
      <c r="D106" s="695">
        <v>1</v>
      </c>
      <c r="E106" s="705" t="s">
        <v>710</v>
      </c>
      <c r="F106" s="701" t="s">
        <v>106</v>
      </c>
      <c r="G106" s="459" t="s">
        <v>187</v>
      </c>
      <c r="H106" s="699" t="s">
        <v>939</v>
      </c>
      <c r="I106" s="710">
        <v>1</v>
      </c>
      <c r="J106" s="419" t="s">
        <v>976</v>
      </c>
      <c r="K106" s="414" t="s">
        <v>222</v>
      </c>
      <c r="L106" s="414" t="s">
        <v>363</v>
      </c>
      <c r="M106" s="414" t="s">
        <v>363</v>
      </c>
      <c r="N106" s="529" t="s">
        <v>666</v>
      </c>
      <c r="O106" s="530" t="s">
        <v>1250</v>
      </c>
      <c r="P106" s="531" t="str">
        <f t="shared" si="3"/>
        <v>-</v>
      </c>
      <c r="Q106" s="532" t="str">
        <f t="shared" si="4"/>
        <v>처리불가</v>
      </c>
      <c r="R106" s="87" t="b">
        <f t="shared" si="5"/>
        <v>0</v>
      </c>
    </row>
    <row r="107" spans="1:18" ht="50.1" customHeight="1" x14ac:dyDescent="0.3">
      <c r="A107" s="457" t="s">
        <v>124</v>
      </c>
      <c r="B107" s="458" t="s">
        <v>709</v>
      </c>
      <c r="C107" s="691" t="s">
        <v>1442</v>
      </c>
      <c r="D107" s="695">
        <v>1</v>
      </c>
      <c r="E107" s="705" t="s">
        <v>710</v>
      </c>
      <c r="F107" s="701" t="s">
        <v>106</v>
      </c>
      <c r="G107" s="459" t="s">
        <v>187</v>
      </c>
      <c r="H107" s="699" t="s">
        <v>939</v>
      </c>
      <c r="I107" s="710">
        <v>1</v>
      </c>
      <c r="J107" s="419" t="s">
        <v>977</v>
      </c>
      <c r="K107" s="414" t="s">
        <v>222</v>
      </c>
      <c r="L107" s="414" t="s">
        <v>363</v>
      </c>
      <c r="M107" s="414" t="s">
        <v>363</v>
      </c>
      <c r="N107" s="529" t="s">
        <v>668</v>
      </c>
      <c r="O107" s="530" t="s">
        <v>1251</v>
      </c>
      <c r="P107" s="531" t="str">
        <f t="shared" si="3"/>
        <v>장기과제</v>
      </c>
      <c r="Q107" s="532" t="str">
        <f t="shared" si="4"/>
        <v>검토중</v>
      </c>
      <c r="R107" s="87" t="b">
        <f t="shared" si="5"/>
        <v>1</v>
      </c>
    </row>
    <row r="108" spans="1:18" ht="50.1" customHeight="1" x14ac:dyDescent="0.3">
      <c r="A108" s="457" t="s">
        <v>124</v>
      </c>
      <c r="B108" s="458" t="s">
        <v>709</v>
      </c>
      <c r="C108" s="691" t="s">
        <v>1442</v>
      </c>
      <c r="D108" s="695">
        <v>1</v>
      </c>
      <c r="E108" s="705" t="s">
        <v>710</v>
      </c>
      <c r="F108" s="701" t="s">
        <v>106</v>
      </c>
      <c r="G108" s="459" t="s">
        <v>187</v>
      </c>
      <c r="H108" s="699" t="s">
        <v>936</v>
      </c>
      <c r="I108" s="710">
        <v>1</v>
      </c>
      <c r="J108" s="419" t="s">
        <v>979</v>
      </c>
      <c r="K108" s="414" t="s">
        <v>222</v>
      </c>
      <c r="L108" s="414" t="s">
        <v>363</v>
      </c>
      <c r="M108" s="414" t="s">
        <v>363</v>
      </c>
      <c r="N108" s="529" t="s">
        <v>655</v>
      </c>
      <c r="O108" s="530" t="s">
        <v>1252</v>
      </c>
      <c r="P108" s="531" t="str">
        <f t="shared" si="3"/>
        <v>종결과제</v>
      </c>
      <c r="Q108" s="532" t="str">
        <f t="shared" si="4"/>
        <v>처리완료</v>
      </c>
      <c r="R108" s="87" t="b">
        <f t="shared" si="5"/>
        <v>1</v>
      </c>
    </row>
    <row r="109" spans="1:18" ht="50.1" customHeight="1" x14ac:dyDescent="0.3">
      <c r="A109" s="457" t="s">
        <v>124</v>
      </c>
      <c r="B109" s="458" t="s">
        <v>709</v>
      </c>
      <c r="C109" s="691" t="s">
        <v>1442</v>
      </c>
      <c r="D109" s="695">
        <v>1</v>
      </c>
      <c r="E109" s="705" t="s">
        <v>711</v>
      </c>
      <c r="F109" s="701" t="s">
        <v>106</v>
      </c>
      <c r="G109" s="459" t="s">
        <v>346</v>
      </c>
      <c r="H109" s="699" t="s">
        <v>936</v>
      </c>
      <c r="I109" s="710">
        <v>4</v>
      </c>
      <c r="J109" s="419" t="s">
        <v>997</v>
      </c>
      <c r="K109" s="414" t="s">
        <v>222</v>
      </c>
      <c r="L109" s="414" t="s">
        <v>980</v>
      </c>
      <c r="M109" s="414" t="s">
        <v>204</v>
      </c>
      <c r="N109" s="529" t="s">
        <v>1237</v>
      </c>
      <c r="O109" s="530" t="s">
        <v>1253</v>
      </c>
      <c r="P109" s="531" t="str">
        <f t="shared" si="3"/>
        <v>단기과제</v>
      </c>
      <c r="Q109" s="532" t="str">
        <f t="shared" si="4"/>
        <v>검토중</v>
      </c>
      <c r="R109" s="87" t="b">
        <f t="shared" si="5"/>
        <v>1</v>
      </c>
    </row>
    <row r="110" spans="1:18" ht="50.1" customHeight="1" x14ac:dyDescent="0.3">
      <c r="A110" s="457" t="s">
        <v>124</v>
      </c>
      <c r="B110" s="458" t="s">
        <v>709</v>
      </c>
      <c r="C110" s="691" t="s">
        <v>1442</v>
      </c>
      <c r="D110" s="695">
        <v>1</v>
      </c>
      <c r="E110" s="705" t="s">
        <v>711</v>
      </c>
      <c r="F110" s="701" t="s">
        <v>106</v>
      </c>
      <c r="G110" s="459" t="s">
        <v>346</v>
      </c>
      <c r="H110" s="699" t="s">
        <v>972</v>
      </c>
      <c r="I110" s="710">
        <v>1</v>
      </c>
      <c r="J110" s="419" t="s">
        <v>995</v>
      </c>
      <c r="K110" s="414" t="s">
        <v>222</v>
      </c>
      <c r="L110" s="414" t="s">
        <v>980</v>
      </c>
      <c r="M110" s="414" t="s">
        <v>204</v>
      </c>
      <c r="N110" s="529" t="s">
        <v>1237</v>
      </c>
      <c r="O110" s="530" t="s">
        <v>1238</v>
      </c>
      <c r="P110" s="531" t="str">
        <f t="shared" si="3"/>
        <v>단기과제</v>
      </c>
      <c r="Q110" s="532" t="str">
        <f t="shared" si="4"/>
        <v>검토중</v>
      </c>
      <c r="R110" s="87" t="b">
        <f t="shared" si="5"/>
        <v>1</v>
      </c>
    </row>
    <row r="111" spans="1:18" ht="50.1" customHeight="1" x14ac:dyDescent="0.3">
      <c r="A111" s="457" t="s">
        <v>124</v>
      </c>
      <c r="B111" s="458" t="s">
        <v>709</v>
      </c>
      <c r="C111" s="691" t="s">
        <v>1442</v>
      </c>
      <c r="D111" s="695">
        <v>1</v>
      </c>
      <c r="E111" s="705" t="s">
        <v>711</v>
      </c>
      <c r="F111" s="701" t="s">
        <v>106</v>
      </c>
      <c r="G111" s="459" t="s">
        <v>346</v>
      </c>
      <c r="H111" s="699" t="s">
        <v>939</v>
      </c>
      <c r="I111" s="710">
        <v>1</v>
      </c>
      <c r="J111" s="419" t="s">
        <v>996</v>
      </c>
      <c r="K111" s="414" t="s">
        <v>222</v>
      </c>
      <c r="L111" s="414" t="s">
        <v>980</v>
      </c>
      <c r="M111" s="414" t="s">
        <v>204</v>
      </c>
      <c r="N111" s="529" t="s">
        <v>1239</v>
      </c>
      <c r="O111" s="530" t="s">
        <v>1240</v>
      </c>
      <c r="P111" s="531" t="str">
        <f t="shared" si="3"/>
        <v>진행과제</v>
      </c>
      <c r="Q111" s="532" t="str">
        <f t="shared" si="4"/>
        <v>처리중</v>
      </c>
      <c r="R111" s="87" t="b">
        <f t="shared" si="5"/>
        <v>1</v>
      </c>
    </row>
    <row r="112" spans="1:18" ht="50.1" customHeight="1" x14ac:dyDescent="0.3">
      <c r="A112" s="457" t="s">
        <v>124</v>
      </c>
      <c r="B112" s="458" t="s">
        <v>709</v>
      </c>
      <c r="C112" s="691" t="s">
        <v>1442</v>
      </c>
      <c r="D112" s="695">
        <v>1</v>
      </c>
      <c r="E112" s="705" t="s">
        <v>712</v>
      </c>
      <c r="F112" s="701" t="s">
        <v>106</v>
      </c>
      <c r="G112" s="459" t="s">
        <v>753</v>
      </c>
      <c r="H112" s="699" t="s">
        <v>972</v>
      </c>
      <c r="I112" s="710">
        <v>4</v>
      </c>
      <c r="J112" s="419" t="s">
        <v>1010</v>
      </c>
      <c r="K112" s="414" t="s">
        <v>222</v>
      </c>
      <c r="L112" s="414" t="s">
        <v>999</v>
      </c>
      <c r="M112" s="414" t="s">
        <v>999</v>
      </c>
      <c r="N112" s="529" t="s">
        <v>694</v>
      </c>
      <c r="O112" s="530" t="s">
        <v>1254</v>
      </c>
      <c r="P112" s="531" t="str">
        <f t="shared" si="3"/>
        <v>종결과제</v>
      </c>
      <c r="Q112" s="532" t="str">
        <f t="shared" si="4"/>
        <v>처리완료</v>
      </c>
      <c r="R112" s="87" t="b">
        <f t="shared" si="5"/>
        <v>1</v>
      </c>
    </row>
    <row r="113" spans="1:18" ht="50.1" customHeight="1" x14ac:dyDescent="0.3">
      <c r="A113" s="457" t="s">
        <v>124</v>
      </c>
      <c r="B113" s="458" t="s">
        <v>709</v>
      </c>
      <c r="C113" s="691" t="s">
        <v>1442</v>
      </c>
      <c r="D113" s="695">
        <v>1</v>
      </c>
      <c r="E113" s="705" t="s">
        <v>712</v>
      </c>
      <c r="F113" s="701" t="s">
        <v>106</v>
      </c>
      <c r="G113" s="459" t="s">
        <v>753</v>
      </c>
      <c r="H113" s="699" t="s">
        <v>939</v>
      </c>
      <c r="I113" s="710">
        <v>3</v>
      </c>
      <c r="J113" s="419" t="s">
        <v>1011</v>
      </c>
      <c r="K113" s="414" t="s">
        <v>222</v>
      </c>
      <c r="L113" s="414" t="s">
        <v>999</v>
      </c>
      <c r="M113" s="414" t="s">
        <v>999</v>
      </c>
      <c r="N113" s="529" t="s">
        <v>662</v>
      </c>
      <c r="O113" s="530" t="s">
        <v>1255</v>
      </c>
      <c r="P113" s="531" t="str">
        <f t="shared" si="3"/>
        <v>종결과제</v>
      </c>
      <c r="Q113" s="532" t="str">
        <f t="shared" si="4"/>
        <v>처리완료</v>
      </c>
      <c r="R113" s="87" t="b">
        <f t="shared" si="5"/>
        <v>1</v>
      </c>
    </row>
    <row r="114" spans="1:18" ht="50.1" customHeight="1" x14ac:dyDescent="0.3">
      <c r="A114" s="457" t="s">
        <v>124</v>
      </c>
      <c r="B114" s="458" t="s">
        <v>709</v>
      </c>
      <c r="C114" s="691" t="s">
        <v>1442</v>
      </c>
      <c r="D114" s="695">
        <v>1</v>
      </c>
      <c r="E114" s="705" t="s">
        <v>712</v>
      </c>
      <c r="F114" s="701" t="s">
        <v>106</v>
      </c>
      <c r="G114" s="459" t="s">
        <v>753</v>
      </c>
      <c r="H114" s="699" t="s">
        <v>939</v>
      </c>
      <c r="I114" s="710">
        <v>2</v>
      </c>
      <c r="J114" s="419" t="s">
        <v>1014</v>
      </c>
      <c r="K114" s="414" t="s">
        <v>222</v>
      </c>
      <c r="L114" s="414" t="s">
        <v>999</v>
      </c>
      <c r="M114" s="414" t="s">
        <v>999</v>
      </c>
      <c r="N114" s="529" t="s">
        <v>666</v>
      </c>
      <c r="O114" s="530" t="s">
        <v>1230</v>
      </c>
      <c r="P114" s="531" t="str">
        <f t="shared" si="3"/>
        <v>-</v>
      </c>
      <c r="Q114" s="532" t="str">
        <f t="shared" si="4"/>
        <v>처리불가</v>
      </c>
      <c r="R114" s="87" t="b">
        <f t="shared" si="5"/>
        <v>0</v>
      </c>
    </row>
    <row r="115" spans="1:18" ht="50.1" customHeight="1" x14ac:dyDescent="0.3">
      <c r="A115" s="457" t="s">
        <v>124</v>
      </c>
      <c r="B115" s="458" t="s">
        <v>709</v>
      </c>
      <c r="C115" s="691" t="s">
        <v>1442</v>
      </c>
      <c r="D115" s="695">
        <v>1</v>
      </c>
      <c r="E115" s="705" t="s">
        <v>712</v>
      </c>
      <c r="F115" s="701" t="s">
        <v>106</v>
      </c>
      <c r="G115" s="459" t="s">
        <v>753</v>
      </c>
      <c r="H115" s="699" t="s">
        <v>1013</v>
      </c>
      <c r="I115" s="710">
        <v>1</v>
      </c>
      <c r="J115" s="419" t="s">
        <v>1012</v>
      </c>
      <c r="K115" s="414" t="s">
        <v>222</v>
      </c>
      <c r="L115" s="414" t="s">
        <v>999</v>
      </c>
      <c r="M115" s="414" t="s">
        <v>999</v>
      </c>
      <c r="N115" s="529" t="s">
        <v>666</v>
      </c>
      <c r="O115" s="530" t="s">
        <v>1256</v>
      </c>
      <c r="P115" s="531" t="str">
        <f t="shared" si="3"/>
        <v>-</v>
      </c>
      <c r="Q115" s="532" t="str">
        <f t="shared" si="4"/>
        <v>처리불가</v>
      </c>
      <c r="R115" s="87" t="b">
        <f t="shared" si="5"/>
        <v>0</v>
      </c>
    </row>
    <row r="116" spans="1:18" ht="50.1" customHeight="1" x14ac:dyDescent="0.3">
      <c r="A116" s="457" t="s">
        <v>124</v>
      </c>
      <c r="B116" s="458" t="s">
        <v>709</v>
      </c>
      <c r="C116" s="691" t="s">
        <v>1443</v>
      </c>
      <c r="D116" s="695">
        <v>1</v>
      </c>
      <c r="E116" s="705" t="s">
        <v>1024</v>
      </c>
      <c r="F116" s="701" t="s">
        <v>106</v>
      </c>
      <c r="G116" s="459" t="s">
        <v>374</v>
      </c>
      <c r="H116" s="699" t="s">
        <v>939</v>
      </c>
      <c r="I116" s="710">
        <v>1</v>
      </c>
      <c r="J116" s="419" t="s">
        <v>1026</v>
      </c>
      <c r="K116" s="414" t="s">
        <v>222</v>
      </c>
      <c r="L116" s="414" t="s">
        <v>1015</v>
      </c>
      <c r="M116" s="414" t="s">
        <v>1015</v>
      </c>
      <c r="N116" s="529" t="s">
        <v>666</v>
      </c>
      <c r="O116" s="530" t="s">
        <v>1257</v>
      </c>
      <c r="P116" s="531" t="str">
        <f t="shared" si="3"/>
        <v>-</v>
      </c>
      <c r="Q116" s="532" t="str">
        <f t="shared" si="4"/>
        <v>처리불가</v>
      </c>
      <c r="R116" s="87" t="b">
        <f t="shared" si="5"/>
        <v>0</v>
      </c>
    </row>
    <row r="117" spans="1:18" ht="50.1" customHeight="1" x14ac:dyDescent="0.3">
      <c r="A117" s="457" t="s">
        <v>124</v>
      </c>
      <c r="B117" s="458" t="s">
        <v>709</v>
      </c>
      <c r="C117" s="691" t="s">
        <v>1443</v>
      </c>
      <c r="D117" s="695">
        <v>1</v>
      </c>
      <c r="E117" s="705" t="s">
        <v>1024</v>
      </c>
      <c r="F117" s="701" t="s">
        <v>106</v>
      </c>
      <c r="G117" s="459" t="s">
        <v>374</v>
      </c>
      <c r="H117" s="699" t="s">
        <v>939</v>
      </c>
      <c r="I117" s="710">
        <v>1</v>
      </c>
      <c r="J117" s="419" t="s">
        <v>1027</v>
      </c>
      <c r="K117" s="414" t="s">
        <v>222</v>
      </c>
      <c r="L117" s="414" t="s">
        <v>1015</v>
      </c>
      <c r="M117" s="414" t="s">
        <v>1015</v>
      </c>
      <c r="N117" s="529" t="s">
        <v>694</v>
      </c>
      <c r="O117" s="530" t="s">
        <v>1258</v>
      </c>
      <c r="P117" s="531" t="str">
        <f t="shared" si="3"/>
        <v>종결과제</v>
      </c>
      <c r="Q117" s="532" t="str">
        <f t="shared" si="4"/>
        <v>처리완료</v>
      </c>
      <c r="R117" s="87" t="b">
        <f t="shared" si="5"/>
        <v>1</v>
      </c>
    </row>
    <row r="118" spans="1:18" ht="50.1" customHeight="1" x14ac:dyDescent="0.3">
      <c r="A118" s="457" t="s">
        <v>124</v>
      </c>
      <c r="B118" s="458" t="s">
        <v>709</v>
      </c>
      <c r="C118" s="691" t="s">
        <v>1443</v>
      </c>
      <c r="D118" s="695">
        <v>1</v>
      </c>
      <c r="E118" s="705" t="s">
        <v>1024</v>
      </c>
      <c r="F118" s="701" t="s">
        <v>106</v>
      </c>
      <c r="G118" s="459" t="s">
        <v>374</v>
      </c>
      <c r="H118" s="699" t="s">
        <v>972</v>
      </c>
      <c r="I118" s="710">
        <v>1</v>
      </c>
      <c r="J118" s="419" t="s">
        <v>1028</v>
      </c>
      <c r="K118" s="414" t="s">
        <v>222</v>
      </c>
      <c r="L118" s="414" t="s">
        <v>1015</v>
      </c>
      <c r="M118" s="414" t="s">
        <v>1015</v>
      </c>
      <c r="N118" s="529" t="s">
        <v>694</v>
      </c>
      <c r="O118" s="530" t="s">
        <v>1259</v>
      </c>
      <c r="P118" s="531" t="str">
        <f t="shared" si="3"/>
        <v>종결과제</v>
      </c>
      <c r="Q118" s="532" t="str">
        <f t="shared" si="4"/>
        <v>처리완료</v>
      </c>
      <c r="R118" s="87" t="b">
        <f t="shared" si="5"/>
        <v>1</v>
      </c>
    </row>
    <row r="119" spans="1:18" ht="50.1" customHeight="1" x14ac:dyDescent="0.3">
      <c r="A119" s="457" t="s">
        <v>124</v>
      </c>
      <c r="B119" s="458" t="s">
        <v>709</v>
      </c>
      <c r="C119" s="691" t="s">
        <v>1443</v>
      </c>
      <c r="D119" s="695">
        <v>1</v>
      </c>
      <c r="E119" s="705" t="s">
        <v>1024</v>
      </c>
      <c r="F119" s="701" t="s">
        <v>106</v>
      </c>
      <c r="G119" s="459" t="s">
        <v>374</v>
      </c>
      <c r="H119" s="699" t="s">
        <v>972</v>
      </c>
      <c r="I119" s="710">
        <v>1</v>
      </c>
      <c r="J119" s="419" t="s">
        <v>1029</v>
      </c>
      <c r="K119" s="414" t="s">
        <v>222</v>
      </c>
      <c r="L119" s="414" t="s">
        <v>1015</v>
      </c>
      <c r="M119" s="414" t="s">
        <v>1015</v>
      </c>
      <c r="N119" s="529" t="s">
        <v>666</v>
      </c>
      <c r="O119" s="530" t="s">
        <v>1260</v>
      </c>
      <c r="P119" s="531" t="str">
        <f t="shared" si="3"/>
        <v>-</v>
      </c>
      <c r="Q119" s="532" t="str">
        <f t="shared" si="4"/>
        <v>처리불가</v>
      </c>
      <c r="R119" s="87" t="b">
        <f t="shared" si="5"/>
        <v>0</v>
      </c>
    </row>
    <row r="120" spans="1:18" ht="50.1" customHeight="1" x14ac:dyDescent="0.3">
      <c r="A120" s="457" t="s">
        <v>124</v>
      </c>
      <c r="B120" s="458" t="s">
        <v>718</v>
      </c>
      <c r="C120" s="691" t="s">
        <v>1444</v>
      </c>
      <c r="D120" s="695">
        <v>22</v>
      </c>
      <c r="E120" s="705" t="s">
        <v>1041</v>
      </c>
      <c r="F120" s="701" t="s">
        <v>106</v>
      </c>
      <c r="G120" s="459" t="s">
        <v>212</v>
      </c>
      <c r="H120" s="699" t="s">
        <v>121</v>
      </c>
      <c r="I120" s="710">
        <v>2</v>
      </c>
      <c r="J120" s="419" t="s">
        <v>1074</v>
      </c>
      <c r="K120" s="414" t="s">
        <v>222</v>
      </c>
      <c r="L120" s="414" t="s">
        <v>247</v>
      </c>
      <c r="M120" s="414" t="s">
        <v>248</v>
      </c>
      <c r="N120" s="529" t="s">
        <v>662</v>
      </c>
      <c r="O120" s="530" t="s">
        <v>1261</v>
      </c>
      <c r="P120" s="531" t="str">
        <f t="shared" si="3"/>
        <v>종결과제</v>
      </c>
      <c r="Q120" s="532" t="str">
        <f t="shared" si="4"/>
        <v>처리완료</v>
      </c>
      <c r="R120" s="87" t="b">
        <f t="shared" si="5"/>
        <v>1</v>
      </c>
    </row>
    <row r="121" spans="1:18" ht="50.1" customHeight="1" x14ac:dyDescent="0.3">
      <c r="A121" s="457" t="s">
        <v>124</v>
      </c>
      <c r="B121" s="458" t="s">
        <v>718</v>
      </c>
      <c r="C121" s="691" t="s">
        <v>1444</v>
      </c>
      <c r="D121" s="695">
        <v>22</v>
      </c>
      <c r="E121" s="705" t="s">
        <v>1041</v>
      </c>
      <c r="F121" s="701" t="s">
        <v>106</v>
      </c>
      <c r="G121" s="459" t="s">
        <v>212</v>
      </c>
      <c r="H121" s="699" t="s">
        <v>241</v>
      </c>
      <c r="I121" s="710">
        <v>1</v>
      </c>
      <c r="J121" s="419" t="s">
        <v>1073</v>
      </c>
      <c r="K121" s="414" t="s">
        <v>222</v>
      </c>
      <c r="L121" s="414" t="s">
        <v>247</v>
      </c>
      <c r="M121" s="414" t="s">
        <v>248</v>
      </c>
      <c r="N121" s="529" t="s">
        <v>657</v>
      </c>
      <c r="O121" s="530" t="s">
        <v>1262</v>
      </c>
      <c r="P121" s="531" t="str">
        <f t="shared" si="3"/>
        <v>중기과제</v>
      </c>
      <c r="Q121" s="532" t="str">
        <f t="shared" si="4"/>
        <v>검토중</v>
      </c>
      <c r="R121" s="87" t="b">
        <f t="shared" si="5"/>
        <v>1</v>
      </c>
    </row>
    <row r="122" spans="1:18" ht="50.1" customHeight="1" x14ac:dyDescent="0.3">
      <c r="A122" s="457" t="s">
        <v>124</v>
      </c>
      <c r="B122" s="458" t="s">
        <v>718</v>
      </c>
      <c r="C122" s="691" t="s">
        <v>1444</v>
      </c>
      <c r="D122" s="695">
        <v>22</v>
      </c>
      <c r="E122" s="705" t="s">
        <v>1041</v>
      </c>
      <c r="F122" s="701" t="s">
        <v>106</v>
      </c>
      <c r="G122" s="459" t="s">
        <v>212</v>
      </c>
      <c r="H122" s="699" t="s">
        <v>241</v>
      </c>
      <c r="I122" s="710">
        <v>1</v>
      </c>
      <c r="J122" s="419" t="s">
        <v>1176</v>
      </c>
      <c r="K122" s="414" t="s">
        <v>222</v>
      </c>
      <c r="L122" s="414" t="s">
        <v>247</v>
      </c>
      <c r="M122" s="414" t="s">
        <v>248</v>
      </c>
      <c r="N122" s="529" t="s">
        <v>670</v>
      </c>
      <c r="O122" s="530" t="s">
        <v>1263</v>
      </c>
      <c r="P122" s="531" t="str">
        <f t="shared" si="3"/>
        <v>보류과제</v>
      </c>
      <c r="Q122" s="532" t="str">
        <f t="shared" si="4"/>
        <v>처리보류</v>
      </c>
      <c r="R122" s="87" t="b">
        <f t="shared" si="5"/>
        <v>0</v>
      </c>
    </row>
    <row r="123" spans="1:18" ht="50.1" customHeight="1" x14ac:dyDescent="0.3">
      <c r="A123" s="457" t="s">
        <v>124</v>
      </c>
      <c r="B123" s="458" t="s">
        <v>718</v>
      </c>
      <c r="C123" s="691" t="s">
        <v>1445</v>
      </c>
      <c r="D123" s="695">
        <v>1</v>
      </c>
      <c r="E123" s="705" t="s">
        <v>719</v>
      </c>
      <c r="F123" s="701" t="s">
        <v>106</v>
      </c>
      <c r="G123" s="459" t="s">
        <v>759</v>
      </c>
      <c r="H123" s="699" t="s">
        <v>1077</v>
      </c>
      <c r="I123" s="710">
        <v>2</v>
      </c>
      <c r="J123" s="419" t="s">
        <v>1078</v>
      </c>
      <c r="K123" s="414" t="s">
        <v>1075</v>
      </c>
      <c r="L123" s="414" t="s">
        <v>363</v>
      </c>
      <c r="M123" s="414" t="s">
        <v>363</v>
      </c>
      <c r="N123" s="529" t="s">
        <v>668</v>
      </c>
      <c r="O123" s="530" t="s">
        <v>1251</v>
      </c>
      <c r="P123" s="531" t="str">
        <f t="shared" si="3"/>
        <v>장기과제</v>
      </c>
      <c r="Q123" s="532" t="str">
        <f t="shared" si="4"/>
        <v>검토중</v>
      </c>
      <c r="R123" s="87" t="b">
        <f t="shared" si="5"/>
        <v>1</v>
      </c>
    </row>
    <row r="124" spans="1:18" ht="50.1" customHeight="1" x14ac:dyDescent="0.3">
      <c r="A124" s="457" t="s">
        <v>124</v>
      </c>
      <c r="B124" s="458" t="s">
        <v>718</v>
      </c>
      <c r="C124" s="691" t="s">
        <v>1445</v>
      </c>
      <c r="D124" s="695">
        <v>1</v>
      </c>
      <c r="E124" s="705" t="s">
        <v>719</v>
      </c>
      <c r="F124" s="701" t="s">
        <v>106</v>
      </c>
      <c r="G124" s="459" t="s">
        <v>759</v>
      </c>
      <c r="H124" s="699" t="s">
        <v>241</v>
      </c>
      <c r="I124" s="710">
        <v>1</v>
      </c>
      <c r="J124" s="419" t="s">
        <v>1079</v>
      </c>
      <c r="K124" s="414" t="s">
        <v>1075</v>
      </c>
      <c r="L124" s="414" t="s">
        <v>363</v>
      </c>
      <c r="M124" s="414" t="s">
        <v>363</v>
      </c>
      <c r="N124" s="529" t="s">
        <v>680</v>
      </c>
      <c r="O124" s="530" t="s">
        <v>658</v>
      </c>
      <c r="P124" s="531" t="str">
        <f t="shared" si="3"/>
        <v>진행과제</v>
      </c>
      <c r="Q124" s="532" t="str">
        <f t="shared" si="4"/>
        <v>처리중</v>
      </c>
      <c r="R124" s="87" t="b">
        <f t="shared" si="5"/>
        <v>1</v>
      </c>
    </row>
    <row r="125" spans="1:18" ht="50.1" customHeight="1" x14ac:dyDescent="0.3">
      <c r="A125" s="457" t="s">
        <v>124</v>
      </c>
      <c r="B125" s="458" t="s">
        <v>718</v>
      </c>
      <c r="C125" s="691" t="s">
        <v>1445</v>
      </c>
      <c r="D125" s="695">
        <v>1</v>
      </c>
      <c r="E125" s="705" t="s">
        <v>719</v>
      </c>
      <c r="F125" s="701" t="s">
        <v>106</v>
      </c>
      <c r="G125" s="459" t="s">
        <v>759</v>
      </c>
      <c r="H125" s="699" t="s">
        <v>1080</v>
      </c>
      <c r="I125" s="710">
        <v>1</v>
      </c>
      <c r="J125" s="419" t="s">
        <v>1081</v>
      </c>
      <c r="K125" s="414" t="s">
        <v>1075</v>
      </c>
      <c r="L125" s="414" t="s">
        <v>363</v>
      </c>
      <c r="M125" s="414" t="s">
        <v>363</v>
      </c>
      <c r="N125" s="529" t="s">
        <v>680</v>
      </c>
      <c r="O125" s="530" t="s">
        <v>658</v>
      </c>
      <c r="P125" s="531" t="str">
        <f t="shared" si="3"/>
        <v>진행과제</v>
      </c>
      <c r="Q125" s="532" t="str">
        <f t="shared" si="4"/>
        <v>처리중</v>
      </c>
      <c r="R125" s="87" t="b">
        <f t="shared" si="5"/>
        <v>1</v>
      </c>
    </row>
    <row r="126" spans="1:18" ht="50.1" customHeight="1" x14ac:dyDescent="0.3">
      <c r="A126" s="457" t="s">
        <v>124</v>
      </c>
      <c r="B126" s="458" t="s">
        <v>718</v>
      </c>
      <c r="C126" s="691" t="s">
        <v>1445</v>
      </c>
      <c r="D126" s="695">
        <v>1</v>
      </c>
      <c r="E126" s="705" t="s">
        <v>719</v>
      </c>
      <c r="F126" s="701" t="s">
        <v>106</v>
      </c>
      <c r="G126" s="459" t="s">
        <v>759</v>
      </c>
      <c r="H126" s="699" t="s">
        <v>241</v>
      </c>
      <c r="I126" s="710">
        <v>1</v>
      </c>
      <c r="J126" s="419" t="s">
        <v>1097</v>
      </c>
      <c r="K126" s="414" t="s">
        <v>1075</v>
      </c>
      <c r="L126" s="414" t="s">
        <v>363</v>
      </c>
      <c r="M126" s="414" t="s">
        <v>363</v>
      </c>
      <c r="N126" s="529" t="s">
        <v>680</v>
      </c>
      <c r="O126" s="530" t="s">
        <v>1264</v>
      </c>
      <c r="P126" s="531" t="str">
        <f t="shared" si="3"/>
        <v>진행과제</v>
      </c>
      <c r="Q126" s="532" t="str">
        <f t="shared" si="4"/>
        <v>처리중</v>
      </c>
      <c r="R126" s="87" t="b">
        <f t="shared" si="5"/>
        <v>1</v>
      </c>
    </row>
    <row r="127" spans="1:18" ht="50.1" customHeight="1" x14ac:dyDescent="0.3">
      <c r="A127" s="457" t="s">
        <v>124</v>
      </c>
      <c r="B127" s="458" t="s">
        <v>718</v>
      </c>
      <c r="C127" s="691" t="s">
        <v>1446</v>
      </c>
      <c r="D127" s="695">
        <v>1</v>
      </c>
      <c r="E127" s="705" t="s">
        <v>720</v>
      </c>
      <c r="F127" s="701" t="s">
        <v>106</v>
      </c>
      <c r="G127" s="459" t="s">
        <v>557</v>
      </c>
      <c r="H127" s="699" t="s">
        <v>241</v>
      </c>
      <c r="I127" s="710">
        <v>2</v>
      </c>
      <c r="J127" s="419" t="s">
        <v>1100</v>
      </c>
      <c r="K127" s="414" t="s">
        <v>1075</v>
      </c>
      <c r="L127" s="414" t="s">
        <v>1102</v>
      </c>
      <c r="M127" s="414" t="s">
        <v>1083</v>
      </c>
      <c r="N127" s="529" t="s">
        <v>655</v>
      </c>
      <c r="O127" s="530" t="s">
        <v>1228</v>
      </c>
      <c r="P127" s="531" t="str">
        <f t="shared" si="3"/>
        <v>종결과제</v>
      </c>
      <c r="Q127" s="532" t="str">
        <f t="shared" si="4"/>
        <v>처리완료</v>
      </c>
      <c r="R127" s="87" t="b">
        <f t="shared" si="5"/>
        <v>1</v>
      </c>
    </row>
    <row r="128" spans="1:18" ht="50.1" customHeight="1" x14ac:dyDescent="0.3">
      <c r="A128" s="457" t="s">
        <v>124</v>
      </c>
      <c r="B128" s="458" t="s">
        <v>718</v>
      </c>
      <c r="C128" s="691" t="s">
        <v>1446</v>
      </c>
      <c r="D128" s="695">
        <v>1</v>
      </c>
      <c r="E128" s="705" t="s">
        <v>720</v>
      </c>
      <c r="F128" s="701" t="s">
        <v>106</v>
      </c>
      <c r="G128" s="459" t="s">
        <v>557</v>
      </c>
      <c r="H128" s="699" t="s">
        <v>241</v>
      </c>
      <c r="I128" s="710">
        <v>1</v>
      </c>
      <c r="J128" s="419" t="s">
        <v>1103</v>
      </c>
      <c r="K128" s="414" t="s">
        <v>1075</v>
      </c>
      <c r="L128" s="414" t="s">
        <v>1102</v>
      </c>
      <c r="M128" s="414" t="s">
        <v>1083</v>
      </c>
      <c r="N128" s="529" t="s">
        <v>655</v>
      </c>
      <c r="O128" s="530" t="s">
        <v>1264</v>
      </c>
      <c r="P128" s="531" t="str">
        <f t="shared" si="3"/>
        <v>종결과제</v>
      </c>
      <c r="Q128" s="532" t="str">
        <f t="shared" si="4"/>
        <v>처리완료</v>
      </c>
      <c r="R128" s="87" t="b">
        <f t="shared" si="5"/>
        <v>1</v>
      </c>
    </row>
    <row r="129" spans="1:18" ht="50.1" customHeight="1" x14ac:dyDescent="0.3">
      <c r="A129" s="457" t="s">
        <v>124</v>
      </c>
      <c r="B129" s="458" t="s">
        <v>718</v>
      </c>
      <c r="C129" s="691" t="s">
        <v>1446</v>
      </c>
      <c r="D129" s="695">
        <v>1</v>
      </c>
      <c r="E129" s="705" t="s">
        <v>720</v>
      </c>
      <c r="F129" s="701" t="s">
        <v>106</v>
      </c>
      <c r="G129" s="459" t="s">
        <v>557</v>
      </c>
      <c r="H129" s="699" t="s">
        <v>1077</v>
      </c>
      <c r="I129" s="710">
        <v>1</v>
      </c>
      <c r="J129" s="419" t="s">
        <v>1104</v>
      </c>
      <c r="K129" s="414" t="s">
        <v>1075</v>
      </c>
      <c r="L129" s="414" t="s">
        <v>1102</v>
      </c>
      <c r="M129" s="414" t="s">
        <v>1083</v>
      </c>
      <c r="N129" s="529" t="s">
        <v>668</v>
      </c>
      <c r="O129" s="530" t="s">
        <v>1251</v>
      </c>
      <c r="P129" s="531" t="str">
        <f t="shared" si="3"/>
        <v>장기과제</v>
      </c>
      <c r="Q129" s="532" t="str">
        <f t="shared" si="4"/>
        <v>검토중</v>
      </c>
      <c r="R129" s="87" t="b">
        <f t="shared" si="5"/>
        <v>1</v>
      </c>
    </row>
    <row r="130" spans="1:18" ht="50.1" customHeight="1" x14ac:dyDescent="0.3">
      <c r="A130" s="457" t="s">
        <v>124</v>
      </c>
      <c r="B130" s="458" t="s">
        <v>718</v>
      </c>
      <c r="C130" s="691" t="s">
        <v>1446</v>
      </c>
      <c r="D130" s="695">
        <v>1</v>
      </c>
      <c r="E130" s="705" t="s">
        <v>720</v>
      </c>
      <c r="F130" s="701" t="s">
        <v>106</v>
      </c>
      <c r="G130" s="459" t="s">
        <v>557</v>
      </c>
      <c r="H130" s="699" t="s">
        <v>1080</v>
      </c>
      <c r="I130" s="710">
        <v>1</v>
      </c>
      <c r="J130" s="419" t="s">
        <v>1105</v>
      </c>
      <c r="K130" s="414" t="s">
        <v>1075</v>
      </c>
      <c r="L130" s="414" t="s">
        <v>1102</v>
      </c>
      <c r="M130" s="414" t="s">
        <v>1083</v>
      </c>
      <c r="N130" s="529" t="s">
        <v>655</v>
      </c>
      <c r="O130" s="530" t="s">
        <v>658</v>
      </c>
      <c r="P130" s="531" t="str">
        <f t="shared" si="3"/>
        <v>종결과제</v>
      </c>
      <c r="Q130" s="532" t="str">
        <f t="shared" si="4"/>
        <v>처리완료</v>
      </c>
      <c r="R130" s="87" t="b">
        <f t="shared" si="5"/>
        <v>1</v>
      </c>
    </row>
    <row r="131" spans="1:18" ht="50.1" customHeight="1" x14ac:dyDescent="0.3">
      <c r="A131" s="457" t="s">
        <v>124</v>
      </c>
      <c r="B131" s="458" t="s">
        <v>718</v>
      </c>
      <c r="C131" s="691" t="s">
        <v>1446</v>
      </c>
      <c r="D131" s="695">
        <v>1</v>
      </c>
      <c r="E131" s="705" t="s">
        <v>721</v>
      </c>
      <c r="F131" s="701" t="s">
        <v>106</v>
      </c>
      <c r="G131" s="459" t="s">
        <v>187</v>
      </c>
      <c r="H131" s="699" t="s">
        <v>1080</v>
      </c>
      <c r="I131" s="710">
        <v>1</v>
      </c>
      <c r="J131" s="419" t="s">
        <v>1125</v>
      </c>
      <c r="K131" s="414" t="s">
        <v>1075</v>
      </c>
      <c r="L131" s="414" t="s">
        <v>1113</v>
      </c>
      <c r="M131" s="414" t="s">
        <v>1113</v>
      </c>
      <c r="N131" s="529" t="s">
        <v>1241</v>
      </c>
      <c r="O131" s="530" t="s">
        <v>1265</v>
      </c>
      <c r="P131" s="531" t="str">
        <f t="shared" si="3"/>
        <v>종결과제</v>
      </c>
      <c r="Q131" s="532" t="str">
        <f t="shared" si="4"/>
        <v>처리완료</v>
      </c>
      <c r="R131" s="87" t="b">
        <f t="shared" si="5"/>
        <v>1</v>
      </c>
    </row>
    <row r="132" spans="1:18" ht="50.1" customHeight="1" x14ac:dyDescent="0.3">
      <c r="A132" s="457" t="s">
        <v>124</v>
      </c>
      <c r="B132" s="458" t="s">
        <v>718</v>
      </c>
      <c r="C132" s="691" t="s">
        <v>1446</v>
      </c>
      <c r="D132" s="695">
        <v>1</v>
      </c>
      <c r="E132" s="705" t="s">
        <v>721</v>
      </c>
      <c r="F132" s="701" t="s">
        <v>106</v>
      </c>
      <c r="G132" s="459" t="s">
        <v>187</v>
      </c>
      <c r="H132" s="699" t="s">
        <v>1126</v>
      </c>
      <c r="I132" s="710">
        <v>1</v>
      </c>
      <c r="J132" s="419" t="s">
        <v>1129</v>
      </c>
      <c r="K132" s="414" t="s">
        <v>1075</v>
      </c>
      <c r="L132" s="414" t="s">
        <v>1113</v>
      </c>
      <c r="M132" s="414" t="s">
        <v>1113</v>
      </c>
      <c r="N132" s="529" t="s">
        <v>666</v>
      </c>
      <c r="O132" s="530" t="s">
        <v>1266</v>
      </c>
      <c r="P132" s="531" t="str">
        <f t="shared" si="3"/>
        <v>-</v>
      </c>
      <c r="Q132" s="532" t="str">
        <f t="shared" si="4"/>
        <v>처리불가</v>
      </c>
      <c r="R132" s="87" t="b">
        <f t="shared" si="5"/>
        <v>0</v>
      </c>
    </row>
    <row r="133" spans="1:18" ht="50.1" customHeight="1" x14ac:dyDescent="0.3">
      <c r="A133" s="457" t="s">
        <v>124</v>
      </c>
      <c r="B133" s="458" t="s">
        <v>718</v>
      </c>
      <c r="C133" s="691" t="s">
        <v>1446</v>
      </c>
      <c r="D133" s="695">
        <v>1</v>
      </c>
      <c r="E133" s="705" t="s">
        <v>721</v>
      </c>
      <c r="F133" s="701" t="s">
        <v>106</v>
      </c>
      <c r="G133" s="459" t="s">
        <v>187</v>
      </c>
      <c r="H133" s="699" t="s">
        <v>1077</v>
      </c>
      <c r="I133" s="710">
        <v>1</v>
      </c>
      <c r="J133" s="419" t="s">
        <v>1128</v>
      </c>
      <c r="K133" s="414" t="s">
        <v>1075</v>
      </c>
      <c r="L133" s="414" t="s">
        <v>1113</v>
      </c>
      <c r="M133" s="414" t="s">
        <v>1113</v>
      </c>
      <c r="N133" s="529" t="s">
        <v>1241</v>
      </c>
      <c r="O133" s="530" t="s">
        <v>1219</v>
      </c>
      <c r="P133" s="531" t="str">
        <f t="shared" si="3"/>
        <v>종결과제</v>
      </c>
      <c r="Q133" s="532" t="str">
        <f t="shared" si="4"/>
        <v>처리완료</v>
      </c>
      <c r="R133" s="87" t="b">
        <f t="shared" si="5"/>
        <v>1</v>
      </c>
    </row>
    <row r="134" spans="1:18" ht="50.1" customHeight="1" x14ac:dyDescent="0.3">
      <c r="A134" s="457" t="s">
        <v>124</v>
      </c>
      <c r="B134" s="458" t="s">
        <v>718</v>
      </c>
      <c r="C134" s="691" t="s">
        <v>1446</v>
      </c>
      <c r="D134" s="695">
        <v>1</v>
      </c>
      <c r="E134" s="705" t="s">
        <v>721</v>
      </c>
      <c r="F134" s="701" t="s">
        <v>106</v>
      </c>
      <c r="G134" s="459" t="s">
        <v>187</v>
      </c>
      <c r="H134" s="699" t="s">
        <v>1127</v>
      </c>
      <c r="I134" s="710">
        <v>1</v>
      </c>
      <c r="J134" s="419" t="s">
        <v>1130</v>
      </c>
      <c r="K134" s="414" t="s">
        <v>1075</v>
      </c>
      <c r="L134" s="414" t="s">
        <v>1113</v>
      </c>
      <c r="M134" s="414" t="s">
        <v>1113</v>
      </c>
      <c r="N134" s="529" t="s">
        <v>1241</v>
      </c>
      <c r="O134" s="530" t="s">
        <v>1219</v>
      </c>
      <c r="P134" s="531" t="str">
        <f t="shared" ref="P134:P197" si="6">IF(OR(N134="지속추진", N134="기 반영", N134="즉시조치"), "종결과제",
   IF(OR(N134="차기수반영"), "진행과제",
      IF(N134="단기검토", "단기과제",
         IF(N134="중기검토", "중기과제",
            IF(N134="장기검토", "장기과제",
               IF(N134="수용불가", "-",
                  IF(N134="보류", "보류과제",
                     IF(N134="기타", "기타", "")
                  )
               )
            )
         )
      )
   )
)</f>
        <v>종결과제</v>
      </c>
      <c r="Q134" s="532" t="str">
        <f t="shared" ref="Q134:Q197" si="7">IF(OR(N134="지속추진", N134="기 반영", N134="즉시조치"), "처리완료",
   IF(N134="차기수반영", "처리중",
      IF(OR(N134="단기검토", N134="중기검토", N134="장기검토"), "검토중",
         IF(N134="수용불가", "처리불가",
            IF(N134="보류", "처리보류",
               IF(N134="기타", "기타", "")
            )
         )
      )
   )
)</f>
        <v>처리완료</v>
      </c>
      <c r="R134" s="87" t="b">
        <f t="shared" ref="R134:R197" si="8">IF(OR(Q134="처리완료", Q134="처리중", Q134="검토중", Q134="기타"), TRUE, FALSE)</f>
        <v>1</v>
      </c>
    </row>
    <row r="135" spans="1:18" ht="50.1" customHeight="1" x14ac:dyDescent="0.3">
      <c r="A135" s="457" t="s">
        <v>124</v>
      </c>
      <c r="B135" s="458" t="s">
        <v>718</v>
      </c>
      <c r="C135" s="691" t="s">
        <v>1446</v>
      </c>
      <c r="D135" s="695">
        <v>1</v>
      </c>
      <c r="E135" s="705" t="s">
        <v>1673</v>
      </c>
      <c r="F135" s="698" t="s">
        <v>479</v>
      </c>
      <c r="G135" s="459" t="s">
        <v>1502</v>
      </c>
      <c r="H135" s="699" t="s">
        <v>1127</v>
      </c>
      <c r="I135" s="710">
        <v>2</v>
      </c>
      <c r="J135" s="419" t="s">
        <v>1142</v>
      </c>
      <c r="K135" s="414" t="s">
        <v>1075</v>
      </c>
      <c r="L135" s="414" t="s">
        <v>1132</v>
      </c>
      <c r="M135" s="414" t="s">
        <v>1132</v>
      </c>
      <c r="N135" s="529" t="s">
        <v>655</v>
      </c>
      <c r="O135" s="530" t="s">
        <v>1267</v>
      </c>
      <c r="P135" s="531" t="str">
        <f t="shared" si="6"/>
        <v>종결과제</v>
      </c>
      <c r="Q135" s="532" t="str">
        <f t="shared" si="7"/>
        <v>처리완료</v>
      </c>
      <c r="R135" s="87" t="b">
        <f t="shared" si="8"/>
        <v>1</v>
      </c>
    </row>
    <row r="136" spans="1:18" ht="50.1" customHeight="1" x14ac:dyDescent="0.3">
      <c r="A136" s="457" t="s">
        <v>124</v>
      </c>
      <c r="B136" s="458" t="s">
        <v>718</v>
      </c>
      <c r="C136" s="691" t="s">
        <v>1446</v>
      </c>
      <c r="D136" s="695">
        <v>1</v>
      </c>
      <c r="E136" s="705" t="s">
        <v>1673</v>
      </c>
      <c r="F136" s="698" t="s">
        <v>479</v>
      </c>
      <c r="G136" s="459" t="s">
        <v>1502</v>
      </c>
      <c r="H136" s="699" t="s">
        <v>1127</v>
      </c>
      <c r="I136" s="710">
        <v>1</v>
      </c>
      <c r="J136" s="419" t="s">
        <v>1143</v>
      </c>
      <c r="K136" s="414" t="s">
        <v>1075</v>
      </c>
      <c r="L136" s="414" t="s">
        <v>1132</v>
      </c>
      <c r="M136" s="414" t="s">
        <v>1132</v>
      </c>
      <c r="N136" s="529" t="s">
        <v>655</v>
      </c>
      <c r="O136" s="530" t="s">
        <v>1267</v>
      </c>
      <c r="P136" s="531" t="str">
        <f t="shared" si="6"/>
        <v>종결과제</v>
      </c>
      <c r="Q136" s="532" t="str">
        <f t="shared" si="7"/>
        <v>처리완료</v>
      </c>
      <c r="R136" s="87" t="b">
        <f t="shared" si="8"/>
        <v>1</v>
      </c>
    </row>
    <row r="137" spans="1:18" ht="50.1" customHeight="1" x14ac:dyDescent="0.3">
      <c r="A137" s="457" t="s">
        <v>124</v>
      </c>
      <c r="B137" s="458" t="s">
        <v>718</v>
      </c>
      <c r="C137" s="691" t="s">
        <v>1446</v>
      </c>
      <c r="D137" s="695">
        <v>1</v>
      </c>
      <c r="E137" s="705" t="s">
        <v>1170</v>
      </c>
      <c r="F137" s="701" t="s">
        <v>106</v>
      </c>
      <c r="G137" s="459" t="s">
        <v>1171</v>
      </c>
      <c r="H137" s="699" t="s">
        <v>241</v>
      </c>
      <c r="I137" s="710">
        <v>2</v>
      </c>
      <c r="J137" s="419" t="s">
        <v>1172</v>
      </c>
      <c r="K137" s="414" t="s">
        <v>1075</v>
      </c>
      <c r="L137" s="414" t="s">
        <v>1160</v>
      </c>
      <c r="M137" s="414" t="s">
        <v>1160</v>
      </c>
      <c r="N137" s="529" t="s">
        <v>666</v>
      </c>
      <c r="O137" s="530" t="s">
        <v>1268</v>
      </c>
      <c r="P137" s="531" t="str">
        <f t="shared" si="6"/>
        <v>-</v>
      </c>
      <c r="Q137" s="532" t="str">
        <f t="shared" si="7"/>
        <v>처리불가</v>
      </c>
      <c r="R137" s="87" t="b">
        <f t="shared" si="8"/>
        <v>0</v>
      </c>
    </row>
    <row r="138" spans="1:18" ht="50.1" customHeight="1" x14ac:dyDescent="0.3">
      <c r="A138" s="457" t="s">
        <v>1426</v>
      </c>
      <c r="B138" s="458" t="s">
        <v>1427</v>
      </c>
      <c r="C138" s="691" t="s">
        <v>1447</v>
      </c>
      <c r="D138" s="695">
        <v>2</v>
      </c>
      <c r="E138" s="705" t="s">
        <v>1036</v>
      </c>
      <c r="F138" s="698" t="s">
        <v>106</v>
      </c>
      <c r="G138" s="459" t="s">
        <v>583</v>
      </c>
      <c r="H138" s="699" t="s">
        <v>1448</v>
      </c>
      <c r="I138" s="710">
        <v>1</v>
      </c>
      <c r="J138" s="419" t="s">
        <v>1503</v>
      </c>
      <c r="K138" s="414" t="s">
        <v>222</v>
      </c>
      <c r="L138" s="414" t="s">
        <v>1454</v>
      </c>
      <c r="M138" s="414" t="s">
        <v>1455</v>
      </c>
      <c r="N138" s="529" t="s">
        <v>657</v>
      </c>
      <c r="O138" s="530" t="s">
        <v>2087</v>
      </c>
      <c r="P138" s="531" t="str">
        <f t="shared" si="6"/>
        <v>중기과제</v>
      </c>
      <c r="Q138" s="532" t="str">
        <f t="shared" si="7"/>
        <v>검토중</v>
      </c>
      <c r="R138" s="87" t="b">
        <f t="shared" si="8"/>
        <v>1</v>
      </c>
    </row>
    <row r="139" spans="1:18" ht="50.1" customHeight="1" x14ac:dyDescent="0.3">
      <c r="A139" s="457" t="s">
        <v>1426</v>
      </c>
      <c r="B139" s="458" t="s">
        <v>1427</v>
      </c>
      <c r="C139" s="691" t="s">
        <v>1447</v>
      </c>
      <c r="D139" s="695">
        <v>2</v>
      </c>
      <c r="E139" s="705" t="s">
        <v>1036</v>
      </c>
      <c r="F139" s="698" t="s">
        <v>106</v>
      </c>
      <c r="G139" s="459" t="s">
        <v>583</v>
      </c>
      <c r="H139" s="699" t="s">
        <v>1448</v>
      </c>
      <c r="I139" s="710">
        <v>1</v>
      </c>
      <c r="J139" s="419" t="s">
        <v>1504</v>
      </c>
      <c r="K139" s="414" t="s">
        <v>222</v>
      </c>
      <c r="L139" s="414" t="s">
        <v>1454</v>
      </c>
      <c r="M139" s="414" t="s">
        <v>1455</v>
      </c>
      <c r="N139" s="529" t="s">
        <v>657</v>
      </c>
      <c r="O139" s="530" t="s">
        <v>2087</v>
      </c>
      <c r="P139" s="531" t="str">
        <f t="shared" si="6"/>
        <v>중기과제</v>
      </c>
      <c r="Q139" s="532" t="str">
        <f t="shared" si="7"/>
        <v>검토중</v>
      </c>
      <c r="R139" s="87" t="b">
        <f t="shared" si="8"/>
        <v>1</v>
      </c>
    </row>
    <row r="140" spans="1:18" ht="50.1" customHeight="1" x14ac:dyDescent="0.3">
      <c r="A140" s="457" t="s">
        <v>1426</v>
      </c>
      <c r="B140" s="458" t="s">
        <v>1427</v>
      </c>
      <c r="C140" s="691" t="s">
        <v>1447</v>
      </c>
      <c r="D140" s="695">
        <v>2</v>
      </c>
      <c r="E140" s="705" t="s">
        <v>1036</v>
      </c>
      <c r="F140" s="698" t="s">
        <v>106</v>
      </c>
      <c r="G140" s="459" t="s">
        <v>583</v>
      </c>
      <c r="H140" s="699" t="s">
        <v>241</v>
      </c>
      <c r="I140" s="710">
        <v>1</v>
      </c>
      <c r="J140" s="419" t="s">
        <v>1505</v>
      </c>
      <c r="K140" s="414" t="s">
        <v>222</v>
      </c>
      <c r="L140" s="414" t="s">
        <v>1454</v>
      </c>
      <c r="M140" s="414" t="s">
        <v>1455</v>
      </c>
      <c r="N140" s="529" t="s">
        <v>655</v>
      </c>
      <c r="O140" s="530" t="s">
        <v>1267</v>
      </c>
      <c r="P140" s="531" t="str">
        <f t="shared" si="6"/>
        <v>종결과제</v>
      </c>
      <c r="Q140" s="532" t="str">
        <f t="shared" si="7"/>
        <v>처리완료</v>
      </c>
      <c r="R140" s="87" t="b">
        <f t="shared" si="8"/>
        <v>1</v>
      </c>
    </row>
    <row r="141" spans="1:18" ht="50.1" customHeight="1" x14ac:dyDescent="0.3">
      <c r="A141" s="457" t="s">
        <v>1426</v>
      </c>
      <c r="B141" s="458" t="s">
        <v>1427</v>
      </c>
      <c r="C141" s="691" t="s">
        <v>1447</v>
      </c>
      <c r="D141" s="695">
        <v>2</v>
      </c>
      <c r="E141" s="705" t="s">
        <v>1036</v>
      </c>
      <c r="F141" s="698" t="s">
        <v>106</v>
      </c>
      <c r="G141" s="459" t="s">
        <v>583</v>
      </c>
      <c r="H141" s="699" t="s">
        <v>241</v>
      </c>
      <c r="I141" s="710">
        <v>1</v>
      </c>
      <c r="J141" s="419" t="s">
        <v>1506</v>
      </c>
      <c r="K141" s="414" t="s">
        <v>222</v>
      </c>
      <c r="L141" s="414" t="s">
        <v>1454</v>
      </c>
      <c r="M141" s="414" t="s">
        <v>1455</v>
      </c>
      <c r="N141" s="529" t="s">
        <v>655</v>
      </c>
      <c r="O141" s="530" t="s">
        <v>1267</v>
      </c>
      <c r="P141" s="531" t="str">
        <f t="shared" si="6"/>
        <v>종결과제</v>
      </c>
      <c r="Q141" s="532" t="str">
        <f t="shared" si="7"/>
        <v>처리완료</v>
      </c>
      <c r="R141" s="87" t="b">
        <f t="shared" si="8"/>
        <v>1</v>
      </c>
    </row>
    <row r="142" spans="1:18" ht="50.1" customHeight="1" x14ac:dyDescent="0.3">
      <c r="A142" s="457" t="s">
        <v>1426</v>
      </c>
      <c r="B142" s="458" t="s">
        <v>1427</v>
      </c>
      <c r="C142" s="691" t="s">
        <v>1447</v>
      </c>
      <c r="D142" s="695">
        <v>2</v>
      </c>
      <c r="E142" s="705" t="s">
        <v>1036</v>
      </c>
      <c r="F142" s="698" t="s">
        <v>106</v>
      </c>
      <c r="G142" s="459" t="s">
        <v>583</v>
      </c>
      <c r="H142" s="699" t="s">
        <v>241</v>
      </c>
      <c r="I142" s="710">
        <v>1</v>
      </c>
      <c r="J142" s="419" t="s">
        <v>1507</v>
      </c>
      <c r="K142" s="414" t="s">
        <v>222</v>
      </c>
      <c r="L142" s="414" t="s">
        <v>1454</v>
      </c>
      <c r="M142" s="414" t="s">
        <v>1455</v>
      </c>
      <c r="N142" s="529" t="s">
        <v>655</v>
      </c>
      <c r="O142" s="530" t="s">
        <v>1267</v>
      </c>
      <c r="P142" s="531" t="str">
        <f t="shared" si="6"/>
        <v>종결과제</v>
      </c>
      <c r="Q142" s="532" t="str">
        <f t="shared" si="7"/>
        <v>처리완료</v>
      </c>
      <c r="R142" s="87" t="b">
        <f t="shared" si="8"/>
        <v>1</v>
      </c>
    </row>
    <row r="143" spans="1:18" ht="50.1" customHeight="1" x14ac:dyDescent="0.3">
      <c r="A143" s="457" t="s">
        <v>1426</v>
      </c>
      <c r="B143" s="458" t="s">
        <v>1427</v>
      </c>
      <c r="C143" s="691" t="s">
        <v>1447</v>
      </c>
      <c r="D143" s="695">
        <v>2</v>
      </c>
      <c r="E143" s="705" t="s">
        <v>1036</v>
      </c>
      <c r="F143" s="698" t="s">
        <v>106</v>
      </c>
      <c r="G143" s="459" t="s">
        <v>583</v>
      </c>
      <c r="H143" s="699" t="s">
        <v>1449</v>
      </c>
      <c r="I143" s="710">
        <v>1</v>
      </c>
      <c r="J143" s="419" t="s">
        <v>1508</v>
      </c>
      <c r="K143" s="414" t="s">
        <v>222</v>
      </c>
      <c r="L143" s="414" t="s">
        <v>1454</v>
      </c>
      <c r="M143" s="414" t="s">
        <v>1455</v>
      </c>
      <c r="N143" s="529" t="s">
        <v>668</v>
      </c>
      <c r="O143" s="530" t="s">
        <v>2088</v>
      </c>
      <c r="P143" s="531" t="str">
        <f t="shared" si="6"/>
        <v>장기과제</v>
      </c>
      <c r="Q143" s="532" t="str">
        <f t="shared" si="7"/>
        <v>검토중</v>
      </c>
      <c r="R143" s="87" t="b">
        <f t="shared" si="8"/>
        <v>1</v>
      </c>
    </row>
    <row r="144" spans="1:18" ht="50.1" customHeight="1" x14ac:dyDescent="0.3">
      <c r="A144" s="457" t="s">
        <v>1426</v>
      </c>
      <c r="B144" s="458" t="s">
        <v>1427</v>
      </c>
      <c r="C144" s="691" t="s">
        <v>1447</v>
      </c>
      <c r="D144" s="695">
        <v>2</v>
      </c>
      <c r="E144" s="705" t="s">
        <v>1036</v>
      </c>
      <c r="F144" s="698" t="s">
        <v>106</v>
      </c>
      <c r="G144" s="459" t="s">
        <v>583</v>
      </c>
      <c r="H144" s="699" t="s">
        <v>1465</v>
      </c>
      <c r="I144" s="710">
        <v>1</v>
      </c>
      <c r="J144" s="419" t="s">
        <v>1509</v>
      </c>
      <c r="K144" s="414" t="s">
        <v>222</v>
      </c>
      <c r="L144" s="414" t="s">
        <v>1454</v>
      </c>
      <c r="M144" s="414" t="s">
        <v>1455</v>
      </c>
      <c r="N144" s="529" t="s">
        <v>666</v>
      </c>
      <c r="O144" s="530" t="s">
        <v>2089</v>
      </c>
      <c r="P144" s="531" t="str">
        <f t="shared" si="6"/>
        <v>-</v>
      </c>
      <c r="Q144" s="532" t="str">
        <f t="shared" si="7"/>
        <v>처리불가</v>
      </c>
      <c r="R144" s="87" t="b">
        <f t="shared" si="8"/>
        <v>0</v>
      </c>
    </row>
    <row r="145" spans="1:18" ht="50.1" customHeight="1" x14ac:dyDescent="0.3">
      <c r="A145" s="457" t="s">
        <v>1426</v>
      </c>
      <c r="B145" s="458" t="s">
        <v>1427</v>
      </c>
      <c r="C145" s="691" t="s">
        <v>1447</v>
      </c>
      <c r="D145" s="695">
        <v>22</v>
      </c>
      <c r="E145" s="705" t="s">
        <v>1456</v>
      </c>
      <c r="F145" s="698" t="s">
        <v>106</v>
      </c>
      <c r="G145" s="459" t="s">
        <v>212</v>
      </c>
      <c r="H145" s="699" t="s">
        <v>241</v>
      </c>
      <c r="I145" s="710">
        <v>1</v>
      </c>
      <c r="J145" s="419" t="s">
        <v>1457</v>
      </c>
      <c r="K145" s="414" t="s">
        <v>1458</v>
      </c>
      <c r="L145" s="414" t="s">
        <v>1459</v>
      </c>
      <c r="M145" s="414" t="s">
        <v>1460</v>
      </c>
      <c r="N145" s="529" t="s">
        <v>680</v>
      </c>
      <c r="O145" s="530" t="s">
        <v>2090</v>
      </c>
      <c r="P145" s="531" t="str">
        <f t="shared" si="6"/>
        <v>진행과제</v>
      </c>
      <c r="Q145" s="532" t="str">
        <f t="shared" si="7"/>
        <v>처리중</v>
      </c>
      <c r="R145" s="87" t="b">
        <f t="shared" si="8"/>
        <v>1</v>
      </c>
    </row>
    <row r="146" spans="1:18" ht="50.1" customHeight="1" x14ac:dyDescent="0.3">
      <c r="A146" s="457" t="s">
        <v>1426</v>
      </c>
      <c r="B146" s="458" t="s">
        <v>1427</v>
      </c>
      <c r="C146" s="691" t="s">
        <v>1447</v>
      </c>
      <c r="D146" s="695">
        <v>22</v>
      </c>
      <c r="E146" s="705" t="s">
        <v>1456</v>
      </c>
      <c r="F146" s="698" t="s">
        <v>106</v>
      </c>
      <c r="G146" s="459" t="s">
        <v>212</v>
      </c>
      <c r="H146" s="699" t="s">
        <v>1449</v>
      </c>
      <c r="I146" s="710">
        <v>1</v>
      </c>
      <c r="J146" s="419" t="s">
        <v>1461</v>
      </c>
      <c r="K146" s="414" t="s">
        <v>1458</v>
      </c>
      <c r="L146" s="414" t="s">
        <v>1459</v>
      </c>
      <c r="M146" s="414" t="s">
        <v>1460</v>
      </c>
      <c r="N146" s="529" t="s">
        <v>675</v>
      </c>
      <c r="O146" s="530" t="s">
        <v>2091</v>
      </c>
      <c r="P146" s="531" t="str">
        <f t="shared" si="6"/>
        <v>단기과제</v>
      </c>
      <c r="Q146" s="532" t="str">
        <f t="shared" si="7"/>
        <v>검토중</v>
      </c>
      <c r="R146" s="87" t="b">
        <f t="shared" si="8"/>
        <v>1</v>
      </c>
    </row>
    <row r="147" spans="1:18" ht="50.1" customHeight="1" x14ac:dyDescent="0.3">
      <c r="A147" s="457" t="s">
        <v>1426</v>
      </c>
      <c r="B147" s="458" t="s">
        <v>1427</v>
      </c>
      <c r="C147" s="691" t="s">
        <v>1447</v>
      </c>
      <c r="D147" s="695">
        <v>22</v>
      </c>
      <c r="E147" s="705" t="s">
        <v>1456</v>
      </c>
      <c r="F147" s="698" t="s">
        <v>106</v>
      </c>
      <c r="G147" s="459" t="s">
        <v>212</v>
      </c>
      <c r="H147" s="699" t="s">
        <v>121</v>
      </c>
      <c r="I147" s="710">
        <v>1</v>
      </c>
      <c r="J147" s="419" t="s">
        <v>1462</v>
      </c>
      <c r="K147" s="414" t="s">
        <v>1458</v>
      </c>
      <c r="L147" s="414" t="s">
        <v>1459</v>
      </c>
      <c r="M147" s="414" t="s">
        <v>1460</v>
      </c>
      <c r="N147" s="529" t="s">
        <v>2092</v>
      </c>
      <c r="O147" s="530" t="s">
        <v>2093</v>
      </c>
      <c r="P147" s="531" t="str">
        <f t="shared" si="6"/>
        <v>기타</v>
      </c>
      <c r="Q147" s="532" t="str">
        <f t="shared" si="7"/>
        <v>기타</v>
      </c>
      <c r="R147" s="87" t="b">
        <f t="shared" si="8"/>
        <v>1</v>
      </c>
    </row>
    <row r="148" spans="1:18" ht="50.1" customHeight="1" x14ac:dyDescent="0.3">
      <c r="A148" s="457" t="s">
        <v>1426</v>
      </c>
      <c r="B148" s="458" t="s">
        <v>1427</v>
      </c>
      <c r="C148" s="691" t="s">
        <v>1447</v>
      </c>
      <c r="D148" s="695">
        <v>22</v>
      </c>
      <c r="E148" s="705" t="s">
        <v>1456</v>
      </c>
      <c r="F148" s="698" t="s">
        <v>106</v>
      </c>
      <c r="G148" s="459" t="s">
        <v>212</v>
      </c>
      <c r="H148" s="699" t="s">
        <v>1448</v>
      </c>
      <c r="I148" s="710">
        <v>1</v>
      </c>
      <c r="J148" s="419" t="s">
        <v>1463</v>
      </c>
      <c r="K148" s="414" t="s">
        <v>1458</v>
      </c>
      <c r="L148" s="414" t="s">
        <v>1459</v>
      </c>
      <c r="M148" s="414" t="s">
        <v>1460</v>
      </c>
      <c r="N148" s="529" t="s">
        <v>662</v>
      </c>
      <c r="O148" s="530" t="s">
        <v>2094</v>
      </c>
      <c r="P148" s="531" t="str">
        <f t="shared" si="6"/>
        <v>종결과제</v>
      </c>
      <c r="Q148" s="532" t="str">
        <f t="shared" si="7"/>
        <v>처리완료</v>
      </c>
      <c r="R148" s="87" t="b">
        <f t="shared" si="8"/>
        <v>1</v>
      </c>
    </row>
    <row r="149" spans="1:18" ht="50.1" customHeight="1" x14ac:dyDescent="0.3">
      <c r="A149" s="457" t="s">
        <v>1188</v>
      </c>
      <c r="B149" s="458" t="s">
        <v>1180</v>
      </c>
      <c r="C149" s="692" t="s">
        <v>1190</v>
      </c>
      <c r="D149" s="695">
        <v>3</v>
      </c>
      <c r="E149" s="460" t="s">
        <v>216</v>
      </c>
      <c r="F149" s="698" t="s">
        <v>106</v>
      </c>
      <c r="G149" s="459" t="s">
        <v>753</v>
      </c>
      <c r="H149" s="699" t="s">
        <v>1464</v>
      </c>
      <c r="I149" s="710">
        <v>1</v>
      </c>
      <c r="J149" s="419" t="s">
        <v>1466</v>
      </c>
      <c r="K149" s="414" t="s">
        <v>222</v>
      </c>
      <c r="L149" s="414" t="s">
        <v>278</v>
      </c>
      <c r="M149" s="414" t="s">
        <v>278</v>
      </c>
      <c r="N149" s="529" t="s">
        <v>655</v>
      </c>
      <c r="O149" s="530" t="s">
        <v>2095</v>
      </c>
      <c r="P149" s="531" t="str">
        <f t="shared" si="6"/>
        <v>종결과제</v>
      </c>
      <c r="Q149" s="532" t="str">
        <f t="shared" si="7"/>
        <v>처리완료</v>
      </c>
      <c r="R149" s="87" t="b">
        <f t="shared" si="8"/>
        <v>1</v>
      </c>
    </row>
    <row r="150" spans="1:18" ht="50.1" customHeight="1" x14ac:dyDescent="0.3">
      <c r="A150" s="457" t="s">
        <v>1188</v>
      </c>
      <c r="B150" s="458" t="s">
        <v>1180</v>
      </c>
      <c r="C150" s="692" t="s">
        <v>1190</v>
      </c>
      <c r="D150" s="695">
        <v>3</v>
      </c>
      <c r="E150" s="460" t="s">
        <v>216</v>
      </c>
      <c r="F150" s="698" t="s">
        <v>106</v>
      </c>
      <c r="G150" s="459" t="s">
        <v>753</v>
      </c>
      <c r="H150" s="699" t="s">
        <v>1448</v>
      </c>
      <c r="I150" s="710">
        <v>1</v>
      </c>
      <c r="J150" s="419" t="s">
        <v>1467</v>
      </c>
      <c r="K150" s="414" t="s">
        <v>222</v>
      </c>
      <c r="L150" s="414" t="s">
        <v>278</v>
      </c>
      <c r="M150" s="414" t="s">
        <v>278</v>
      </c>
      <c r="N150" s="529" t="s">
        <v>655</v>
      </c>
      <c r="O150" s="530" t="s">
        <v>2095</v>
      </c>
      <c r="P150" s="531" t="str">
        <f t="shared" si="6"/>
        <v>종결과제</v>
      </c>
      <c r="Q150" s="532" t="str">
        <f t="shared" si="7"/>
        <v>처리완료</v>
      </c>
      <c r="R150" s="87" t="b">
        <f t="shared" si="8"/>
        <v>1</v>
      </c>
    </row>
    <row r="151" spans="1:18" ht="50.1" customHeight="1" x14ac:dyDescent="0.3">
      <c r="A151" s="457" t="s">
        <v>1188</v>
      </c>
      <c r="B151" s="458" t="s">
        <v>1180</v>
      </c>
      <c r="C151" s="692" t="s">
        <v>1190</v>
      </c>
      <c r="D151" s="695">
        <v>3</v>
      </c>
      <c r="E151" s="460" t="s">
        <v>216</v>
      </c>
      <c r="F151" s="698" t="s">
        <v>106</v>
      </c>
      <c r="G151" s="459" t="s">
        <v>753</v>
      </c>
      <c r="H151" s="699" t="s">
        <v>1448</v>
      </c>
      <c r="I151" s="710">
        <v>1</v>
      </c>
      <c r="J151" s="419" t="s">
        <v>1468</v>
      </c>
      <c r="K151" s="414" t="s">
        <v>222</v>
      </c>
      <c r="L151" s="414" t="s">
        <v>278</v>
      </c>
      <c r="M151" s="414" t="s">
        <v>278</v>
      </c>
      <c r="N151" s="529" t="s">
        <v>668</v>
      </c>
      <c r="O151" s="530" t="s">
        <v>2096</v>
      </c>
      <c r="P151" s="531" t="str">
        <f t="shared" si="6"/>
        <v>장기과제</v>
      </c>
      <c r="Q151" s="532" t="str">
        <f t="shared" si="7"/>
        <v>검토중</v>
      </c>
      <c r="R151" s="87" t="b">
        <f t="shared" si="8"/>
        <v>1</v>
      </c>
    </row>
    <row r="152" spans="1:18" ht="50.1" customHeight="1" x14ac:dyDescent="0.3">
      <c r="A152" s="457" t="s">
        <v>1188</v>
      </c>
      <c r="B152" s="458" t="s">
        <v>1180</v>
      </c>
      <c r="C152" s="692" t="s">
        <v>1190</v>
      </c>
      <c r="D152" s="695">
        <v>3</v>
      </c>
      <c r="E152" s="460" t="s">
        <v>216</v>
      </c>
      <c r="F152" s="698" t="s">
        <v>106</v>
      </c>
      <c r="G152" s="459" t="s">
        <v>753</v>
      </c>
      <c r="H152" s="699" t="s">
        <v>1448</v>
      </c>
      <c r="I152" s="710">
        <v>1</v>
      </c>
      <c r="J152" s="419" t="s">
        <v>1469</v>
      </c>
      <c r="K152" s="414" t="s">
        <v>222</v>
      </c>
      <c r="L152" s="414" t="s">
        <v>278</v>
      </c>
      <c r="M152" s="414" t="s">
        <v>278</v>
      </c>
      <c r="N152" s="529" t="s">
        <v>680</v>
      </c>
      <c r="O152" s="530" t="s">
        <v>2097</v>
      </c>
      <c r="P152" s="531" t="str">
        <f t="shared" si="6"/>
        <v>진행과제</v>
      </c>
      <c r="Q152" s="532" t="str">
        <f t="shared" si="7"/>
        <v>처리중</v>
      </c>
      <c r="R152" s="87" t="b">
        <f t="shared" si="8"/>
        <v>1</v>
      </c>
    </row>
    <row r="153" spans="1:18" ht="50.1" customHeight="1" x14ac:dyDescent="0.3">
      <c r="A153" s="457" t="s">
        <v>1188</v>
      </c>
      <c r="B153" s="458" t="s">
        <v>1180</v>
      </c>
      <c r="C153" s="692" t="s">
        <v>1190</v>
      </c>
      <c r="D153" s="695">
        <v>3</v>
      </c>
      <c r="E153" s="460" t="s">
        <v>216</v>
      </c>
      <c r="F153" s="698" t="s">
        <v>106</v>
      </c>
      <c r="G153" s="459" t="s">
        <v>753</v>
      </c>
      <c r="H153" s="699" t="s">
        <v>1449</v>
      </c>
      <c r="I153" s="710">
        <v>1</v>
      </c>
      <c r="J153" s="419" t="s">
        <v>1470</v>
      </c>
      <c r="K153" s="414" t="s">
        <v>222</v>
      </c>
      <c r="L153" s="414" t="s">
        <v>278</v>
      </c>
      <c r="M153" s="414" t="s">
        <v>278</v>
      </c>
      <c r="N153" s="529" t="s">
        <v>666</v>
      </c>
      <c r="O153" s="530" t="s">
        <v>2098</v>
      </c>
      <c r="P153" s="531" t="str">
        <f t="shared" si="6"/>
        <v>-</v>
      </c>
      <c r="Q153" s="532" t="str">
        <f t="shared" si="7"/>
        <v>처리불가</v>
      </c>
      <c r="R153" s="87" t="b">
        <f t="shared" si="8"/>
        <v>0</v>
      </c>
    </row>
    <row r="154" spans="1:18" ht="50.1" customHeight="1" x14ac:dyDescent="0.3">
      <c r="A154" s="457" t="s">
        <v>1188</v>
      </c>
      <c r="B154" s="458" t="s">
        <v>1180</v>
      </c>
      <c r="C154" s="692" t="s">
        <v>1190</v>
      </c>
      <c r="D154" s="695">
        <v>3</v>
      </c>
      <c r="E154" s="460" t="s">
        <v>216</v>
      </c>
      <c r="F154" s="698" t="s">
        <v>106</v>
      </c>
      <c r="G154" s="459" t="s">
        <v>753</v>
      </c>
      <c r="H154" s="699" t="s">
        <v>1465</v>
      </c>
      <c r="I154" s="710">
        <v>1</v>
      </c>
      <c r="J154" s="419" t="s">
        <v>1471</v>
      </c>
      <c r="K154" s="414" t="s">
        <v>122</v>
      </c>
      <c r="L154" s="414" t="s">
        <v>278</v>
      </c>
      <c r="M154" s="414" t="s">
        <v>278</v>
      </c>
      <c r="N154" s="529" t="s">
        <v>662</v>
      </c>
      <c r="O154" s="530" t="s">
        <v>2099</v>
      </c>
      <c r="P154" s="531" t="str">
        <f t="shared" si="6"/>
        <v>종결과제</v>
      </c>
      <c r="Q154" s="532" t="str">
        <f t="shared" si="7"/>
        <v>처리완료</v>
      </c>
      <c r="R154" s="87" t="b">
        <f t="shared" si="8"/>
        <v>1</v>
      </c>
    </row>
    <row r="155" spans="1:18" ht="50.1" customHeight="1" x14ac:dyDescent="0.3">
      <c r="A155" s="457" t="s">
        <v>1188</v>
      </c>
      <c r="B155" s="458" t="s">
        <v>1180</v>
      </c>
      <c r="C155" s="692" t="s">
        <v>1190</v>
      </c>
      <c r="D155" s="695">
        <v>3</v>
      </c>
      <c r="E155" s="460" t="s">
        <v>216</v>
      </c>
      <c r="F155" s="698" t="s">
        <v>106</v>
      </c>
      <c r="G155" s="459" t="s">
        <v>753</v>
      </c>
      <c r="H155" s="699" t="s">
        <v>1465</v>
      </c>
      <c r="I155" s="710">
        <v>1</v>
      </c>
      <c r="J155" s="419" t="s">
        <v>1472</v>
      </c>
      <c r="K155" s="414" t="s">
        <v>122</v>
      </c>
      <c r="L155" s="414" t="s">
        <v>278</v>
      </c>
      <c r="M155" s="414" t="s">
        <v>278</v>
      </c>
      <c r="N155" s="529" t="s">
        <v>662</v>
      </c>
      <c r="O155" s="530" t="s">
        <v>2100</v>
      </c>
      <c r="P155" s="531" t="str">
        <f t="shared" si="6"/>
        <v>종결과제</v>
      </c>
      <c r="Q155" s="532" t="str">
        <f t="shared" si="7"/>
        <v>처리완료</v>
      </c>
      <c r="R155" s="87" t="b">
        <f t="shared" si="8"/>
        <v>1</v>
      </c>
    </row>
    <row r="156" spans="1:18" ht="50.1" customHeight="1" x14ac:dyDescent="0.3">
      <c r="A156" s="457" t="s">
        <v>1188</v>
      </c>
      <c r="B156" s="458" t="s">
        <v>1180</v>
      </c>
      <c r="C156" s="692" t="s">
        <v>1190</v>
      </c>
      <c r="D156" s="695">
        <v>3</v>
      </c>
      <c r="E156" s="460" t="s">
        <v>216</v>
      </c>
      <c r="F156" s="698" t="s">
        <v>106</v>
      </c>
      <c r="G156" s="459" t="s">
        <v>753</v>
      </c>
      <c r="H156" s="699" t="s">
        <v>241</v>
      </c>
      <c r="I156" s="710">
        <v>1</v>
      </c>
      <c r="J156" s="419" t="s">
        <v>1473</v>
      </c>
      <c r="K156" s="414" t="s">
        <v>222</v>
      </c>
      <c r="L156" s="414" t="s">
        <v>278</v>
      </c>
      <c r="M156" s="414" t="s">
        <v>278</v>
      </c>
      <c r="N156" s="529" t="s">
        <v>668</v>
      </c>
      <c r="O156" s="530" t="s">
        <v>2101</v>
      </c>
      <c r="P156" s="531" t="str">
        <f t="shared" si="6"/>
        <v>장기과제</v>
      </c>
      <c r="Q156" s="532" t="str">
        <f t="shared" si="7"/>
        <v>검토중</v>
      </c>
      <c r="R156" s="87" t="b">
        <f t="shared" si="8"/>
        <v>1</v>
      </c>
    </row>
    <row r="157" spans="1:18" ht="50.1" customHeight="1" x14ac:dyDescent="0.3">
      <c r="A157" s="457" t="s">
        <v>1188</v>
      </c>
      <c r="B157" s="458" t="s">
        <v>1180</v>
      </c>
      <c r="C157" s="692" t="s">
        <v>1190</v>
      </c>
      <c r="D157" s="695">
        <v>1</v>
      </c>
      <c r="E157" s="705" t="s">
        <v>1182</v>
      </c>
      <c r="F157" s="701" t="s">
        <v>106</v>
      </c>
      <c r="G157" s="459" t="s">
        <v>1191</v>
      </c>
      <c r="H157" s="699" t="s">
        <v>1192</v>
      </c>
      <c r="I157" s="710">
        <v>5</v>
      </c>
      <c r="J157" s="419" t="s">
        <v>1199</v>
      </c>
      <c r="K157" s="414" t="s">
        <v>222</v>
      </c>
      <c r="L157" s="414" t="s">
        <v>716</v>
      </c>
      <c r="M157" s="414" t="s">
        <v>716</v>
      </c>
      <c r="N157" s="529" t="s">
        <v>668</v>
      </c>
      <c r="O157" s="530" t="s">
        <v>2102</v>
      </c>
      <c r="P157" s="531" t="str">
        <f t="shared" si="6"/>
        <v>장기과제</v>
      </c>
      <c r="Q157" s="532" t="str">
        <f t="shared" si="7"/>
        <v>검토중</v>
      </c>
      <c r="R157" s="87" t="b">
        <f t="shared" si="8"/>
        <v>1</v>
      </c>
    </row>
    <row r="158" spans="1:18" ht="50.1" customHeight="1" x14ac:dyDescent="0.3">
      <c r="A158" s="457" t="s">
        <v>1188</v>
      </c>
      <c r="B158" s="458" t="s">
        <v>1180</v>
      </c>
      <c r="C158" s="692" t="s">
        <v>1190</v>
      </c>
      <c r="D158" s="695">
        <v>1</v>
      </c>
      <c r="E158" s="705" t="s">
        <v>1182</v>
      </c>
      <c r="F158" s="701" t="s">
        <v>106</v>
      </c>
      <c r="G158" s="459" t="s">
        <v>1191</v>
      </c>
      <c r="H158" s="699" t="s">
        <v>241</v>
      </c>
      <c r="I158" s="710">
        <v>2</v>
      </c>
      <c r="J158" s="419" t="s">
        <v>1196</v>
      </c>
      <c r="K158" s="414" t="s">
        <v>222</v>
      </c>
      <c r="L158" s="414" t="s">
        <v>716</v>
      </c>
      <c r="M158" s="414" t="s">
        <v>716</v>
      </c>
      <c r="N158" s="529" t="s">
        <v>655</v>
      </c>
      <c r="O158" s="530" t="s">
        <v>2103</v>
      </c>
      <c r="P158" s="531" t="str">
        <f t="shared" si="6"/>
        <v>종결과제</v>
      </c>
      <c r="Q158" s="532" t="str">
        <f t="shared" si="7"/>
        <v>처리완료</v>
      </c>
      <c r="R158" s="87" t="b">
        <f t="shared" si="8"/>
        <v>1</v>
      </c>
    </row>
    <row r="159" spans="1:18" ht="50.1" customHeight="1" x14ac:dyDescent="0.3">
      <c r="A159" s="457" t="s">
        <v>1188</v>
      </c>
      <c r="B159" s="458" t="s">
        <v>1180</v>
      </c>
      <c r="C159" s="692" t="s">
        <v>1190</v>
      </c>
      <c r="D159" s="695">
        <v>1</v>
      </c>
      <c r="E159" s="705" t="s">
        <v>1182</v>
      </c>
      <c r="F159" s="701" t="s">
        <v>106</v>
      </c>
      <c r="G159" s="459" t="s">
        <v>1191</v>
      </c>
      <c r="H159" s="699" t="s">
        <v>241</v>
      </c>
      <c r="I159" s="710">
        <v>2</v>
      </c>
      <c r="J159" s="419" t="s">
        <v>1194</v>
      </c>
      <c r="K159" s="414" t="s">
        <v>222</v>
      </c>
      <c r="L159" s="414" t="s">
        <v>716</v>
      </c>
      <c r="M159" s="414" t="s">
        <v>716</v>
      </c>
      <c r="N159" s="529" t="s">
        <v>680</v>
      </c>
      <c r="O159" s="530" t="s">
        <v>2104</v>
      </c>
      <c r="P159" s="531" t="str">
        <f t="shared" si="6"/>
        <v>진행과제</v>
      </c>
      <c r="Q159" s="532" t="str">
        <f t="shared" si="7"/>
        <v>처리중</v>
      </c>
      <c r="R159" s="87" t="b">
        <f t="shared" si="8"/>
        <v>1</v>
      </c>
    </row>
    <row r="160" spans="1:18" ht="50.1" customHeight="1" x14ac:dyDescent="0.3">
      <c r="A160" s="457" t="s">
        <v>1188</v>
      </c>
      <c r="B160" s="458" t="s">
        <v>1180</v>
      </c>
      <c r="C160" s="692" t="s">
        <v>1190</v>
      </c>
      <c r="D160" s="695">
        <v>1</v>
      </c>
      <c r="E160" s="705" t="s">
        <v>1182</v>
      </c>
      <c r="F160" s="701" t="s">
        <v>106</v>
      </c>
      <c r="G160" s="459" t="s">
        <v>1191</v>
      </c>
      <c r="H160" s="699" t="s">
        <v>239</v>
      </c>
      <c r="I160" s="710">
        <v>1</v>
      </c>
      <c r="J160" s="419" t="s">
        <v>1195</v>
      </c>
      <c r="K160" s="414" t="s">
        <v>222</v>
      </c>
      <c r="L160" s="414" t="s">
        <v>716</v>
      </c>
      <c r="M160" s="414" t="s">
        <v>716</v>
      </c>
      <c r="N160" s="529" t="s">
        <v>666</v>
      </c>
      <c r="O160" s="530" t="s">
        <v>2105</v>
      </c>
      <c r="P160" s="531" t="str">
        <f t="shared" si="6"/>
        <v>-</v>
      </c>
      <c r="Q160" s="532" t="str">
        <f t="shared" si="7"/>
        <v>처리불가</v>
      </c>
      <c r="R160" s="87" t="b">
        <f t="shared" si="8"/>
        <v>0</v>
      </c>
    </row>
    <row r="161" spans="1:18" ht="50.1" customHeight="1" x14ac:dyDescent="0.3">
      <c r="A161" s="457" t="s">
        <v>1188</v>
      </c>
      <c r="B161" s="458" t="s">
        <v>1180</v>
      </c>
      <c r="C161" s="692" t="s">
        <v>1190</v>
      </c>
      <c r="D161" s="695">
        <v>1</v>
      </c>
      <c r="E161" s="705" t="s">
        <v>1182</v>
      </c>
      <c r="F161" s="701" t="s">
        <v>106</v>
      </c>
      <c r="G161" s="459" t="s">
        <v>1191</v>
      </c>
      <c r="H161" s="699" t="s">
        <v>1193</v>
      </c>
      <c r="I161" s="710">
        <v>1</v>
      </c>
      <c r="J161" s="419" t="s">
        <v>1197</v>
      </c>
      <c r="K161" s="414" t="s">
        <v>222</v>
      </c>
      <c r="L161" s="414" t="s">
        <v>716</v>
      </c>
      <c r="M161" s="414" t="s">
        <v>716</v>
      </c>
      <c r="N161" s="529" t="s">
        <v>680</v>
      </c>
      <c r="O161" s="530" t="s">
        <v>2106</v>
      </c>
      <c r="P161" s="531" t="str">
        <f t="shared" si="6"/>
        <v>진행과제</v>
      </c>
      <c r="Q161" s="532" t="str">
        <f t="shared" si="7"/>
        <v>처리중</v>
      </c>
      <c r="R161" s="87" t="b">
        <f t="shared" si="8"/>
        <v>1</v>
      </c>
    </row>
    <row r="162" spans="1:18" ht="50.1" customHeight="1" x14ac:dyDescent="0.3">
      <c r="A162" s="457" t="s">
        <v>1188</v>
      </c>
      <c r="B162" s="458" t="s">
        <v>1180</v>
      </c>
      <c r="C162" s="692" t="s">
        <v>1190</v>
      </c>
      <c r="D162" s="695">
        <v>1</v>
      </c>
      <c r="E162" s="705" t="s">
        <v>1182</v>
      </c>
      <c r="F162" s="701" t="s">
        <v>106</v>
      </c>
      <c r="G162" s="459" t="s">
        <v>1191</v>
      </c>
      <c r="H162" s="699" t="s">
        <v>242</v>
      </c>
      <c r="I162" s="710">
        <v>1</v>
      </c>
      <c r="J162" s="419" t="s">
        <v>1198</v>
      </c>
      <c r="K162" s="414" t="s">
        <v>122</v>
      </c>
      <c r="L162" s="414" t="s">
        <v>716</v>
      </c>
      <c r="M162" s="414" t="s">
        <v>716</v>
      </c>
      <c r="N162" s="529" t="s">
        <v>2092</v>
      </c>
      <c r="O162" s="530" t="s">
        <v>2107</v>
      </c>
      <c r="P162" s="531" t="str">
        <f t="shared" si="6"/>
        <v>기타</v>
      </c>
      <c r="Q162" s="532" t="str">
        <f t="shared" si="7"/>
        <v>기타</v>
      </c>
      <c r="R162" s="87" t="b">
        <f t="shared" si="8"/>
        <v>1</v>
      </c>
    </row>
    <row r="163" spans="1:18" ht="50.1" customHeight="1" x14ac:dyDescent="0.3">
      <c r="A163" s="457" t="s">
        <v>1188</v>
      </c>
      <c r="B163" s="458" t="s">
        <v>1180</v>
      </c>
      <c r="C163" s="691" t="s">
        <v>1480</v>
      </c>
      <c r="D163" s="695">
        <v>1</v>
      </c>
      <c r="E163" s="460" t="s">
        <v>1276</v>
      </c>
      <c r="F163" s="698" t="s">
        <v>106</v>
      </c>
      <c r="G163" s="459" t="s">
        <v>1501</v>
      </c>
      <c r="H163" s="699" t="s">
        <v>1449</v>
      </c>
      <c r="I163" s="710">
        <v>2</v>
      </c>
      <c r="J163" s="419" t="s">
        <v>1476</v>
      </c>
      <c r="K163" s="414" t="s">
        <v>222</v>
      </c>
      <c r="L163" s="414" t="s">
        <v>1474</v>
      </c>
      <c r="M163" s="414" t="s">
        <v>1474</v>
      </c>
      <c r="N163" s="529" t="s">
        <v>666</v>
      </c>
      <c r="O163" s="530" t="s">
        <v>2108</v>
      </c>
      <c r="P163" s="531" t="str">
        <f t="shared" si="6"/>
        <v>-</v>
      </c>
      <c r="Q163" s="532" t="str">
        <f t="shared" si="7"/>
        <v>처리불가</v>
      </c>
      <c r="R163" s="87" t="b">
        <f t="shared" si="8"/>
        <v>0</v>
      </c>
    </row>
    <row r="164" spans="1:18" ht="50.1" customHeight="1" x14ac:dyDescent="0.3">
      <c r="A164" s="457" t="s">
        <v>1188</v>
      </c>
      <c r="B164" s="458" t="s">
        <v>1180</v>
      </c>
      <c r="C164" s="691" t="s">
        <v>1480</v>
      </c>
      <c r="D164" s="695">
        <v>1</v>
      </c>
      <c r="E164" s="460" t="s">
        <v>1276</v>
      </c>
      <c r="F164" s="698" t="s">
        <v>106</v>
      </c>
      <c r="G164" s="459" t="s">
        <v>1501</v>
      </c>
      <c r="H164" s="699" t="s">
        <v>1449</v>
      </c>
      <c r="I164" s="710">
        <v>1</v>
      </c>
      <c r="J164" s="419" t="s">
        <v>1477</v>
      </c>
      <c r="K164" s="414" t="s">
        <v>222</v>
      </c>
      <c r="L164" s="414" t="s">
        <v>1474</v>
      </c>
      <c r="M164" s="414" t="s">
        <v>1474</v>
      </c>
      <c r="N164" s="529" t="s">
        <v>657</v>
      </c>
      <c r="O164" s="530" t="s">
        <v>2109</v>
      </c>
      <c r="P164" s="531" t="str">
        <f t="shared" si="6"/>
        <v>중기과제</v>
      </c>
      <c r="Q164" s="532" t="str">
        <f t="shared" si="7"/>
        <v>검토중</v>
      </c>
      <c r="R164" s="87" t="b">
        <f t="shared" si="8"/>
        <v>1</v>
      </c>
    </row>
    <row r="165" spans="1:18" ht="50.1" customHeight="1" x14ac:dyDescent="0.3">
      <c r="A165" s="457" t="s">
        <v>1188</v>
      </c>
      <c r="B165" s="458" t="s">
        <v>1180</v>
      </c>
      <c r="C165" s="691" t="s">
        <v>1480</v>
      </c>
      <c r="D165" s="695">
        <v>1</v>
      </c>
      <c r="E165" s="460" t="s">
        <v>1276</v>
      </c>
      <c r="F165" s="698" t="s">
        <v>106</v>
      </c>
      <c r="G165" s="459" t="s">
        <v>1501</v>
      </c>
      <c r="H165" s="699" t="s">
        <v>241</v>
      </c>
      <c r="I165" s="710">
        <v>1</v>
      </c>
      <c r="J165" s="419" t="s">
        <v>1478</v>
      </c>
      <c r="K165" s="414" t="s">
        <v>222</v>
      </c>
      <c r="L165" s="414" t="s">
        <v>1474</v>
      </c>
      <c r="M165" s="414" t="s">
        <v>1474</v>
      </c>
      <c r="N165" s="529" t="s">
        <v>657</v>
      </c>
      <c r="O165" s="530" t="s">
        <v>2110</v>
      </c>
      <c r="P165" s="531" t="str">
        <f t="shared" si="6"/>
        <v>중기과제</v>
      </c>
      <c r="Q165" s="532" t="str">
        <f t="shared" si="7"/>
        <v>검토중</v>
      </c>
      <c r="R165" s="87" t="b">
        <f t="shared" si="8"/>
        <v>1</v>
      </c>
    </row>
    <row r="166" spans="1:18" ht="50.1" customHeight="1" x14ac:dyDescent="0.3">
      <c r="A166" s="457" t="s">
        <v>1188</v>
      </c>
      <c r="B166" s="458" t="s">
        <v>1180</v>
      </c>
      <c r="C166" s="691" t="s">
        <v>1480</v>
      </c>
      <c r="D166" s="695">
        <v>1</v>
      </c>
      <c r="E166" s="460" t="s">
        <v>1274</v>
      </c>
      <c r="F166" s="698" t="s">
        <v>106</v>
      </c>
      <c r="G166" s="459" t="s">
        <v>557</v>
      </c>
      <c r="H166" s="699" t="s">
        <v>241</v>
      </c>
      <c r="I166" s="710">
        <v>5</v>
      </c>
      <c r="J166" s="419" t="s">
        <v>1481</v>
      </c>
      <c r="K166" s="414" t="s">
        <v>222</v>
      </c>
      <c r="L166" s="414" t="s">
        <v>1479</v>
      </c>
      <c r="M166" s="414" t="s">
        <v>1479</v>
      </c>
      <c r="N166" s="529" t="s">
        <v>680</v>
      </c>
      <c r="O166" s="530" t="s">
        <v>2111</v>
      </c>
      <c r="P166" s="531" t="str">
        <f t="shared" si="6"/>
        <v>진행과제</v>
      </c>
      <c r="Q166" s="532" t="str">
        <f t="shared" si="7"/>
        <v>처리중</v>
      </c>
      <c r="R166" s="87" t="b">
        <f t="shared" si="8"/>
        <v>1</v>
      </c>
    </row>
    <row r="167" spans="1:18" ht="50.1" customHeight="1" x14ac:dyDescent="0.3">
      <c r="A167" s="457" t="s">
        <v>1188</v>
      </c>
      <c r="B167" s="458" t="s">
        <v>1180</v>
      </c>
      <c r="C167" s="691" t="s">
        <v>1480</v>
      </c>
      <c r="D167" s="695">
        <v>1</v>
      </c>
      <c r="E167" s="460" t="s">
        <v>1274</v>
      </c>
      <c r="F167" s="698" t="s">
        <v>106</v>
      </c>
      <c r="G167" s="459" t="s">
        <v>557</v>
      </c>
      <c r="H167" s="699" t="s">
        <v>241</v>
      </c>
      <c r="I167" s="710">
        <v>4</v>
      </c>
      <c r="J167" s="419" t="s">
        <v>1482</v>
      </c>
      <c r="K167" s="414" t="s">
        <v>222</v>
      </c>
      <c r="L167" s="414" t="s">
        <v>1479</v>
      </c>
      <c r="M167" s="414" t="s">
        <v>1479</v>
      </c>
      <c r="N167" s="529" t="s">
        <v>680</v>
      </c>
      <c r="O167" s="530" t="s">
        <v>2111</v>
      </c>
      <c r="P167" s="531" t="str">
        <f t="shared" si="6"/>
        <v>진행과제</v>
      </c>
      <c r="Q167" s="532" t="str">
        <f t="shared" si="7"/>
        <v>처리중</v>
      </c>
      <c r="R167" s="87" t="b">
        <f t="shared" si="8"/>
        <v>1</v>
      </c>
    </row>
    <row r="168" spans="1:18" ht="50.1" customHeight="1" x14ac:dyDescent="0.3">
      <c r="A168" s="457" t="s">
        <v>1188</v>
      </c>
      <c r="B168" s="458" t="s">
        <v>1180</v>
      </c>
      <c r="C168" s="691" t="s">
        <v>1480</v>
      </c>
      <c r="D168" s="695">
        <v>1</v>
      </c>
      <c r="E168" s="460" t="s">
        <v>1274</v>
      </c>
      <c r="F168" s="698" t="s">
        <v>106</v>
      </c>
      <c r="G168" s="459" t="s">
        <v>557</v>
      </c>
      <c r="H168" s="699" t="s">
        <v>241</v>
      </c>
      <c r="I168" s="710">
        <v>4</v>
      </c>
      <c r="J168" s="419" t="s">
        <v>1483</v>
      </c>
      <c r="K168" s="414" t="s">
        <v>222</v>
      </c>
      <c r="L168" s="414" t="s">
        <v>1479</v>
      </c>
      <c r="M168" s="414" t="s">
        <v>1479</v>
      </c>
      <c r="N168" s="529" t="s">
        <v>680</v>
      </c>
      <c r="O168" s="530" t="s">
        <v>2111</v>
      </c>
      <c r="P168" s="531" t="str">
        <f t="shared" si="6"/>
        <v>진행과제</v>
      </c>
      <c r="Q168" s="532" t="str">
        <f t="shared" si="7"/>
        <v>처리중</v>
      </c>
      <c r="R168" s="87" t="b">
        <f t="shared" si="8"/>
        <v>1</v>
      </c>
    </row>
    <row r="169" spans="1:18" ht="50.1" customHeight="1" x14ac:dyDescent="0.3">
      <c r="A169" s="457" t="s">
        <v>1188</v>
      </c>
      <c r="B169" s="458" t="s">
        <v>1180</v>
      </c>
      <c r="C169" s="691" t="s">
        <v>1480</v>
      </c>
      <c r="D169" s="695">
        <v>1</v>
      </c>
      <c r="E169" s="460" t="s">
        <v>1274</v>
      </c>
      <c r="F169" s="698" t="s">
        <v>106</v>
      </c>
      <c r="G169" s="459" t="s">
        <v>557</v>
      </c>
      <c r="H169" s="699" t="s">
        <v>1448</v>
      </c>
      <c r="I169" s="710">
        <v>2</v>
      </c>
      <c r="J169" s="419" t="s">
        <v>1484</v>
      </c>
      <c r="K169" s="414" t="s">
        <v>222</v>
      </c>
      <c r="L169" s="414" t="s">
        <v>1479</v>
      </c>
      <c r="M169" s="414" t="s">
        <v>1479</v>
      </c>
      <c r="N169" s="529" t="s">
        <v>1241</v>
      </c>
      <c r="O169" s="530" t="s">
        <v>1269</v>
      </c>
      <c r="P169" s="531" t="str">
        <f t="shared" si="6"/>
        <v>종결과제</v>
      </c>
      <c r="Q169" s="532" t="str">
        <f t="shared" si="7"/>
        <v>처리완료</v>
      </c>
      <c r="R169" s="87" t="b">
        <f t="shared" si="8"/>
        <v>1</v>
      </c>
    </row>
    <row r="170" spans="1:18" ht="50.1" customHeight="1" x14ac:dyDescent="0.3">
      <c r="A170" s="457" t="s">
        <v>1188</v>
      </c>
      <c r="B170" s="458" t="s">
        <v>1180</v>
      </c>
      <c r="C170" s="691" t="s">
        <v>1480</v>
      </c>
      <c r="D170" s="695">
        <v>1</v>
      </c>
      <c r="E170" s="460" t="s">
        <v>1274</v>
      </c>
      <c r="F170" s="698" t="s">
        <v>106</v>
      </c>
      <c r="G170" s="459" t="s">
        <v>557</v>
      </c>
      <c r="H170" s="699" t="s">
        <v>241</v>
      </c>
      <c r="I170" s="710">
        <v>2</v>
      </c>
      <c r="J170" s="419" t="s">
        <v>1486</v>
      </c>
      <c r="K170" s="414" t="s">
        <v>222</v>
      </c>
      <c r="L170" s="414" t="s">
        <v>1479</v>
      </c>
      <c r="M170" s="414" t="s">
        <v>1479</v>
      </c>
      <c r="N170" s="529" t="s">
        <v>657</v>
      </c>
      <c r="O170" s="530" t="s">
        <v>2112</v>
      </c>
      <c r="P170" s="531" t="str">
        <f t="shared" si="6"/>
        <v>중기과제</v>
      </c>
      <c r="Q170" s="532" t="str">
        <f t="shared" si="7"/>
        <v>검토중</v>
      </c>
      <c r="R170" s="87" t="b">
        <f t="shared" si="8"/>
        <v>1</v>
      </c>
    </row>
    <row r="171" spans="1:18" ht="50.1" customHeight="1" x14ac:dyDescent="0.3">
      <c r="A171" s="457" t="s">
        <v>1188</v>
      </c>
      <c r="B171" s="458" t="s">
        <v>1180</v>
      </c>
      <c r="C171" s="691" t="s">
        <v>1480</v>
      </c>
      <c r="D171" s="695">
        <v>1</v>
      </c>
      <c r="E171" s="460" t="s">
        <v>1274</v>
      </c>
      <c r="F171" s="698" t="s">
        <v>106</v>
      </c>
      <c r="G171" s="459" t="s">
        <v>557</v>
      </c>
      <c r="H171" s="699" t="s">
        <v>1449</v>
      </c>
      <c r="I171" s="710">
        <v>2</v>
      </c>
      <c r="J171" s="419" t="s">
        <v>1487</v>
      </c>
      <c r="K171" s="414" t="s">
        <v>222</v>
      </c>
      <c r="L171" s="414" t="s">
        <v>1479</v>
      </c>
      <c r="M171" s="414" t="s">
        <v>1479</v>
      </c>
      <c r="N171" s="529" t="s">
        <v>657</v>
      </c>
      <c r="O171" s="530" t="s">
        <v>2112</v>
      </c>
      <c r="P171" s="531" t="str">
        <f t="shared" si="6"/>
        <v>중기과제</v>
      </c>
      <c r="Q171" s="532" t="str">
        <f t="shared" si="7"/>
        <v>검토중</v>
      </c>
      <c r="R171" s="87" t="b">
        <f t="shared" si="8"/>
        <v>1</v>
      </c>
    </row>
    <row r="172" spans="1:18" ht="50.1" customHeight="1" x14ac:dyDescent="0.3">
      <c r="A172" s="457" t="s">
        <v>1188</v>
      </c>
      <c r="B172" s="458" t="s">
        <v>1180</v>
      </c>
      <c r="C172" s="691" t="s">
        <v>1480</v>
      </c>
      <c r="D172" s="695">
        <v>1</v>
      </c>
      <c r="E172" s="460" t="s">
        <v>1274</v>
      </c>
      <c r="F172" s="698" t="s">
        <v>106</v>
      </c>
      <c r="G172" s="459" t="s">
        <v>557</v>
      </c>
      <c r="H172" s="699" t="s">
        <v>1449</v>
      </c>
      <c r="I172" s="710">
        <v>1</v>
      </c>
      <c r="J172" s="419" t="s">
        <v>1485</v>
      </c>
      <c r="K172" s="414" t="s">
        <v>222</v>
      </c>
      <c r="L172" s="414" t="s">
        <v>1479</v>
      </c>
      <c r="M172" s="414" t="s">
        <v>1479</v>
      </c>
      <c r="N172" s="529" t="s">
        <v>670</v>
      </c>
      <c r="O172" s="530" t="s">
        <v>2113</v>
      </c>
      <c r="P172" s="531" t="str">
        <f t="shared" si="6"/>
        <v>보류과제</v>
      </c>
      <c r="Q172" s="532" t="str">
        <f t="shared" si="7"/>
        <v>처리보류</v>
      </c>
      <c r="R172" s="87" t="b">
        <f t="shared" si="8"/>
        <v>0</v>
      </c>
    </row>
    <row r="173" spans="1:18" ht="50.1" customHeight="1" x14ac:dyDescent="0.3">
      <c r="A173" s="457" t="s">
        <v>1188</v>
      </c>
      <c r="B173" s="458" t="s">
        <v>1180</v>
      </c>
      <c r="C173" s="691" t="s">
        <v>1480</v>
      </c>
      <c r="D173" s="695">
        <v>1</v>
      </c>
      <c r="E173" s="460" t="s">
        <v>1274</v>
      </c>
      <c r="F173" s="698" t="s">
        <v>106</v>
      </c>
      <c r="G173" s="459" t="s">
        <v>557</v>
      </c>
      <c r="H173" s="699" t="s">
        <v>1448</v>
      </c>
      <c r="I173" s="710">
        <v>1</v>
      </c>
      <c r="J173" s="419" t="s">
        <v>1488</v>
      </c>
      <c r="K173" s="414" t="s">
        <v>222</v>
      </c>
      <c r="L173" s="414" t="s">
        <v>1479</v>
      </c>
      <c r="M173" s="414" t="s">
        <v>1479</v>
      </c>
      <c r="N173" s="529" t="s">
        <v>680</v>
      </c>
      <c r="O173" s="530" t="s">
        <v>2111</v>
      </c>
      <c r="P173" s="531" t="str">
        <f t="shared" si="6"/>
        <v>진행과제</v>
      </c>
      <c r="Q173" s="532" t="str">
        <f t="shared" si="7"/>
        <v>처리중</v>
      </c>
      <c r="R173" s="87" t="b">
        <f t="shared" si="8"/>
        <v>1</v>
      </c>
    </row>
    <row r="174" spans="1:18" ht="50.1" customHeight="1" x14ac:dyDescent="0.3">
      <c r="A174" s="457" t="s">
        <v>1188</v>
      </c>
      <c r="B174" s="458" t="s">
        <v>1180</v>
      </c>
      <c r="C174" s="691" t="s">
        <v>1480</v>
      </c>
      <c r="D174" s="695">
        <v>1</v>
      </c>
      <c r="E174" s="460" t="s">
        <v>1274</v>
      </c>
      <c r="F174" s="698" t="s">
        <v>106</v>
      </c>
      <c r="G174" s="459" t="s">
        <v>557</v>
      </c>
      <c r="H174" s="699" t="s">
        <v>241</v>
      </c>
      <c r="I174" s="710">
        <v>1</v>
      </c>
      <c r="J174" s="419" t="s">
        <v>1489</v>
      </c>
      <c r="K174" s="414" t="s">
        <v>222</v>
      </c>
      <c r="L174" s="414" t="s">
        <v>1479</v>
      </c>
      <c r="M174" s="414" t="s">
        <v>1479</v>
      </c>
      <c r="N174" s="529" t="s">
        <v>680</v>
      </c>
      <c r="O174" s="530" t="s">
        <v>2111</v>
      </c>
      <c r="P174" s="531" t="str">
        <f t="shared" si="6"/>
        <v>진행과제</v>
      </c>
      <c r="Q174" s="532" t="str">
        <f t="shared" si="7"/>
        <v>처리중</v>
      </c>
      <c r="R174" s="87" t="b">
        <f t="shared" si="8"/>
        <v>1</v>
      </c>
    </row>
    <row r="175" spans="1:18" ht="50.1" customHeight="1" x14ac:dyDescent="0.3">
      <c r="A175" s="457" t="s">
        <v>1188</v>
      </c>
      <c r="B175" s="458" t="s">
        <v>1180</v>
      </c>
      <c r="C175" s="691" t="s">
        <v>1480</v>
      </c>
      <c r="D175" s="695">
        <v>1</v>
      </c>
      <c r="E175" s="460" t="s">
        <v>1274</v>
      </c>
      <c r="F175" s="698" t="s">
        <v>106</v>
      </c>
      <c r="G175" s="459" t="s">
        <v>557</v>
      </c>
      <c r="H175" s="699" t="s">
        <v>1448</v>
      </c>
      <c r="I175" s="710">
        <v>1</v>
      </c>
      <c r="J175" s="419" t="s">
        <v>1490</v>
      </c>
      <c r="K175" s="414" t="s">
        <v>222</v>
      </c>
      <c r="L175" s="414" t="s">
        <v>1479</v>
      </c>
      <c r="M175" s="414" t="s">
        <v>1479</v>
      </c>
      <c r="N175" s="529" t="s">
        <v>680</v>
      </c>
      <c r="O175" s="530" t="s">
        <v>2111</v>
      </c>
      <c r="P175" s="531" t="str">
        <f t="shared" si="6"/>
        <v>진행과제</v>
      </c>
      <c r="Q175" s="532" t="str">
        <f t="shared" si="7"/>
        <v>처리중</v>
      </c>
      <c r="R175" s="87" t="b">
        <f t="shared" si="8"/>
        <v>1</v>
      </c>
    </row>
    <row r="176" spans="1:18" ht="50.1" customHeight="1" x14ac:dyDescent="0.3">
      <c r="A176" s="457" t="s">
        <v>1188</v>
      </c>
      <c r="B176" s="458" t="s">
        <v>1180</v>
      </c>
      <c r="C176" s="691" t="s">
        <v>1480</v>
      </c>
      <c r="D176" s="695">
        <v>2</v>
      </c>
      <c r="E176" s="460" t="s">
        <v>703</v>
      </c>
      <c r="F176" s="698" t="s">
        <v>106</v>
      </c>
      <c r="G176" s="459" t="s">
        <v>1279</v>
      </c>
      <c r="H176" s="699" t="s">
        <v>241</v>
      </c>
      <c r="I176" s="710">
        <v>1</v>
      </c>
      <c r="J176" s="419" t="s">
        <v>1491</v>
      </c>
      <c r="K176" s="414" t="s">
        <v>222</v>
      </c>
      <c r="L176" s="414" t="s">
        <v>1493</v>
      </c>
      <c r="M176" s="414" t="s">
        <v>1493</v>
      </c>
      <c r="N176" s="529" t="s">
        <v>668</v>
      </c>
      <c r="O176" s="530" t="s">
        <v>1251</v>
      </c>
      <c r="P176" s="531" t="str">
        <f t="shared" si="6"/>
        <v>장기과제</v>
      </c>
      <c r="Q176" s="532" t="str">
        <f t="shared" si="7"/>
        <v>검토중</v>
      </c>
      <c r="R176" s="87" t="b">
        <f t="shared" si="8"/>
        <v>1</v>
      </c>
    </row>
    <row r="177" spans="1:18" ht="50.1" customHeight="1" x14ac:dyDescent="0.3">
      <c r="A177" s="457" t="s">
        <v>1188</v>
      </c>
      <c r="B177" s="458" t="s">
        <v>1180</v>
      </c>
      <c r="C177" s="691" t="s">
        <v>1480</v>
      </c>
      <c r="D177" s="695">
        <v>2</v>
      </c>
      <c r="E177" s="460" t="s">
        <v>703</v>
      </c>
      <c r="F177" s="698" t="s">
        <v>106</v>
      </c>
      <c r="G177" s="459" t="s">
        <v>1279</v>
      </c>
      <c r="H177" s="699" t="s">
        <v>1448</v>
      </c>
      <c r="I177" s="710">
        <v>1</v>
      </c>
      <c r="J177" s="419" t="s">
        <v>1492</v>
      </c>
      <c r="K177" s="414" t="s">
        <v>222</v>
      </c>
      <c r="L177" s="414" t="s">
        <v>1493</v>
      </c>
      <c r="M177" s="414" t="s">
        <v>1493</v>
      </c>
      <c r="N177" s="529" t="s">
        <v>655</v>
      </c>
      <c r="O177" s="530" t="s">
        <v>2114</v>
      </c>
      <c r="P177" s="531" t="str">
        <f t="shared" si="6"/>
        <v>종결과제</v>
      </c>
      <c r="Q177" s="532" t="str">
        <f t="shared" si="7"/>
        <v>처리완료</v>
      </c>
      <c r="R177" s="87" t="b">
        <f t="shared" si="8"/>
        <v>1</v>
      </c>
    </row>
    <row r="178" spans="1:18" ht="50.1" customHeight="1" x14ac:dyDescent="0.3">
      <c r="A178" s="457" t="s">
        <v>1188</v>
      </c>
      <c r="B178" s="458" t="s">
        <v>1180</v>
      </c>
      <c r="C178" s="691" t="s">
        <v>1494</v>
      </c>
      <c r="D178" s="695">
        <v>1</v>
      </c>
      <c r="E178" s="460" t="s">
        <v>1281</v>
      </c>
      <c r="F178" s="698" t="s">
        <v>106</v>
      </c>
      <c r="G178" s="459" t="s">
        <v>756</v>
      </c>
      <c r="H178" s="699" t="s">
        <v>1448</v>
      </c>
      <c r="I178" s="710">
        <v>1</v>
      </c>
      <c r="J178" s="419" t="s">
        <v>1496</v>
      </c>
      <c r="K178" s="414" t="s">
        <v>222</v>
      </c>
      <c r="L178" s="414" t="s">
        <v>1479</v>
      </c>
      <c r="M178" s="414" t="s">
        <v>1479</v>
      </c>
      <c r="N178" s="529" t="s">
        <v>1241</v>
      </c>
      <c r="O178" s="530" t="s">
        <v>1269</v>
      </c>
      <c r="P178" s="531" t="str">
        <f t="shared" si="6"/>
        <v>종결과제</v>
      </c>
      <c r="Q178" s="532" t="str">
        <f t="shared" si="7"/>
        <v>처리완료</v>
      </c>
      <c r="R178" s="87" t="b">
        <f t="shared" si="8"/>
        <v>1</v>
      </c>
    </row>
    <row r="179" spans="1:18" ht="50.1" customHeight="1" x14ac:dyDescent="0.3">
      <c r="A179" s="457" t="s">
        <v>1188</v>
      </c>
      <c r="B179" s="458" t="s">
        <v>1180</v>
      </c>
      <c r="C179" s="691" t="s">
        <v>1494</v>
      </c>
      <c r="D179" s="695">
        <v>1</v>
      </c>
      <c r="E179" s="460" t="s">
        <v>1281</v>
      </c>
      <c r="F179" s="698" t="s">
        <v>106</v>
      </c>
      <c r="G179" s="459" t="s">
        <v>756</v>
      </c>
      <c r="H179" s="699" t="s">
        <v>241</v>
      </c>
      <c r="I179" s="710">
        <v>1</v>
      </c>
      <c r="J179" s="419" t="s">
        <v>1497</v>
      </c>
      <c r="K179" s="414" t="s">
        <v>222</v>
      </c>
      <c r="L179" s="414" t="s">
        <v>1479</v>
      </c>
      <c r="M179" s="414" t="s">
        <v>1479</v>
      </c>
      <c r="N179" s="529" t="s">
        <v>1241</v>
      </c>
      <c r="O179" s="530" t="s">
        <v>1269</v>
      </c>
      <c r="P179" s="531" t="str">
        <f t="shared" si="6"/>
        <v>종결과제</v>
      </c>
      <c r="Q179" s="532" t="str">
        <f t="shared" si="7"/>
        <v>처리완료</v>
      </c>
      <c r="R179" s="87" t="b">
        <f t="shared" si="8"/>
        <v>1</v>
      </c>
    </row>
    <row r="180" spans="1:18" ht="50.1" customHeight="1" x14ac:dyDescent="0.3">
      <c r="A180" s="457" t="s">
        <v>1188</v>
      </c>
      <c r="B180" s="458" t="s">
        <v>1180</v>
      </c>
      <c r="C180" s="691" t="s">
        <v>1494</v>
      </c>
      <c r="D180" s="695">
        <v>1</v>
      </c>
      <c r="E180" s="460" t="s">
        <v>1281</v>
      </c>
      <c r="F180" s="698" t="s">
        <v>106</v>
      </c>
      <c r="G180" s="459" t="s">
        <v>756</v>
      </c>
      <c r="H180" s="699" t="s">
        <v>1449</v>
      </c>
      <c r="I180" s="710">
        <v>1</v>
      </c>
      <c r="J180" s="419" t="s">
        <v>1498</v>
      </c>
      <c r="K180" s="414" t="s">
        <v>222</v>
      </c>
      <c r="L180" s="414" t="s">
        <v>1479</v>
      </c>
      <c r="M180" s="414" t="s">
        <v>1479</v>
      </c>
      <c r="N180" s="529" t="s">
        <v>666</v>
      </c>
      <c r="O180" s="530" t="s">
        <v>2115</v>
      </c>
      <c r="P180" s="531" t="str">
        <f t="shared" si="6"/>
        <v>-</v>
      </c>
      <c r="Q180" s="532" t="str">
        <f t="shared" si="7"/>
        <v>처리불가</v>
      </c>
      <c r="R180" s="87" t="b">
        <f t="shared" si="8"/>
        <v>0</v>
      </c>
    </row>
    <row r="181" spans="1:18" ht="50.1" customHeight="1" x14ac:dyDescent="0.3">
      <c r="A181" s="457" t="s">
        <v>1188</v>
      </c>
      <c r="B181" s="458" t="s">
        <v>1282</v>
      </c>
      <c r="C181" s="691" t="s">
        <v>1499</v>
      </c>
      <c r="D181" s="695">
        <v>2</v>
      </c>
      <c r="E181" s="461" t="s">
        <v>1038</v>
      </c>
      <c r="F181" s="698" t="s">
        <v>106</v>
      </c>
      <c r="G181" s="459" t="s">
        <v>1500</v>
      </c>
      <c r="H181" s="699" t="s">
        <v>241</v>
      </c>
      <c r="I181" s="710">
        <v>2</v>
      </c>
      <c r="J181" s="419" t="s">
        <v>1450</v>
      </c>
      <c r="K181" s="414" t="s">
        <v>1458</v>
      </c>
      <c r="L181" s="414" t="s">
        <v>1454</v>
      </c>
      <c r="M181" s="414" t="s">
        <v>1455</v>
      </c>
      <c r="N181" s="529" t="s">
        <v>694</v>
      </c>
      <c r="O181" s="530" t="s">
        <v>2116</v>
      </c>
      <c r="P181" s="531" t="str">
        <f t="shared" si="6"/>
        <v>종결과제</v>
      </c>
      <c r="Q181" s="532" t="str">
        <f t="shared" si="7"/>
        <v>처리완료</v>
      </c>
      <c r="R181" s="87" t="b">
        <f t="shared" si="8"/>
        <v>1</v>
      </c>
    </row>
    <row r="182" spans="1:18" ht="50.1" customHeight="1" x14ac:dyDescent="0.3">
      <c r="A182" s="457" t="s">
        <v>1188</v>
      </c>
      <c r="B182" s="458" t="s">
        <v>1282</v>
      </c>
      <c r="C182" s="691" t="s">
        <v>1499</v>
      </c>
      <c r="D182" s="695">
        <v>2</v>
      </c>
      <c r="E182" s="461" t="s">
        <v>1038</v>
      </c>
      <c r="F182" s="698" t="s">
        <v>106</v>
      </c>
      <c r="G182" s="459" t="s">
        <v>1500</v>
      </c>
      <c r="H182" s="699" t="s">
        <v>1448</v>
      </c>
      <c r="I182" s="710">
        <v>2</v>
      </c>
      <c r="J182" s="419" t="s">
        <v>1451</v>
      </c>
      <c r="K182" s="414" t="s">
        <v>1458</v>
      </c>
      <c r="L182" s="414" t="s">
        <v>1454</v>
      </c>
      <c r="M182" s="414" t="s">
        <v>1455</v>
      </c>
      <c r="N182" s="529" t="s">
        <v>655</v>
      </c>
      <c r="O182" s="530" t="s">
        <v>1267</v>
      </c>
      <c r="P182" s="531" t="str">
        <f t="shared" si="6"/>
        <v>종결과제</v>
      </c>
      <c r="Q182" s="532" t="str">
        <f t="shared" si="7"/>
        <v>처리완료</v>
      </c>
      <c r="R182" s="87" t="b">
        <f t="shared" si="8"/>
        <v>1</v>
      </c>
    </row>
    <row r="183" spans="1:18" ht="50.1" customHeight="1" x14ac:dyDescent="0.3">
      <c r="A183" s="457" t="s">
        <v>1188</v>
      </c>
      <c r="B183" s="458" t="s">
        <v>1282</v>
      </c>
      <c r="C183" s="691" t="s">
        <v>1499</v>
      </c>
      <c r="D183" s="695">
        <v>2</v>
      </c>
      <c r="E183" s="461" t="s">
        <v>1038</v>
      </c>
      <c r="F183" s="698" t="s">
        <v>106</v>
      </c>
      <c r="G183" s="459" t="s">
        <v>1500</v>
      </c>
      <c r="H183" s="699" t="s">
        <v>1448</v>
      </c>
      <c r="I183" s="710">
        <v>1</v>
      </c>
      <c r="J183" s="419" t="s">
        <v>1452</v>
      </c>
      <c r="K183" s="414" t="s">
        <v>1458</v>
      </c>
      <c r="L183" s="414" t="s">
        <v>1454</v>
      </c>
      <c r="M183" s="414" t="s">
        <v>1455</v>
      </c>
      <c r="N183" s="529" t="s">
        <v>657</v>
      </c>
      <c r="O183" s="530" t="s">
        <v>2117</v>
      </c>
      <c r="P183" s="531" t="str">
        <f t="shared" si="6"/>
        <v>중기과제</v>
      </c>
      <c r="Q183" s="532" t="str">
        <f t="shared" si="7"/>
        <v>검토중</v>
      </c>
      <c r="R183" s="87" t="b">
        <f t="shared" si="8"/>
        <v>1</v>
      </c>
    </row>
    <row r="184" spans="1:18" ht="50.1" customHeight="1" x14ac:dyDescent="0.3">
      <c r="A184" s="457" t="s">
        <v>1188</v>
      </c>
      <c r="B184" s="458" t="s">
        <v>1282</v>
      </c>
      <c r="C184" s="691" t="s">
        <v>1499</v>
      </c>
      <c r="D184" s="695">
        <v>2</v>
      </c>
      <c r="E184" s="461" t="s">
        <v>1038</v>
      </c>
      <c r="F184" s="698" t="s">
        <v>106</v>
      </c>
      <c r="G184" s="459" t="s">
        <v>1500</v>
      </c>
      <c r="H184" s="699" t="s">
        <v>1448</v>
      </c>
      <c r="I184" s="710">
        <v>1</v>
      </c>
      <c r="J184" s="419" t="s">
        <v>1453</v>
      </c>
      <c r="K184" s="414" t="s">
        <v>1458</v>
      </c>
      <c r="L184" s="414" t="s">
        <v>1454</v>
      </c>
      <c r="M184" s="414" t="s">
        <v>1455</v>
      </c>
      <c r="N184" s="529" t="s">
        <v>655</v>
      </c>
      <c r="O184" s="530" t="s">
        <v>2118</v>
      </c>
      <c r="P184" s="531" t="str">
        <f t="shared" si="6"/>
        <v>종결과제</v>
      </c>
      <c r="Q184" s="532" t="str">
        <f t="shared" si="7"/>
        <v>처리완료</v>
      </c>
      <c r="R184" s="87" t="b">
        <f t="shared" si="8"/>
        <v>1</v>
      </c>
    </row>
    <row r="185" spans="1:18" ht="50.1" customHeight="1" x14ac:dyDescent="0.3">
      <c r="A185" s="457" t="s">
        <v>1188</v>
      </c>
      <c r="B185" s="458" t="s">
        <v>1282</v>
      </c>
      <c r="C185" s="691" t="s">
        <v>1499</v>
      </c>
      <c r="D185" s="695">
        <v>22</v>
      </c>
      <c r="E185" s="461" t="s">
        <v>1283</v>
      </c>
      <c r="F185" s="698" t="s">
        <v>106</v>
      </c>
      <c r="G185" s="459" t="s">
        <v>212</v>
      </c>
      <c r="H185" s="706" t="s">
        <v>241</v>
      </c>
      <c r="I185" s="710">
        <v>1</v>
      </c>
      <c r="J185" s="419" t="s">
        <v>1512</v>
      </c>
      <c r="K185" s="414" t="s">
        <v>1458</v>
      </c>
      <c r="L185" s="414" t="s">
        <v>1459</v>
      </c>
      <c r="M185" s="414" t="s">
        <v>1460</v>
      </c>
      <c r="N185" s="529" t="s">
        <v>657</v>
      </c>
      <c r="O185" s="530" t="s">
        <v>2118</v>
      </c>
      <c r="P185" s="531" t="str">
        <f t="shared" si="6"/>
        <v>중기과제</v>
      </c>
      <c r="Q185" s="532" t="str">
        <f t="shared" si="7"/>
        <v>검토중</v>
      </c>
      <c r="R185" s="87" t="b">
        <f t="shared" si="8"/>
        <v>1</v>
      </c>
    </row>
    <row r="186" spans="1:18" ht="50.1" customHeight="1" x14ac:dyDescent="0.3">
      <c r="A186" s="457" t="s">
        <v>1188</v>
      </c>
      <c r="B186" s="458" t="s">
        <v>1282</v>
      </c>
      <c r="C186" s="691" t="s">
        <v>1499</v>
      </c>
      <c r="D186" s="695">
        <v>22</v>
      </c>
      <c r="E186" s="461" t="s">
        <v>1283</v>
      </c>
      <c r="F186" s="698" t="s">
        <v>106</v>
      </c>
      <c r="G186" s="459" t="s">
        <v>212</v>
      </c>
      <c r="H186" s="706" t="s">
        <v>1449</v>
      </c>
      <c r="I186" s="710">
        <v>1</v>
      </c>
      <c r="J186" s="419" t="s">
        <v>1510</v>
      </c>
      <c r="K186" s="414" t="s">
        <v>1458</v>
      </c>
      <c r="L186" s="414" t="s">
        <v>1459</v>
      </c>
      <c r="M186" s="414" t="s">
        <v>1460</v>
      </c>
      <c r="N186" s="529" t="s">
        <v>680</v>
      </c>
      <c r="O186" s="530" t="s">
        <v>2119</v>
      </c>
      <c r="P186" s="531" t="str">
        <f t="shared" si="6"/>
        <v>진행과제</v>
      </c>
      <c r="Q186" s="532" t="str">
        <f t="shared" si="7"/>
        <v>처리중</v>
      </c>
      <c r="R186" s="87" t="b">
        <f t="shared" si="8"/>
        <v>1</v>
      </c>
    </row>
    <row r="187" spans="1:18" ht="50.1" customHeight="1" x14ac:dyDescent="0.3">
      <c r="A187" s="457" t="s">
        <v>1188</v>
      </c>
      <c r="B187" s="458" t="s">
        <v>1282</v>
      </c>
      <c r="C187" s="691" t="s">
        <v>1499</v>
      </c>
      <c r="D187" s="695">
        <v>22</v>
      </c>
      <c r="E187" s="461" t="s">
        <v>1283</v>
      </c>
      <c r="F187" s="698" t="s">
        <v>106</v>
      </c>
      <c r="G187" s="459" t="s">
        <v>212</v>
      </c>
      <c r="H187" s="706" t="s">
        <v>239</v>
      </c>
      <c r="I187" s="710">
        <v>1</v>
      </c>
      <c r="J187" s="419" t="s">
        <v>1511</v>
      </c>
      <c r="K187" s="414" t="s">
        <v>1458</v>
      </c>
      <c r="L187" s="414" t="s">
        <v>1459</v>
      </c>
      <c r="M187" s="414" t="s">
        <v>1460</v>
      </c>
      <c r="N187" s="529" t="s">
        <v>2092</v>
      </c>
      <c r="O187" s="530" t="s">
        <v>2120</v>
      </c>
      <c r="P187" s="531" t="str">
        <f t="shared" si="6"/>
        <v>기타</v>
      </c>
      <c r="Q187" s="532" t="str">
        <f t="shared" si="7"/>
        <v>기타</v>
      </c>
      <c r="R187" s="87" t="b">
        <f t="shared" si="8"/>
        <v>1</v>
      </c>
    </row>
    <row r="188" spans="1:18" ht="50.1" customHeight="1" x14ac:dyDescent="0.3">
      <c r="A188" s="457" t="s">
        <v>1188</v>
      </c>
      <c r="B188" s="458" t="s">
        <v>1282</v>
      </c>
      <c r="C188" s="691" t="s">
        <v>1499</v>
      </c>
      <c r="D188" s="695">
        <v>22</v>
      </c>
      <c r="E188" s="461" t="s">
        <v>1283</v>
      </c>
      <c r="F188" s="698" t="s">
        <v>106</v>
      </c>
      <c r="G188" s="459" t="s">
        <v>212</v>
      </c>
      <c r="H188" s="706" t="s">
        <v>241</v>
      </c>
      <c r="I188" s="710">
        <v>1</v>
      </c>
      <c r="J188" s="419" t="s">
        <v>1513</v>
      </c>
      <c r="K188" s="414" t="s">
        <v>1458</v>
      </c>
      <c r="L188" s="414" t="s">
        <v>1459</v>
      </c>
      <c r="M188" s="414" t="s">
        <v>1460</v>
      </c>
      <c r="N188" s="529" t="s">
        <v>2092</v>
      </c>
      <c r="O188" s="530" t="s">
        <v>2121</v>
      </c>
      <c r="P188" s="531" t="str">
        <f t="shared" si="6"/>
        <v>기타</v>
      </c>
      <c r="Q188" s="532" t="str">
        <f t="shared" si="7"/>
        <v>기타</v>
      </c>
      <c r="R188" s="87" t="b">
        <f t="shared" si="8"/>
        <v>1</v>
      </c>
    </row>
    <row r="189" spans="1:18" ht="50.1" customHeight="1" x14ac:dyDescent="0.3">
      <c r="A189" s="457" t="s">
        <v>1188</v>
      </c>
      <c r="B189" s="458" t="s">
        <v>1282</v>
      </c>
      <c r="C189" s="691" t="s">
        <v>1514</v>
      </c>
      <c r="D189" s="695">
        <v>1</v>
      </c>
      <c r="E189" s="460" t="s">
        <v>1284</v>
      </c>
      <c r="F189" s="698" t="s">
        <v>106</v>
      </c>
      <c r="G189" s="459" t="s">
        <v>753</v>
      </c>
      <c r="H189" s="706" t="s">
        <v>241</v>
      </c>
      <c r="I189" s="710">
        <v>2</v>
      </c>
      <c r="J189" s="419" t="s">
        <v>1516</v>
      </c>
      <c r="K189" s="414" t="s">
        <v>1458</v>
      </c>
      <c r="L189" s="414" t="s">
        <v>1515</v>
      </c>
      <c r="M189" s="414" t="s">
        <v>1515</v>
      </c>
      <c r="N189" s="529" t="s">
        <v>655</v>
      </c>
      <c r="O189" s="530" t="s">
        <v>2122</v>
      </c>
      <c r="P189" s="531" t="str">
        <f t="shared" si="6"/>
        <v>종결과제</v>
      </c>
      <c r="Q189" s="532" t="str">
        <f t="shared" si="7"/>
        <v>처리완료</v>
      </c>
      <c r="R189" s="87" t="b">
        <f t="shared" si="8"/>
        <v>1</v>
      </c>
    </row>
    <row r="190" spans="1:18" ht="50.1" customHeight="1" x14ac:dyDescent="0.3">
      <c r="A190" s="457" t="s">
        <v>1188</v>
      </c>
      <c r="B190" s="458" t="s">
        <v>1282</v>
      </c>
      <c r="C190" s="691" t="s">
        <v>1514</v>
      </c>
      <c r="D190" s="695">
        <v>1</v>
      </c>
      <c r="E190" s="460" t="s">
        <v>1284</v>
      </c>
      <c r="F190" s="698" t="s">
        <v>106</v>
      </c>
      <c r="G190" s="459" t="s">
        <v>753</v>
      </c>
      <c r="H190" s="706" t="s">
        <v>239</v>
      </c>
      <c r="I190" s="710">
        <v>1</v>
      </c>
      <c r="J190" s="419" t="s">
        <v>1517</v>
      </c>
      <c r="K190" s="414" t="s">
        <v>1458</v>
      </c>
      <c r="L190" s="414" t="s">
        <v>1515</v>
      </c>
      <c r="M190" s="414" t="s">
        <v>1515</v>
      </c>
      <c r="N190" s="529" t="s">
        <v>666</v>
      </c>
      <c r="O190" s="530" t="s">
        <v>2123</v>
      </c>
      <c r="P190" s="531" t="str">
        <f t="shared" si="6"/>
        <v>-</v>
      </c>
      <c r="Q190" s="532" t="str">
        <f t="shared" si="7"/>
        <v>처리불가</v>
      </c>
      <c r="R190" s="87" t="b">
        <f t="shared" si="8"/>
        <v>0</v>
      </c>
    </row>
    <row r="191" spans="1:18" ht="50.1" customHeight="1" x14ac:dyDescent="0.3">
      <c r="A191" s="457" t="s">
        <v>1188</v>
      </c>
      <c r="B191" s="458" t="s">
        <v>1282</v>
      </c>
      <c r="C191" s="691" t="s">
        <v>1514</v>
      </c>
      <c r="D191" s="695">
        <v>1</v>
      </c>
      <c r="E191" s="460" t="s">
        <v>1284</v>
      </c>
      <c r="F191" s="698" t="s">
        <v>106</v>
      </c>
      <c r="G191" s="459" t="s">
        <v>753</v>
      </c>
      <c r="H191" s="706" t="s">
        <v>1448</v>
      </c>
      <c r="I191" s="710">
        <v>1</v>
      </c>
      <c r="J191" s="419" t="s">
        <v>1518</v>
      </c>
      <c r="K191" s="414" t="s">
        <v>1458</v>
      </c>
      <c r="L191" s="414" t="s">
        <v>1515</v>
      </c>
      <c r="M191" s="414" t="s">
        <v>1515</v>
      </c>
      <c r="N191" s="529" t="s">
        <v>655</v>
      </c>
      <c r="O191" s="530" t="s">
        <v>2124</v>
      </c>
      <c r="P191" s="531" t="str">
        <f t="shared" si="6"/>
        <v>종결과제</v>
      </c>
      <c r="Q191" s="532" t="str">
        <f t="shared" si="7"/>
        <v>처리완료</v>
      </c>
      <c r="R191" s="87" t="b">
        <f t="shared" si="8"/>
        <v>1</v>
      </c>
    </row>
    <row r="192" spans="1:18" ht="50.1" customHeight="1" x14ac:dyDescent="0.3">
      <c r="A192" s="457" t="s">
        <v>1188</v>
      </c>
      <c r="B192" s="458" t="s">
        <v>1282</v>
      </c>
      <c r="C192" s="691" t="s">
        <v>1514</v>
      </c>
      <c r="D192" s="695">
        <v>1</v>
      </c>
      <c r="E192" s="460" t="s">
        <v>1286</v>
      </c>
      <c r="F192" s="698" t="s">
        <v>106</v>
      </c>
      <c r="G192" s="459" t="s">
        <v>1289</v>
      </c>
      <c r="H192" s="706" t="s">
        <v>1448</v>
      </c>
      <c r="I192" s="710">
        <v>1</v>
      </c>
      <c r="J192" s="419" t="s">
        <v>1519</v>
      </c>
      <c r="K192" s="414" t="s">
        <v>1458</v>
      </c>
      <c r="L192" s="414" t="s">
        <v>1493</v>
      </c>
      <c r="M192" s="414" t="s">
        <v>1493</v>
      </c>
      <c r="N192" s="529" t="s">
        <v>680</v>
      </c>
      <c r="O192" s="530" t="s">
        <v>2125</v>
      </c>
      <c r="P192" s="531" t="str">
        <f t="shared" si="6"/>
        <v>진행과제</v>
      </c>
      <c r="Q192" s="532" t="str">
        <f t="shared" si="7"/>
        <v>처리중</v>
      </c>
      <c r="R192" s="87" t="b">
        <f t="shared" si="8"/>
        <v>1</v>
      </c>
    </row>
    <row r="193" spans="1:18" ht="50.1" customHeight="1" x14ac:dyDescent="0.3">
      <c r="A193" s="457" t="s">
        <v>1188</v>
      </c>
      <c r="B193" s="458" t="s">
        <v>1282</v>
      </c>
      <c r="C193" s="691" t="s">
        <v>1514</v>
      </c>
      <c r="D193" s="695">
        <v>1</v>
      </c>
      <c r="E193" s="460" t="s">
        <v>1286</v>
      </c>
      <c r="F193" s="698" t="s">
        <v>106</v>
      </c>
      <c r="G193" s="459" t="s">
        <v>1289</v>
      </c>
      <c r="H193" s="706" t="s">
        <v>1449</v>
      </c>
      <c r="I193" s="710">
        <v>1</v>
      </c>
      <c r="J193" s="419" t="s">
        <v>1520</v>
      </c>
      <c r="K193" s="414" t="s">
        <v>1458</v>
      </c>
      <c r="L193" s="414" t="s">
        <v>1493</v>
      </c>
      <c r="M193" s="414" t="s">
        <v>1493</v>
      </c>
      <c r="N193" s="529" t="s">
        <v>680</v>
      </c>
      <c r="O193" s="530" t="s">
        <v>2125</v>
      </c>
      <c r="P193" s="531" t="str">
        <f t="shared" si="6"/>
        <v>진행과제</v>
      </c>
      <c r="Q193" s="532" t="str">
        <f t="shared" si="7"/>
        <v>처리중</v>
      </c>
      <c r="R193" s="87" t="b">
        <f t="shared" si="8"/>
        <v>1</v>
      </c>
    </row>
    <row r="194" spans="1:18" ht="50.1" customHeight="1" x14ac:dyDescent="0.3">
      <c r="A194" s="457" t="s">
        <v>1188</v>
      </c>
      <c r="B194" s="458" t="s">
        <v>1282</v>
      </c>
      <c r="C194" s="691" t="s">
        <v>1514</v>
      </c>
      <c r="D194" s="695">
        <v>1</v>
      </c>
      <c r="E194" s="460" t="s">
        <v>1286</v>
      </c>
      <c r="F194" s="698" t="s">
        <v>106</v>
      </c>
      <c r="G194" s="459" t="s">
        <v>1289</v>
      </c>
      <c r="H194" s="706" t="s">
        <v>1449</v>
      </c>
      <c r="I194" s="710">
        <v>1</v>
      </c>
      <c r="J194" s="419" t="s">
        <v>1521</v>
      </c>
      <c r="K194" s="414" t="s">
        <v>1458</v>
      </c>
      <c r="L194" s="414" t="s">
        <v>1493</v>
      </c>
      <c r="M194" s="414" t="s">
        <v>1493</v>
      </c>
      <c r="N194" s="529" t="s">
        <v>680</v>
      </c>
      <c r="O194" s="530" t="s">
        <v>2125</v>
      </c>
      <c r="P194" s="531" t="str">
        <f t="shared" si="6"/>
        <v>진행과제</v>
      </c>
      <c r="Q194" s="532" t="str">
        <f t="shared" si="7"/>
        <v>처리중</v>
      </c>
      <c r="R194" s="87" t="b">
        <f t="shared" si="8"/>
        <v>1</v>
      </c>
    </row>
    <row r="195" spans="1:18" ht="50.1" customHeight="1" x14ac:dyDescent="0.3">
      <c r="A195" s="457" t="s">
        <v>1188</v>
      </c>
      <c r="B195" s="458" t="s">
        <v>1282</v>
      </c>
      <c r="C195" s="691" t="s">
        <v>1514</v>
      </c>
      <c r="D195" s="695">
        <v>1</v>
      </c>
      <c r="E195" s="460" t="s">
        <v>1286</v>
      </c>
      <c r="F195" s="698" t="s">
        <v>106</v>
      </c>
      <c r="G195" s="459" t="s">
        <v>1289</v>
      </c>
      <c r="H195" s="706" t="s">
        <v>1449</v>
      </c>
      <c r="I195" s="710">
        <v>1</v>
      </c>
      <c r="J195" s="419" t="s">
        <v>1522</v>
      </c>
      <c r="K195" s="414" t="s">
        <v>1458</v>
      </c>
      <c r="L195" s="414" t="s">
        <v>1493</v>
      </c>
      <c r="M195" s="414" t="s">
        <v>1493</v>
      </c>
      <c r="N195" s="529" t="s">
        <v>668</v>
      </c>
      <c r="O195" s="530" t="s">
        <v>1251</v>
      </c>
      <c r="P195" s="531" t="str">
        <f t="shared" si="6"/>
        <v>장기과제</v>
      </c>
      <c r="Q195" s="532" t="str">
        <f t="shared" si="7"/>
        <v>검토중</v>
      </c>
      <c r="R195" s="87" t="b">
        <f t="shared" si="8"/>
        <v>1</v>
      </c>
    </row>
    <row r="196" spans="1:18" ht="50.1" customHeight="1" x14ac:dyDescent="0.3">
      <c r="A196" s="457" t="s">
        <v>1188</v>
      </c>
      <c r="B196" s="458" t="s">
        <v>1282</v>
      </c>
      <c r="C196" s="691" t="s">
        <v>1514</v>
      </c>
      <c r="D196" s="695">
        <v>1</v>
      </c>
      <c r="E196" s="460" t="s">
        <v>1286</v>
      </c>
      <c r="F196" s="698" t="s">
        <v>106</v>
      </c>
      <c r="G196" s="459" t="s">
        <v>1289</v>
      </c>
      <c r="H196" s="706" t="s">
        <v>1465</v>
      </c>
      <c r="I196" s="710">
        <v>1</v>
      </c>
      <c r="J196" s="419" t="s">
        <v>1523</v>
      </c>
      <c r="K196" s="414" t="s">
        <v>1458</v>
      </c>
      <c r="L196" s="414" t="s">
        <v>1493</v>
      </c>
      <c r="M196" s="414" t="s">
        <v>1493</v>
      </c>
      <c r="N196" s="529" t="s">
        <v>666</v>
      </c>
      <c r="O196" s="530" t="s">
        <v>2126</v>
      </c>
      <c r="P196" s="531" t="str">
        <f t="shared" si="6"/>
        <v>-</v>
      </c>
      <c r="Q196" s="532" t="str">
        <f t="shared" si="7"/>
        <v>처리불가</v>
      </c>
      <c r="R196" s="87" t="b">
        <f t="shared" si="8"/>
        <v>0</v>
      </c>
    </row>
    <row r="197" spans="1:18" ht="50.1" customHeight="1" x14ac:dyDescent="0.3">
      <c r="A197" s="457" t="s">
        <v>1188</v>
      </c>
      <c r="B197" s="458" t="s">
        <v>1282</v>
      </c>
      <c r="C197" s="691" t="s">
        <v>1514</v>
      </c>
      <c r="D197" s="695">
        <v>1</v>
      </c>
      <c r="E197" s="460" t="s">
        <v>1286</v>
      </c>
      <c r="F197" s="698" t="s">
        <v>106</v>
      </c>
      <c r="G197" s="459" t="s">
        <v>1289</v>
      </c>
      <c r="H197" s="706" t="s">
        <v>1449</v>
      </c>
      <c r="I197" s="710">
        <v>1</v>
      </c>
      <c r="J197" s="419" t="s">
        <v>1524</v>
      </c>
      <c r="K197" s="414" t="s">
        <v>1458</v>
      </c>
      <c r="L197" s="414" t="s">
        <v>1493</v>
      </c>
      <c r="M197" s="414" t="s">
        <v>1493</v>
      </c>
      <c r="N197" s="529" t="s">
        <v>655</v>
      </c>
      <c r="O197" s="530" t="s">
        <v>2127</v>
      </c>
      <c r="P197" s="531" t="str">
        <f t="shared" si="6"/>
        <v>종결과제</v>
      </c>
      <c r="Q197" s="532" t="str">
        <f t="shared" si="7"/>
        <v>처리완료</v>
      </c>
      <c r="R197" s="87" t="b">
        <f t="shared" si="8"/>
        <v>1</v>
      </c>
    </row>
    <row r="198" spans="1:18" ht="50.1" customHeight="1" x14ac:dyDescent="0.3">
      <c r="A198" s="457" t="s">
        <v>1188</v>
      </c>
      <c r="B198" s="458" t="s">
        <v>1282</v>
      </c>
      <c r="C198" s="691" t="s">
        <v>1525</v>
      </c>
      <c r="D198" s="695">
        <v>1</v>
      </c>
      <c r="E198" s="460" t="s">
        <v>1287</v>
      </c>
      <c r="F198" s="698" t="s">
        <v>106</v>
      </c>
      <c r="G198" s="459" t="s">
        <v>1288</v>
      </c>
      <c r="H198" s="706" t="s">
        <v>241</v>
      </c>
      <c r="I198" s="710">
        <v>1</v>
      </c>
      <c r="J198" s="419" t="s">
        <v>1526</v>
      </c>
      <c r="K198" s="414" t="s">
        <v>1458</v>
      </c>
      <c r="L198" s="414" t="s">
        <v>1474</v>
      </c>
      <c r="M198" s="414" t="s">
        <v>1474</v>
      </c>
      <c r="N198" s="529" t="s">
        <v>655</v>
      </c>
      <c r="O198" s="530" t="s">
        <v>2128</v>
      </c>
      <c r="P198" s="531" t="str">
        <f t="shared" ref="P198:P261" si="9">IF(OR(N198="지속추진", N198="기 반영", N198="즉시조치"), "종결과제",
   IF(OR(N198="차기수반영"), "진행과제",
      IF(N198="단기검토", "단기과제",
         IF(N198="중기검토", "중기과제",
            IF(N198="장기검토", "장기과제",
               IF(N198="수용불가", "-",
                  IF(N198="보류", "보류과제",
                     IF(N198="기타", "기타", "")
                  )
               )
            )
         )
      )
   )
)</f>
        <v>종결과제</v>
      </c>
      <c r="Q198" s="532" t="str">
        <f t="shared" ref="Q198:Q261" si="10">IF(OR(N198="지속추진", N198="기 반영", N198="즉시조치"), "처리완료",
   IF(N198="차기수반영", "처리중",
      IF(OR(N198="단기검토", N198="중기검토", N198="장기검토"), "검토중",
         IF(N198="수용불가", "처리불가",
            IF(N198="보류", "처리보류",
               IF(N198="기타", "기타", "")
            )
         )
      )
   )
)</f>
        <v>처리완료</v>
      </c>
      <c r="R198" s="87" t="b">
        <f t="shared" ref="R198:R263" si="11">IF(OR(Q198="처리완료", Q198="처리중", Q198="검토중", Q198="기타"), TRUE, FALSE)</f>
        <v>1</v>
      </c>
    </row>
    <row r="199" spans="1:18" ht="50.1" customHeight="1" x14ac:dyDescent="0.3">
      <c r="A199" s="457" t="s">
        <v>1188</v>
      </c>
      <c r="B199" s="458" t="s">
        <v>1282</v>
      </c>
      <c r="C199" s="691" t="s">
        <v>1525</v>
      </c>
      <c r="D199" s="695">
        <v>1</v>
      </c>
      <c r="E199" s="460" t="s">
        <v>1287</v>
      </c>
      <c r="F199" s="698" t="s">
        <v>106</v>
      </c>
      <c r="G199" s="459" t="s">
        <v>1288</v>
      </c>
      <c r="H199" s="706" t="s">
        <v>1448</v>
      </c>
      <c r="I199" s="710">
        <v>1</v>
      </c>
      <c r="J199" s="419" t="s">
        <v>1527</v>
      </c>
      <c r="K199" s="414" t="s">
        <v>1458</v>
      </c>
      <c r="L199" s="414" t="s">
        <v>1474</v>
      </c>
      <c r="M199" s="414" t="s">
        <v>1474</v>
      </c>
      <c r="N199" s="529" t="s">
        <v>657</v>
      </c>
      <c r="O199" s="530" t="s">
        <v>2129</v>
      </c>
      <c r="P199" s="531" t="str">
        <f t="shared" si="9"/>
        <v>중기과제</v>
      </c>
      <c r="Q199" s="532" t="str">
        <f t="shared" si="10"/>
        <v>검토중</v>
      </c>
      <c r="R199" s="87" t="b">
        <f t="shared" si="11"/>
        <v>1</v>
      </c>
    </row>
    <row r="200" spans="1:18" ht="50.1" customHeight="1" x14ac:dyDescent="0.3">
      <c r="A200" s="457" t="s">
        <v>1188</v>
      </c>
      <c r="B200" s="458" t="s">
        <v>1282</v>
      </c>
      <c r="C200" s="691" t="s">
        <v>1525</v>
      </c>
      <c r="D200" s="695">
        <v>1</v>
      </c>
      <c r="E200" s="460" t="s">
        <v>1287</v>
      </c>
      <c r="F200" s="698" t="s">
        <v>106</v>
      </c>
      <c r="G200" s="459" t="s">
        <v>1288</v>
      </c>
      <c r="H200" s="706" t="s">
        <v>1449</v>
      </c>
      <c r="I200" s="710">
        <v>1</v>
      </c>
      <c r="J200" s="419" t="s">
        <v>1528</v>
      </c>
      <c r="K200" s="414" t="s">
        <v>1458</v>
      </c>
      <c r="L200" s="414" t="s">
        <v>1474</v>
      </c>
      <c r="M200" s="414" t="s">
        <v>1474</v>
      </c>
      <c r="N200" s="529" t="s">
        <v>668</v>
      </c>
      <c r="O200" s="530" t="s">
        <v>2130</v>
      </c>
      <c r="P200" s="531" t="str">
        <f t="shared" si="9"/>
        <v>장기과제</v>
      </c>
      <c r="Q200" s="532" t="str">
        <f t="shared" si="10"/>
        <v>검토중</v>
      </c>
      <c r="R200" s="87" t="b">
        <f t="shared" si="11"/>
        <v>1</v>
      </c>
    </row>
    <row r="201" spans="1:18" ht="50.1" customHeight="1" x14ac:dyDescent="0.3">
      <c r="A201" s="457" t="s">
        <v>1188</v>
      </c>
      <c r="B201" s="458" t="s">
        <v>1282</v>
      </c>
      <c r="C201" s="691" t="s">
        <v>1525</v>
      </c>
      <c r="D201" s="695">
        <v>1</v>
      </c>
      <c r="E201" s="460" t="s">
        <v>1287</v>
      </c>
      <c r="F201" s="698" t="s">
        <v>106</v>
      </c>
      <c r="G201" s="459" t="s">
        <v>1288</v>
      </c>
      <c r="H201" s="706" t="s">
        <v>241</v>
      </c>
      <c r="I201" s="710">
        <v>1</v>
      </c>
      <c r="J201" s="419" t="s">
        <v>1529</v>
      </c>
      <c r="K201" s="414" t="s">
        <v>1458</v>
      </c>
      <c r="L201" s="414" t="s">
        <v>1474</v>
      </c>
      <c r="M201" s="414" t="s">
        <v>1474</v>
      </c>
      <c r="N201" s="529" t="s">
        <v>666</v>
      </c>
      <c r="O201" s="530" t="s">
        <v>2131</v>
      </c>
      <c r="P201" s="531" t="str">
        <f t="shared" si="9"/>
        <v>-</v>
      </c>
      <c r="Q201" s="532" t="str">
        <f t="shared" si="10"/>
        <v>처리불가</v>
      </c>
      <c r="R201" s="87" t="b">
        <f t="shared" si="11"/>
        <v>0</v>
      </c>
    </row>
    <row r="202" spans="1:18" ht="50.1" customHeight="1" x14ac:dyDescent="0.3">
      <c r="A202" s="457" t="s">
        <v>1188</v>
      </c>
      <c r="B202" s="458" t="s">
        <v>1282</v>
      </c>
      <c r="C202" s="691" t="s">
        <v>1525</v>
      </c>
      <c r="D202" s="695">
        <v>1</v>
      </c>
      <c r="E202" s="460" t="s">
        <v>1287</v>
      </c>
      <c r="F202" s="698" t="s">
        <v>106</v>
      </c>
      <c r="G202" s="459" t="s">
        <v>1288</v>
      </c>
      <c r="H202" s="706" t="s">
        <v>1449</v>
      </c>
      <c r="I202" s="710">
        <v>1</v>
      </c>
      <c r="J202" s="419" t="s">
        <v>1531</v>
      </c>
      <c r="K202" s="414" t="s">
        <v>1458</v>
      </c>
      <c r="L202" s="414" t="s">
        <v>1474</v>
      </c>
      <c r="M202" s="414" t="s">
        <v>1474</v>
      </c>
      <c r="N202" s="529" t="s">
        <v>668</v>
      </c>
      <c r="O202" s="530" t="s">
        <v>2132</v>
      </c>
      <c r="P202" s="531" t="str">
        <f t="shared" si="9"/>
        <v>장기과제</v>
      </c>
      <c r="Q202" s="532" t="str">
        <f t="shared" si="10"/>
        <v>검토중</v>
      </c>
      <c r="R202" s="87" t="b">
        <f t="shared" si="11"/>
        <v>1</v>
      </c>
    </row>
    <row r="203" spans="1:18" ht="50.1" customHeight="1" x14ac:dyDescent="0.3">
      <c r="A203" s="457" t="s">
        <v>1188</v>
      </c>
      <c r="B203" s="458" t="s">
        <v>1282</v>
      </c>
      <c r="C203" s="691" t="s">
        <v>1525</v>
      </c>
      <c r="D203" s="695">
        <v>1</v>
      </c>
      <c r="E203" s="460" t="s">
        <v>1287</v>
      </c>
      <c r="F203" s="698" t="s">
        <v>106</v>
      </c>
      <c r="G203" s="459" t="s">
        <v>1288</v>
      </c>
      <c r="H203" s="706" t="s">
        <v>1475</v>
      </c>
      <c r="I203" s="710">
        <v>1</v>
      </c>
      <c r="J203" s="419" t="s">
        <v>1530</v>
      </c>
      <c r="K203" s="414" t="s">
        <v>1458</v>
      </c>
      <c r="L203" s="414" t="s">
        <v>1474</v>
      </c>
      <c r="M203" s="414" t="s">
        <v>1474</v>
      </c>
      <c r="N203" s="529" t="s">
        <v>655</v>
      </c>
      <c r="O203" s="530" t="s">
        <v>2133</v>
      </c>
      <c r="P203" s="531" t="str">
        <f t="shared" si="9"/>
        <v>종결과제</v>
      </c>
      <c r="Q203" s="532" t="str">
        <f t="shared" si="10"/>
        <v>처리완료</v>
      </c>
      <c r="R203" s="87" t="b">
        <f t="shared" si="11"/>
        <v>1</v>
      </c>
    </row>
    <row r="204" spans="1:18" ht="50.1" customHeight="1" x14ac:dyDescent="0.3">
      <c r="A204" s="457" t="s">
        <v>1188</v>
      </c>
      <c r="B204" s="259" t="s">
        <v>1549</v>
      </c>
      <c r="C204" s="608" t="s">
        <v>1550</v>
      </c>
      <c r="D204" s="610">
        <v>2</v>
      </c>
      <c r="E204" s="463" t="s">
        <v>1040</v>
      </c>
      <c r="F204" s="455" t="s">
        <v>1551</v>
      </c>
      <c r="G204" s="462" t="s">
        <v>1552</v>
      </c>
      <c r="H204" s="706" t="s">
        <v>1586</v>
      </c>
      <c r="I204" s="710">
        <v>1</v>
      </c>
      <c r="J204" s="419" t="s">
        <v>1588</v>
      </c>
      <c r="K204" s="414" t="s">
        <v>222</v>
      </c>
      <c r="L204" s="414" t="s">
        <v>535</v>
      </c>
      <c r="M204" s="414" t="s">
        <v>536</v>
      </c>
      <c r="N204" s="529" t="s">
        <v>657</v>
      </c>
      <c r="O204" s="530" t="s">
        <v>2118</v>
      </c>
      <c r="P204" s="531" t="str">
        <f t="shared" si="9"/>
        <v>중기과제</v>
      </c>
      <c r="Q204" s="532" t="str">
        <f t="shared" si="10"/>
        <v>검토중</v>
      </c>
      <c r="R204" s="87" t="b">
        <f t="shared" si="11"/>
        <v>1</v>
      </c>
    </row>
    <row r="205" spans="1:18" ht="50.1" customHeight="1" x14ac:dyDescent="0.3">
      <c r="A205" s="457" t="s">
        <v>1188</v>
      </c>
      <c r="B205" s="259" t="s">
        <v>1549</v>
      </c>
      <c r="C205" s="608" t="s">
        <v>1550</v>
      </c>
      <c r="D205" s="610">
        <v>2</v>
      </c>
      <c r="E205" s="463" t="s">
        <v>1040</v>
      </c>
      <c r="F205" s="455" t="s">
        <v>1551</v>
      </c>
      <c r="G205" s="462" t="s">
        <v>1552</v>
      </c>
      <c r="H205" s="706" t="s">
        <v>241</v>
      </c>
      <c r="I205" s="710">
        <v>1</v>
      </c>
      <c r="J205" s="419" t="s">
        <v>1587</v>
      </c>
      <c r="K205" s="414" t="s">
        <v>222</v>
      </c>
      <c r="L205" s="414" t="s">
        <v>535</v>
      </c>
      <c r="M205" s="414" t="s">
        <v>536</v>
      </c>
      <c r="N205" s="529" t="s">
        <v>680</v>
      </c>
      <c r="O205" s="530" t="s">
        <v>2119</v>
      </c>
      <c r="P205" s="531" t="str">
        <f t="shared" si="9"/>
        <v>진행과제</v>
      </c>
      <c r="Q205" s="532" t="str">
        <f t="shared" si="10"/>
        <v>처리중</v>
      </c>
      <c r="R205" s="87" t="b">
        <f t="shared" si="11"/>
        <v>1</v>
      </c>
    </row>
    <row r="206" spans="1:18" ht="50.1" customHeight="1" x14ac:dyDescent="0.3">
      <c r="A206" s="457" t="s">
        <v>1188</v>
      </c>
      <c r="B206" s="259" t="s">
        <v>1549</v>
      </c>
      <c r="C206" s="608" t="s">
        <v>1550</v>
      </c>
      <c r="D206" s="610">
        <v>22</v>
      </c>
      <c r="E206" s="463" t="s">
        <v>1596</v>
      </c>
      <c r="F206" s="455" t="s">
        <v>1551</v>
      </c>
      <c r="G206" s="462" t="s">
        <v>1566</v>
      </c>
      <c r="H206" s="706" t="s">
        <v>1586</v>
      </c>
      <c r="I206" s="710">
        <v>1</v>
      </c>
      <c r="J206" s="419" t="s">
        <v>1597</v>
      </c>
      <c r="K206" s="414" t="s">
        <v>222</v>
      </c>
      <c r="L206" s="414" t="s">
        <v>247</v>
      </c>
      <c r="M206" s="414" t="s">
        <v>248</v>
      </c>
      <c r="N206" s="529" t="s">
        <v>2092</v>
      </c>
      <c r="O206" s="530" t="s">
        <v>2134</v>
      </c>
      <c r="P206" s="531" t="str">
        <f t="shared" si="9"/>
        <v>기타</v>
      </c>
      <c r="Q206" s="532" t="str">
        <f t="shared" si="10"/>
        <v>기타</v>
      </c>
      <c r="R206" s="87" t="b">
        <f t="shared" si="11"/>
        <v>1</v>
      </c>
    </row>
    <row r="207" spans="1:18" ht="50.1" customHeight="1" x14ac:dyDescent="0.3">
      <c r="A207" s="457" t="s">
        <v>1188</v>
      </c>
      <c r="B207" s="259" t="s">
        <v>1549</v>
      </c>
      <c r="C207" s="608" t="s">
        <v>1550</v>
      </c>
      <c r="D207" s="610">
        <v>22</v>
      </c>
      <c r="E207" s="463" t="s">
        <v>1596</v>
      </c>
      <c r="F207" s="455" t="s">
        <v>1551</v>
      </c>
      <c r="G207" s="462" t="s">
        <v>1566</v>
      </c>
      <c r="H207" s="706" t="s">
        <v>1598</v>
      </c>
      <c r="I207" s="710">
        <v>1</v>
      </c>
      <c r="J207" s="419" t="s">
        <v>1599</v>
      </c>
      <c r="K207" s="414" t="s">
        <v>222</v>
      </c>
      <c r="L207" s="414" t="s">
        <v>247</v>
      </c>
      <c r="M207" s="414" t="s">
        <v>248</v>
      </c>
      <c r="N207" s="529" t="s">
        <v>675</v>
      </c>
      <c r="O207" s="530" t="s">
        <v>2091</v>
      </c>
      <c r="P207" s="531" t="str">
        <f t="shared" si="9"/>
        <v>단기과제</v>
      </c>
      <c r="Q207" s="532" t="str">
        <f t="shared" si="10"/>
        <v>검토중</v>
      </c>
      <c r="R207" s="87" t="b">
        <f t="shared" si="11"/>
        <v>1</v>
      </c>
    </row>
    <row r="208" spans="1:18" ht="50.1" customHeight="1" x14ac:dyDescent="0.3">
      <c r="A208" s="457" t="s">
        <v>1188</v>
      </c>
      <c r="B208" s="259" t="s">
        <v>1549</v>
      </c>
      <c r="C208" s="608" t="s">
        <v>1559</v>
      </c>
      <c r="D208" s="610">
        <v>1</v>
      </c>
      <c r="E208" s="463" t="s">
        <v>1560</v>
      </c>
      <c r="F208" s="455" t="s">
        <v>1563</v>
      </c>
      <c r="G208" s="462" t="s">
        <v>1580</v>
      </c>
      <c r="H208" s="706" t="s">
        <v>1604</v>
      </c>
      <c r="I208" s="710">
        <v>2</v>
      </c>
      <c r="J208" s="453" t="s">
        <v>1605</v>
      </c>
      <c r="K208" s="414" t="s">
        <v>222</v>
      </c>
      <c r="L208" s="414" t="s">
        <v>536</v>
      </c>
      <c r="M208" s="414" t="s">
        <v>536</v>
      </c>
      <c r="N208" s="529" t="s">
        <v>668</v>
      </c>
      <c r="O208" s="530" t="s">
        <v>2135</v>
      </c>
      <c r="P208" s="531" t="str">
        <f t="shared" si="9"/>
        <v>장기과제</v>
      </c>
      <c r="Q208" s="532" t="str">
        <f t="shared" si="10"/>
        <v>검토중</v>
      </c>
      <c r="R208" s="87" t="b">
        <f t="shared" si="11"/>
        <v>1</v>
      </c>
    </row>
    <row r="209" spans="1:18" ht="50.1" customHeight="1" x14ac:dyDescent="0.3">
      <c r="A209" s="457" t="s">
        <v>1188</v>
      </c>
      <c r="B209" s="259" t="s">
        <v>1549</v>
      </c>
      <c r="C209" s="608" t="s">
        <v>1559</v>
      </c>
      <c r="D209" s="610">
        <v>1</v>
      </c>
      <c r="E209" s="463" t="s">
        <v>1560</v>
      </c>
      <c r="F209" s="455" t="s">
        <v>1563</v>
      </c>
      <c r="G209" s="462" t="s">
        <v>1580</v>
      </c>
      <c r="H209" s="706" t="s">
        <v>1604</v>
      </c>
      <c r="I209" s="710">
        <v>1</v>
      </c>
      <c r="J209" s="419" t="s">
        <v>1608</v>
      </c>
      <c r="K209" s="414" t="s">
        <v>222</v>
      </c>
      <c r="L209" s="414" t="s">
        <v>536</v>
      </c>
      <c r="M209" s="414" t="s">
        <v>536</v>
      </c>
      <c r="N209" s="529" t="s">
        <v>668</v>
      </c>
      <c r="O209" s="530" t="s">
        <v>2136</v>
      </c>
      <c r="P209" s="531" t="str">
        <f t="shared" si="9"/>
        <v>장기과제</v>
      </c>
      <c r="Q209" s="532" t="str">
        <f t="shared" si="10"/>
        <v>검토중</v>
      </c>
      <c r="R209" s="87" t="b">
        <f t="shared" si="11"/>
        <v>1</v>
      </c>
    </row>
    <row r="210" spans="1:18" ht="50.1" customHeight="1" x14ac:dyDescent="0.3">
      <c r="A210" s="457" t="s">
        <v>1188</v>
      </c>
      <c r="B210" s="259" t="s">
        <v>1549</v>
      </c>
      <c r="C210" s="608" t="s">
        <v>1559</v>
      </c>
      <c r="D210" s="610">
        <v>1</v>
      </c>
      <c r="E210" s="463" t="s">
        <v>1560</v>
      </c>
      <c r="F210" s="455" t="s">
        <v>1563</v>
      </c>
      <c r="G210" s="462" t="s">
        <v>1580</v>
      </c>
      <c r="H210" s="706" t="s">
        <v>1586</v>
      </c>
      <c r="I210" s="710">
        <v>1</v>
      </c>
      <c r="J210" s="419" t="s">
        <v>1606</v>
      </c>
      <c r="K210" s="414" t="s">
        <v>222</v>
      </c>
      <c r="L210" s="414" t="s">
        <v>536</v>
      </c>
      <c r="M210" s="414" t="s">
        <v>536</v>
      </c>
      <c r="N210" s="529" t="s">
        <v>657</v>
      </c>
      <c r="O210" s="530" t="s">
        <v>2137</v>
      </c>
      <c r="P210" s="531" t="str">
        <f t="shared" si="9"/>
        <v>중기과제</v>
      </c>
      <c r="Q210" s="532" t="str">
        <f t="shared" si="10"/>
        <v>검토중</v>
      </c>
      <c r="R210" s="87" t="b">
        <f t="shared" si="11"/>
        <v>1</v>
      </c>
    </row>
    <row r="211" spans="1:18" ht="50.1" customHeight="1" x14ac:dyDescent="0.3">
      <c r="A211" s="457" t="s">
        <v>1188</v>
      </c>
      <c r="B211" s="259" t="s">
        <v>1549</v>
      </c>
      <c r="C211" s="608" t="s">
        <v>1559</v>
      </c>
      <c r="D211" s="610">
        <v>1</v>
      </c>
      <c r="E211" s="463" t="s">
        <v>1560</v>
      </c>
      <c r="F211" s="455" t="s">
        <v>1563</v>
      </c>
      <c r="G211" s="462" t="s">
        <v>1580</v>
      </c>
      <c r="H211" s="706" t="s">
        <v>1586</v>
      </c>
      <c r="I211" s="710">
        <v>1</v>
      </c>
      <c r="J211" s="419" t="s">
        <v>1607</v>
      </c>
      <c r="K211" s="414" t="s">
        <v>222</v>
      </c>
      <c r="L211" s="414" t="s">
        <v>536</v>
      </c>
      <c r="M211" s="414" t="s">
        <v>536</v>
      </c>
      <c r="N211" s="529" t="s">
        <v>668</v>
      </c>
      <c r="O211" s="530" t="s">
        <v>2136</v>
      </c>
      <c r="P211" s="531" t="str">
        <f t="shared" si="9"/>
        <v>장기과제</v>
      </c>
      <c r="Q211" s="532" t="str">
        <f t="shared" si="10"/>
        <v>검토중</v>
      </c>
      <c r="R211" s="87" t="b">
        <f t="shared" si="11"/>
        <v>1</v>
      </c>
    </row>
    <row r="212" spans="1:18" ht="50.1" customHeight="1" x14ac:dyDescent="0.3">
      <c r="A212" s="457" t="s">
        <v>1188</v>
      </c>
      <c r="B212" s="259" t="s">
        <v>1549</v>
      </c>
      <c r="C212" s="608" t="s">
        <v>1559</v>
      </c>
      <c r="D212" s="610">
        <v>1</v>
      </c>
      <c r="E212" s="463" t="s">
        <v>1560</v>
      </c>
      <c r="F212" s="455" t="s">
        <v>1563</v>
      </c>
      <c r="G212" s="462" t="s">
        <v>1580</v>
      </c>
      <c r="H212" s="706" t="s">
        <v>1609</v>
      </c>
      <c r="I212" s="710">
        <v>1</v>
      </c>
      <c r="J212" s="419" t="s">
        <v>1610</v>
      </c>
      <c r="K212" s="414" t="s">
        <v>222</v>
      </c>
      <c r="L212" s="414" t="s">
        <v>536</v>
      </c>
      <c r="M212" s="414" t="s">
        <v>536</v>
      </c>
      <c r="N212" s="529" t="s">
        <v>694</v>
      </c>
      <c r="O212" s="530" t="s">
        <v>2138</v>
      </c>
      <c r="P212" s="531" t="str">
        <f t="shared" si="9"/>
        <v>종결과제</v>
      </c>
      <c r="Q212" s="532" t="str">
        <f t="shared" si="10"/>
        <v>처리완료</v>
      </c>
      <c r="R212" s="87" t="b">
        <f t="shared" si="11"/>
        <v>1</v>
      </c>
    </row>
    <row r="213" spans="1:18" ht="50.1" customHeight="1" x14ac:dyDescent="0.3">
      <c r="A213" s="457" t="s">
        <v>1188</v>
      </c>
      <c r="B213" s="259" t="s">
        <v>1549</v>
      </c>
      <c r="C213" s="608" t="s">
        <v>1559</v>
      </c>
      <c r="D213" s="610">
        <v>1</v>
      </c>
      <c r="E213" s="463" t="s">
        <v>1560</v>
      </c>
      <c r="F213" s="455" t="s">
        <v>1563</v>
      </c>
      <c r="G213" s="462" t="s">
        <v>1580</v>
      </c>
      <c r="H213" s="706" t="s">
        <v>241</v>
      </c>
      <c r="I213" s="710">
        <v>1</v>
      </c>
      <c r="J213" s="419" t="s">
        <v>1611</v>
      </c>
      <c r="K213" s="414" t="s">
        <v>222</v>
      </c>
      <c r="L213" s="414" t="s">
        <v>536</v>
      </c>
      <c r="M213" s="414" t="s">
        <v>536</v>
      </c>
      <c r="N213" s="529" t="s">
        <v>657</v>
      </c>
      <c r="O213" s="530" t="s">
        <v>2139</v>
      </c>
      <c r="P213" s="531" t="str">
        <f t="shared" si="9"/>
        <v>중기과제</v>
      </c>
      <c r="Q213" s="532" t="str">
        <f t="shared" si="10"/>
        <v>검토중</v>
      </c>
      <c r="R213" s="87" t="b">
        <f t="shared" si="11"/>
        <v>1</v>
      </c>
    </row>
    <row r="214" spans="1:18" ht="50.1" customHeight="1" x14ac:dyDescent="0.3">
      <c r="A214" s="457" t="s">
        <v>1188</v>
      </c>
      <c r="B214" s="259" t="s">
        <v>1549</v>
      </c>
      <c r="C214" s="608" t="s">
        <v>1559</v>
      </c>
      <c r="D214" s="610">
        <v>1</v>
      </c>
      <c r="E214" s="463" t="s">
        <v>1560</v>
      </c>
      <c r="F214" s="455" t="s">
        <v>1563</v>
      </c>
      <c r="G214" s="462" t="s">
        <v>1580</v>
      </c>
      <c r="H214" s="706" t="s">
        <v>241</v>
      </c>
      <c r="I214" s="710">
        <v>1</v>
      </c>
      <c r="J214" s="419" t="s">
        <v>1612</v>
      </c>
      <c r="K214" s="414" t="s">
        <v>222</v>
      </c>
      <c r="L214" s="414" t="s">
        <v>536</v>
      </c>
      <c r="M214" s="414" t="s">
        <v>536</v>
      </c>
      <c r="N214" s="529" t="s">
        <v>655</v>
      </c>
      <c r="O214" s="530" t="s">
        <v>1267</v>
      </c>
      <c r="P214" s="531" t="str">
        <f t="shared" si="9"/>
        <v>종결과제</v>
      </c>
      <c r="Q214" s="532" t="str">
        <f t="shared" si="10"/>
        <v>처리완료</v>
      </c>
      <c r="R214" s="87" t="b">
        <f t="shared" si="11"/>
        <v>1</v>
      </c>
    </row>
    <row r="215" spans="1:18" ht="50.1" customHeight="1" x14ac:dyDescent="0.3">
      <c r="A215" s="457" t="s">
        <v>1188</v>
      </c>
      <c r="B215" s="259" t="s">
        <v>1549</v>
      </c>
      <c r="C215" s="608" t="s">
        <v>1559</v>
      </c>
      <c r="D215" s="610">
        <v>1</v>
      </c>
      <c r="E215" s="463" t="s">
        <v>1560</v>
      </c>
      <c r="F215" s="455" t="s">
        <v>1563</v>
      </c>
      <c r="G215" s="462" t="s">
        <v>1580</v>
      </c>
      <c r="H215" s="706" t="s">
        <v>239</v>
      </c>
      <c r="I215" s="710">
        <v>1</v>
      </c>
      <c r="J215" s="419" t="s">
        <v>1613</v>
      </c>
      <c r="K215" s="414" t="s">
        <v>222</v>
      </c>
      <c r="L215" s="414" t="s">
        <v>536</v>
      </c>
      <c r="M215" s="414" t="s">
        <v>536</v>
      </c>
      <c r="N215" s="529" t="s">
        <v>655</v>
      </c>
      <c r="O215" s="530" t="s">
        <v>1267</v>
      </c>
      <c r="P215" s="531" t="str">
        <f t="shared" si="9"/>
        <v>종결과제</v>
      </c>
      <c r="Q215" s="532" t="str">
        <f t="shared" si="10"/>
        <v>처리완료</v>
      </c>
      <c r="R215" s="87" t="b">
        <f t="shared" si="11"/>
        <v>1</v>
      </c>
    </row>
    <row r="216" spans="1:18" ht="50.1" customHeight="1" x14ac:dyDescent="0.3">
      <c r="A216" s="457" t="s">
        <v>1188</v>
      </c>
      <c r="B216" s="259" t="s">
        <v>1549</v>
      </c>
      <c r="C216" s="608" t="s">
        <v>1559</v>
      </c>
      <c r="D216" s="610">
        <v>1</v>
      </c>
      <c r="E216" s="463" t="s">
        <v>1560</v>
      </c>
      <c r="F216" s="455" t="s">
        <v>1563</v>
      </c>
      <c r="G216" s="462" t="s">
        <v>1580</v>
      </c>
      <c r="H216" s="706" t="s">
        <v>242</v>
      </c>
      <c r="I216" s="710">
        <v>1</v>
      </c>
      <c r="J216" s="419" t="s">
        <v>1614</v>
      </c>
      <c r="K216" s="414" t="s">
        <v>222</v>
      </c>
      <c r="L216" s="414" t="s">
        <v>536</v>
      </c>
      <c r="M216" s="414" t="s">
        <v>536</v>
      </c>
      <c r="N216" s="529" t="s">
        <v>655</v>
      </c>
      <c r="O216" s="530" t="s">
        <v>1267</v>
      </c>
      <c r="P216" s="531" t="str">
        <f t="shared" si="9"/>
        <v>종결과제</v>
      </c>
      <c r="Q216" s="532" t="str">
        <f t="shared" si="10"/>
        <v>처리완료</v>
      </c>
      <c r="R216" s="87" t="b">
        <f t="shared" si="11"/>
        <v>1</v>
      </c>
    </row>
    <row r="217" spans="1:18" ht="50.1" customHeight="1" x14ac:dyDescent="0.3">
      <c r="A217" s="457" t="s">
        <v>1188</v>
      </c>
      <c r="B217" s="259" t="s">
        <v>1549</v>
      </c>
      <c r="C217" s="608" t="s">
        <v>1559</v>
      </c>
      <c r="D217" s="610">
        <v>1</v>
      </c>
      <c r="E217" s="463" t="s">
        <v>1560</v>
      </c>
      <c r="F217" s="455" t="s">
        <v>1563</v>
      </c>
      <c r="G217" s="462" t="s">
        <v>1580</v>
      </c>
      <c r="H217" s="706" t="s">
        <v>241</v>
      </c>
      <c r="I217" s="710">
        <v>1</v>
      </c>
      <c r="J217" s="419" t="s">
        <v>1612</v>
      </c>
      <c r="K217" s="414" t="s">
        <v>222</v>
      </c>
      <c r="L217" s="414" t="s">
        <v>536</v>
      </c>
      <c r="M217" s="414" t="s">
        <v>536</v>
      </c>
      <c r="N217" s="529" t="s">
        <v>655</v>
      </c>
      <c r="O217" s="530" t="s">
        <v>1267</v>
      </c>
      <c r="P217" s="531" t="str">
        <f t="shared" si="9"/>
        <v>종결과제</v>
      </c>
      <c r="Q217" s="532" t="str">
        <f t="shared" si="10"/>
        <v>처리완료</v>
      </c>
      <c r="R217" s="87" t="b">
        <f t="shared" si="11"/>
        <v>1</v>
      </c>
    </row>
    <row r="218" spans="1:18" ht="50.1" customHeight="1" x14ac:dyDescent="0.3">
      <c r="A218" s="457" t="s">
        <v>1188</v>
      </c>
      <c r="B218" s="259" t="s">
        <v>1549</v>
      </c>
      <c r="C218" s="608" t="s">
        <v>1559</v>
      </c>
      <c r="D218" s="610">
        <v>1</v>
      </c>
      <c r="E218" s="463" t="s">
        <v>1560</v>
      </c>
      <c r="F218" s="455" t="s">
        <v>1563</v>
      </c>
      <c r="G218" s="462" t="s">
        <v>1580</v>
      </c>
      <c r="H218" s="706" t="s">
        <v>418</v>
      </c>
      <c r="I218" s="710">
        <v>1</v>
      </c>
      <c r="J218" s="419" t="s">
        <v>1615</v>
      </c>
      <c r="K218" s="414" t="s">
        <v>222</v>
      </c>
      <c r="L218" s="414" t="s">
        <v>536</v>
      </c>
      <c r="M218" s="414" t="s">
        <v>536</v>
      </c>
      <c r="N218" s="529" t="s">
        <v>655</v>
      </c>
      <c r="O218" s="530" t="s">
        <v>1267</v>
      </c>
      <c r="P218" s="531" t="str">
        <f t="shared" si="9"/>
        <v>종결과제</v>
      </c>
      <c r="Q218" s="532" t="str">
        <f t="shared" si="10"/>
        <v>처리완료</v>
      </c>
      <c r="R218" s="87" t="b">
        <f t="shared" si="11"/>
        <v>1</v>
      </c>
    </row>
    <row r="219" spans="1:18" ht="50.1" customHeight="1" x14ac:dyDescent="0.3">
      <c r="A219" s="457" t="s">
        <v>1173</v>
      </c>
      <c r="B219" s="259" t="s">
        <v>1548</v>
      </c>
      <c r="C219" s="608" t="s">
        <v>1564</v>
      </c>
      <c r="D219" s="610">
        <v>2</v>
      </c>
      <c r="E219" s="463" t="s">
        <v>1568</v>
      </c>
      <c r="F219" s="455" t="s">
        <v>1562</v>
      </c>
      <c r="G219" s="462" t="s">
        <v>1570</v>
      </c>
      <c r="H219" s="706" t="s">
        <v>1586</v>
      </c>
      <c r="I219" s="710">
        <v>1</v>
      </c>
      <c r="J219" s="419" t="s">
        <v>1630</v>
      </c>
      <c r="K219" s="414" t="s">
        <v>222</v>
      </c>
      <c r="L219" s="414" t="s">
        <v>278</v>
      </c>
      <c r="M219" s="414" t="s">
        <v>278</v>
      </c>
      <c r="N219" s="529" t="s">
        <v>668</v>
      </c>
      <c r="O219" s="530" t="s">
        <v>2102</v>
      </c>
      <c r="P219" s="531" t="str">
        <f t="shared" si="9"/>
        <v>장기과제</v>
      </c>
      <c r="Q219" s="532" t="str">
        <f t="shared" si="10"/>
        <v>검토중</v>
      </c>
      <c r="R219" s="87" t="b">
        <f t="shared" si="11"/>
        <v>1</v>
      </c>
    </row>
    <row r="220" spans="1:18" ht="50.1" customHeight="1" x14ac:dyDescent="0.3">
      <c r="A220" s="457" t="s">
        <v>1173</v>
      </c>
      <c r="B220" s="259" t="s">
        <v>1548</v>
      </c>
      <c r="C220" s="608" t="s">
        <v>1564</v>
      </c>
      <c r="D220" s="610">
        <v>2</v>
      </c>
      <c r="E220" s="463" t="s">
        <v>1568</v>
      </c>
      <c r="F220" s="455" t="s">
        <v>1562</v>
      </c>
      <c r="G220" s="462" t="s">
        <v>1570</v>
      </c>
      <c r="H220" s="706" t="s">
        <v>1586</v>
      </c>
      <c r="I220" s="710">
        <v>1</v>
      </c>
      <c r="J220" s="419" t="s">
        <v>1631</v>
      </c>
      <c r="K220" s="414" t="s">
        <v>222</v>
      </c>
      <c r="L220" s="414" t="s">
        <v>278</v>
      </c>
      <c r="M220" s="414" t="s">
        <v>278</v>
      </c>
      <c r="N220" s="529" t="s">
        <v>655</v>
      </c>
      <c r="O220" s="530" t="s">
        <v>2095</v>
      </c>
      <c r="P220" s="531" t="str">
        <f t="shared" si="9"/>
        <v>종결과제</v>
      </c>
      <c r="Q220" s="532" t="str">
        <f t="shared" si="10"/>
        <v>처리완료</v>
      </c>
      <c r="R220" s="87" t="b">
        <f t="shared" si="11"/>
        <v>1</v>
      </c>
    </row>
    <row r="221" spans="1:18" ht="50.1" customHeight="1" x14ac:dyDescent="0.3">
      <c r="A221" s="457" t="s">
        <v>1173</v>
      </c>
      <c r="B221" s="259" t="s">
        <v>1548</v>
      </c>
      <c r="C221" s="608" t="s">
        <v>1564</v>
      </c>
      <c r="D221" s="610">
        <v>2</v>
      </c>
      <c r="E221" s="463" t="s">
        <v>1568</v>
      </c>
      <c r="F221" s="455" t="s">
        <v>1562</v>
      </c>
      <c r="G221" s="462" t="s">
        <v>1570</v>
      </c>
      <c r="H221" s="706" t="s">
        <v>241</v>
      </c>
      <c r="I221" s="710">
        <v>1</v>
      </c>
      <c r="J221" s="419" t="s">
        <v>1632</v>
      </c>
      <c r="K221" s="414" t="s">
        <v>222</v>
      </c>
      <c r="L221" s="414" t="s">
        <v>278</v>
      </c>
      <c r="M221" s="414" t="s">
        <v>278</v>
      </c>
      <c r="N221" s="529" t="s">
        <v>655</v>
      </c>
      <c r="O221" s="530" t="s">
        <v>2095</v>
      </c>
      <c r="P221" s="531" t="str">
        <f t="shared" si="9"/>
        <v>종결과제</v>
      </c>
      <c r="Q221" s="532" t="str">
        <f t="shared" si="10"/>
        <v>처리완료</v>
      </c>
      <c r="R221" s="87" t="b">
        <f t="shared" si="11"/>
        <v>1</v>
      </c>
    </row>
    <row r="222" spans="1:18" ht="50.1" customHeight="1" x14ac:dyDescent="0.3">
      <c r="A222" s="457" t="s">
        <v>1173</v>
      </c>
      <c r="B222" s="259" t="s">
        <v>1548</v>
      </c>
      <c r="C222" s="608" t="s">
        <v>1564</v>
      </c>
      <c r="D222" s="610">
        <v>2</v>
      </c>
      <c r="E222" s="463" t="s">
        <v>1568</v>
      </c>
      <c r="F222" s="455" t="s">
        <v>1562</v>
      </c>
      <c r="G222" s="462" t="s">
        <v>1570</v>
      </c>
      <c r="H222" s="706" t="s">
        <v>1586</v>
      </c>
      <c r="I222" s="710">
        <v>1</v>
      </c>
      <c r="J222" s="419" t="s">
        <v>1633</v>
      </c>
      <c r="K222" s="414" t="s">
        <v>222</v>
      </c>
      <c r="L222" s="414" t="s">
        <v>278</v>
      </c>
      <c r="M222" s="414" t="s">
        <v>278</v>
      </c>
      <c r="N222" s="529" t="s">
        <v>657</v>
      </c>
      <c r="O222" s="530" t="s">
        <v>2140</v>
      </c>
      <c r="P222" s="531" t="str">
        <f t="shared" si="9"/>
        <v>중기과제</v>
      </c>
      <c r="Q222" s="532" t="str">
        <f t="shared" si="10"/>
        <v>검토중</v>
      </c>
      <c r="R222" s="87" t="b">
        <f t="shared" si="11"/>
        <v>1</v>
      </c>
    </row>
    <row r="223" spans="1:18" ht="50.1" customHeight="1" x14ac:dyDescent="0.3">
      <c r="A223" s="259" t="s">
        <v>1188</v>
      </c>
      <c r="B223" s="259" t="s">
        <v>1549</v>
      </c>
      <c r="C223" s="608" t="s">
        <v>1572</v>
      </c>
      <c r="D223" s="610">
        <v>1</v>
      </c>
      <c r="E223" s="463" t="s">
        <v>1573</v>
      </c>
      <c r="F223" s="455" t="s">
        <v>106</v>
      </c>
      <c r="G223" s="462" t="s">
        <v>187</v>
      </c>
      <c r="H223" s="706" t="s">
        <v>1646</v>
      </c>
      <c r="I223" s="710">
        <v>1</v>
      </c>
      <c r="J223" s="419" t="s">
        <v>1647</v>
      </c>
      <c r="K223" s="414" t="s">
        <v>222</v>
      </c>
      <c r="L223" s="414" t="s">
        <v>253</v>
      </c>
      <c r="M223" s="414" t="s">
        <v>253</v>
      </c>
      <c r="N223" s="529" t="s">
        <v>668</v>
      </c>
      <c r="O223" s="530" t="s">
        <v>2141</v>
      </c>
      <c r="P223" s="531" t="str">
        <f t="shared" si="9"/>
        <v>장기과제</v>
      </c>
      <c r="Q223" s="532" t="str">
        <f t="shared" si="10"/>
        <v>검토중</v>
      </c>
      <c r="R223" s="87" t="b">
        <f t="shared" si="11"/>
        <v>1</v>
      </c>
    </row>
    <row r="224" spans="1:18" ht="50.1" customHeight="1" x14ac:dyDescent="0.3">
      <c r="A224" s="259" t="s">
        <v>1188</v>
      </c>
      <c r="B224" s="259" t="s">
        <v>1549</v>
      </c>
      <c r="C224" s="608" t="s">
        <v>1572</v>
      </c>
      <c r="D224" s="610">
        <v>1</v>
      </c>
      <c r="E224" s="463" t="s">
        <v>1573</v>
      </c>
      <c r="F224" s="455" t="s">
        <v>106</v>
      </c>
      <c r="G224" s="462" t="s">
        <v>187</v>
      </c>
      <c r="H224" s="706" t="s">
        <v>241</v>
      </c>
      <c r="I224" s="710">
        <v>1</v>
      </c>
      <c r="J224" s="419" t="s">
        <v>1648</v>
      </c>
      <c r="K224" s="414" t="s">
        <v>222</v>
      </c>
      <c r="L224" s="414" t="s">
        <v>253</v>
      </c>
      <c r="M224" s="414" t="s">
        <v>253</v>
      </c>
      <c r="N224" s="529" t="s">
        <v>655</v>
      </c>
      <c r="O224" s="530" t="s">
        <v>2133</v>
      </c>
      <c r="P224" s="531" t="str">
        <f t="shared" si="9"/>
        <v>종결과제</v>
      </c>
      <c r="Q224" s="532" t="str">
        <f t="shared" si="10"/>
        <v>처리완료</v>
      </c>
      <c r="R224" s="87" t="b">
        <f t="shared" si="11"/>
        <v>1</v>
      </c>
    </row>
    <row r="225" spans="1:18" ht="50.1" customHeight="1" x14ac:dyDescent="0.3">
      <c r="A225" s="259" t="s">
        <v>1188</v>
      </c>
      <c r="B225" s="259" t="s">
        <v>1549</v>
      </c>
      <c r="C225" s="608" t="s">
        <v>1572</v>
      </c>
      <c r="D225" s="610">
        <v>1</v>
      </c>
      <c r="E225" s="463" t="s">
        <v>1573</v>
      </c>
      <c r="F225" s="455" t="s">
        <v>106</v>
      </c>
      <c r="G225" s="462" t="s">
        <v>187</v>
      </c>
      <c r="H225" s="706" t="s">
        <v>241</v>
      </c>
      <c r="I225" s="710">
        <v>1</v>
      </c>
      <c r="J225" s="419" t="s">
        <v>1649</v>
      </c>
      <c r="K225" s="414" t="s">
        <v>222</v>
      </c>
      <c r="L225" s="414" t="s">
        <v>253</v>
      </c>
      <c r="M225" s="414" t="s">
        <v>253</v>
      </c>
      <c r="N225" s="529" t="s">
        <v>2092</v>
      </c>
      <c r="O225" s="530" t="s">
        <v>2142</v>
      </c>
      <c r="P225" s="531" t="str">
        <f t="shared" si="9"/>
        <v>기타</v>
      </c>
      <c r="Q225" s="532" t="str">
        <f t="shared" si="10"/>
        <v>기타</v>
      </c>
      <c r="R225" s="87" t="b">
        <f t="shared" si="11"/>
        <v>1</v>
      </c>
    </row>
    <row r="226" spans="1:18" ht="50.1" customHeight="1" x14ac:dyDescent="0.3">
      <c r="A226" s="259" t="s">
        <v>1188</v>
      </c>
      <c r="B226" s="259" t="s">
        <v>1549</v>
      </c>
      <c r="C226" s="608" t="s">
        <v>1576</v>
      </c>
      <c r="D226" s="610">
        <v>1</v>
      </c>
      <c r="E226" s="463" t="s">
        <v>1577</v>
      </c>
      <c r="F226" s="455" t="s">
        <v>106</v>
      </c>
      <c r="G226" s="462" t="s">
        <v>753</v>
      </c>
      <c r="H226" s="706" t="s">
        <v>1646</v>
      </c>
      <c r="I226" s="710">
        <v>1</v>
      </c>
      <c r="J226" s="419" t="s">
        <v>1654</v>
      </c>
      <c r="K226" s="414" t="s">
        <v>222</v>
      </c>
      <c r="L226" s="414" t="s">
        <v>594</v>
      </c>
      <c r="M226" s="414" t="s">
        <v>594</v>
      </c>
      <c r="N226" s="529" t="s">
        <v>666</v>
      </c>
      <c r="O226" s="530" t="s">
        <v>2143</v>
      </c>
      <c r="P226" s="531" t="str">
        <f t="shared" si="9"/>
        <v>-</v>
      </c>
      <c r="Q226" s="532" t="str">
        <f t="shared" si="10"/>
        <v>처리불가</v>
      </c>
      <c r="R226" s="87" t="b">
        <f t="shared" si="11"/>
        <v>0</v>
      </c>
    </row>
    <row r="227" spans="1:18" ht="50.1" customHeight="1" x14ac:dyDescent="0.3">
      <c r="A227" s="259" t="s">
        <v>1188</v>
      </c>
      <c r="B227" s="259" t="s">
        <v>1549</v>
      </c>
      <c r="C227" s="608" t="s">
        <v>1576</v>
      </c>
      <c r="D227" s="610">
        <v>1</v>
      </c>
      <c r="E227" s="463" t="s">
        <v>1577</v>
      </c>
      <c r="F227" s="455" t="s">
        <v>106</v>
      </c>
      <c r="G227" s="462" t="s">
        <v>753</v>
      </c>
      <c r="H227" s="706" t="s">
        <v>1653</v>
      </c>
      <c r="I227" s="710">
        <v>1</v>
      </c>
      <c r="J227" s="419" t="s">
        <v>1655</v>
      </c>
      <c r="K227" s="414" t="s">
        <v>222</v>
      </c>
      <c r="L227" s="414" t="s">
        <v>594</v>
      </c>
      <c r="M227" s="414" t="s">
        <v>594</v>
      </c>
      <c r="N227" s="529" t="s">
        <v>680</v>
      </c>
      <c r="O227" s="530" t="s">
        <v>2144</v>
      </c>
      <c r="P227" s="531" t="str">
        <f t="shared" si="9"/>
        <v>진행과제</v>
      </c>
      <c r="Q227" s="532" t="str">
        <f t="shared" si="10"/>
        <v>처리중</v>
      </c>
      <c r="R227" s="87" t="b">
        <f t="shared" si="11"/>
        <v>1</v>
      </c>
    </row>
    <row r="228" spans="1:18" ht="50.1" customHeight="1" x14ac:dyDescent="0.3">
      <c r="A228" s="259" t="s">
        <v>1188</v>
      </c>
      <c r="B228" s="259" t="s">
        <v>1549</v>
      </c>
      <c r="C228" s="608" t="s">
        <v>1576</v>
      </c>
      <c r="D228" s="610">
        <v>1</v>
      </c>
      <c r="E228" s="463" t="s">
        <v>1577</v>
      </c>
      <c r="F228" s="455" t="s">
        <v>106</v>
      </c>
      <c r="G228" s="462" t="s">
        <v>753</v>
      </c>
      <c r="H228" s="706" t="s">
        <v>241</v>
      </c>
      <c r="I228" s="710">
        <v>1</v>
      </c>
      <c r="J228" s="419" t="s">
        <v>1656</v>
      </c>
      <c r="K228" s="414" t="s">
        <v>222</v>
      </c>
      <c r="L228" s="414" t="s">
        <v>594</v>
      </c>
      <c r="M228" s="414" t="s">
        <v>594</v>
      </c>
      <c r="N228" s="529" t="s">
        <v>655</v>
      </c>
      <c r="O228" s="530" t="s">
        <v>2127</v>
      </c>
      <c r="P228" s="531" t="str">
        <f t="shared" si="9"/>
        <v>종결과제</v>
      </c>
      <c r="Q228" s="532" t="str">
        <f t="shared" si="10"/>
        <v>처리완료</v>
      </c>
      <c r="R228" s="87" t="b">
        <f t="shared" si="11"/>
        <v>1</v>
      </c>
    </row>
    <row r="229" spans="1:18" ht="50.1" customHeight="1" x14ac:dyDescent="0.3">
      <c r="A229" s="259" t="s">
        <v>1188</v>
      </c>
      <c r="B229" s="259" t="s">
        <v>1549</v>
      </c>
      <c r="C229" s="608" t="s">
        <v>1576</v>
      </c>
      <c r="D229" s="610">
        <v>1</v>
      </c>
      <c r="E229" s="463" t="s">
        <v>1577</v>
      </c>
      <c r="F229" s="455" t="s">
        <v>106</v>
      </c>
      <c r="G229" s="462" t="s">
        <v>753</v>
      </c>
      <c r="H229" s="706" t="s">
        <v>1646</v>
      </c>
      <c r="I229" s="710">
        <v>1</v>
      </c>
      <c r="J229" s="419" t="s">
        <v>1657</v>
      </c>
      <c r="K229" s="414" t="s">
        <v>222</v>
      </c>
      <c r="L229" s="414" t="s">
        <v>594</v>
      </c>
      <c r="M229" s="414" t="s">
        <v>594</v>
      </c>
      <c r="N229" s="529" t="s">
        <v>668</v>
      </c>
      <c r="O229" s="530" t="s">
        <v>2145</v>
      </c>
      <c r="P229" s="531" t="str">
        <f t="shared" si="9"/>
        <v>장기과제</v>
      </c>
      <c r="Q229" s="532" t="str">
        <f t="shared" si="10"/>
        <v>검토중</v>
      </c>
      <c r="R229" s="87" t="b">
        <f t="shared" si="11"/>
        <v>1</v>
      </c>
    </row>
    <row r="230" spans="1:18" ht="50.1" customHeight="1" x14ac:dyDescent="0.3">
      <c r="A230" s="259" t="s">
        <v>1188</v>
      </c>
      <c r="B230" s="259" t="s">
        <v>1659</v>
      </c>
      <c r="C230" s="608" t="s">
        <v>1660</v>
      </c>
      <c r="D230" s="610">
        <v>1</v>
      </c>
      <c r="E230" s="463" t="s">
        <v>1721</v>
      </c>
      <c r="F230" s="455" t="s">
        <v>1662</v>
      </c>
      <c r="G230" s="462" t="s">
        <v>1664</v>
      </c>
      <c r="H230" s="706" t="s">
        <v>1722</v>
      </c>
      <c r="I230" s="710">
        <v>6</v>
      </c>
      <c r="J230" s="453" t="s">
        <v>1732</v>
      </c>
      <c r="K230" s="414" t="s">
        <v>222</v>
      </c>
      <c r="L230" s="414" t="s">
        <v>362</v>
      </c>
      <c r="M230" s="414" t="s">
        <v>362</v>
      </c>
      <c r="N230" s="529" t="s">
        <v>680</v>
      </c>
      <c r="O230" s="530" t="s">
        <v>688</v>
      </c>
      <c r="P230" s="531" t="str">
        <f t="shared" si="9"/>
        <v>진행과제</v>
      </c>
      <c r="Q230" s="532" t="str">
        <f t="shared" si="10"/>
        <v>처리중</v>
      </c>
      <c r="R230" s="87" t="b">
        <f t="shared" si="11"/>
        <v>1</v>
      </c>
    </row>
    <row r="231" spans="1:18" ht="50.1" customHeight="1" x14ac:dyDescent="0.3">
      <c r="A231" s="259" t="s">
        <v>1188</v>
      </c>
      <c r="B231" s="259" t="s">
        <v>1659</v>
      </c>
      <c r="C231" s="608" t="s">
        <v>1660</v>
      </c>
      <c r="D231" s="610">
        <v>1</v>
      </c>
      <c r="E231" s="463" t="s">
        <v>1721</v>
      </c>
      <c r="F231" s="455" t="s">
        <v>1662</v>
      </c>
      <c r="G231" s="462" t="s">
        <v>1664</v>
      </c>
      <c r="H231" s="706" t="s">
        <v>1723</v>
      </c>
      <c r="I231" s="710">
        <v>3</v>
      </c>
      <c r="J231" s="419" t="s">
        <v>1728</v>
      </c>
      <c r="K231" s="414" t="s">
        <v>222</v>
      </c>
      <c r="L231" s="414" t="s">
        <v>362</v>
      </c>
      <c r="M231" s="414" t="s">
        <v>362</v>
      </c>
      <c r="N231" s="529" t="s">
        <v>680</v>
      </c>
      <c r="O231" s="530" t="s">
        <v>688</v>
      </c>
      <c r="P231" s="531" t="str">
        <f t="shared" si="9"/>
        <v>진행과제</v>
      </c>
      <c r="Q231" s="532" t="str">
        <f t="shared" si="10"/>
        <v>처리중</v>
      </c>
      <c r="R231" s="87" t="b">
        <f t="shared" si="11"/>
        <v>1</v>
      </c>
    </row>
    <row r="232" spans="1:18" ht="50.1" customHeight="1" x14ac:dyDescent="0.3">
      <c r="A232" s="259" t="s">
        <v>1188</v>
      </c>
      <c r="B232" s="259" t="s">
        <v>1659</v>
      </c>
      <c r="C232" s="608" t="s">
        <v>1660</v>
      </c>
      <c r="D232" s="610">
        <v>1</v>
      </c>
      <c r="E232" s="463" t="s">
        <v>1721</v>
      </c>
      <c r="F232" s="455" t="s">
        <v>1662</v>
      </c>
      <c r="G232" s="462" t="s">
        <v>1664</v>
      </c>
      <c r="H232" s="706" t="s">
        <v>1724</v>
      </c>
      <c r="I232" s="710">
        <v>2</v>
      </c>
      <c r="J232" s="419" t="s">
        <v>1729</v>
      </c>
      <c r="K232" s="414" t="s">
        <v>222</v>
      </c>
      <c r="L232" s="414" t="s">
        <v>362</v>
      </c>
      <c r="M232" s="414" t="s">
        <v>362</v>
      </c>
      <c r="N232" s="529" t="s">
        <v>680</v>
      </c>
      <c r="O232" s="530" t="s">
        <v>688</v>
      </c>
      <c r="P232" s="531" t="str">
        <f t="shared" si="9"/>
        <v>진행과제</v>
      </c>
      <c r="Q232" s="532" t="str">
        <f t="shared" si="10"/>
        <v>처리중</v>
      </c>
      <c r="R232" s="87" t="b">
        <f t="shared" si="11"/>
        <v>1</v>
      </c>
    </row>
    <row r="233" spans="1:18" ht="50.1" customHeight="1" x14ac:dyDescent="0.3">
      <c r="A233" s="259" t="s">
        <v>1188</v>
      </c>
      <c r="B233" s="259" t="s">
        <v>1659</v>
      </c>
      <c r="C233" s="608" t="s">
        <v>1660</v>
      </c>
      <c r="D233" s="610">
        <v>1</v>
      </c>
      <c r="E233" s="463" t="s">
        <v>1721</v>
      </c>
      <c r="F233" s="455" t="s">
        <v>1662</v>
      </c>
      <c r="G233" s="462" t="s">
        <v>1664</v>
      </c>
      <c r="H233" s="706" t="s">
        <v>1722</v>
      </c>
      <c r="I233" s="710">
        <v>1</v>
      </c>
      <c r="J233" s="419" t="s">
        <v>1731</v>
      </c>
      <c r="K233" s="414" t="s">
        <v>222</v>
      </c>
      <c r="L233" s="414" t="s">
        <v>362</v>
      </c>
      <c r="M233" s="414" t="s">
        <v>362</v>
      </c>
      <c r="N233" s="529" t="s">
        <v>680</v>
      </c>
      <c r="O233" s="530" t="s">
        <v>688</v>
      </c>
      <c r="P233" s="531" t="str">
        <f t="shared" si="9"/>
        <v>진행과제</v>
      </c>
      <c r="Q233" s="532" t="str">
        <f t="shared" si="10"/>
        <v>처리중</v>
      </c>
      <c r="R233" s="87" t="b">
        <f t="shared" si="11"/>
        <v>1</v>
      </c>
    </row>
    <row r="234" spans="1:18" ht="50.1" customHeight="1" x14ac:dyDescent="0.3">
      <c r="A234" s="259" t="s">
        <v>1188</v>
      </c>
      <c r="B234" s="259" t="s">
        <v>1659</v>
      </c>
      <c r="C234" s="608" t="s">
        <v>1660</v>
      </c>
      <c r="D234" s="610">
        <v>1</v>
      </c>
      <c r="E234" s="463" t="s">
        <v>1721</v>
      </c>
      <c r="F234" s="455" t="s">
        <v>1662</v>
      </c>
      <c r="G234" s="462" t="s">
        <v>1664</v>
      </c>
      <c r="H234" s="706" t="s">
        <v>1722</v>
      </c>
      <c r="I234" s="710">
        <v>1</v>
      </c>
      <c r="J234" s="419" t="s">
        <v>1725</v>
      </c>
      <c r="K234" s="414" t="s">
        <v>222</v>
      </c>
      <c r="L234" s="414" t="s">
        <v>362</v>
      </c>
      <c r="M234" s="414" t="s">
        <v>362</v>
      </c>
      <c r="N234" s="529" t="s">
        <v>655</v>
      </c>
      <c r="O234" s="530" t="s">
        <v>2128</v>
      </c>
      <c r="P234" s="531" t="str">
        <f t="shared" si="9"/>
        <v>종결과제</v>
      </c>
      <c r="Q234" s="532" t="str">
        <f t="shared" si="10"/>
        <v>처리완료</v>
      </c>
      <c r="R234" s="87" t="b">
        <f t="shared" si="11"/>
        <v>1</v>
      </c>
    </row>
    <row r="235" spans="1:18" ht="50.1" customHeight="1" x14ac:dyDescent="0.3">
      <c r="A235" s="259" t="s">
        <v>1188</v>
      </c>
      <c r="B235" s="259" t="s">
        <v>1659</v>
      </c>
      <c r="C235" s="608" t="s">
        <v>1660</v>
      </c>
      <c r="D235" s="610">
        <v>1</v>
      </c>
      <c r="E235" s="463" t="s">
        <v>1721</v>
      </c>
      <c r="F235" s="455" t="s">
        <v>1662</v>
      </c>
      <c r="G235" s="462" t="s">
        <v>1664</v>
      </c>
      <c r="H235" s="706" t="s">
        <v>1722</v>
      </c>
      <c r="I235" s="710">
        <v>1</v>
      </c>
      <c r="J235" s="419" t="s">
        <v>1726</v>
      </c>
      <c r="K235" s="414" t="s">
        <v>222</v>
      </c>
      <c r="L235" s="414" t="s">
        <v>362</v>
      </c>
      <c r="M235" s="414" t="s">
        <v>362</v>
      </c>
      <c r="N235" s="529" t="s">
        <v>655</v>
      </c>
      <c r="O235" s="530" t="s">
        <v>2128</v>
      </c>
      <c r="P235" s="531" t="str">
        <f t="shared" si="9"/>
        <v>종결과제</v>
      </c>
      <c r="Q235" s="532" t="str">
        <f t="shared" si="10"/>
        <v>처리완료</v>
      </c>
      <c r="R235" s="87" t="b">
        <f t="shared" si="11"/>
        <v>1</v>
      </c>
    </row>
    <row r="236" spans="1:18" ht="50.1" customHeight="1" x14ac:dyDescent="0.3">
      <c r="A236" s="259" t="s">
        <v>1188</v>
      </c>
      <c r="B236" s="259" t="s">
        <v>1659</v>
      </c>
      <c r="C236" s="608" t="s">
        <v>1660</v>
      </c>
      <c r="D236" s="610">
        <v>1</v>
      </c>
      <c r="E236" s="463" t="s">
        <v>1721</v>
      </c>
      <c r="F236" s="455" t="s">
        <v>1662</v>
      </c>
      <c r="G236" s="462" t="s">
        <v>1664</v>
      </c>
      <c r="H236" s="706" t="s">
        <v>1723</v>
      </c>
      <c r="I236" s="710">
        <v>1</v>
      </c>
      <c r="J236" s="419" t="s">
        <v>1727</v>
      </c>
      <c r="K236" s="414" t="s">
        <v>222</v>
      </c>
      <c r="L236" s="414" t="s">
        <v>362</v>
      </c>
      <c r="M236" s="414" t="s">
        <v>362</v>
      </c>
      <c r="N236" s="529" t="s">
        <v>680</v>
      </c>
      <c r="O236" s="530" t="s">
        <v>2146</v>
      </c>
      <c r="P236" s="531" t="str">
        <f t="shared" si="9"/>
        <v>진행과제</v>
      </c>
      <c r="Q236" s="532" t="str">
        <f t="shared" si="10"/>
        <v>처리중</v>
      </c>
      <c r="R236" s="87" t="b">
        <f t="shared" si="11"/>
        <v>1</v>
      </c>
    </row>
    <row r="237" spans="1:18" ht="50.1" customHeight="1" x14ac:dyDescent="0.3">
      <c r="A237" s="259" t="s">
        <v>1188</v>
      </c>
      <c r="B237" s="259" t="s">
        <v>1659</v>
      </c>
      <c r="C237" s="608" t="s">
        <v>1660</v>
      </c>
      <c r="D237" s="610">
        <v>1</v>
      </c>
      <c r="E237" s="463" t="s">
        <v>1721</v>
      </c>
      <c r="F237" s="455" t="s">
        <v>1662</v>
      </c>
      <c r="G237" s="462" t="s">
        <v>1664</v>
      </c>
      <c r="H237" s="706" t="s">
        <v>1724</v>
      </c>
      <c r="I237" s="710">
        <v>1</v>
      </c>
      <c r="J237" s="419" t="s">
        <v>1730</v>
      </c>
      <c r="K237" s="414" t="s">
        <v>222</v>
      </c>
      <c r="L237" s="414" t="s">
        <v>362</v>
      </c>
      <c r="M237" s="414" t="s">
        <v>362</v>
      </c>
      <c r="N237" s="529" t="s">
        <v>668</v>
      </c>
      <c r="O237" s="530" t="s">
        <v>2147</v>
      </c>
      <c r="P237" s="531" t="str">
        <f t="shared" si="9"/>
        <v>장기과제</v>
      </c>
      <c r="Q237" s="532" t="str">
        <f t="shared" si="10"/>
        <v>검토중</v>
      </c>
      <c r="R237" s="87" t="b">
        <f t="shared" si="11"/>
        <v>1</v>
      </c>
    </row>
    <row r="238" spans="1:18" ht="50.1" customHeight="1" x14ac:dyDescent="0.3">
      <c r="A238" s="259" t="s">
        <v>1188</v>
      </c>
      <c r="B238" s="259" t="s">
        <v>1659</v>
      </c>
      <c r="C238" s="608" t="s">
        <v>1660</v>
      </c>
      <c r="D238" s="610">
        <v>1</v>
      </c>
      <c r="E238" s="463" t="s">
        <v>1721</v>
      </c>
      <c r="F238" s="455" t="s">
        <v>1662</v>
      </c>
      <c r="G238" s="462" t="s">
        <v>1664</v>
      </c>
      <c r="H238" s="706" t="s">
        <v>1724</v>
      </c>
      <c r="I238" s="710">
        <v>1</v>
      </c>
      <c r="J238" s="419" t="s">
        <v>1733</v>
      </c>
      <c r="K238" s="414" t="s">
        <v>222</v>
      </c>
      <c r="L238" s="414" t="s">
        <v>362</v>
      </c>
      <c r="M238" s="414" t="s">
        <v>362</v>
      </c>
      <c r="N238" s="529" t="s">
        <v>655</v>
      </c>
      <c r="O238" s="530" t="s">
        <v>2128</v>
      </c>
      <c r="P238" s="531" t="str">
        <f t="shared" si="9"/>
        <v>종결과제</v>
      </c>
      <c r="Q238" s="532" t="str">
        <f t="shared" si="10"/>
        <v>처리완료</v>
      </c>
      <c r="R238" s="87" t="b">
        <f t="shared" si="11"/>
        <v>1</v>
      </c>
    </row>
    <row r="239" spans="1:18" ht="50.1" customHeight="1" x14ac:dyDescent="0.3">
      <c r="A239" s="259" t="s">
        <v>1188</v>
      </c>
      <c r="B239" s="259" t="s">
        <v>1659</v>
      </c>
      <c r="C239" s="608" t="s">
        <v>1660</v>
      </c>
      <c r="D239" s="610">
        <v>22</v>
      </c>
      <c r="E239" s="463" t="s">
        <v>1694</v>
      </c>
      <c r="F239" s="455" t="s">
        <v>1662</v>
      </c>
      <c r="G239" s="462" t="s">
        <v>1665</v>
      </c>
      <c r="H239" s="706" t="s">
        <v>1722</v>
      </c>
      <c r="I239" s="710">
        <v>1</v>
      </c>
      <c r="J239" s="419" t="s">
        <v>1743</v>
      </c>
      <c r="K239" s="414" t="s">
        <v>222</v>
      </c>
      <c r="L239" s="414" t="s">
        <v>247</v>
      </c>
      <c r="M239" s="414" t="s">
        <v>248</v>
      </c>
      <c r="N239" s="529" t="s">
        <v>657</v>
      </c>
      <c r="O239" s="530" t="s">
        <v>2148</v>
      </c>
      <c r="P239" s="531" t="str">
        <f t="shared" si="9"/>
        <v>중기과제</v>
      </c>
      <c r="Q239" s="532" t="str">
        <f t="shared" si="10"/>
        <v>검토중</v>
      </c>
      <c r="R239" s="87" t="b">
        <f t="shared" si="11"/>
        <v>1</v>
      </c>
    </row>
    <row r="240" spans="1:18" ht="50.1" customHeight="1" x14ac:dyDescent="0.3">
      <c r="A240" s="259" t="s">
        <v>1188</v>
      </c>
      <c r="B240" s="259" t="s">
        <v>1659</v>
      </c>
      <c r="C240" s="608" t="s">
        <v>1660</v>
      </c>
      <c r="D240" s="610">
        <v>22</v>
      </c>
      <c r="E240" s="463" t="s">
        <v>1694</v>
      </c>
      <c r="F240" s="455" t="s">
        <v>1662</v>
      </c>
      <c r="G240" s="462" t="s">
        <v>1665</v>
      </c>
      <c r="H240" s="706" t="s">
        <v>241</v>
      </c>
      <c r="I240" s="710">
        <v>1</v>
      </c>
      <c r="J240" s="419" t="s">
        <v>1744</v>
      </c>
      <c r="K240" s="414" t="s">
        <v>222</v>
      </c>
      <c r="L240" s="414" t="s">
        <v>247</v>
      </c>
      <c r="M240" s="414" t="s">
        <v>248</v>
      </c>
      <c r="N240" s="529" t="s">
        <v>662</v>
      </c>
      <c r="O240" s="530" t="s">
        <v>2149</v>
      </c>
      <c r="P240" s="531" t="str">
        <f t="shared" si="9"/>
        <v>종결과제</v>
      </c>
      <c r="Q240" s="532" t="str">
        <f t="shared" si="10"/>
        <v>처리완료</v>
      </c>
      <c r="R240" s="87" t="b">
        <f t="shared" si="11"/>
        <v>1</v>
      </c>
    </row>
    <row r="241" spans="1:18" ht="50.1" customHeight="1" x14ac:dyDescent="0.3">
      <c r="A241" s="259" t="s">
        <v>1188</v>
      </c>
      <c r="B241" s="259" t="s">
        <v>1659</v>
      </c>
      <c r="C241" s="608" t="s">
        <v>1670</v>
      </c>
      <c r="D241" s="610">
        <v>1</v>
      </c>
      <c r="E241" s="463" t="s">
        <v>1668</v>
      </c>
      <c r="F241" s="455" t="s">
        <v>1662</v>
      </c>
      <c r="G241" s="462" t="s">
        <v>1745</v>
      </c>
      <c r="H241" s="706" t="s">
        <v>1724</v>
      </c>
      <c r="I241" s="710">
        <v>2</v>
      </c>
      <c r="J241" s="419" t="s">
        <v>1761</v>
      </c>
      <c r="K241" s="414" t="s">
        <v>222</v>
      </c>
      <c r="L241" s="414" t="s">
        <v>204</v>
      </c>
      <c r="M241" s="414" t="s">
        <v>204</v>
      </c>
      <c r="N241" s="529" t="s">
        <v>2150</v>
      </c>
      <c r="O241" s="530" t="s">
        <v>2151</v>
      </c>
      <c r="P241" s="531" t="str">
        <f t="shared" si="9"/>
        <v>중기과제</v>
      </c>
      <c r="Q241" s="532" t="str">
        <f t="shared" si="10"/>
        <v>검토중</v>
      </c>
      <c r="R241" s="87" t="b">
        <f t="shared" si="11"/>
        <v>1</v>
      </c>
    </row>
    <row r="242" spans="1:18" ht="50.1" customHeight="1" x14ac:dyDescent="0.3">
      <c r="A242" s="259" t="s">
        <v>1188</v>
      </c>
      <c r="B242" s="259" t="s">
        <v>1659</v>
      </c>
      <c r="C242" s="608" t="s">
        <v>1670</v>
      </c>
      <c r="D242" s="610">
        <v>1</v>
      </c>
      <c r="E242" s="463" t="s">
        <v>1668</v>
      </c>
      <c r="F242" s="455" t="s">
        <v>1662</v>
      </c>
      <c r="G242" s="462" t="s">
        <v>1745</v>
      </c>
      <c r="H242" s="706" t="s">
        <v>1724</v>
      </c>
      <c r="I242" s="710">
        <v>1</v>
      </c>
      <c r="J242" s="419" t="s">
        <v>1762</v>
      </c>
      <c r="K242" s="414" t="s">
        <v>222</v>
      </c>
      <c r="L242" s="414" t="s">
        <v>204</v>
      </c>
      <c r="M242" s="414" t="s">
        <v>204</v>
      </c>
      <c r="N242" s="529" t="s">
        <v>666</v>
      </c>
      <c r="O242" s="530" t="s">
        <v>2152</v>
      </c>
      <c r="P242" s="531" t="str">
        <f t="shared" si="9"/>
        <v>-</v>
      </c>
      <c r="Q242" s="532" t="str">
        <f t="shared" si="10"/>
        <v>처리불가</v>
      </c>
      <c r="R242" s="87" t="b">
        <f t="shared" si="11"/>
        <v>0</v>
      </c>
    </row>
    <row r="243" spans="1:18" ht="50.1" customHeight="1" x14ac:dyDescent="0.3">
      <c r="A243" s="259" t="s">
        <v>1188</v>
      </c>
      <c r="B243" s="259" t="s">
        <v>1659</v>
      </c>
      <c r="C243" s="608" t="s">
        <v>1670</v>
      </c>
      <c r="D243" s="610">
        <v>1</v>
      </c>
      <c r="E243" s="463" t="s">
        <v>1668</v>
      </c>
      <c r="F243" s="455" t="s">
        <v>1662</v>
      </c>
      <c r="G243" s="462" t="s">
        <v>1745</v>
      </c>
      <c r="H243" s="706" t="s">
        <v>1724</v>
      </c>
      <c r="I243" s="710">
        <v>1</v>
      </c>
      <c r="J243" s="419" t="s">
        <v>1763</v>
      </c>
      <c r="K243" s="414" t="s">
        <v>222</v>
      </c>
      <c r="L243" s="414" t="s">
        <v>204</v>
      </c>
      <c r="M243" s="414" t="s">
        <v>204</v>
      </c>
      <c r="N243" s="529" t="s">
        <v>666</v>
      </c>
      <c r="O243" s="530" t="s">
        <v>2153</v>
      </c>
      <c r="P243" s="531" t="str">
        <f t="shared" si="9"/>
        <v>-</v>
      </c>
      <c r="Q243" s="532" t="str">
        <f t="shared" si="10"/>
        <v>처리불가</v>
      </c>
      <c r="R243" s="87" t="b">
        <f t="shared" si="11"/>
        <v>0</v>
      </c>
    </row>
    <row r="244" spans="1:18" ht="50.1" customHeight="1" x14ac:dyDescent="0.3">
      <c r="A244" s="259" t="s">
        <v>1188</v>
      </c>
      <c r="B244" s="259" t="s">
        <v>1659</v>
      </c>
      <c r="C244" s="608" t="s">
        <v>1670</v>
      </c>
      <c r="D244" s="610">
        <v>1</v>
      </c>
      <c r="E244" s="463" t="s">
        <v>1668</v>
      </c>
      <c r="F244" s="455" t="s">
        <v>1662</v>
      </c>
      <c r="G244" s="462" t="s">
        <v>1745</v>
      </c>
      <c r="H244" s="706" t="s">
        <v>1723</v>
      </c>
      <c r="I244" s="710">
        <v>1</v>
      </c>
      <c r="J244" s="419" t="s">
        <v>1764</v>
      </c>
      <c r="K244" s="414" t="s">
        <v>222</v>
      </c>
      <c r="L244" s="414" t="s">
        <v>204</v>
      </c>
      <c r="M244" s="414" t="s">
        <v>204</v>
      </c>
      <c r="N244" s="529" t="s">
        <v>680</v>
      </c>
      <c r="O244" s="530" t="s">
        <v>2111</v>
      </c>
      <c r="P244" s="531" t="str">
        <f t="shared" si="9"/>
        <v>진행과제</v>
      </c>
      <c r="Q244" s="532" t="str">
        <f t="shared" si="10"/>
        <v>처리중</v>
      </c>
      <c r="R244" s="87" t="b">
        <f t="shared" si="11"/>
        <v>1</v>
      </c>
    </row>
    <row r="245" spans="1:18" ht="50.1" customHeight="1" x14ac:dyDescent="0.3">
      <c r="A245" s="259" t="s">
        <v>1188</v>
      </c>
      <c r="B245" s="259" t="s">
        <v>1659</v>
      </c>
      <c r="C245" s="608" t="s">
        <v>1670</v>
      </c>
      <c r="D245" s="610">
        <v>1</v>
      </c>
      <c r="E245" s="463" t="s">
        <v>1668</v>
      </c>
      <c r="F245" s="455" t="s">
        <v>1662</v>
      </c>
      <c r="G245" s="462" t="s">
        <v>1745</v>
      </c>
      <c r="H245" s="706" t="s">
        <v>241</v>
      </c>
      <c r="I245" s="710">
        <v>1</v>
      </c>
      <c r="J245" s="419" t="s">
        <v>1765</v>
      </c>
      <c r="K245" s="414" t="s">
        <v>222</v>
      </c>
      <c r="L245" s="414" t="s">
        <v>204</v>
      </c>
      <c r="M245" s="414" t="s">
        <v>204</v>
      </c>
      <c r="N245" s="529" t="s">
        <v>1241</v>
      </c>
      <c r="O245" s="530" t="s">
        <v>1269</v>
      </c>
      <c r="P245" s="531" t="str">
        <f t="shared" si="9"/>
        <v>종결과제</v>
      </c>
      <c r="Q245" s="532" t="str">
        <f t="shared" si="10"/>
        <v>처리완료</v>
      </c>
      <c r="R245" s="87" t="b">
        <f t="shared" si="11"/>
        <v>1</v>
      </c>
    </row>
    <row r="246" spans="1:18" ht="50.1" customHeight="1" x14ac:dyDescent="0.3">
      <c r="A246" s="259" t="s">
        <v>1188</v>
      </c>
      <c r="B246" s="259" t="s">
        <v>1659</v>
      </c>
      <c r="C246" s="608" t="s">
        <v>1670</v>
      </c>
      <c r="D246" s="610">
        <v>1</v>
      </c>
      <c r="E246" s="463" t="s">
        <v>1668</v>
      </c>
      <c r="F246" s="455" t="s">
        <v>1662</v>
      </c>
      <c r="G246" s="462" t="s">
        <v>1745</v>
      </c>
      <c r="H246" s="706" t="s">
        <v>241</v>
      </c>
      <c r="I246" s="710">
        <v>1</v>
      </c>
      <c r="J246" s="419" t="s">
        <v>1766</v>
      </c>
      <c r="K246" s="414" t="s">
        <v>222</v>
      </c>
      <c r="L246" s="414" t="s">
        <v>204</v>
      </c>
      <c r="M246" s="414" t="s">
        <v>204</v>
      </c>
      <c r="N246" s="529" t="s">
        <v>680</v>
      </c>
      <c r="O246" s="530" t="s">
        <v>2111</v>
      </c>
      <c r="P246" s="531" t="str">
        <f t="shared" si="9"/>
        <v>진행과제</v>
      </c>
      <c r="Q246" s="532" t="str">
        <f t="shared" si="10"/>
        <v>처리중</v>
      </c>
      <c r="R246" s="87" t="b">
        <f t="shared" si="11"/>
        <v>1</v>
      </c>
    </row>
    <row r="247" spans="1:18" ht="50.1" customHeight="1" x14ac:dyDescent="0.3">
      <c r="A247" s="259" t="s">
        <v>1188</v>
      </c>
      <c r="B247" s="259" t="s">
        <v>1659</v>
      </c>
      <c r="C247" s="608" t="s">
        <v>1670</v>
      </c>
      <c r="D247" s="610">
        <v>1</v>
      </c>
      <c r="E247" s="463" t="s">
        <v>1671</v>
      </c>
      <c r="F247" s="455" t="s">
        <v>1662</v>
      </c>
      <c r="G247" s="462" t="s">
        <v>1677</v>
      </c>
      <c r="H247" s="706" t="s">
        <v>241</v>
      </c>
      <c r="I247" s="710">
        <v>1</v>
      </c>
      <c r="J247" s="419" t="s">
        <v>1787</v>
      </c>
      <c r="K247" s="414" t="s">
        <v>222</v>
      </c>
      <c r="L247" s="414" t="s">
        <v>1687</v>
      </c>
      <c r="M247" s="414" t="s">
        <v>1687</v>
      </c>
      <c r="N247" s="529" t="s">
        <v>657</v>
      </c>
      <c r="O247" s="530" t="s">
        <v>2154</v>
      </c>
      <c r="P247" s="531" t="str">
        <f t="shared" si="9"/>
        <v>중기과제</v>
      </c>
      <c r="Q247" s="532" t="str">
        <f t="shared" si="10"/>
        <v>검토중</v>
      </c>
      <c r="R247" s="87" t="b">
        <f t="shared" si="11"/>
        <v>1</v>
      </c>
    </row>
    <row r="248" spans="1:18" ht="50.1" customHeight="1" x14ac:dyDescent="0.3">
      <c r="A248" s="259" t="s">
        <v>1173</v>
      </c>
      <c r="B248" s="259" t="s">
        <v>1658</v>
      </c>
      <c r="C248" s="608" t="s">
        <v>1669</v>
      </c>
      <c r="D248" s="610">
        <v>1</v>
      </c>
      <c r="E248" s="463" t="s">
        <v>2383</v>
      </c>
      <c r="F248" s="455" t="s">
        <v>1661</v>
      </c>
      <c r="G248" s="462" t="s">
        <v>1860</v>
      </c>
      <c r="H248" s="706" t="s">
        <v>239</v>
      </c>
      <c r="I248" s="710">
        <v>5</v>
      </c>
      <c r="J248" s="419" t="s">
        <v>2385</v>
      </c>
      <c r="K248" s="414" t="s">
        <v>222</v>
      </c>
      <c r="L248" s="414" t="s">
        <v>2384</v>
      </c>
      <c r="M248" s="414" t="s">
        <v>2384</v>
      </c>
      <c r="N248" s="529" t="s">
        <v>666</v>
      </c>
      <c r="O248" s="530" t="s">
        <v>2395</v>
      </c>
      <c r="P248" s="531" t="str">
        <f t="shared" si="9"/>
        <v>-</v>
      </c>
      <c r="Q248" s="532" t="str">
        <f t="shared" si="10"/>
        <v>처리불가</v>
      </c>
      <c r="R248" s="87" t="b">
        <f t="shared" si="11"/>
        <v>0</v>
      </c>
    </row>
    <row r="249" spans="1:18" ht="50.1" customHeight="1" x14ac:dyDescent="0.3">
      <c r="A249" s="259" t="s">
        <v>1173</v>
      </c>
      <c r="B249" s="259" t="s">
        <v>1658</v>
      </c>
      <c r="C249" s="608" t="s">
        <v>1669</v>
      </c>
      <c r="D249" s="610">
        <v>1</v>
      </c>
      <c r="E249" s="463" t="s">
        <v>2383</v>
      </c>
      <c r="F249" s="455" t="s">
        <v>1661</v>
      </c>
      <c r="G249" s="462" t="s">
        <v>1860</v>
      </c>
      <c r="H249" s="706" t="s">
        <v>241</v>
      </c>
      <c r="I249" s="710">
        <v>2</v>
      </c>
      <c r="J249" s="419" t="s">
        <v>2386</v>
      </c>
      <c r="K249" s="414" t="s">
        <v>2393</v>
      </c>
      <c r="L249" s="414" t="s">
        <v>2384</v>
      </c>
      <c r="M249" s="414" t="s">
        <v>2384</v>
      </c>
      <c r="N249" s="529" t="s">
        <v>655</v>
      </c>
      <c r="O249" s="530" t="s">
        <v>2127</v>
      </c>
      <c r="P249" s="531" t="str">
        <f t="shared" si="9"/>
        <v>종결과제</v>
      </c>
      <c r="Q249" s="532" t="str">
        <f t="shared" si="10"/>
        <v>처리완료</v>
      </c>
      <c r="R249" s="87" t="b">
        <f t="shared" ref="R249" si="12">IF(OR(Q249="처리완료", Q249="처리중", Q249="검토중", Q249="기타"), TRUE, FALSE)</f>
        <v>1</v>
      </c>
    </row>
    <row r="250" spans="1:18" ht="50.1" customHeight="1" x14ac:dyDescent="0.3">
      <c r="A250" s="259" t="s">
        <v>1173</v>
      </c>
      <c r="B250" s="259" t="s">
        <v>1658</v>
      </c>
      <c r="C250" s="608" t="s">
        <v>1669</v>
      </c>
      <c r="D250" s="610">
        <v>1</v>
      </c>
      <c r="E250" s="463" t="s">
        <v>2383</v>
      </c>
      <c r="F250" s="455" t="s">
        <v>1661</v>
      </c>
      <c r="G250" s="462" t="s">
        <v>1860</v>
      </c>
      <c r="H250" s="706" t="s">
        <v>2387</v>
      </c>
      <c r="I250" s="710">
        <v>1</v>
      </c>
      <c r="J250" s="419" t="s">
        <v>2388</v>
      </c>
      <c r="K250" s="414" t="s">
        <v>2393</v>
      </c>
      <c r="L250" s="414" t="s">
        <v>2384</v>
      </c>
      <c r="M250" s="414" t="s">
        <v>2384</v>
      </c>
      <c r="N250" s="529" t="s">
        <v>668</v>
      </c>
      <c r="O250" s="530" t="s">
        <v>2396</v>
      </c>
      <c r="P250" s="531" t="str">
        <f t="shared" si="9"/>
        <v>장기과제</v>
      </c>
      <c r="Q250" s="532" t="str">
        <f t="shared" si="10"/>
        <v>검토중</v>
      </c>
      <c r="R250" s="87" t="b">
        <f t="shared" ref="R250" si="13">IF(OR(Q250="처리완료", Q250="처리중", Q250="검토중", Q250="기타"), TRUE, FALSE)</f>
        <v>1</v>
      </c>
    </row>
    <row r="251" spans="1:18" ht="50.1" customHeight="1" x14ac:dyDescent="0.3">
      <c r="A251" s="259" t="s">
        <v>1173</v>
      </c>
      <c r="B251" s="259" t="s">
        <v>1658</v>
      </c>
      <c r="C251" s="608" t="s">
        <v>1669</v>
      </c>
      <c r="D251" s="610">
        <v>1</v>
      </c>
      <c r="E251" s="463" t="s">
        <v>2383</v>
      </c>
      <c r="F251" s="455" t="s">
        <v>1661</v>
      </c>
      <c r="G251" s="462" t="s">
        <v>1860</v>
      </c>
      <c r="H251" s="706" t="s">
        <v>2392</v>
      </c>
      <c r="I251" s="710">
        <v>1</v>
      </c>
      <c r="J251" s="419" t="s">
        <v>2389</v>
      </c>
      <c r="K251" s="414" t="s">
        <v>2394</v>
      </c>
      <c r="L251" s="414" t="s">
        <v>2384</v>
      </c>
      <c r="M251" s="414" t="s">
        <v>2384</v>
      </c>
      <c r="N251" s="529" t="s">
        <v>2398</v>
      </c>
      <c r="O251" s="530" t="s">
        <v>2399</v>
      </c>
      <c r="P251" s="531" t="str">
        <f t="shared" si="9"/>
        <v>단기과제</v>
      </c>
      <c r="Q251" s="532" t="str">
        <f t="shared" si="10"/>
        <v>검토중</v>
      </c>
      <c r="R251" s="87" t="b">
        <f t="shared" si="11"/>
        <v>1</v>
      </c>
    </row>
    <row r="252" spans="1:18" ht="50.1" customHeight="1" x14ac:dyDescent="0.3">
      <c r="A252" s="259" t="s">
        <v>1173</v>
      </c>
      <c r="B252" s="259" t="s">
        <v>1658</v>
      </c>
      <c r="C252" s="608" t="s">
        <v>1669</v>
      </c>
      <c r="D252" s="610">
        <v>1</v>
      </c>
      <c r="E252" s="463" t="s">
        <v>2383</v>
      </c>
      <c r="F252" s="455" t="s">
        <v>1661</v>
      </c>
      <c r="G252" s="462" t="s">
        <v>1860</v>
      </c>
      <c r="H252" s="706" t="s">
        <v>2391</v>
      </c>
      <c r="I252" s="710">
        <v>1</v>
      </c>
      <c r="J252" s="419" t="s">
        <v>2390</v>
      </c>
      <c r="K252" s="414" t="s">
        <v>2393</v>
      </c>
      <c r="L252" s="414" t="s">
        <v>2384</v>
      </c>
      <c r="M252" s="414" t="s">
        <v>2384</v>
      </c>
      <c r="N252" s="529" t="s">
        <v>662</v>
      </c>
      <c r="O252" s="530" t="s">
        <v>2397</v>
      </c>
      <c r="P252" s="531" t="str">
        <f t="shared" si="9"/>
        <v>종결과제</v>
      </c>
      <c r="Q252" s="532" t="str">
        <f t="shared" si="10"/>
        <v>처리완료</v>
      </c>
      <c r="R252" s="87" t="b">
        <f t="shared" si="11"/>
        <v>1</v>
      </c>
    </row>
    <row r="253" spans="1:18" ht="50.1" customHeight="1" x14ac:dyDescent="0.3">
      <c r="A253" s="259" t="s">
        <v>1173</v>
      </c>
      <c r="B253" s="259" t="s">
        <v>1658</v>
      </c>
      <c r="C253" s="608" t="s">
        <v>1669</v>
      </c>
      <c r="D253" s="610">
        <v>3</v>
      </c>
      <c r="E253" s="463" t="s">
        <v>1674</v>
      </c>
      <c r="F253" s="455" t="s">
        <v>1661</v>
      </c>
      <c r="G253" s="462" t="s">
        <v>1680</v>
      </c>
      <c r="H253" s="706" t="s">
        <v>241</v>
      </c>
      <c r="I253" s="710">
        <v>2</v>
      </c>
      <c r="J253" s="419" t="s">
        <v>1822</v>
      </c>
      <c r="K253" s="414" t="s">
        <v>222</v>
      </c>
      <c r="L253" s="414" t="s">
        <v>1690</v>
      </c>
      <c r="M253" s="414" t="s">
        <v>1690</v>
      </c>
      <c r="N253" s="529" t="s">
        <v>655</v>
      </c>
      <c r="O253" s="530" t="s">
        <v>2114</v>
      </c>
      <c r="P253" s="531" t="str">
        <f t="shared" si="9"/>
        <v>종결과제</v>
      </c>
      <c r="Q253" s="532" t="str">
        <f t="shared" si="10"/>
        <v>처리완료</v>
      </c>
      <c r="R253" s="87" t="b">
        <f t="shared" si="11"/>
        <v>1</v>
      </c>
    </row>
    <row r="254" spans="1:18" ht="50.1" customHeight="1" x14ac:dyDescent="0.3">
      <c r="A254" s="259" t="s">
        <v>1834</v>
      </c>
      <c r="B254" s="259" t="s">
        <v>1836</v>
      </c>
      <c r="C254" s="608" t="s">
        <v>1837</v>
      </c>
      <c r="D254" s="610">
        <v>1</v>
      </c>
      <c r="E254" s="463" t="s">
        <v>1838</v>
      </c>
      <c r="F254" s="455" t="s">
        <v>106</v>
      </c>
      <c r="G254" s="462" t="s">
        <v>1500</v>
      </c>
      <c r="H254" s="706" t="s">
        <v>241</v>
      </c>
      <c r="I254" s="710">
        <v>3</v>
      </c>
      <c r="J254" s="419" t="s">
        <v>1881</v>
      </c>
      <c r="K254" s="414" t="s">
        <v>222</v>
      </c>
      <c r="L254" s="414" t="s">
        <v>362</v>
      </c>
      <c r="M254" s="414" t="s">
        <v>362</v>
      </c>
      <c r="N254" s="529" t="s">
        <v>680</v>
      </c>
      <c r="O254" s="530" t="s">
        <v>3447</v>
      </c>
      <c r="P254" s="531" t="str">
        <f t="shared" si="9"/>
        <v>진행과제</v>
      </c>
      <c r="Q254" s="532" t="str">
        <f t="shared" si="10"/>
        <v>처리중</v>
      </c>
      <c r="R254" s="87" t="b">
        <f t="shared" si="11"/>
        <v>1</v>
      </c>
    </row>
    <row r="255" spans="1:18" ht="50.1" customHeight="1" x14ac:dyDescent="0.3">
      <c r="A255" s="259" t="s">
        <v>1834</v>
      </c>
      <c r="B255" s="259" t="s">
        <v>1836</v>
      </c>
      <c r="C255" s="608" t="s">
        <v>1837</v>
      </c>
      <c r="D255" s="610">
        <v>1</v>
      </c>
      <c r="E255" s="463" t="s">
        <v>1838</v>
      </c>
      <c r="F255" s="455" t="s">
        <v>106</v>
      </c>
      <c r="G255" s="462" t="s">
        <v>1500</v>
      </c>
      <c r="H255" s="706" t="s">
        <v>241</v>
      </c>
      <c r="I255" s="710">
        <v>1</v>
      </c>
      <c r="J255" s="419" t="s">
        <v>1882</v>
      </c>
      <c r="K255" s="414" t="s">
        <v>222</v>
      </c>
      <c r="L255" s="414" t="s">
        <v>362</v>
      </c>
      <c r="M255" s="414" t="s">
        <v>362</v>
      </c>
      <c r="N255" s="529" t="s">
        <v>680</v>
      </c>
      <c r="O255" s="530" t="s">
        <v>3447</v>
      </c>
      <c r="P255" s="531" t="str">
        <f t="shared" si="9"/>
        <v>진행과제</v>
      </c>
      <c r="Q255" s="532" t="str">
        <f t="shared" si="10"/>
        <v>처리중</v>
      </c>
      <c r="R255" s="87" t="b">
        <f t="shared" si="11"/>
        <v>1</v>
      </c>
    </row>
    <row r="256" spans="1:18" ht="50.1" customHeight="1" x14ac:dyDescent="0.3">
      <c r="A256" s="259" t="s">
        <v>1834</v>
      </c>
      <c r="B256" s="259" t="s">
        <v>1836</v>
      </c>
      <c r="C256" s="608" t="s">
        <v>1837</v>
      </c>
      <c r="D256" s="610">
        <v>1</v>
      </c>
      <c r="E256" s="463" t="s">
        <v>1838</v>
      </c>
      <c r="F256" s="455" t="s">
        <v>106</v>
      </c>
      <c r="G256" s="462" t="s">
        <v>1500</v>
      </c>
      <c r="H256" s="706" t="s">
        <v>1878</v>
      </c>
      <c r="I256" s="710">
        <v>1</v>
      </c>
      <c r="J256" s="419" t="s">
        <v>1883</v>
      </c>
      <c r="K256" s="414" t="s">
        <v>222</v>
      </c>
      <c r="L256" s="414" t="s">
        <v>362</v>
      </c>
      <c r="M256" s="414" t="s">
        <v>362</v>
      </c>
      <c r="N256" s="529" t="s">
        <v>655</v>
      </c>
      <c r="O256" s="530" t="s">
        <v>3448</v>
      </c>
      <c r="P256" s="531" t="str">
        <f t="shared" si="9"/>
        <v>종결과제</v>
      </c>
      <c r="Q256" s="532" t="str">
        <f t="shared" si="10"/>
        <v>처리완료</v>
      </c>
      <c r="R256" s="87" t="b">
        <f t="shared" si="11"/>
        <v>1</v>
      </c>
    </row>
    <row r="257" spans="1:18" ht="50.1" customHeight="1" x14ac:dyDescent="0.3">
      <c r="A257" s="259" t="s">
        <v>1834</v>
      </c>
      <c r="B257" s="259" t="s">
        <v>1836</v>
      </c>
      <c r="C257" s="608" t="s">
        <v>1837</v>
      </c>
      <c r="D257" s="610">
        <v>1</v>
      </c>
      <c r="E257" s="463" t="s">
        <v>1838</v>
      </c>
      <c r="F257" s="455" t="s">
        <v>106</v>
      </c>
      <c r="G257" s="462" t="s">
        <v>1500</v>
      </c>
      <c r="H257" s="706" t="s">
        <v>1880</v>
      </c>
      <c r="I257" s="710">
        <v>1</v>
      </c>
      <c r="J257" s="419" t="s">
        <v>1884</v>
      </c>
      <c r="K257" s="414" t="s">
        <v>222</v>
      </c>
      <c r="L257" s="414" t="s">
        <v>362</v>
      </c>
      <c r="M257" s="414" t="s">
        <v>362</v>
      </c>
      <c r="N257" s="529" t="s">
        <v>655</v>
      </c>
      <c r="O257" s="530" t="s">
        <v>3449</v>
      </c>
      <c r="P257" s="531" t="str">
        <f t="shared" si="9"/>
        <v>종결과제</v>
      </c>
      <c r="Q257" s="532" t="str">
        <f t="shared" si="10"/>
        <v>처리완료</v>
      </c>
      <c r="R257" s="87" t="b">
        <f t="shared" si="11"/>
        <v>1</v>
      </c>
    </row>
    <row r="258" spans="1:18" ht="50.1" customHeight="1" x14ac:dyDescent="0.3">
      <c r="A258" s="259" t="s">
        <v>1834</v>
      </c>
      <c r="B258" s="259" t="s">
        <v>1836</v>
      </c>
      <c r="C258" s="608" t="s">
        <v>1837</v>
      </c>
      <c r="D258" s="610">
        <v>22</v>
      </c>
      <c r="E258" s="463" t="s">
        <v>1839</v>
      </c>
      <c r="F258" s="455" t="s">
        <v>106</v>
      </c>
      <c r="G258" s="462" t="s">
        <v>1936</v>
      </c>
      <c r="H258" s="706" t="s">
        <v>1879</v>
      </c>
      <c r="I258" s="710">
        <v>5</v>
      </c>
      <c r="J258" s="419" t="s">
        <v>1942</v>
      </c>
      <c r="K258" s="414" t="s">
        <v>222</v>
      </c>
      <c r="L258" s="414" t="s">
        <v>247</v>
      </c>
      <c r="M258" s="414" t="s">
        <v>248</v>
      </c>
      <c r="N258" s="529" t="s">
        <v>657</v>
      </c>
      <c r="O258" s="530" t="s">
        <v>3450</v>
      </c>
      <c r="P258" s="531" t="str">
        <f t="shared" si="9"/>
        <v>중기과제</v>
      </c>
      <c r="Q258" s="532" t="str">
        <f t="shared" si="10"/>
        <v>검토중</v>
      </c>
      <c r="R258" s="87" t="b">
        <f t="shared" si="11"/>
        <v>1</v>
      </c>
    </row>
    <row r="259" spans="1:18" ht="50.1" customHeight="1" x14ac:dyDescent="0.3">
      <c r="A259" s="259" t="s">
        <v>1834</v>
      </c>
      <c r="B259" s="259" t="s">
        <v>1836</v>
      </c>
      <c r="C259" s="608" t="s">
        <v>1837</v>
      </c>
      <c r="D259" s="610">
        <v>22</v>
      </c>
      <c r="E259" s="463" t="s">
        <v>1839</v>
      </c>
      <c r="F259" s="455" t="s">
        <v>106</v>
      </c>
      <c r="G259" s="462" t="s">
        <v>1936</v>
      </c>
      <c r="H259" s="706" t="s">
        <v>241</v>
      </c>
      <c r="I259" s="710">
        <v>3</v>
      </c>
      <c r="J259" s="419" t="s">
        <v>1944</v>
      </c>
      <c r="K259" s="414" t="s">
        <v>222</v>
      </c>
      <c r="L259" s="414" t="s">
        <v>247</v>
      </c>
      <c r="M259" s="414" t="s">
        <v>248</v>
      </c>
      <c r="N259" s="529" t="s">
        <v>2092</v>
      </c>
      <c r="O259" s="530" t="s">
        <v>3451</v>
      </c>
      <c r="P259" s="531" t="str">
        <f t="shared" si="9"/>
        <v>기타</v>
      </c>
      <c r="Q259" s="532" t="str">
        <f t="shared" si="10"/>
        <v>기타</v>
      </c>
      <c r="R259" s="87" t="b">
        <f t="shared" si="11"/>
        <v>1</v>
      </c>
    </row>
    <row r="260" spans="1:18" ht="50.1" customHeight="1" x14ac:dyDescent="0.3">
      <c r="A260" s="259" t="s">
        <v>1834</v>
      </c>
      <c r="B260" s="259" t="s">
        <v>1836</v>
      </c>
      <c r="C260" s="608" t="s">
        <v>1837</v>
      </c>
      <c r="D260" s="610">
        <v>22</v>
      </c>
      <c r="E260" s="463" t="s">
        <v>1839</v>
      </c>
      <c r="F260" s="455" t="s">
        <v>106</v>
      </c>
      <c r="G260" s="462" t="s">
        <v>1936</v>
      </c>
      <c r="H260" s="706" t="s">
        <v>1878</v>
      </c>
      <c r="I260" s="710">
        <v>2</v>
      </c>
      <c r="J260" s="419" t="s">
        <v>1945</v>
      </c>
      <c r="K260" s="414" t="s">
        <v>222</v>
      </c>
      <c r="L260" s="414" t="s">
        <v>247</v>
      </c>
      <c r="M260" s="414" t="s">
        <v>248</v>
      </c>
      <c r="N260" s="529" t="s">
        <v>666</v>
      </c>
      <c r="O260" s="530" t="s">
        <v>3452</v>
      </c>
      <c r="P260" s="531" t="str">
        <f t="shared" si="9"/>
        <v>-</v>
      </c>
      <c r="Q260" s="532" t="str">
        <f t="shared" si="10"/>
        <v>처리불가</v>
      </c>
      <c r="R260" s="87" t="b">
        <f t="shared" si="11"/>
        <v>0</v>
      </c>
    </row>
    <row r="261" spans="1:18" ht="50.1" customHeight="1" x14ac:dyDescent="0.3">
      <c r="A261" s="259" t="s">
        <v>1834</v>
      </c>
      <c r="B261" s="259" t="s">
        <v>1836</v>
      </c>
      <c r="C261" s="608" t="s">
        <v>1837</v>
      </c>
      <c r="D261" s="610">
        <v>22</v>
      </c>
      <c r="E261" s="463" t="s">
        <v>1839</v>
      </c>
      <c r="F261" s="455" t="s">
        <v>106</v>
      </c>
      <c r="G261" s="462" t="s">
        <v>1936</v>
      </c>
      <c r="H261" s="706" t="s">
        <v>1947</v>
      </c>
      <c r="I261" s="710">
        <v>1</v>
      </c>
      <c r="J261" s="419" t="s">
        <v>1946</v>
      </c>
      <c r="K261" s="414" t="s">
        <v>222</v>
      </c>
      <c r="L261" s="414" t="s">
        <v>247</v>
      </c>
      <c r="M261" s="414" t="s">
        <v>248</v>
      </c>
      <c r="N261" s="529" t="s">
        <v>694</v>
      </c>
      <c r="O261" s="530" t="s">
        <v>3453</v>
      </c>
      <c r="P261" s="531" t="str">
        <f t="shared" si="9"/>
        <v>종결과제</v>
      </c>
      <c r="Q261" s="532" t="str">
        <f t="shared" si="10"/>
        <v>처리완료</v>
      </c>
      <c r="R261" s="87" t="b">
        <f t="shared" si="11"/>
        <v>1</v>
      </c>
    </row>
    <row r="262" spans="1:18" ht="50.1" customHeight="1" x14ac:dyDescent="0.3">
      <c r="A262" s="259" t="s">
        <v>1834</v>
      </c>
      <c r="B262" s="259" t="s">
        <v>1836</v>
      </c>
      <c r="C262" s="608" t="s">
        <v>1837</v>
      </c>
      <c r="D262" s="610">
        <v>22</v>
      </c>
      <c r="E262" s="463" t="s">
        <v>1839</v>
      </c>
      <c r="F262" s="455" t="s">
        <v>106</v>
      </c>
      <c r="G262" s="462" t="s">
        <v>1936</v>
      </c>
      <c r="H262" s="706" t="s">
        <v>1880</v>
      </c>
      <c r="I262" s="710">
        <v>1</v>
      </c>
      <c r="J262" s="419" t="s">
        <v>1948</v>
      </c>
      <c r="K262" s="414" t="s">
        <v>222</v>
      </c>
      <c r="L262" s="414" t="s">
        <v>247</v>
      </c>
      <c r="M262" s="414" t="s">
        <v>248</v>
      </c>
      <c r="N262" s="529" t="s">
        <v>655</v>
      </c>
      <c r="O262" s="530" t="s">
        <v>3454</v>
      </c>
      <c r="P262" s="531" t="str">
        <f t="shared" ref="P262:P325" si="14">IF(OR(N262="지속추진", N262="기 반영", N262="즉시조치"), "종결과제",
   IF(OR(N262="차기수반영"), "진행과제",
      IF(N262="단기검토", "단기과제",
         IF(N262="중기검토", "중기과제",
            IF(N262="장기검토", "장기과제",
               IF(N262="수용불가", "-",
                  IF(N262="보류", "보류과제",
                     IF(N262="기타", "기타", "")
                  )
               )
            )
         )
      )
   )
)</f>
        <v>종결과제</v>
      </c>
      <c r="Q262" s="532" t="str">
        <f t="shared" ref="Q262:Q325" si="15">IF(OR(N262="지속추진", N262="기 반영", N262="즉시조치"), "처리완료",
   IF(N262="차기수반영", "처리중",
      IF(OR(N262="단기검토", N262="중기검토", N262="장기검토"), "검토중",
         IF(N262="수용불가", "처리불가",
            IF(N262="보류", "처리보류",
               IF(N262="기타", "기타", "")
            )
         )
      )
   )
)</f>
        <v>처리완료</v>
      </c>
      <c r="R262" s="87" t="b">
        <f t="shared" si="11"/>
        <v>1</v>
      </c>
    </row>
    <row r="263" spans="1:18" ht="50.1" customHeight="1" x14ac:dyDescent="0.3">
      <c r="A263" s="259" t="s">
        <v>1834</v>
      </c>
      <c r="B263" s="259" t="s">
        <v>1836</v>
      </c>
      <c r="C263" s="608" t="s">
        <v>1837</v>
      </c>
      <c r="D263" s="610">
        <v>22</v>
      </c>
      <c r="E263" s="463" t="s">
        <v>1839</v>
      </c>
      <c r="F263" s="455" t="s">
        <v>106</v>
      </c>
      <c r="G263" s="462" t="s">
        <v>1936</v>
      </c>
      <c r="H263" s="706" t="s">
        <v>1880</v>
      </c>
      <c r="I263" s="710">
        <v>1</v>
      </c>
      <c r="J263" s="419" t="s">
        <v>1943</v>
      </c>
      <c r="K263" s="414" t="s">
        <v>222</v>
      </c>
      <c r="L263" s="414" t="s">
        <v>247</v>
      </c>
      <c r="M263" s="414" t="s">
        <v>248</v>
      </c>
      <c r="N263" s="529" t="s">
        <v>670</v>
      </c>
      <c r="O263" s="530" t="s">
        <v>3455</v>
      </c>
      <c r="P263" s="531" t="str">
        <f t="shared" si="14"/>
        <v>보류과제</v>
      </c>
      <c r="Q263" s="532" t="str">
        <f t="shared" si="15"/>
        <v>처리보류</v>
      </c>
      <c r="R263" s="87" t="b">
        <f t="shared" si="11"/>
        <v>0</v>
      </c>
    </row>
    <row r="264" spans="1:18" ht="50.1" customHeight="1" x14ac:dyDescent="0.3">
      <c r="A264" s="259" t="s">
        <v>1833</v>
      </c>
      <c r="B264" s="259" t="s">
        <v>1835</v>
      </c>
      <c r="C264" s="608" t="s">
        <v>1841</v>
      </c>
      <c r="D264" s="610">
        <v>2</v>
      </c>
      <c r="E264" s="463" t="s">
        <v>1843</v>
      </c>
      <c r="F264" s="455" t="s">
        <v>1661</v>
      </c>
      <c r="G264" s="462" t="s">
        <v>1949</v>
      </c>
      <c r="H264" s="706" t="s">
        <v>1947</v>
      </c>
      <c r="I264" s="710">
        <v>2</v>
      </c>
      <c r="J264" s="419" t="s">
        <v>1964</v>
      </c>
      <c r="K264" s="414" t="s">
        <v>222</v>
      </c>
      <c r="L264" s="414" t="s">
        <v>278</v>
      </c>
      <c r="M264" s="414" t="s">
        <v>278</v>
      </c>
      <c r="N264" s="529" t="s">
        <v>680</v>
      </c>
      <c r="O264" s="530" t="s">
        <v>3456</v>
      </c>
      <c r="P264" s="531" t="str">
        <f t="shared" si="14"/>
        <v>진행과제</v>
      </c>
      <c r="Q264" s="532" t="str">
        <f t="shared" si="15"/>
        <v>처리중</v>
      </c>
      <c r="R264" s="87" t="b">
        <f t="shared" ref="R264:R325" si="16">IF(OR(Q264="처리완료", Q264="처리중", Q264="검토중", Q264="기타"), TRUE, FALSE)</f>
        <v>1</v>
      </c>
    </row>
    <row r="265" spans="1:18" ht="50.1" customHeight="1" x14ac:dyDescent="0.3">
      <c r="A265" s="259" t="s">
        <v>1833</v>
      </c>
      <c r="B265" s="259" t="s">
        <v>1835</v>
      </c>
      <c r="C265" s="608" t="s">
        <v>1841</v>
      </c>
      <c r="D265" s="610">
        <v>2</v>
      </c>
      <c r="E265" s="463" t="s">
        <v>1843</v>
      </c>
      <c r="F265" s="455" t="s">
        <v>1661</v>
      </c>
      <c r="G265" s="462" t="s">
        <v>1949</v>
      </c>
      <c r="H265" s="706" t="s">
        <v>1880</v>
      </c>
      <c r="I265" s="710">
        <v>1</v>
      </c>
      <c r="J265" s="419" t="s">
        <v>1965</v>
      </c>
      <c r="K265" s="414" t="s">
        <v>222</v>
      </c>
      <c r="L265" s="414" t="s">
        <v>278</v>
      </c>
      <c r="M265" s="414" t="s">
        <v>278</v>
      </c>
      <c r="N265" s="529" t="s">
        <v>655</v>
      </c>
      <c r="O265" s="530" t="s">
        <v>3457</v>
      </c>
      <c r="P265" s="531" t="str">
        <f t="shared" si="14"/>
        <v>종결과제</v>
      </c>
      <c r="Q265" s="532" t="str">
        <f t="shared" si="15"/>
        <v>처리완료</v>
      </c>
      <c r="R265" s="87" t="b">
        <f t="shared" si="16"/>
        <v>1</v>
      </c>
    </row>
    <row r="266" spans="1:18" ht="50.1" customHeight="1" x14ac:dyDescent="0.3">
      <c r="A266" s="259" t="s">
        <v>1833</v>
      </c>
      <c r="B266" s="259" t="s">
        <v>1835</v>
      </c>
      <c r="C266" s="608" t="s">
        <v>1846</v>
      </c>
      <c r="D266" s="610">
        <v>1</v>
      </c>
      <c r="E266" s="463" t="s">
        <v>1848</v>
      </c>
      <c r="F266" s="455" t="s">
        <v>1661</v>
      </c>
      <c r="G266" s="462" t="s">
        <v>1850</v>
      </c>
      <c r="H266" s="706" t="s">
        <v>1878</v>
      </c>
      <c r="I266" s="710">
        <v>2</v>
      </c>
      <c r="J266" s="419" t="s">
        <v>1978</v>
      </c>
      <c r="K266" s="414" t="s">
        <v>222</v>
      </c>
      <c r="L266" s="414" t="s">
        <v>253</v>
      </c>
      <c r="M266" s="414" t="s">
        <v>253</v>
      </c>
      <c r="N266" s="577" t="s">
        <v>680</v>
      </c>
      <c r="O266" s="578" t="s">
        <v>3458</v>
      </c>
      <c r="P266" s="531" t="str">
        <f t="shared" si="14"/>
        <v>진행과제</v>
      </c>
      <c r="Q266" s="532" t="str">
        <f t="shared" si="15"/>
        <v>처리중</v>
      </c>
      <c r="R266" s="87" t="b">
        <f t="shared" si="16"/>
        <v>1</v>
      </c>
    </row>
    <row r="267" spans="1:18" ht="50.1" customHeight="1" x14ac:dyDescent="0.3">
      <c r="A267" s="259" t="s">
        <v>1833</v>
      </c>
      <c r="B267" s="259" t="s">
        <v>1835</v>
      </c>
      <c r="C267" s="608" t="s">
        <v>1846</v>
      </c>
      <c r="D267" s="610">
        <v>1</v>
      </c>
      <c r="E267" s="463" t="s">
        <v>1848</v>
      </c>
      <c r="F267" s="455" t="s">
        <v>1661</v>
      </c>
      <c r="G267" s="462" t="s">
        <v>1850</v>
      </c>
      <c r="H267" s="706" t="s">
        <v>1947</v>
      </c>
      <c r="I267" s="710">
        <v>1</v>
      </c>
      <c r="J267" s="419" t="s">
        <v>1979</v>
      </c>
      <c r="K267" s="414" t="s">
        <v>222</v>
      </c>
      <c r="L267" s="414" t="s">
        <v>253</v>
      </c>
      <c r="M267" s="414" t="s">
        <v>253</v>
      </c>
      <c r="N267" s="577" t="s">
        <v>666</v>
      </c>
      <c r="O267" s="578" t="s">
        <v>3459</v>
      </c>
      <c r="P267" s="531" t="str">
        <f t="shared" si="14"/>
        <v>-</v>
      </c>
      <c r="Q267" s="532" t="str">
        <f t="shared" si="15"/>
        <v>처리불가</v>
      </c>
      <c r="R267" s="87" t="b">
        <f t="shared" si="16"/>
        <v>0</v>
      </c>
    </row>
    <row r="268" spans="1:18" ht="50.1" customHeight="1" x14ac:dyDescent="0.3">
      <c r="A268" s="259" t="s">
        <v>1833</v>
      </c>
      <c r="B268" s="259" t="s">
        <v>1835</v>
      </c>
      <c r="C268" s="608" t="s">
        <v>1846</v>
      </c>
      <c r="D268" s="610">
        <v>1</v>
      </c>
      <c r="E268" s="463" t="s">
        <v>1848</v>
      </c>
      <c r="F268" s="455" t="s">
        <v>1661</v>
      </c>
      <c r="G268" s="462" t="s">
        <v>1850</v>
      </c>
      <c r="H268" s="706" t="s">
        <v>241</v>
      </c>
      <c r="I268" s="710">
        <v>1</v>
      </c>
      <c r="J268" s="419" t="s">
        <v>1980</v>
      </c>
      <c r="K268" s="414" t="s">
        <v>222</v>
      </c>
      <c r="L268" s="414" t="s">
        <v>253</v>
      </c>
      <c r="M268" s="414" t="s">
        <v>253</v>
      </c>
      <c r="N268" s="577" t="s">
        <v>666</v>
      </c>
      <c r="O268" s="578" t="s">
        <v>3460</v>
      </c>
      <c r="P268" s="531" t="str">
        <f t="shared" si="14"/>
        <v>-</v>
      </c>
      <c r="Q268" s="532" t="str">
        <f t="shared" si="15"/>
        <v>처리불가</v>
      </c>
      <c r="R268" s="87" t="b">
        <f t="shared" si="16"/>
        <v>0</v>
      </c>
    </row>
    <row r="269" spans="1:18" ht="50.1" customHeight="1" x14ac:dyDescent="0.3">
      <c r="A269" s="259" t="s">
        <v>1833</v>
      </c>
      <c r="B269" s="259" t="s">
        <v>1835</v>
      </c>
      <c r="C269" s="608" t="s">
        <v>1846</v>
      </c>
      <c r="D269" s="610">
        <v>1</v>
      </c>
      <c r="E269" s="463" t="s">
        <v>1848</v>
      </c>
      <c r="F269" s="455" t="s">
        <v>1661</v>
      </c>
      <c r="G269" s="462" t="s">
        <v>1850</v>
      </c>
      <c r="H269" s="706" t="s">
        <v>1878</v>
      </c>
      <c r="I269" s="710">
        <v>1</v>
      </c>
      <c r="J269" s="419" t="s">
        <v>1981</v>
      </c>
      <c r="K269" s="414" t="s">
        <v>222</v>
      </c>
      <c r="L269" s="414" t="s">
        <v>253</v>
      </c>
      <c r="M269" s="414" t="s">
        <v>253</v>
      </c>
      <c r="N269" s="577" t="s">
        <v>655</v>
      </c>
      <c r="O269" s="578" t="s">
        <v>3461</v>
      </c>
      <c r="P269" s="531" t="str">
        <f t="shared" si="14"/>
        <v>종결과제</v>
      </c>
      <c r="Q269" s="532" t="str">
        <f t="shared" si="15"/>
        <v>처리완료</v>
      </c>
      <c r="R269" s="87" t="b">
        <f t="shared" si="16"/>
        <v>1</v>
      </c>
    </row>
    <row r="270" spans="1:18" ht="50.1" customHeight="1" x14ac:dyDescent="0.3">
      <c r="A270" s="259" t="s">
        <v>1834</v>
      </c>
      <c r="B270" s="259" t="s">
        <v>1836</v>
      </c>
      <c r="C270" s="608" t="s">
        <v>1847</v>
      </c>
      <c r="D270" s="610">
        <v>2</v>
      </c>
      <c r="E270" s="463" t="s">
        <v>720</v>
      </c>
      <c r="F270" s="455" t="s">
        <v>1844</v>
      </c>
      <c r="G270" s="462" t="s">
        <v>1859</v>
      </c>
      <c r="H270" s="706" t="s">
        <v>1947</v>
      </c>
      <c r="I270" s="710">
        <v>2</v>
      </c>
      <c r="J270" s="419" t="s">
        <v>1992</v>
      </c>
      <c r="K270" s="414" t="s">
        <v>222</v>
      </c>
      <c r="L270" s="414" t="s">
        <v>1862</v>
      </c>
      <c r="M270" s="414" t="s">
        <v>1862</v>
      </c>
      <c r="N270" s="529" t="s">
        <v>668</v>
      </c>
      <c r="O270" s="530" t="s">
        <v>3462</v>
      </c>
      <c r="P270" s="531" t="str">
        <f t="shared" si="14"/>
        <v>장기과제</v>
      </c>
      <c r="Q270" s="532" t="str">
        <f t="shared" si="15"/>
        <v>검토중</v>
      </c>
      <c r="R270" s="87" t="b">
        <f t="shared" si="16"/>
        <v>1</v>
      </c>
    </row>
    <row r="271" spans="1:18" ht="50.1" customHeight="1" x14ac:dyDescent="0.3">
      <c r="A271" s="259" t="s">
        <v>1834</v>
      </c>
      <c r="B271" s="259" t="s">
        <v>1836</v>
      </c>
      <c r="C271" s="608" t="s">
        <v>1847</v>
      </c>
      <c r="D271" s="610">
        <v>2</v>
      </c>
      <c r="E271" s="463" t="s">
        <v>720</v>
      </c>
      <c r="F271" s="455" t="s">
        <v>1844</v>
      </c>
      <c r="G271" s="462" t="s">
        <v>1859</v>
      </c>
      <c r="H271" s="706" t="s">
        <v>1879</v>
      </c>
      <c r="I271" s="710">
        <v>1</v>
      </c>
      <c r="J271" s="419" t="s">
        <v>1993</v>
      </c>
      <c r="K271" s="414" t="s">
        <v>222</v>
      </c>
      <c r="L271" s="414" t="s">
        <v>1862</v>
      </c>
      <c r="M271" s="414" t="s">
        <v>1862</v>
      </c>
      <c r="N271" s="529" t="s">
        <v>666</v>
      </c>
      <c r="O271" s="530" t="s">
        <v>3463</v>
      </c>
      <c r="P271" s="531" t="str">
        <f t="shared" si="14"/>
        <v>-</v>
      </c>
      <c r="Q271" s="532" t="str">
        <f t="shared" si="15"/>
        <v>처리불가</v>
      </c>
      <c r="R271" s="87" t="b">
        <f t="shared" si="16"/>
        <v>0</v>
      </c>
    </row>
    <row r="272" spans="1:18" ht="50.1" customHeight="1" x14ac:dyDescent="0.3">
      <c r="A272" s="259" t="s">
        <v>1834</v>
      </c>
      <c r="B272" s="259" t="s">
        <v>1836</v>
      </c>
      <c r="C272" s="608" t="s">
        <v>1847</v>
      </c>
      <c r="D272" s="610">
        <v>2</v>
      </c>
      <c r="E272" s="463" t="s">
        <v>720</v>
      </c>
      <c r="F272" s="455" t="s">
        <v>1844</v>
      </c>
      <c r="G272" s="462" t="s">
        <v>1859</v>
      </c>
      <c r="H272" s="706" t="s">
        <v>241</v>
      </c>
      <c r="I272" s="710">
        <v>1</v>
      </c>
      <c r="J272" s="419" t="s">
        <v>1994</v>
      </c>
      <c r="K272" s="414" t="s">
        <v>222</v>
      </c>
      <c r="L272" s="414" t="s">
        <v>1862</v>
      </c>
      <c r="M272" s="414" t="s">
        <v>1862</v>
      </c>
      <c r="N272" s="529" t="s">
        <v>655</v>
      </c>
      <c r="O272" s="530" t="s">
        <v>3464</v>
      </c>
      <c r="P272" s="531" t="str">
        <f t="shared" si="14"/>
        <v>종결과제</v>
      </c>
      <c r="Q272" s="532" t="str">
        <f t="shared" si="15"/>
        <v>처리완료</v>
      </c>
      <c r="R272" s="87" t="b">
        <f t="shared" si="16"/>
        <v>1</v>
      </c>
    </row>
    <row r="273" spans="1:18" ht="50.1" customHeight="1" x14ac:dyDescent="0.3">
      <c r="A273" s="259" t="s">
        <v>1833</v>
      </c>
      <c r="B273" s="259" t="s">
        <v>1835</v>
      </c>
      <c r="C273" s="608" t="s">
        <v>1853</v>
      </c>
      <c r="D273" s="610">
        <v>2</v>
      </c>
      <c r="E273" s="463" t="s">
        <v>1856</v>
      </c>
      <c r="F273" s="455" t="s">
        <v>1661</v>
      </c>
      <c r="G273" s="462" t="s">
        <v>1860</v>
      </c>
      <c r="H273" s="706" t="s">
        <v>1947</v>
      </c>
      <c r="I273" s="710">
        <v>4</v>
      </c>
      <c r="J273" s="419" t="s">
        <v>1999</v>
      </c>
      <c r="K273" s="414" t="s">
        <v>222</v>
      </c>
      <c r="L273" s="414" t="s">
        <v>1863</v>
      </c>
      <c r="M273" s="414" t="s">
        <v>1863</v>
      </c>
      <c r="N273" s="529" t="s">
        <v>666</v>
      </c>
      <c r="O273" s="530" t="s">
        <v>3465</v>
      </c>
      <c r="P273" s="531" t="str">
        <f t="shared" si="14"/>
        <v>-</v>
      </c>
      <c r="Q273" s="532" t="str">
        <f t="shared" si="15"/>
        <v>처리불가</v>
      </c>
      <c r="R273" s="87" t="b">
        <f t="shared" si="16"/>
        <v>0</v>
      </c>
    </row>
    <row r="274" spans="1:18" ht="50.1" customHeight="1" x14ac:dyDescent="0.3">
      <c r="A274" s="259" t="s">
        <v>1833</v>
      </c>
      <c r="B274" s="259" t="s">
        <v>1835</v>
      </c>
      <c r="C274" s="608" t="s">
        <v>1853</v>
      </c>
      <c r="D274" s="610">
        <v>2</v>
      </c>
      <c r="E274" s="463" t="s">
        <v>1856</v>
      </c>
      <c r="F274" s="455" t="s">
        <v>1661</v>
      </c>
      <c r="G274" s="462" t="s">
        <v>1860</v>
      </c>
      <c r="H274" s="706" t="s">
        <v>1879</v>
      </c>
      <c r="I274" s="710">
        <v>1</v>
      </c>
      <c r="J274" s="419" t="s">
        <v>2000</v>
      </c>
      <c r="K274" s="414" t="s">
        <v>222</v>
      </c>
      <c r="L274" s="414" t="s">
        <v>1863</v>
      </c>
      <c r="M274" s="414" t="s">
        <v>1863</v>
      </c>
      <c r="N274" s="529" t="s">
        <v>666</v>
      </c>
      <c r="O274" s="530" t="s">
        <v>3466</v>
      </c>
      <c r="P274" s="531" t="str">
        <f t="shared" si="14"/>
        <v>-</v>
      </c>
      <c r="Q274" s="532" t="str">
        <f t="shared" si="15"/>
        <v>처리불가</v>
      </c>
      <c r="R274" s="87" t="b">
        <f t="shared" si="16"/>
        <v>0</v>
      </c>
    </row>
    <row r="275" spans="1:18" ht="50.1" customHeight="1" x14ac:dyDescent="0.3">
      <c r="A275" s="259" t="s">
        <v>1833</v>
      </c>
      <c r="B275" s="259" t="s">
        <v>1835</v>
      </c>
      <c r="C275" s="608" t="s">
        <v>1853</v>
      </c>
      <c r="D275" s="610">
        <v>2</v>
      </c>
      <c r="E275" s="463" t="s">
        <v>1856</v>
      </c>
      <c r="F275" s="455" t="s">
        <v>1661</v>
      </c>
      <c r="G275" s="462" t="s">
        <v>1860</v>
      </c>
      <c r="H275" s="706" t="s">
        <v>1879</v>
      </c>
      <c r="I275" s="710">
        <v>1</v>
      </c>
      <c r="J275" s="419" t="s">
        <v>1998</v>
      </c>
      <c r="K275" s="414" t="s">
        <v>222</v>
      </c>
      <c r="L275" s="414" t="s">
        <v>1863</v>
      </c>
      <c r="M275" s="414" t="s">
        <v>1863</v>
      </c>
      <c r="N275" s="529" t="s">
        <v>668</v>
      </c>
      <c r="O275" s="530" t="s">
        <v>3467</v>
      </c>
      <c r="P275" s="531" t="str">
        <f t="shared" si="14"/>
        <v>장기과제</v>
      </c>
      <c r="Q275" s="532" t="str">
        <f t="shared" si="15"/>
        <v>검토중</v>
      </c>
      <c r="R275" s="87" t="b">
        <f t="shared" si="16"/>
        <v>1</v>
      </c>
    </row>
    <row r="276" spans="1:18" ht="50.1" customHeight="1" x14ac:dyDescent="0.3">
      <c r="A276" s="259" t="s">
        <v>1833</v>
      </c>
      <c r="B276" s="259" t="s">
        <v>1835</v>
      </c>
      <c r="C276" s="608" t="s">
        <v>1853</v>
      </c>
      <c r="D276" s="610">
        <v>2</v>
      </c>
      <c r="E276" s="463" t="s">
        <v>1856</v>
      </c>
      <c r="F276" s="455" t="s">
        <v>1661</v>
      </c>
      <c r="G276" s="462" t="s">
        <v>1860</v>
      </c>
      <c r="H276" s="706" t="s">
        <v>1879</v>
      </c>
      <c r="I276" s="710">
        <v>1</v>
      </c>
      <c r="J276" s="419" t="s">
        <v>2001</v>
      </c>
      <c r="K276" s="414" t="s">
        <v>222</v>
      </c>
      <c r="L276" s="414" t="s">
        <v>1863</v>
      </c>
      <c r="M276" s="414" t="s">
        <v>1863</v>
      </c>
      <c r="N276" s="529" t="s">
        <v>655</v>
      </c>
      <c r="O276" s="530" t="s">
        <v>2107</v>
      </c>
      <c r="P276" s="531" t="str">
        <f t="shared" si="14"/>
        <v>종결과제</v>
      </c>
      <c r="Q276" s="532" t="str">
        <f t="shared" si="15"/>
        <v>처리완료</v>
      </c>
      <c r="R276" s="87" t="b">
        <f t="shared" si="16"/>
        <v>1</v>
      </c>
    </row>
    <row r="277" spans="1:18" ht="50.1" customHeight="1" x14ac:dyDescent="0.3">
      <c r="A277" s="259" t="s">
        <v>1834</v>
      </c>
      <c r="B277" s="259" t="s">
        <v>2012</v>
      </c>
      <c r="C277" s="608" t="s">
        <v>2009</v>
      </c>
      <c r="D277" s="610">
        <v>22</v>
      </c>
      <c r="E277" s="463" t="s">
        <v>2010</v>
      </c>
      <c r="F277" s="455" t="s">
        <v>106</v>
      </c>
      <c r="G277" s="462" t="s">
        <v>212</v>
      </c>
      <c r="H277" s="706" t="s">
        <v>2156</v>
      </c>
      <c r="I277" s="710">
        <v>1</v>
      </c>
      <c r="J277" s="419" t="s">
        <v>2155</v>
      </c>
      <c r="K277" s="414" t="s">
        <v>222</v>
      </c>
      <c r="L277" s="414" t="s">
        <v>247</v>
      </c>
      <c r="M277" s="414" t="s">
        <v>248</v>
      </c>
      <c r="N277" s="529" t="s">
        <v>2092</v>
      </c>
      <c r="O277" s="530" t="s">
        <v>3468</v>
      </c>
      <c r="P277" s="531" t="str">
        <f t="shared" si="14"/>
        <v>기타</v>
      </c>
      <c r="Q277" s="532" t="str">
        <f t="shared" si="15"/>
        <v>기타</v>
      </c>
      <c r="R277" s="87" t="b">
        <f t="shared" si="16"/>
        <v>1</v>
      </c>
    </row>
    <row r="278" spans="1:18" ht="50.1" customHeight="1" x14ac:dyDescent="0.3">
      <c r="A278" s="259" t="s">
        <v>1834</v>
      </c>
      <c r="B278" s="259" t="s">
        <v>2012</v>
      </c>
      <c r="C278" s="608" t="s">
        <v>2009</v>
      </c>
      <c r="D278" s="610">
        <v>22</v>
      </c>
      <c r="E278" s="463" t="s">
        <v>2010</v>
      </c>
      <c r="F278" s="455" t="s">
        <v>106</v>
      </c>
      <c r="G278" s="462" t="s">
        <v>212</v>
      </c>
      <c r="H278" s="706" t="s">
        <v>131</v>
      </c>
      <c r="I278" s="710">
        <v>1</v>
      </c>
      <c r="J278" s="419" t="s">
        <v>2157</v>
      </c>
      <c r="K278" s="414" t="s">
        <v>222</v>
      </c>
      <c r="L278" s="414" t="s">
        <v>247</v>
      </c>
      <c r="M278" s="414" t="s">
        <v>248</v>
      </c>
      <c r="N278" s="529" t="s">
        <v>655</v>
      </c>
      <c r="O278" s="530" t="s">
        <v>3469</v>
      </c>
      <c r="P278" s="531" t="str">
        <f t="shared" si="14"/>
        <v>종결과제</v>
      </c>
      <c r="Q278" s="532" t="str">
        <f t="shared" si="15"/>
        <v>처리완료</v>
      </c>
      <c r="R278" s="87" t="b">
        <f t="shared" si="16"/>
        <v>1</v>
      </c>
    </row>
    <row r="279" spans="1:18" ht="50.1" customHeight="1" x14ac:dyDescent="0.3">
      <c r="A279" s="259" t="s">
        <v>1834</v>
      </c>
      <c r="B279" s="259" t="s">
        <v>2012</v>
      </c>
      <c r="C279" s="608" t="s">
        <v>2013</v>
      </c>
      <c r="D279" s="610">
        <v>1</v>
      </c>
      <c r="E279" s="463" t="s">
        <v>2025</v>
      </c>
      <c r="F279" s="455" t="s">
        <v>479</v>
      </c>
      <c r="G279" s="462" t="s">
        <v>2026</v>
      </c>
      <c r="H279" s="706" t="s">
        <v>2156</v>
      </c>
      <c r="I279" s="710">
        <v>2</v>
      </c>
      <c r="J279" s="419" t="s">
        <v>2161</v>
      </c>
      <c r="K279" s="414" t="s">
        <v>222</v>
      </c>
      <c r="L279" s="414" t="s">
        <v>2158</v>
      </c>
      <c r="M279" s="414" t="s">
        <v>2158</v>
      </c>
      <c r="N279" s="529" t="s">
        <v>668</v>
      </c>
      <c r="O279" s="530" t="s">
        <v>3470</v>
      </c>
      <c r="P279" s="531" t="str">
        <f t="shared" si="14"/>
        <v>장기과제</v>
      </c>
      <c r="Q279" s="532" t="str">
        <f t="shared" si="15"/>
        <v>검토중</v>
      </c>
      <c r="R279" s="87" t="b">
        <f t="shared" si="16"/>
        <v>1</v>
      </c>
    </row>
    <row r="280" spans="1:18" ht="50.1" customHeight="1" x14ac:dyDescent="0.3">
      <c r="A280" s="259" t="s">
        <v>1834</v>
      </c>
      <c r="B280" s="259" t="s">
        <v>2012</v>
      </c>
      <c r="C280" s="608" t="s">
        <v>2013</v>
      </c>
      <c r="D280" s="610">
        <v>1</v>
      </c>
      <c r="E280" s="463" t="s">
        <v>2025</v>
      </c>
      <c r="F280" s="455" t="s">
        <v>479</v>
      </c>
      <c r="G280" s="462" t="s">
        <v>2026</v>
      </c>
      <c r="H280" s="706" t="s">
        <v>2156</v>
      </c>
      <c r="I280" s="710">
        <v>1</v>
      </c>
      <c r="J280" s="419" t="s">
        <v>2162</v>
      </c>
      <c r="K280" s="414" t="s">
        <v>222</v>
      </c>
      <c r="L280" s="414" t="s">
        <v>2158</v>
      </c>
      <c r="M280" s="414" t="s">
        <v>2158</v>
      </c>
      <c r="N280" s="529" t="s">
        <v>668</v>
      </c>
      <c r="O280" s="530" t="s">
        <v>3471</v>
      </c>
      <c r="P280" s="531" t="str">
        <f t="shared" si="14"/>
        <v>장기과제</v>
      </c>
      <c r="Q280" s="532" t="str">
        <f t="shared" si="15"/>
        <v>검토중</v>
      </c>
      <c r="R280" s="87" t="b">
        <f t="shared" si="16"/>
        <v>1</v>
      </c>
    </row>
    <row r="281" spans="1:18" ht="50.1" customHeight="1" x14ac:dyDescent="0.3">
      <c r="A281" s="259" t="s">
        <v>1834</v>
      </c>
      <c r="B281" s="259" t="s">
        <v>2012</v>
      </c>
      <c r="C281" s="608" t="s">
        <v>2013</v>
      </c>
      <c r="D281" s="610">
        <v>1</v>
      </c>
      <c r="E281" s="463" t="s">
        <v>2025</v>
      </c>
      <c r="F281" s="455" t="s">
        <v>479</v>
      </c>
      <c r="G281" s="462" t="s">
        <v>2026</v>
      </c>
      <c r="H281" s="706" t="s">
        <v>2159</v>
      </c>
      <c r="I281" s="710">
        <v>1</v>
      </c>
      <c r="J281" s="419" t="s">
        <v>2163</v>
      </c>
      <c r="K281" s="414" t="s">
        <v>222</v>
      </c>
      <c r="L281" s="414" t="s">
        <v>2158</v>
      </c>
      <c r="M281" s="414" t="s">
        <v>2158</v>
      </c>
      <c r="N281" s="529" t="s">
        <v>657</v>
      </c>
      <c r="O281" s="530" t="s">
        <v>3472</v>
      </c>
      <c r="P281" s="531" t="str">
        <f t="shared" si="14"/>
        <v>중기과제</v>
      </c>
      <c r="Q281" s="532" t="str">
        <f t="shared" si="15"/>
        <v>검토중</v>
      </c>
      <c r="R281" s="87" t="b">
        <f t="shared" si="16"/>
        <v>1</v>
      </c>
    </row>
    <row r="282" spans="1:18" ht="50.1" customHeight="1" x14ac:dyDescent="0.3">
      <c r="A282" s="259" t="s">
        <v>1834</v>
      </c>
      <c r="B282" s="259" t="s">
        <v>2012</v>
      </c>
      <c r="C282" s="608" t="s">
        <v>2013</v>
      </c>
      <c r="D282" s="610">
        <v>1</v>
      </c>
      <c r="E282" s="463" t="s">
        <v>2025</v>
      </c>
      <c r="F282" s="455" t="s">
        <v>479</v>
      </c>
      <c r="G282" s="462" t="s">
        <v>2026</v>
      </c>
      <c r="H282" s="706" t="s">
        <v>2160</v>
      </c>
      <c r="I282" s="710">
        <v>1</v>
      </c>
      <c r="J282" s="419" t="s">
        <v>2164</v>
      </c>
      <c r="K282" s="414" t="s">
        <v>222</v>
      </c>
      <c r="L282" s="414" t="s">
        <v>2158</v>
      </c>
      <c r="M282" s="414" t="s">
        <v>2158</v>
      </c>
      <c r="N282" s="529" t="s">
        <v>666</v>
      </c>
      <c r="O282" s="530" t="s">
        <v>3473</v>
      </c>
      <c r="P282" s="531" t="str">
        <f t="shared" si="14"/>
        <v>-</v>
      </c>
      <c r="Q282" s="532" t="str">
        <f t="shared" si="15"/>
        <v>처리불가</v>
      </c>
      <c r="R282" s="87" t="b">
        <f t="shared" si="16"/>
        <v>0</v>
      </c>
    </row>
    <row r="283" spans="1:18" ht="50.1" customHeight="1" x14ac:dyDescent="0.3">
      <c r="A283" s="259" t="s">
        <v>1834</v>
      </c>
      <c r="B283" s="259" t="s">
        <v>2012</v>
      </c>
      <c r="C283" s="608" t="s">
        <v>2013</v>
      </c>
      <c r="D283" s="610">
        <v>1</v>
      </c>
      <c r="E283" s="463" t="s">
        <v>2025</v>
      </c>
      <c r="F283" s="455" t="s">
        <v>479</v>
      </c>
      <c r="G283" s="462" t="s">
        <v>2026</v>
      </c>
      <c r="H283" s="706" t="s">
        <v>241</v>
      </c>
      <c r="I283" s="710">
        <v>1</v>
      </c>
      <c r="J283" s="419" t="s">
        <v>2165</v>
      </c>
      <c r="K283" s="414" t="s">
        <v>222</v>
      </c>
      <c r="L283" s="414" t="s">
        <v>2158</v>
      </c>
      <c r="M283" s="414" t="s">
        <v>2158</v>
      </c>
      <c r="N283" s="529" t="s">
        <v>655</v>
      </c>
      <c r="O283" s="530" t="s">
        <v>3474</v>
      </c>
      <c r="P283" s="531" t="str">
        <f t="shared" si="14"/>
        <v>종결과제</v>
      </c>
      <c r="Q283" s="532" t="str">
        <f t="shared" si="15"/>
        <v>처리완료</v>
      </c>
      <c r="R283" s="87" t="b">
        <f t="shared" si="16"/>
        <v>1</v>
      </c>
    </row>
    <row r="284" spans="1:18" ht="50.1" customHeight="1" x14ac:dyDescent="0.3">
      <c r="A284" s="259" t="s">
        <v>1834</v>
      </c>
      <c r="B284" s="259" t="s">
        <v>2012</v>
      </c>
      <c r="C284" s="608" t="s">
        <v>2028</v>
      </c>
      <c r="D284" s="610">
        <v>1</v>
      </c>
      <c r="E284" s="463" t="s">
        <v>2029</v>
      </c>
      <c r="F284" s="455" t="s">
        <v>1030</v>
      </c>
      <c r="G284" s="462" t="s">
        <v>2035</v>
      </c>
      <c r="H284" s="706" t="s">
        <v>2156</v>
      </c>
      <c r="I284" s="710">
        <v>3</v>
      </c>
      <c r="J284" s="419" t="s">
        <v>2167</v>
      </c>
      <c r="K284" s="414" t="s">
        <v>222</v>
      </c>
      <c r="L284" s="414" t="s">
        <v>2166</v>
      </c>
      <c r="M284" s="414" t="s">
        <v>2166</v>
      </c>
      <c r="N284" s="529" t="s">
        <v>657</v>
      </c>
      <c r="O284" s="530" t="s">
        <v>3475</v>
      </c>
      <c r="P284" s="531" t="str">
        <f t="shared" si="14"/>
        <v>중기과제</v>
      </c>
      <c r="Q284" s="532" t="str">
        <f t="shared" si="15"/>
        <v>검토중</v>
      </c>
      <c r="R284" s="87" t="b">
        <f t="shared" si="16"/>
        <v>1</v>
      </c>
    </row>
    <row r="285" spans="1:18" ht="50.1" customHeight="1" x14ac:dyDescent="0.3">
      <c r="A285" s="259" t="s">
        <v>1834</v>
      </c>
      <c r="B285" s="259" t="s">
        <v>2012</v>
      </c>
      <c r="C285" s="608" t="s">
        <v>2028</v>
      </c>
      <c r="D285" s="610">
        <v>1</v>
      </c>
      <c r="E285" s="463" t="s">
        <v>2029</v>
      </c>
      <c r="F285" s="455" t="s">
        <v>1030</v>
      </c>
      <c r="G285" s="462" t="s">
        <v>2035</v>
      </c>
      <c r="H285" s="706" t="s">
        <v>2159</v>
      </c>
      <c r="I285" s="710">
        <v>1</v>
      </c>
      <c r="J285" s="419" t="s">
        <v>2168</v>
      </c>
      <c r="K285" s="414" t="s">
        <v>222</v>
      </c>
      <c r="L285" s="414" t="s">
        <v>2166</v>
      </c>
      <c r="M285" s="414" t="s">
        <v>2166</v>
      </c>
      <c r="N285" s="529" t="s">
        <v>655</v>
      </c>
      <c r="O285" s="530" t="s">
        <v>2127</v>
      </c>
      <c r="P285" s="531" t="str">
        <f t="shared" si="14"/>
        <v>종결과제</v>
      </c>
      <c r="Q285" s="532" t="str">
        <f t="shared" si="15"/>
        <v>처리완료</v>
      </c>
      <c r="R285" s="87" t="b">
        <f t="shared" si="16"/>
        <v>1</v>
      </c>
    </row>
    <row r="286" spans="1:18" ht="50.1" customHeight="1" x14ac:dyDescent="0.3">
      <c r="A286" s="259" t="s">
        <v>1834</v>
      </c>
      <c r="B286" s="259" t="s">
        <v>2012</v>
      </c>
      <c r="C286" s="608" t="s">
        <v>2032</v>
      </c>
      <c r="D286" s="610">
        <v>1</v>
      </c>
      <c r="E286" s="463" t="s">
        <v>2030</v>
      </c>
      <c r="F286" s="455" t="s">
        <v>479</v>
      </c>
      <c r="G286" s="462" t="s">
        <v>218</v>
      </c>
      <c r="H286" s="706" t="s">
        <v>2159</v>
      </c>
      <c r="I286" s="710">
        <v>2</v>
      </c>
      <c r="J286" s="419" t="s">
        <v>2170</v>
      </c>
      <c r="K286" s="414" t="s">
        <v>222</v>
      </c>
      <c r="L286" s="414" t="s">
        <v>2169</v>
      </c>
      <c r="M286" s="414" t="s">
        <v>2169</v>
      </c>
      <c r="N286" s="529" t="s">
        <v>655</v>
      </c>
      <c r="O286" s="530" t="s">
        <v>3476</v>
      </c>
      <c r="P286" s="531" t="str">
        <f t="shared" si="14"/>
        <v>종결과제</v>
      </c>
      <c r="Q286" s="532" t="str">
        <f t="shared" si="15"/>
        <v>처리완료</v>
      </c>
      <c r="R286" s="87" t="b">
        <f t="shared" si="16"/>
        <v>1</v>
      </c>
    </row>
    <row r="287" spans="1:18" ht="50.1" customHeight="1" x14ac:dyDescent="0.3">
      <c r="A287" s="259" t="s">
        <v>1834</v>
      </c>
      <c r="B287" s="259" t="s">
        <v>2012</v>
      </c>
      <c r="C287" s="608" t="s">
        <v>2032</v>
      </c>
      <c r="D287" s="610">
        <v>1</v>
      </c>
      <c r="E287" s="463" t="s">
        <v>2030</v>
      </c>
      <c r="F287" s="455" t="s">
        <v>479</v>
      </c>
      <c r="G287" s="462" t="s">
        <v>218</v>
      </c>
      <c r="H287" s="706" t="s">
        <v>2156</v>
      </c>
      <c r="I287" s="710">
        <v>1</v>
      </c>
      <c r="J287" s="419" t="s">
        <v>2171</v>
      </c>
      <c r="K287" s="414" t="s">
        <v>222</v>
      </c>
      <c r="L287" s="414" t="s">
        <v>2169</v>
      </c>
      <c r="M287" s="414" t="s">
        <v>2169</v>
      </c>
      <c r="N287" s="529" t="s">
        <v>657</v>
      </c>
      <c r="O287" s="530" t="s">
        <v>3477</v>
      </c>
      <c r="P287" s="531" t="str">
        <f t="shared" si="14"/>
        <v>중기과제</v>
      </c>
      <c r="Q287" s="532" t="str">
        <f t="shared" si="15"/>
        <v>검토중</v>
      </c>
      <c r="R287" s="87" t="b">
        <f t="shared" si="16"/>
        <v>1</v>
      </c>
    </row>
    <row r="288" spans="1:18" ht="50.1" customHeight="1" x14ac:dyDescent="0.3">
      <c r="A288" s="259" t="s">
        <v>1834</v>
      </c>
      <c r="B288" s="259" t="s">
        <v>2012</v>
      </c>
      <c r="C288" s="608" t="s">
        <v>2032</v>
      </c>
      <c r="D288" s="610">
        <v>1</v>
      </c>
      <c r="E288" s="463" t="s">
        <v>2030</v>
      </c>
      <c r="F288" s="455" t="s">
        <v>479</v>
      </c>
      <c r="G288" s="462" t="s">
        <v>218</v>
      </c>
      <c r="H288" s="706" t="s">
        <v>2160</v>
      </c>
      <c r="I288" s="710">
        <v>1</v>
      </c>
      <c r="J288" s="419" t="s">
        <v>2172</v>
      </c>
      <c r="K288" s="414" t="s">
        <v>222</v>
      </c>
      <c r="L288" s="414" t="s">
        <v>2169</v>
      </c>
      <c r="M288" s="414" t="s">
        <v>2169</v>
      </c>
      <c r="N288" s="529" t="s">
        <v>694</v>
      </c>
      <c r="O288" s="530" t="s">
        <v>3478</v>
      </c>
      <c r="P288" s="531" t="str">
        <f t="shared" si="14"/>
        <v>종결과제</v>
      </c>
      <c r="Q288" s="532" t="str">
        <f t="shared" si="15"/>
        <v>처리완료</v>
      </c>
      <c r="R288" s="87" t="b">
        <f t="shared" si="16"/>
        <v>1</v>
      </c>
    </row>
    <row r="289" spans="1:18" ht="50.1" customHeight="1" x14ac:dyDescent="0.3">
      <c r="A289" s="259" t="s">
        <v>1834</v>
      </c>
      <c r="B289" s="259" t="s">
        <v>2012</v>
      </c>
      <c r="C289" s="608" t="s">
        <v>2032</v>
      </c>
      <c r="D289" s="610">
        <v>2</v>
      </c>
      <c r="E289" s="463" t="s">
        <v>768</v>
      </c>
      <c r="F289" s="455" t="s">
        <v>479</v>
      </c>
      <c r="G289" s="462" t="s">
        <v>2037</v>
      </c>
      <c r="H289" s="706" t="s">
        <v>131</v>
      </c>
      <c r="I289" s="710">
        <v>2</v>
      </c>
      <c r="J289" s="419" t="s">
        <v>2175</v>
      </c>
      <c r="K289" s="414" t="s">
        <v>222</v>
      </c>
      <c r="L289" s="414" t="s">
        <v>2173</v>
      </c>
      <c r="M289" s="414" t="s">
        <v>2173</v>
      </c>
      <c r="N289" s="529" t="s">
        <v>655</v>
      </c>
      <c r="O289" s="530" t="s">
        <v>3479</v>
      </c>
      <c r="P289" s="531" t="str">
        <f t="shared" si="14"/>
        <v>종결과제</v>
      </c>
      <c r="Q289" s="532" t="str">
        <f t="shared" si="15"/>
        <v>처리완료</v>
      </c>
      <c r="R289" s="87" t="b">
        <f t="shared" si="16"/>
        <v>1</v>
      </c>
    </row>
    <row r="290" spans="1:18" ht="50.1" customHeight="1" x14ac:dyDescent="0.3">
      <c r="A290" s="259" t="s">
        <v>1834</v>
      </c>
      <c r="B290" s="259" t="s">
        <v>2012</v>
      </c>
      <c r="C290" s="608" t="s">
        <v>2032</v>
      </c>
      <c r="D290" s="610">
        <v>2</v>
      </c>
      <c r="E290" s="463" t="s">
        <v>768</v>
      </c>
      <c r="F290" s="455" t="s">
        <v>479</v>
      </c>
      <c r="G290" s="462" t="s">
        <v>2037</v>
      </c>
      <c r="H290" s="706" t="s">
        <v>121</v>
      </c>
      <c r="I290" s="710">
        <v>1</v>
      </c>
      <c r="J290" s="419" t="s">
        <v>2174</v>
      </c>
      <c r="K290" s="414" t="s">
        <v>222</v>
      </c>
      <c r="L290" s="414" t="s">
        <v>2173</v>
      </c>
      <c r="M290" s="414" t="s">
        <v>2173</v>
      </c>
      <c r="N290" s="529" t="s">
        <v>655</v>
      </c>
      <c r="O290" s="530" t="s">
        <v>3457</v>
      </c>
      <c r="P290" s="531" t="str">
        <f t="shared" si="14"/>
        <v>종결과제</v>
      </c>
      <c r="Q290" s="532" t="str">
        <f t="shared" si="15"/>
        <v>처리완료</v>
      </c>
      <c r="R290" s="87" t="b">
        <f t="shared" si="16"/>
        <v>1</v>
      </c>
    </row>
    <row r="291" spans="1:18" ht="50.1" customHeight="1" x14ac:dyDescent="0.3">
      <c r="A291" s="259" t="s">
        <v>1834</v>
      </c>
      <c r="B291" s="259" t="s">
        <v>2012</v>
      </c>
      <c r="C291" s="608" t="s">
        <v>2033</v>
      </c>
      <c r="D291" s="610">
        <v>1</v>
      </c>
      <c r="E291" s="463" t="s">
        <v>2031</v>
      </c>
      <c r="F291" s="455" t="s">
        <v>1030</v>
      </c>
      <c r="G291" s="462" t="s">
        <v>2035</v>
      </c>
      <c r="H291" s="706" t="s">
        <v>241</v>
      </c>
      <c r="I291" s="710">
        <v>1</v>
      </c>
      <c r="J291" s="419" t="s">
        <v>2176</v>
      </c>
      <c r="K291" s="414" t="s">
        <v>222</v>
      </c>
      <c r="L291" s="414" t="s">
        <v>2173</v>
      </c>
      <c r="M291" s="414" t="s">
        <v>2173</v>
      </c>
      <c r="N291" s="529" t="s">
        <v>668</v>
      </c>
      <c r="O291" s="530" t="s">
        <v>3480</v>
      </c>
      <c r="P291" s="531" t="str">
        <f t="shared" si="14"/>
        <v>장기과제</v>
      </c>
      <c r="Q291" s="532" t="str">
        <f t="shared" si="15"/>
        <v>검토중</v>
      </c>
      <c r="R291" s="87" t="b">
        <f t="shared" si="16"/>
        <v>1</v>
      </c>
    </row>
    <row r="292" spans="1:18" ht="50.1" customHeight="1" x14ac:dyDescent="0.3">
      <c r="A292" s="259" t="s">
        <v>1834</v>
      </c>
      <c r="B292" s="259" t="s">
        <v>2209</v>
      </c>
      <c r="C292" s="608" t="s">
        <v>2229</v>
      </c>
      <c r="D292" s="610">
        <v>22</v>
      </c>
      <c r="E292" s="463" t="s">
        <v>2211</v>
      </c>
      <c r="F292" s="455" t="s">
        <v>106</v>
      </c>
      <c r="G292" s="462" t="s">
        <v>212</v>
      </c>
      <c r="H292" s="706" t="s">
        <v>241</v>
      </c>
      <c r="I292" s="710">
        <v>1</v>
      </c>
      <c r="J292" s="419" t="s">
        <v>2230</v>
      </c>
      <c r="K292" s="414" t="s">
        <v>222</v>
      </c>
      <c r="L292" s="414" t="s">
        <v>247</v>
      </c>
      <c r="M292" s="414" t="s">
        <v>248</v>
      </c>
      <c r="N292" s="529" t="s">
        <v>675</v>
      </c>
      <c r="O292" s="530" t="s">
        <v>3481</v>
      </c>
      <c r="P292" s="531" t="str">
        <f t="shared" si="14"/>
        <v>단기과제</v>
      </c>
      <c r="Q292" s="532" t="str">
        <f t="shared" si="15"/>
        <v>검토중</v>
      </c>
      <c r="R292" s="87" t="b">
        <f t="shared" si="16"/>
        <v>1</v>
      </c>
    </row>
    <row r="293" spans="1:18" ht="50.1" customHeight="1" x14ac:dyDescent="0.3">
      <c r="A293" s="259" t="s">
        <v>1834</v>
      </c>
      <c r="B293" s="259" t="s">
        <v>2209</v>
      </c>
      <c r="C293" s="608" t="s">
        <v>2236</v>
      </c>
      <c r="D293" s="610">
        <v>2</v>
      </c>
      <c r="E293" s="463" t="s">
        <v>1276</v>
      </c>
      <c r="F293" s="455" t="s">
        <v>479</v>
      </c>
      <c r="G293" s="462" t="s">
        <v>2237</v>
      </c>
      <c r="H293" s="706" t="s">
        <v>2244</v>
      </c>
      <c r="I293" s="710">
        <v>6</v>
      </c>
      <c r="J293" s="419" t="s">
        <v>2245</v>
      </c>
      <c r="K293" s="414" t="s">
        <v>222</v>
      </c>
      <c r="L293" s="414" t="s">
        <v>253</v>
      </c>
      <c r="M293" s="414" t="s">
        <v>253</v>
      </c>
      <c r="N293" s="529" t="s">
        <v>655</v>
      </c>
      <c r="O293" s="530" t="s">
        <v>2127</v>
      </c>
      <c r="P293" s="531" t="str">
        <f t="shared" si="14"/>
        <v>종결과제</v>
      </c>
      <c r="Q293" s="532" t="str">
        <f t="shared" si="15"/>
        <v>처리완료</v>
      </c>
      <c r="R293" s="87" t="b">
        <f t="shared" si="16"/>
        <v>1</v>
      </c>
    </row>
    <row r="294" spans="1:18" ht="50.1" customHeight="1" x14ac:dyDescent="0.3">
      <c r="A294" s="259" t="s">
        <v>1834</v>
      </c>
      <c r="B294" s="259" t="s">
        <v>2209</v>
      </c>
      <c r="C294" s="608" t="s">
        <v>2236</v>
      </c>
      <c r="D294" s="610">
        <v>2</v>
      </c>
      <c r="E294" s="463" t="s">
        <v>1276</v>
      </c>
      <c r="F294" s="455" t="s">
        <v>479</v>
      </c>
      <c r="G294" s="462" t="s">
        <v>2237</v>
      </c>
      <c r="H294" s="706" t="s">
        <v>2238</v>
      </c>
      <c r="I294" s="710">
        <v>2</v>
      </c>
      <c r="J294" s="419" t="s">
        <v>2243</v>
      </c>
      <c r="K294" s="414" t="s">
        <v>222</v>
      </c>
      <c r="L294" s="414" t="s">
        <v>253</v>
      </c>
      <c r="M294" s="414" t="s">
        <v>253</v>
      </c>
      <c r="N294" s="529" t="s">
        <v>655</v>
      </c>
      <c r="O294" s="530" t="s">
        <v>2127</v>
      </c>
      <c r="P294" s="531" t="str">
        <f t="shared" si="14"/>
        <v>종결과제</v>
      </c>
      <c r="Q294" s="532" t="str">
        <f t="shared" si="15"/>
        <v>처리완료</v>
      </c>
      <c r="R294" s="87" t="b">
        <f t="shared" si="16"/>
        <v>1</v>
      </c>
    </row>
    <row r="295" spans="1:18" ht="50.1" customHeight="1" x14ac:dyDescent="0.3">
      <c r="A295" s="259" t="s">
        <v>1834</v>
      </c>
      <c r="B295" s="259" t="s">
        <v>2209</v>
      </c>
      <c r="C295" s="608" t="s">
        <v>2236</v>
      </c>
      <c r="D295" s="610">
        <v>2</v>
      </c>
      <c r="E295" s="463" t="s">
        <v>1276</v>
      </c>
      <c r="F295" s="455" t="s">
        <v>479</v>
      </c>
      <c r="G295" s="462" t="s">
        <v>2237</v>
      </c>
      <c r="H295" s="706" t="s">
        <v>2239</v>
      </c>
      <c r="I295" s="710">
        <v>1</v>
      </c>
      <c r="J295" s="419" t="s">
        <v>2240</v>
      </c>
      <c r="K295" s="414" t="s">
        <v>222</v>
      </c>
      <c r="L295" s="414" t="s">
        <v>253</v>
      </c>
      <c r="M295" s="414" t="s">
        <v>253</v>
      </c>
      <c r="N295" s="529" t="s">
        <v>666</v>
      </c>
      <c r="O295" s="530" t="s">
        <v>3482</v>
      </c>
      <c r="P295" s="531" t="str">
        <f t="shared" si="14"/>
        <v>-</v>
      </c>
      <c r="Q295" s="532" t="str">
        <f t="shared" si="15"/>
        <v>처리불가</v>
      </c>
      <c r="R295" s="87" t="b">
        <f t="shared" si="16"/>
        <v>0</v>
      </c>
    </row>
    <row r="296" spans="1:18" ht="50.1" customHeight="1" x14ac:dyDescent="0.3">
      <c r="A296" s="259" t="s">
        <v>1834</v>
      </c>
      <c r="B296" s="259" t="s">
        <v>2209</v>
      </c>
      <c r="C296" s="608" t="s">
        <v>2236</v>
      </c>
      <c r="D296" s="610">
        <v>2</v>
      </c>
      <c r="E296" s="463" t="s">
        <v>1276</v>
      </c>
      <c r="F296" s="455" t="s">
        <v>479</v>
      </c>
      <c r="G296" s="462" t="s">
        <v>2237</v>
      </c>
      <c r="H296" s="706" t="s">
        <v>2242</v>
      </c>
      <c r="I296" s="710">
        <v>1</v>
      </c>
      <c r="J296" s="419" t="s">
        <v>2241</v>
      </c>
      <c r="K296" s="414" t="s">
        <v>222</v>
      </c>
      <c r="L296" s="414" t="s">
        <v>253</v>
      </c>
      <c r="M296" s="414" t="s">
        <v>253</v>
      </c>
      <c r="N296" s="529" t="s">
        <v>666</v>
      </c>
      <c r="O296" s="530" t="s">
        <v>3483</v>
      </c>
      <c r="P296" s="531" t="str">
        <f t="shared" si="14"/>
        <v>-</v>
      </c>
      <c r="Q296" s="532" t="str">
        <f t="shared" si="15"/>
        <v>처리불가</v>
      </c>
      <c r="R296" s="87" t="b">
        <f t="shared" si="16"/>
        <v>0</v>
      </c>
    </row>
    <row r="297" spans="1:18" ht="50.1" customHeight="1" x14ac:dyDescent="0.3">
      <c r="A297" s="259" t="s">
        <v>1834</v>
      </c>
      <c r="B297" s="259" t="s">
        <v>2209</v>
      </c>
      <c r="C297" s="608" t="s">
        <v>2236</v>
      </c>
      <c r="D297" s="610">
        <v>2</v>
      </c>
      <c r="E297" s="463" t="s">
        <v>721</v>
      </c>
      <c r="F297" s="455" t="s">
        <v>106</v>
      </c>
      <c r="G297" s="462" t="s">
        <v>1500</v>
      </c>
      <c r="H297" s="706" t="s">
        <v>2244</v>
      </c>
      <c r="I297" s="710">
        <v>5</v>
      </c>
      <c r="J297" s="419" t="s">
        <v>2255</v>
      </c>
      <c r="K297" s="414" t="s">
        <v>222</v>
      </c>
      <c r="L297" s="414" t="s">
        <v>2247</v>
      </c>
      <c r="M297" s="414" t="s">
        <v>204</v>
      </c>
      <c r="N297" s="529" t="s">
        <v>655</v>
      </c>
      <c r="O297" s="530" t="s">
        <v>3474</v>
      </c>
      <c r="P297" s="531" t="str">
        <f t="shared" si="14"/>
        <v>종결과제</v>
      </c>
      <c r="Q297" s="532" t="str">
        <f t="shared" si="15"/>
        <v>처리완료</v>
      </c>
      <c r="R297" s="87" t="b">
        <f t="shared" si="16"/>
        <v>1</v>
      </c>
    </row>
    <row r="298" spans="1:18" ht="50.1" customHeight="1" x14ac:dyDescent="0.3">
      <c r="A298" s="259" t="s">
        <v>1834</v>
      </c>
      <c r="B298" s="259" t="s">
        <v>2209</v>
      </c>
      <c r="C298" s="608" t="s">
        <v>2236</v>
      </c>
      <c r="D298" s="610">
        <v>2</v>
      </c>
      <c r="E298" s="463" t="s">
        <v>721</v>
      </c>
      <c r="F298" s="455" t="s">
        <v>106</v>
      </c>
      <c r="G298" s="462" t="s">
        <v>1500</v>
      </c>
      <c r="H298" s="706" t="s">
        <v>2239</v>
      </c>
      <c r="I298" s="710">
        <v>2</v>
      </c>
      <c r="J298" s="419" t="s">
        <v>2256</v>
      </c>
      <c r="K298" s="414" t="s">
        <v>222</v>
      </c>
      <c r="L298" s="414" t="s">
        <v>2247</v>
      </c>
      <c r="M298" s="414" t="s">
        <v>204</v>
      </c>
      <c r="N298" s="529" t="s">
        <v>668</v>
      </c>
      <c r="O298" s="530" t="s">
        <v>3484</v>
      </c>
      <c r="P298" s="531" t="str">
        <f t="shared" si="14"/>
        <v>장기과제</v>
      </c>
      <c r="Q298" s="532" t="str">
        <f t="shared" si="15"/>
        <v>검토중</v>
      </c>
      <c r="R298" s="87" t="b">
        <f t="shared" si="16"/>
        <v>1</v>
      </c>
    </row>
    <row r="299" spans="1:18" ht="50.1" customHeight="1" x14ac:dyDescent="0.3">
      <c r="A299" s="259" t="s">
        <v>1834</v>
      </c>
      <c r="B299" s="259" t="s">
        <v>2209</v>
      </c>
      <c r="C299" s="608" t="s">
        <v>2236</v>
      </c>
      <c r="D299" s="610">
        <v>2</v>
      </c>
      <c r="E299" s="463" t="s">
        <v>721</v>
      </c>
      <c r="F299" s="455" t="s">
        <v>106</v>
      </c>
      <c r="G299" s="462" t="s">
        <v>1500</v>
      </c>
      <c r="H299" s="706" t="s">
        <v>241</v>
      </c>
      <c r="I299" s="710">
        <v>2</v>
      </c>
      <c r="J299" s="419" t="s">
        <v>2257</v>
      </c>
      <c r="K299" s="414" t="s">
        <v>222</v>
      </c>
      <c r="L299" s="414" t="s">
        <v>2247</v>
      </c>
      <c r="M299" s="414" t="s">
        <v>204</v>
      </c>
      <c r="N299" s="529" t="s">
        <v>655</v>
      </c>
      <c r="O299" s="530" t="s">
        <v>3474</v>
      </c>
      <c r="P299" s="531" t="str">
        <f t="shared" si="14"/>
        <v>종결과제</v>
      </c>
      <c r="Q299" s="532" t="str">
        <f t="shared" si="15"/>
        <v>처리완료</v>
      </c>
      <c r="R299" s="87" t="b">
        <f t="shared" si="16"/>
        <v>1</v>
      </c>
    </row>
    <row r="300" spans="1:18" ht="50.1" customHeight="1" x14ac:dyDescent="0.3">
      <c r="A300" s="259" t="s">
        <v>1834</v>
      </c>
      <c r="B300" s="259" t="s">
        <v>2209</v>
      </c>
      <c r="C300" s="608" t="s">
        <v>2236</v>
      </c>
      <c r="D300" s="610">
        <v>2</v>
      </c>
      <c r="E300" s="463" t="s">
        <v>721</v>
      </c>
      <c r="F300" s="455" t="s">
        <v>106</v>
      </c>
      <c r="G300" s="462" t="s">
        <v>1500</v>
      </c>
      <c r="H300" s="706" t="s">
        <v>241</v>
      </c>
      <c r="I300" s="710">
        <v>2</v>
      </c>
      <c r="J300" s="419" t="s">
        <v>2258</v>
      </c>
      <c r="K300" s="414" t="s">
        <v>222</v>
      </c>
      <c r="L300" s="414" t="s">
        <v>2247</v>
      </c>
      <c r="M300" s="414" t="s">
        <v>204</v>
      </c>
      <c r="N300" s="529" t="s">
        <v>657</v>
      </c>
      <c r="O300" s="530" t="s">
        <v>3485</v>
      </c>
      <c r="P300" s="531" t="str">
        <f t="shared" si="14"/>
        <v>중기과제</v>
      </c>
      <c r="Q300" s="532" t="str">
        <f t="shared" si="15"/>
        <v>검토중</v>
      </c>
      <c r="R300" s="87" t="b">
        <f t="shared" si="16"/>
        <v>1</v>
      </c>
    </row>
    <row r="301" spans="1:18" ht="50.1" customHeight="1" x14ac:dyDescent="0.3">
      <c r="A301" s="259" t="s">
        <v>1834</v>
      </c>
      <c r="B301" s="259" t="s">
        <v>2209</v>
      </c>
      <c r="C301" s="608" t="s">
        <v>2236</v>
      </c>
      <c r="D301" s="610">
        <v>2</v>
      </c>
      <c r="E301" s="463" t="s">
        <v>721</v>
      </c>
      <c r="F301" s="455" t="s">
        <v>106</v>
      </c>
      <c r="G301" s="462" t="s">
        <v>1500</v>
      </c>
      <c r="H301" s="706" t="s">
        <v>2242</v>
      </c>
      <c r="I301" s="710">
        <v>1</v>
      </c>
      <c r="J301" s="419" t="s">
        <v>2259</v>
      </c>
      <c r="K301" s="414" t="s">
        <v>222</v>
      </c>
      <c r="L301" s="414" t="s">
        <v>2247</v>
      </c>
      <c r="M301" s="414" t="s">
        <v>204</v>
      </c>
      <c r="N301" s="529" t="s">
        <v>657</v>
      </c>
      <c r="O301" s="530" t="s">
        <v>3486</v>
      </c>
      <c r="P301" s="531" t="str">
        <f t="shared" si="14"/>
        <v>중기과제</v>
      </c>
      <c r="Q301" s="532" t="str">
        <f t="shared" si="15"/>
        <v>검토중</v>
      </c>
      <c r="R301" s="87" t="b">
        <f t="shared" si="16"/>
        <v>1</v>
      </c>
    </row>
    <row r="302" spans="1:18" ht="50.1" customHeight="1" x14ac:dyDescent="0.3">
      <c r="A302" s="259" t="s">
        <v>1834</v>
      </c>
      <c r="B302" s="259" t="s">
        <v>2209</v>
      </c>
      <c r="C302" s="608" t="s">
        <v>2236</v>
      </c>
      <c r="D302" s="610">
        <v>2</v>
      </c>
      <c r="E302" s="463" t="s">
        <v>721</v>
      </c>
      <c r="F302" s="455" t="s">
        <v>106</v>
      </c>
      <c r="G302" s="462" t="s">
        <v>1500</v>
      </c>
      <c r="H302" s="706" t="s">
        <v>2242</v>
      </c>
      <c r="I302" s="710">
        <v>1</v>
      </c>
      <c r="J302" s="419" t="s">
        <v>2260</v>
      </c>
      <c r="K302" s="414" t="s">
        <v>222</v>
      </c>
      <c r="L302" s="414" t="s">
        <v>2247</v>
      </c>
      <c r="M302" s="414" t="s">
        <v>204</v>
      </c>
      <c r="N302" s="529" t="s">
        <v>657</v>
      </c>
      <c r="O302" s="530" t="s">
        <v>3486</v>
      </c>
      <c r="P302" s="531" t="str">
        <f t="shared" si="14"/>
        <v>중기과제</v>
      </c>
      <c r="Q302" s="532" t="str">
        <f t="shared" si="15"/>
        <v>검토중</v>
      </c>
      <c r="R302" s="87" t="b">
        <f t="shared" si="16"/>
        <v>1</v>
      </c>
    </row>
    <row r="303" spans="1:18" ht="50.1" customHeight="1" x14ac:dyDescent="0.3">
      <c r="A303" s="259" t="s">
        <v>1833</v>
      </c>
      <c r="B303" s="259" t="s">
        <v>2208</v>
      </c>
      <c r="C303" s="608" t="s">
        <v>2235</v>
      </c>
      <c r="D303" s="610">
        <v>2</v>
      </c>
      <c r="E303" s="463" t="s">
        <v>2261</v>
      </c>
      <c r="F303" s="455" t="s">
        <v>1661</v>
      </c>
      <c r="G303" s="462" t="s">
        <v>1860</v>
      </c>
      <c r="H303" s="706" t="s">
        <v>241</v>
      </c>
      <c r="I303" s="710">
        <v>2</v>
      </c>
      <c r="J303" s="419" t="s">
        <v>2271</v>
      </c>
      <c r="K303" s="414" t="s">
        <v>222</v>
      </c>
      <c r="L303" s="414" t="s">
        <v>2270</v>
      </c>
      <c r="M303" s="414" t="s">
        <v>716</v>
      </c>
      <c r="N303" s="529" t="s">
        <v>655</v>
      </c>
      <c r="O303" s="530" t="s">
        <v>2103</v>
      </c>
      <c r="P303" s="531" t="str">
        <f t="shared" si="14"/>
        <v>종결과제</v>
      </c>
      <c r="Q303" s="532" t="str">
        <f t="shared" si="15"/>
        <v>처리완료</v>
      </c>
      <c r="R303" s="87" t="b">
        <f t="shared" si="16"/>
        <v>1</v>
      </c>
    </row>
    <row r="304" spans="1:18" ht="50.1" customHeight="1" x14ac:dyDescent="0.3">
      <c r="A304" s="259" t="s">
        <v>1833</v>
      </c>
      <c r="B304" s="259" t="s">
        <v>2208</v>
      </c>
      <c r="C304" s="608" t="s">
        <v>2235</v>
      </c>
      <c r="D304" s="610">
        <v>2</v>
      </c>
      <c r="E304" s="463" t="s">
        <v>2261</v>
      </c>
      <c r="F304" s="455" t="s">
        <v>1661</v>
      </c>
      <c r="G304" s="462" t="s">
        <v>1860</v>
      </c>
      <c r="H304" s="706" t="s">
        <v>121</v>
      </c>
      <c r="I304" s="710">
        <v>1</v>
      </c>
      <c r="J304" s="419" t="s">
        <v>2272</v>
      </c>
      <c r="K304" s="414" t="s">
        <v>222</v>
      </c>
      <c r="L304" s="414" t="s">
        <v>2270</v>
      </c>
      <c r="M304" s="414" t="s">
        <v>716</v>
      </c>
      <c r="N304" s="529" t="s">
        <v>666</v>
      </c>
      <c r="O304" s="530" t="s">
        <v>3487</v>
      </c>
      <c r="P304" s="531" t="str">
        <f t="shared" si="14"/>
        <v>-</v>
      </c>
      <c r="Q304" s="532" t="str">
        <f t="shared" si="15"/>
        <v>처리불가</v>
      </c>
      <c r="R304" s="87" t="b">
        <f t="shared" si="16"/>
        <v>0</v>
      </c>
    </row>
    <row r="305" spans="1:18" ht="50.1" customHeight="1" x14ac:dyDescent="0.3">
      <c r="A305" s="259" t="s">
        <v>1833</v>
      </c>
      <c r="B305" s="259" t="s">
        <v>2208</v>
      </c>
      <c r="C305" s="608" t="s">
        <v>2235</v>
      </c>
      <c r="D305" s="610">
        <v>2</v>
      </c>
      <c r="E305" s="463" t="s">
        <v>2261</v>
      </c>
      <c r="F305" s="455" t="s">
        <v>1661</v>
      </c>
      <c r="G305" s="462" t="s">
        <v>1860</v>
      </c>
      <c r="H305" s="706" t="s">
        <v>242</v>
      </c>
      <c r="I305" s="710">
        <v>1</v>
      </c>
      <c r="J305" s="419" t="s">
        <v>2273</v>
      </c>
      <c r="K305" s="414" t="s">
        <v>343</v>
      </c>
      <c r="L305" s="414" t="s">
        <v>2270</v>
      </c>
      <c r="M305" s="414" t="s">
        <v>716</v>
      </c>
      <c r="N305" s="529" t="s">
        <v>2092</v>
      </c>
      <c r="O305" s="530" t="s">
        <v>2107</v>
      </c>
      <c r="P305" s="531" t="str">
        <f t="shared" si="14"/>
        <v>기타</v>
      </c>
      <c r="Q305" s="532" t="str">
        <f t="shared" si="15"/>
        <v>기타</v>
      </c>
      <c r="R305" s="87" t="b">
        <f t="shared" si="16"/>
        <v>1</v>
      </c>
    </row>
    <row r="306" spans="1:18" ht="50.1" customHeight="1" x14ac:dyDescent="0.3">
      <c r="A306" s="259" t="s">
        <v>1833</v>
      </c>
      <c r="B306" s="259" t="s">
        <v>2208</v>
      </c>
      <c r="C306" s="608" t="s">
        <v>2235</v>
      </c>
      <c r="D306" s="610">
        <v>2</v>
      </c>
      <c r="E306" s="463" t="s">
        <v>1674</v>
      </c>
      <c r="F306" s="455" t="s">
        <v>1661</v>
      </c>
      <c r="G306" s="462" t="s">
        <v>1680</v>
      </c>
      <c r="H306" s="706" t="s">
        <v>241</v>
      </c>
      <c r="I306" s="710">
        <v>2</v>
      </c>
      <c r="J306" s="419" t="s">
        <v>2298</v>
      </c>
      <c r="K306" s="414" t="s">
        <v>2297</v>
      </c>
      <c r="L306" s="414" t="s">
        <v>2274</v>
      </c>
      <c r="M306" s="414" t="s">
        <v>363</v>
      </c>
      <c r="N306" s="529" t="s">
        <v>680</v>
      </c>
      <c r="O306" s="530" t="s">
        <v>3488</v>
      </c>
      <c r="P306" s="531" t="str">
        <f t="shared" si="14"/>
        <v>진행과제</v>
      </c>
      <c r="Q306" s="532" t="str">
        <f t="shared" si="15"/>
        <v>처리중</v>
      </c>
      <c r="R306" s="87" t="b">
        <f t="shared" si="16"/>
        <v>1</v>
      </c>
    </row>
    <row r="307" spans="1:18" ht="50.1" customHeight="1" x14ac:dyDescent="0.3">
      <c r="A307" s="259" t="s">
        <v>1833</v>
      </c>
      <c r="B307" s="259" t="s">
        <v>2208</v>
      </c>
      <c r="C307" s="608" t="s">
        <v>2235</v>
      </c>
      <c r="D307" s="610">
        <v>2</v>
      </c>
      <c r="E307" s="463" t="s">
        <v>1674</v>
      </c>
      <c r="F307" s="455" t="s">
        <v>1661</v>
      </c>
      <c r="G307" s="462" t="s">
        <v>1680</v>
      </c>
      <c r="H307" s="706" t="s">
        <v>241</v>
      </c>
      <c r="I307" s="710">
        <v>1</v>
      </c>
      <c r="J307" s="419" t="s">
        <v>2299</v>
      </c>
      <c r="K307" s="414" t="s">
        <v>2297</v>
      </c>
      <c r="L307" s="414" t="s">
        <v>2274</v>
      </c>
      <c r="M307" s="414" t="s">
        <v>363</v>
      </c>
      <c r="N307" s="529" t="s">
        <v>668</v>
      </c>
      <c r="O307" s="530" t="s">
        <v>3489</v>
      </c>
      <c r="P307" s="531" t="str">
        <f t="shared" si="14"/>
        <v>장기과제</v>
      </c>
      <c r="Q307" s="532" t="str">
        <f t="shared" si="15"/>
        <v>검토중</v>
      </c>
      <c r="R307" s="87" t="b">
        <f t="shared" si="16"/>
        <v>1</v>
      </c>
    </row>
    <row r="308" spans="1:18" ht="50.1" customHeight="1" x14ac:dyDescent="0.3">
      <c r="A308" s="259" t="s">
        <v>1833</v>
      </c>
      <c r="B308" s="259" t="s">
        <v>2208</v>
      </c>
      <c r="C308" s="608" t="s">
        <v>2235</v>
      </c>
      <c r="D308" s="610">
        <v>2</v>
      </c>
      <c r="E308" s="463" t="s">
        <v>1674</v>
      </c>
      <c r="F308" s="455" t="s">
        <v>1661</v>
      </c>
      <c r="G308" s="462" t="s">
        <v>1680</v>
      </c>
      <c r="H308" s="706" t="s">
        <v>241</v>
      </c>
      <c r="I308" s="710">
        <v>1</v>
      </c>
      <c r="J308" s="419" t="s">
        <v>2300</v>
      </c>
      <c r="K308" s="414" t="s">
        <v>2297</v>
      </c>
      <c r="L308" s="414" t="s">
        <v>2274</v>
      </c>
      <c r="M308" s="414" t="s">
        <v>363</v>
      </c>
      <c r="N308" s="529" t="s">
        <v>680</v>
      </c>
      <c r="O308" s="530" t="s">
        <v>3490</v>
      </c>
      <c r="P308" s="531" t="str">
        <f t="shared" si="14"/>
        <v>진행과제</v>
      </c>
      <c r="Q308" s="532" t="str">
        <f t="shared" si="15"/>
        <v>처리중</v>
      </c>
      <c r="R308" s="87" t="b">
        <f t="shared" si="16"/>
        <v>1</v>
      </c>
    </row>
    <row r="309" spans="1:18" ht="50.1" customHeight="1" x14ac:dyDescent="0.3">
      <c r="A309" s="259" t="s">
        <v>1833</v>
      </c>
      <c r="B309" s="259" t="s">
        <v>2208</v>
      </c>
      <c r="C309" s="608" t="s">
        <v>2235</v>
      </c>
      <c r="D309" s="610">
        <v>2</v>
      </c>
      <c r="E309" s="463" t="s">
        <v>1674</v>
      </c>
      <c r="F309" s="455" t="s">
        <v>1661</v>
      </c>
      <c r="G309" s="462" t="s">
        <v>1680</v>
      </c>
      <c r="H309" s="706" t="s">
        <v>241</v>
      </c>
      <c r="I309" s="710">
        <v>1</v>
      </c>
      <c r="J309" s="419" t="s">
        <v>2301</v>
      </c>
      <c r="K309" s="414" t="s">
        <v>2297</v>
      </c>
      <c r="L309" s="414" t="s">
        <v>2274</v>
      </c>
      <c r="M309" s="414" t="s">
        <v>363</v>
      </c>
      <c r="N309" s="529" t="s">
        <v>655</v>
      </c>
      <c r="O309" s="530" t="s">
        <v>3491</v>
      </c>
      <c r="P309" s="531" t="str">
        <f t="shared" si="14"/>
        <v>종결과제</v>
      </c>
      <c r="Q309" s="532" t="str">
        <f t="shared" si="15"/>
        <v>처리완료</v>
      </c>
      <c r="R309" s="87" t="b">
        <f t="shared" si="16"/>
        <v>1</v>
      </c>
    </row>
    <row r="310" spans="1:18" ht="50.1" customHeight="1" x14ac:dyDescent="0.3">
      <c r="A310" s="259" t="s">
        <v>1833</v>
      </c>
      <c r="B310" s="259" t="s">
        <v>2208</v>
      </c>
      <c r="C310" s="608" t="s">
        <v>2235</v>
      </c>
      <c r="D310" s="610">
        <v>2</v>
      </c>
      <c r="E310" s="463" t="s">
        <v>1674</v>
      </c>
      <c r="F310" s="455" t="s">
        <v>1661</v>
      </c>
      <c r="G310" s="462" t="s">
        <v>1680</v>
      </c>
      <c r="H310" s="706" t="s">
        <v>2239</v>
      </c>
      <c r="I310" s="710">
        <v>1</v>
      </c>
      <c r="J310" s="419" t="s">
        <v>2302</v>
      </c>
      <c r="K310" s="414" t="s">
        <v>2297</v>
      </c>
      <c r="L310" s="414" t="s">
        <v>2274</v>
      </c>
      <c r="M310" s="414" t="s">
        <v>363</v>
      </c>
      <c r="N310" s="529" t="s">
        <v>680</v>
      </c>
      <c r="O310" s="530" t="s">
        <v>3492</v>
      </c>
      <c r="P310" s="531" t="str">
        <f t="shared" si="14"/>
        <v>진행과제</v>
      </c>
      <c r="Q310" s="532" t="str">
        <f t="shared" si="15"/>
        <v>처리중</v>
      </c>
      <c r="R310" s="87" t="b">
        <f t="shared" si="16"/>
        <v>1</v>
      </c>
    </row>
    <row r="311" spans="1:18" ht="50.1" customHeight="1" x14ac:dyDescent="0.3">
      <c r="A311" s="259" t="s">
        <v>1834</v>
      </c>
      <c r="B311" s="259" t="s">
        <v>2303</v>
      </c>
      <c r="C311" s="608" t="s">
        <v>2305</v>
      </c>
      <c r="D311" s="610">
        <v>2</v>
      </c>
      <c r="E311" s="463" t="s">
        <v>1698</v>
      </c>
      <c r="F311" s="455" t="s">
        <v>106</v>
      </c>
      <c r="G311" s="462" t="s">
        <v>1500</v>
      </c>
      <c r="H311" s="706" t="s">
        <v>2244</v>
      </c>
      <c r="I311" s="710">
        <v>2</v>
      </c>
      <c r="J311" s="419" t="s">
        <v>2309</v>
      </c>
      <c r="K311" s="414" t="s">
        <v>2297</v>
      </c>
      <c r="L311" s="414" t="s">
        <v>2310</v>
      </c>
      <c r="M311" s="414" t="s">
        <v>362</v>
      </c>
      <c r="N311" s="529" t="s">
        <v>655</v>
      </c>
      <c r="O311" s="530" t="s">
        <v>3449</v>
      </c>
      <c r="P311" s="531" t="str">
        <f t="shared" si="14"/>
        <v>종결과제</v>
      </c>
      <c r="Q311" s="532" t="str">
        <f t="shared" si="15"/>
        <v>처리완료</v>
      </c>
      <c r="R311" s="87" t="b">
        <f t="shared" si="16"/>
        <v>1</v>
      </c>
    </row>
    <row r="312" spans="1:18" ht="50.1" customHeight="1" x14ac:dyDescent="0.3">
      <c r="A312" s="259" t="s">
        <v>1834</v>
      </c>
      <c r="B312" s="259" t="s">
        <v>2303</v>
      </c>
      <c r="C312" s="608" t="s">
        <v>2305</v>
      </c>
      <c r="D312" s="610">
        <v>22</v>
      </c>
      <c r="E312" s="463" t="s">
        <v>2311</v>
      </c>
      <c r="F312" s="455" t="s">
        <v>106</v>
      </c>
      <c r="G312" s="462" t="s">
        <v>212</v>
      </c>
      <c r="H312" s="706" t="s">
        <v>2413</v>
      </c>
      <c r="I312" s="710">
        <v>2</v>
      </c>
      <c r="J312" s="419" t="s">
        <v>2412</v>
      </c>
      <c r="K312" s="414" t="s">
        <v>222</v>
      </c>
      <c r="L312" s="414" t="s">
        <v>2410</v>
      </c>
      <c r="M312" s="414" t="s">
        <v>2411</v>
      </c>
      <c r="N312" s="529" t="s">
        <v>657</v>
      </c>
      <c r="O312" s="530" t="s">
        <v>3450</v>
      </c>
      <c r="P312" s="531" t="str">
        <f t="shared" si="14"/>
        <v>중기과제</v>
      </c>
      <c r="Q312" s="532" t="str">
        <f t="shared" si="15"/>
        <v>검토중</v>
      </c>
      <c r="R312" s="87" t="b">
        <f t="shared" ref="R312" si="17">IF(OR(Q312="처리완료", Q312="처리중", Q312="검토중", Q312="기타"), TRUE, FALSE)</f>
        <v>1</v>
      </c>
    </row>
    <row r="313" spans="1:18" ht="50.1" customHeight="1" x14ac:dyDescent="0.3">
      <c r="A313" s="259" t="s">
        <v>1834</v>
      </c>
      <c r="B313" s="259" t="s">
        <v>2303</v>
      </c>
      <c r="C313" s="608" t="s">
        <v>2305</v>
      </c>
      <c r="D313" s="610">
        <v>22</v>
      </c>
      <c r="E313" s="463" t="s">
        <v>2311</v>
      </c>
      <c r="F313" s="455" t="s">
        <v>106</v>
      </c>
      <c r="G313" s="462" t="s">
        <v>212</v>
      </c>
      <c r="H313" s="706" t="s">
        <v>2413</v>
      </c>
      <c r="I313" s="710">
        <v>1</v>
      </c>
      <c r="J313" s="419" t="s">
        <v>2414</v>
      </c>
      <c r="K313" s="414" t="s">
        <v>2394</v>
      </c>
      <c r="L313" s="414" t="s">
        <v>2410</v>
      </c>
      <c r="M313" s="414" t="s">
        <v>2411</v>
      </c>
      <c r="N313" s="529" t="s">
        <v>2092</v>
      </c>
      <c r="O313" s="530" t="s">
        <v>3493</v>
      </c>
      <c r="P313" s="531" t="str">
        <f t="shared" si="14"/>
        <v>기타</v>
      </c>
      <c r="Q313" s="532" t="str">
        <f t="shared" si="15"/>
        <v>기타</v>
      </c>
      <c r="R313" s="87" t="b">
        <f t="shared" ref="R313" si="18">IF(OR(Q313="처리완료", Q313="처리중", Q313="검토중", Q313="기타"), TRUE, FALSE)</f>
        <v>1</v>
      </c>
    </row>
    <row r="314" spans="1:18" ht="50.1" customHeight="1" x14ac:dyDescent="0.3">
      <c r="A314" s="259" t="s">
        <v>1834</v>
      </c>
      <c r="B314" s="259" t="s">
        <v>2303</v>
      </c>
      <c r="C314" s="608" t="s">
        <v>2305</v>
      </c>
      <c r="D314" s="610">
        <v>22</v>
      </c>
      <c r="E314" s="463" t="s">
        <v>2311</v>
      </c>
      <c r="F314" s="455" t="s">
        <v>106</v>
      </c>
      <c r="G314" s="462" t="s">
        <v>212</v>
      </c>
      <c r="H314" s="706" t="s">
        <v>2415</v>
      </c>
      <c r="I314" s="710">
        <v>1</v>
      </c>
      <c r="J314" s="419" t="s">
        <v>2416</v>
      </c>
      <c r="K314" s="414" t="s">
        <v>222</v>
      </c>
      <c r="L314" s="414" t="s">
        <v>2410</v>
      </c>
      <c r="M314" s="414" t="s">
        <v>2411</v>
      </c>
      <c r="N314" s="529" t="s">
        <v>670</v>
      </c>
      <c r="O314" s="530" t="s">
        <v>3494</v>
      </c>
      <c r="P314" s="531" t="str">
        <f t="shared" si="14"/>
        <v>보류과제</v>
      </c>
      <c r="Q314" s="532" t="str">
        <f t="shared" si="15"/>
        <v>처리보류</v>
      </c>
      <c r="R314" s="87" t="b">
        <f t="shared" ref="R314" si="19">IF(OR(Q314="처리완료", Q314="처리중", Q314="검토중", Q314="기타"), TRUE, FALSE)</f>
        <v>0</v>
      </c>
    </row>
    <row r="315" spans="1:18" ht="50.1" customHeight="1" x14ac:dyDescent="0.3">
      <c r="A315" s="259" t="s">
        <v>1834</v>
      </c>
      <c r="B315" s="259" t="s">
        <v>2303</v>
      </c>
      <c r="C315" s="608" t="s">
        <v>2312</v>
      </c>
      <c r="D315" s="610">
        <v>1</v>
      </c>
      <c r="E315" s="463" t="s">
        <v>2313</v>
      </c>
      <c r="F315" s="455" t="s">
        <v>479</v>
      </c>
      <c r="G315" s="462" t="s">
        <v>2314</v>
      </c>
      <c r="H315" s="706" t="s">
        <v>2242</v>
      </c>
      <c r="I315" s="710">
        <v>1</v>
      </c>
      <c r="J315" s="419" t="s">
        <v>2329</v>
      </c>
      <c r="K315" s="414" t="s">
        <v>2297</v>
      </c>
      <c r="L315" s="414" t="s">
        <v>2326</v>
      </c>
      <c r="M315" s="414" t="s">
        <v>594</v>
      </c>
      <c r="N315" s="529" t="s">
        <v>666</v>
      </c>
      <c r="O315" s="530" t="s">
        <v>3495</v>
      </c>
      <c r="P315" s="531" t="str">
        <f t="shared" si="14"/>
        <v>-</v>
      </c>
      <c r="Q315" s="532" t="str">
        <f t="shared" si="15"/>
        <v>처리불가</v>
      </c>
      <c r="R315" s="87" t="b">
        <f t="shared" si="16"/>
        <v>0</v>
      </c>
    </row>
    <row r="316" spans="1:18" ht="50.1" customHeight="1" x14ac:dyDescent="0.3">
      <c r="A316" s="259" t="s">
        <v>1834</v>
      </c>
      <c r="B316" s="259" t="s">
        <v>2303</v>
      </c>
      <c r="C316" s="608" t="s">
        <v>2312</v>
      </c>
      <c r="D316" s="610">
        <v>1</v>
      </c>
      <c r="E316" s="463" t="s">
        <v>2313</v>
      </c>
      <c r="F316" s="455" t="s">
        <v>479</v>
      </c>
      <c r="G316" s="462" t="s">
        <v>2314</v>
      </c>
      <c r="H316" s="706" t="s">
        <v>2327</v>
      </c>
      <c r="I316" s="710">
        <v>1</v>
      </c>
      <c r="J316" s="419" t="s">
        <v>2330</v>
      </c>
      <c r="K316" s="414" t="s">
        <v>2297</v>
      </c>
      <c r="L316" s="414" t="s">
        <v>2326</v>
      </c>
      <c r="M316" s="414" t="s">
        <v>594</v>
      </c>
      <c r="N316" s="529" t="s">
        <v>675</v>
      </c>
      <c r="O316" s="530" t="s">
        <v>3496</v>
      </c>
      <c r="P316" s="531" t="str">
        <f t="shared" si="14"/>
        <v>단기과제</v>
      </c>
      <c r="Q316" s="532" t="str">
        <f t="shared" si="15"/>
        <v>검토중</v>
      </c>
      <c r="R316" s="87" t="b">
        <f t="shared" si="16"/>
        <v>1</v>
      </c>
    </row>
    <row r="317" spans="1:18" ht="50.1" customHeight="1" x14ac:dyDescent="0.3">
      <c r="A317" s="259" t="s">
        <v>1834</v>
      </c>
      <c r="B317" s="259" t="s">
        <v>2303</v>
      </c>
      <c r="C317" s="608" t="s">
        <v>2312</v>
      </c>
      <c r="D317" s="610">
        <v>1</v>
      </c>
      <c r="E317" s="463" t="s">
        <v>2313</v>
      </c>
      <c r="F317" s="455" t="s">
        <v>479</v>
      </c>
      <c r="G317" s="462" t="s">
        <v>2314</v>
      </c>
      <c r="H317" s="706" t="s">
        <v>241</v>
      </c>
      <c r="I317" s="710">
        <v>1</v>
      </c>
      <c r="J317" s="419" t="s">
        <v>2328</v>
      </c>
      <c r="K317" s="414" t="s">
        <v>2297</v>
      </c>
      <c r="L317" s="414" t="s">
        <v>2326</v>
      </c>
      <c r="M317" s="414" t="s">
        <v>594</v>
      </c>
      <c r="N317" s="529" t="s">
        <v>666</v>
      </c>
      <c r="O317" s="530" t="s">
        <v>3497</v>
      </c>
      <c r="P317" s="531" t="str">
        <f t="shared" si="14"/>
        <v>-</v>
      </c>
      <c r="Q317" s="532" t="str">
        <f t="shared" si="15"/>
        <v>처리불가</v>
      </c>
      <c r="R317" s="87" t="b">
        <f t="shared" si="16"/>
        <v>0</v>
      </c>
    </row>
    <row r="318" spans="1:18" ht="50.1" customHeight="1" x14ac:dyDescent="0.3">
      <c r="A318" s="259" t="s">
        <v>1834</v>
      </c>
      <c r="B318" s="259" t="s">
        <v>2303</v>
      </c>
      <c r="C318" s="608" t="s">
        <v>2312</v>
      </c>
      <c r="D318" s="610">
        <v>1</v>
      </c>
      <c r="E318" s="463" t="s">
        <v>2331</v>
      </c>
      <c r="F318" s="455" t="s">
        <v>2332</v>
      </c>
      <c r="G318" s="462" t="s">
        <v>2333</v>
      </c>
      <c r="H318" s="706" t="s">
        <v>2244</v>
      </c>
      <c r="I318" s="710">
        <v>2</v>
      </c>
      <c r="J318" s="419" t="s">
        <v>2348</v>
      </c>
      <c r="K318" s="414" t="s">
        <v>2297</v>
      </c>
      <c r="L318" s="414" t="s">
        <v>2334</v>
      </c>
      <c r="M318" s="414" t="s">
        <v>204</v>
      </c>
      <c r="N318" s="529" t="s">
        <v>655</v>
      </c>
      <c r="O318" s="530" t="s">
        <v>3474</v>
      </c>
      <c r="P318" s="531" t="str">
        <f t="shared" si="14"/>
        <v>종결과제</v>
      </c>
      <c r="Q318" s="532" t="str">
        <f t="shared" si="15"/>
        <v>처리완료</v>
      </c>
      <c r="R318" s="87" t="b">
        <f t="shared" si="16"/>
        <v>1</v>
      </c>
    </row>
    <row r="319" spans="1:18" ht="50.1" customHeight="1" x14ac:dyDescent="0.3">
      <c r="A319" s="259" t="s">
        <v>1834</v>
      </c>
      <c r="B319" s="259" t="s">
        <v>2303</v>
      </c>
      <c r="C319" s="608" t="s">
        <v>2312</v>
      </c>
      <c r="D319" s="610">
        <v>1</v>
      </c>
      <c r="E319" s="463" t="s">
        <v>2331</v>
      </c>
      <c r="F319" s="455" t="s">
        <v>2332</v>
      </c>
      <c r="G319" s="462" t="s">
        <v>2333</v>
      </c>
      <c r="H319" s="706" t="s">
        <v>2242</v>
      </c>
      <c r="I319" s="710">
        <v>1</v>
      </c>
      <c r="J319" s="419" t="s">
        <v>2349</v>
      </c>
      <c r="K319" s="414" t="s">
        <v>2297</v>
      </c>
      <c r="L319" s="414" t="s">
        <v>2334</v>
      </c>
      <c r="M319" s="414" t="s">
        <v>204</v>
      </c>
      <c r="N319" s="529" t="s">
        <v>655</v>
      </c>
      <c r="O319" s="530" t="s">
        <v>3474</v>
      </c>
      <c r="P319" s="531" t="str">
        <f t="shared" si="14"/>
        <v>종결과제</v>
      </c>
      <c r="Q319" s="532" t="str">
        <f t="shared" si="15"/>
        <v>처리완료</v>
      </c>
      <c r="R319" s="87" t="b">
        <f t="shared" si="16"/>
        <v>1</v>
      </c>
    </row>
    <row r="320" spans="1:18" ht="50.1" customHeight="1" x14ac:dyDescent="0.3">
      <c r="A320" s="259" t="s">
        <v>1834</v>
      </c>
      <c r="B320" s="259" t="s">
        <v>2303</v>
      </c>
      <c r="C320" s="608" t="s">
        <v>2312</v>
      </c>
      <c r="D320" s="610">
        <v>1</v>
      </c>
      <c r="E320" s="463" t="s">
        <v>2331</v>
      </c>
      <c r="F320" s="455" t="s">
        <v>2332</v>
      </c>
      <c r="G320" s="462" t="s">
        <v>2333</v>
      </c>
      <c r="H320" s="706" t="s">
        <v>2239</v>
      </c>
      <c r="I320" s="710">
        <v>1</v>
      </c>
      <c r="J320" s="419" t="s">
        <v>2350</v>
      </c>
      <c r="K320" s="414" t="s">
        <v>2297</v>
      </c>
      <c r="L320" s="414" t="s">
        <v>2334</v>
      </c>
      <c r="M320" s="414" t="s">
        <v>204</v>
      </c>
      <c r="N320" s="529" t="s">
        <v>668</v>
      </c>
      <c r="O320" s="530" t="s">
        <v>3470</v>
      </c>
      <c r="P320" s="531" t="str">
        <f t="shared" si="14"/>
        <v>장기과제</v>
      </c>
      <c r="Q320" s="532" t="str">
        <f t="shared" si="15"/>
        <v>검토중</v>
      </c>
      <c r="R320" s="87" t="b">
        <f t="shared" si="16"/>
        <v>1</v>
      </c>
    </row>
    <row r="321" spans="1:18" ht="50.1" customHeight="1" x14ac:dyDescent="0.3">
      <c r="A321" s="259" t="s">
        <v>1834</v>
      </c>
      <c r="B321" s="259" t="s">
        <v>2303</v>
      </c>
      <c r="C321" s="608" t="s">
        <v>2417</v>
      </c>
      <c r="D321" s="610">
        <v>4</v>
      </c>
      <c r="E321" s="463" t="s">
        <v>216</v>
      </c>
      <c r="F321" s="455" t="s">
        <v>2418</v>
      </c>
      <c r="G321" s="462" t="s">
        <v>2419</v>
      </c>
      <c r="H321" s="706" t="s">
        <v>2415</v>
      </c>
      <c r="I321" s="710">
        <v>1</v>
      </c>
      <c r="J321" s="419" t="s">
        <v>2427</v>
      </c>
      <c r="K321" s="414" t="s">
        <v>222</v>
      </c>
      <c r="L321" s="414" t="s">
        <v>2422</v>
      </c>
      <c r="M321" s="414" t="s">
        <v>2422</v>
      </c>
      <c r="N321" s="529" t="s">
        <v>655</v>
      </c>
      <c r="O321" s="530" t="s">
        <v>3498</v>
      </c>
      <c r="P321" s="531" t="str">
        <f t="shared" si="14"/>
        <v>종결과제</v>
      </c>
      <c r="Q321" s="532" t="str">
        <f t="shared" si="15"/>
        <v>처리완료</v>
      </c>
      <c r="R321" s="87" t="b">
        <f t="shared" ref="R321" si="20">IF(OR(Q321="처리완료", Q321="처리중", Q321="검토중", Q321="기타"), TRUE, FALSE)</f>
        <v>1</v>
      </c>
    </row>
    <row r="322" spans="1:18" ht="50.1" customHeight="1" x14ac:dyDescent="0.3">
      <c r="A322" s="259" t="s">
        <v>1834</v>
      </c>
      <c r="B322" s="259" t="s">
        <v>2303</v>
      </c>
      <c r="C322" s="608" t="s">
        <v>2417</v>
      </c>
      <c r="D322" s="610">
        <v>4</v>
      </c>
      <c r="E322" s="463" t="s">
        <v>216</v>
      </c>
      <c r="F322" s="455" t="s">
        <v>2418</v>
      </c>
      <c r="G322" s="462" t="s">
        <v>2419</v>
      </c>
      <c r="H322" s="706" t="s">
        <v>2429</v>
      </c>
      <c r="I322" s="710">
        <v>1</v>
      </c>
      <c r="J322" s="419" t="s">
        <v>2428</v>
      </c>
      <c r="K322" s="414" t="s">
        <v>222</v>
      </c>
      <c r="L322" s="414" t="s">
        <v>2422</v>
      </c>
      <c r="M322" s="414" t="s">
        <v>2422</v>
      </c>
      <c r="N322" s="529" t="s">
        <v>668</v>
      </c>
      <c r="O322" s="530" t="s">
        <v>3499</v>
      </c>
      <c r="P322" s="531" t="str">
        <f t="shared" si="14"/>
        <v>장기과제</v>
      </c>
      <c r="Q322" s="532" t="str">
        <f t="shared" si="15"/>
        <v>검토중</v>
      </c>
      <c r="R322" s="87" t="b">
        <f t="shared" ref="R322" si="21">IF(OR(Q322="처리완료", Q322="처리중", Q322="검토중", Q322="기타"), TRUE, FALSE)</f>
        <v>1</v>
      </c>
    </row>
    <row r="323" spans="1:18" ht="50.1" customHeight="1" x14ac:dyDescent="0.3">
      <c r="A323" s="259" t="s">
        <v>1834</v>
      </c>
      <c r="B323" s="259" t="s">
        <v>2303</v>
      </c>
      <c r="C323" s="608" t="s">
        <v>2351</v>
      </c>
      <c r="D323" s="610">
        <v>1</v>
      </c>
      <c r="E323" s="463" t="s">
        <v>2352</v>
      </c>
      <c r="F323" s="455" t="s">
        <v>2332</v>
      </c>
      <c r="G323" s="462" t="s">
        <v>2353</v>
      </c>
      <c r="H323" s="706" t="s">
        <v>2244</v>
      </c>
      <c r="I323" s="710">
        <v>2</v>
      </c>
      <c r="J323" s="419" t="s">
        <v>2366</v>
      </c>
      <c r="K323" s="414" t="s">
        <v>2297</v>
      </c>
      <c r="L323" s="414" t="s">
        <v>253</v>
      </c>
      <c r="M323" s="414" t="s">
        <v>253</v>
      </c>
      <c r="N323" s="529" t="s">
        <v>655</v>
      </c>
      <c r="O323" s="530" t="s">
        <v>3503</v>
      </c>
      <c r="P323" s="531" t="str">
        <f t="shared" si="14"/>
        <v>종결과제</v>
      </c>
      <c r="Q323" s="532" t="str">
        <f t="shared" si="15"/>
        <v>처리완료</v>
      </c>
      <c r="R323" s="87" t="b">
        <f t="shared" si="16"/>
        <v>1</v>
      </c>
    </row>
    <row r="324" spans="1:18" ht="50.1" customHeight="1" x14ac:dyDescent="0.3">
      <c r="A324" s="259" t="s">
        <v>1834</v>
      </c>
      <c r="B324" s="259" t="s">
        <v>2303</v>
      </c>
      <c r="C324" s="608" t="s">
        <v>2351</v>
      </c>
      <c r="D324" s="610">
        <v>1</v>
      </c>
      <c r="E324" s="463" t="s">
        <v>2352</v>
      </c>
      <c r="F324" s="455" t="s">
        <v>2332</v>
      </c>
      <c r="G324" s="462" t="s">
        <v>2353</v>
      </c>
      <c r="H324" s="706" t="s">
        <v>2238</v>
      </c>
      <c r="I324" s="710">
        <v>1</v>
      </c>
      <c r="J324" s="419" t="s">
        <v>2367</v>
      </c>
      <c r="K324" s="414" t="s">
        <v>2297</v>
      </c>
      <c r="L324" s="414" t="s">
        <v>253</v>
      </c>
      <c r="M324" s="414" t="s">
        <v>253</v>
      </c>
      <c r="N324" s="529" t="s">
        <v>2092</v>
      </c>
      <c r="O324" s="530" t="s">
        <v>3500</v>
      </c>
      <c r="P324" s="531" t="str">
        <f t="shared" si="14"/>
        <v>기타</v>
      </c>
      <c r="Q324" s="532" t="str">
        <f t="shared" si="15"/>
        <v>기타</v>
      </c>
      <c r="R324" s="87" t="b">
        <f t="shared" si="16"/>
        <v>1</v>
      </c>
    </row>
    <row r="325" spans="1:18" ht="50.1" customHeight="1" x14ac:dyDescent="0.3">
      <c r="A325" s="259" t="s">
        <v>1834</v>
      </c>
      <c r="B325" s="259" t="s">
        <v>2303</v>
      </c>
      <c r="C325" s="608" t="s">
        <v>2420</v>
      </c>
      <c r="D325" s="610">
        <v>5</v>
      </c>
      <c r="E325" s="463" t="s">
        <v>216</v>
      </c>
      <c r="F325" s="455" t="s">
        <v>2430</v>
      </c>
      <c r="G325" s="462" t="s">
        <v>2421</v>
      </c>
      <c r="H325" s="706" t="s">
        <v>2413</v>
      </c>
      <c r="I325" s="710">
        <v>2</v>
      </c>
      <c r="J325" s="419" t="s">
        <v>2434</v>
      </c>
      <c r="K325" s="414" t="s">
        <v>222</v>
      </c>
      <c r="L325" s="414" t="s">
        <v>2422</v>
      </c>
      <c r="M325" s="414" t="s">
        <v>2422</v>
      </c>
      <c r="N325" s="529" t="s">
        <v>662</v>
      </c>
      <c r="O325" s="530" t="s">
        <v>3501</v>
      </c>
      <c r="P325" s="531" t="str">
        <f t="shared" si="14"/>
        <v>종결과제</v>
      </c>
      <c r="Q325" s="532" t="str">
        <f t="shared" si="15"/>
        <v>처리완료</v>
      </c>
      <c r="R325" s="87" t="b">
        <f t="shared" si="16"/>
        <v>1</v>
      </c>
    </row>
    <row r="326" spans="1:18" ht="50.1" customHeight="1" x14ac:dyDescent="0.3">
      <c r="A326" s="259" t="s">
        <v>1834</v>
      </c>
      <c r="B326" s="259" t="s">
        <v>2303</v>
      </c>
      <c r="C326" s="608" t="s">
        <v>2420</v>
      </c>
      <c r="D326" s="610">
        <v>5</v>
      </c>
      <c r="E326" s="463" t="s">
        <v>216</v>
      </c>
      <c r="F326" s="455" t="s">
        <v>2430</v>
      </c>
      <c r="G326" s="462" t="s">
        <v>2421</v>
      </c>
      <c r="H326" s="706" t="s">
        <v>2415</v>
      </c>
      <c r="I326" s="710">
        <v>1</v>
      </c>
      <c r="J326" s="419" t="s">
        <v>2435</v>
      </c>
      <c r="K326" s="414" t="s">
        <v>222</v>
      </c>
      <c r="L326" s="414" t="s">
        <v>2422</v>
      </c>
      <c r="M326" s="414" t="s">
        <v>2422</v>
      </c>
      <c r="N326" s="529" t="s">
        <v>666</v>
      </c>
      <c r="O326" s="530" t="s">
        <v>3502</v>
      </c>
      <c r="P326" s="531" t="str">
        <f t="shared" ref="P326:P389" si="22">IF(OR(N326="지속추진", N326="기 반영", N326="즉시조치"), "종결과제",
   IF(OR(N326="차기수반영"), "진행과제",
      IF(N326="단기검토", "단기과제",
         IF(N326="중기검토", "중기과제",
            IF(N326="장기검토", "장기과제",
               IF(N326="수용불가", "-",
                  IF(N326="보류", "보류과제",
                     IF(N326="기타", "기타", "")
                  )
               )
            )
         )
      )
   )
)</f>
        <v>-</v>
      </c>
      <c r="Q326" s="532" t="str">
        <f t="shared" ref="Q326:Q359" si="23">IF(OR(N326="지속추진", N326="기 반영", N326="즉시조치"), "처리완료",
   IF(N326="차기수반영", "처리중",
      IF(OR(N326="단기검토", N326="중기검토", N326="장기검토"), "검토중",
         IF(N326="수용불가", "처리불가",
            IF(N326="보류", "처리보류",
               IF(N326="기타", "기타", "")
            )
         )
      )
   )
)</f>
        <v>처리불가</v>
      </c>
      <c r="R326" s="87" t="b">
        <f t="shared" ref="R326:R330" si="24">IF(OR(Q326="처리완료", Q326="처리중", Q326="검토중", Q326="기타"), TRUE, FALSE)</f>
        <v>0</v>
      </c>
    </row>
    <row r="327" spans="1:18" ht="50.1" customHeight="1" x14ac:dyDescent="0.3">
      <c r="A327" s="259" t="s">
        <v>1834</v>
      </c>
      <c r="B327" s="259" t="s">
        <v>2303</v>
      </c>
      <c r="C327" s="608" t="s">
        <v>2420</v>
      </c>
      <c r="D327" s="610">
        <v>5</v>
      </c>
      <c r="E327" s="463" t="s">
        <v>216</v>
      </c>
      <c r="F327" s="455" t="s">
        <v>2430</v>
      </c>
      <c r="G327" s="462" t="s">
        <v>2421</v>
      </c>
      <c r="H327" s="706" t="s">
        <v>2429</v>
      </c>
      <c r="I327" s="710">
        <v>1</v>
      </c>
      <c r="J327" s="419" t="s">
        <v>2436</v>
      </c>
      <c r="K327" s="414" t="s">
        <v>222</v>
      </c>
      <c r="L327" s="414" t="s">
        <v>2422</v>
      </c>
      <c r="M327" s="414" t="s">
        <v>2422</v>
      </c>
      <c r="N327" s="529" t="s">
        <v>655</v>
      </c>
      <c r="O327" s="530" t="s">
        <v>3503</v>
      </c>
      <c r="P327" s="531" t="str">
        <f t="shared" si="22"/>
        <v>종결과제</v>
      </c>
      <c r="Q327" s="532" t="str">
        <f t="shared" si="23"/>
        <v>처리완료</v>
      </c>
      <c r="R327" s="87" t="b">
        <f t="shared" si="24"/>
        <v>1</v>
      </c>
    </row>
    <row r="328" spans="1:18" ht="50.1" customHeight="1" x14ac:dyDescent="0.3">
      <c r="A328" s="259" t="s">
        <v>1834</v>
      </c>
      <c r="B328" s="259" t="s">
        <v>2303</v>
      </c>
      <c r="C328" s="608" t="s">
        <v>2420</v>
      </c>
      <c r="D328" s="610">
        <v>5</v>
      </c>
      <c r="E328" s="463" t="s">
        <v>216</v>
      </c>
      <c r="F328" s="455" t="s">
        <v>2430</v>
      </c>
      <c r="G328" s="462" t="s">
        <v>2421</v>
      </c>
      <c r="H328" s="706" t="s">
        <v>2429</v>
      </c>
      <c r="I328" s="710">
        <v>1</v>
      </c>
      <c r="J328" s="419" t="s">
        <v>2439</v>
      </c>
      <c r="K328" s="414" t="s">
        <v>222</v>
      </c>
      <c r="L328" s="414" t="s">
        <v>2422</v>
      </c>
      <c r="M328" s="414" t="s">
        <v>2422</v>
      </c>
      <c r="N328" s="529" t="s">
        <v>668</v>
      </c>
      <c r="O328" s="530" t="s">
        <v>3504</v>
      </c>
      <c r="P328" s="531" t="str">
        <f t="shared" si="22"/>
        <v>장기과제</v>
      </c>
      <c r="Q328" s="532" t="str">
        <f t="shared" si="23"/>
        <v>검토중</v>
      </c>
      <c r="R328" s="87" t="b">
        <f t="shared" si="24"/>
        <v>1</v>
      </c>
    </row>
    <row r="329" spans="1:18" ht="50.1" customHeight="1" x14ac:dyDescent="0.3">
      <c r="A329" s="259" t="s">
        <v>1834</v>
      </c>
      <c r="B329" s="259" t="s">
        <v>2303</v>
      </c>
      <c r="C329" s="608" t="s">
        <v>2420</v>
      </c>
      <c r="D329" s="610">
        <v>5</v>
      </c>
      <c r="E329" s="463" t="s">
        <v>216</v>
      </c>
      <c r="F329" s="455" t="s">
        <v>2430</v>
      </c>
      <c r="G329" s="462" t="s">
        <v>2421</v>
      </c>
      <c r="H329" s="706" t="s">
        <v>241</v>
      </c>
      <c r="I329" s="710">
        <v>1</v>
      </c>
      <c r="J329" s="419" t="s">
        <v>2438</v>
      </c>
      <c r="K329" s="414" t="s">
        <v>222</v>
      </c>
      <c r="L329" s="414" t="s">
        <v>2422</v>
      </c>
      <c r="M329" s="414" t="s">
        <v>2422</v>
      </c>
      <c r="N329" s="529" t="s">
        <v>668</v>
      </c>
      <c r="O329" s="530" t="s">
        <v>3504</v>
      </c>
      <c r="P329" s="531" t="str">
        <f t="shared" si="22"/>
        <v>장기과제</v>
      </c>
      <c r="Q329" s="532" t="str">
        <f t="shared" si="23"/>
        <v>검토중</v>
      </c>
      <c r="R329" s="87" t="b">
        <f t="shared" ref="R329" si="25">IF(OR(Q329="처리완료", Q329="처리중", Q329="검토중", Q329="기타"), TRUE, FALSE)</f>
        <v>1</v>
      </c>
    </row>
    <row r="330" spans="1:18" ht="50.1" customHeight="1" x14ac:dyDescent="0.3">
      <c r="A330" s="259" t="s">
        <v>1834</v>
      </c>
      <c r="B330" s="259" t="s">
        <v>2303</v>
      </c>
      <c r="C330" s="608" t="s">
        <v>2420</v>
      </c>
      <c r="D330" s="610">
        <v>5</v>
      </c>
      <c r="E330" s="463" t="s">
        <v>216</v>
      </c>
      <c r="F330" s="455" t="s">
        <v>2430</v>
      </c>
      <c r="G330" s="462" t="s">
        <v>2421</v>
      </c>
      <c r="H330" s="706" t="s">
        <v>241</v>
      </c>
      <c r="I330" s="710">
        <v>1</v>
      </c>
      <c r="J330" s="419" t="s">
        <v>2437</v>
      </c>
      <c r="K330" s="414" t="s">
        <v>222</v>
      </c>
      <c r="L330" s="414" t="s">
        <v>2422</v>
      </c>
      <c r="M330" s="414" t="s">
        <v>2422</v>
      </c>
      <c r="N330" s="529" t="s">
        <v>668</v>
      </c>
      <c r="O330" s="530" t="s">
        <v>3504</v>
      </c>
      <c r="P330" s="531" t="str">
        <f t="shared" si="22"/>
        <v>장기과제</v>
      </c>
      <c r="Q330" s="532" t="str">
        <f t="shared" si="23"/>
        <v>검토중</v>
      </c>
      <c r="R330" s="87" t="b">
        <f t="shared" si="24"/>
        <v>1</v>
      </c>
    </row>
    <row r="331" spans="1:18" ht="50.1" customHeight="1" x14ac:dyDescent="0.3">
      <c r="A331" s="259" t="s">
        <v>1834</v>
      </c>
      <c r="B331" s="259" t="s">
        <v>2303</v>
      </c>
      <c r="C331" s="608" t="s">
        <v>2368</v>
      </c>
      <c r="D331" s="610">
        <v>1</v>
      </c>
      <c r="E331" s="463" t="s">
        <v>2369</v>
      </c>
      <c r="F331" s="455" t="s">
        <v>2332</v>
      </c>
      <c r="G331" s="462" t="s">
        <v>2333</v>
      </c>
      <c r="H331" s="706" t="s">
        <v>2238</v>
      </c>
      <c r="I331" s="710">
        <v>1</v>
      </c>
      <c r="J331" s="419" t="s">
        <v>2376</v>
      </c>
      <c r="K331" s="414" t="s">
        <v>2297</v>
      </c>
      <c r="L331" s="414" t="s">
        <v>204</v>
      </c>
      <c r="M331" s="414" t="s">
        <v>204</v>
      </c>
      <c r="N331" s="529" t="s">
        <v>668</v>
      </c>
      <c r="O331" s="530" t="s">
        <v>3470</v>
      </c>
      <c r="P331" s="531" t="str">
        <f t="shared" si="22"/>
        <v>장기과제</v>
      </c>
      <c r="Q331" s="532" t="str">
        <f t="shared" si="23"/>
        <v>검토중</v>
      </c>
      <c r="R331" s="87" t="b">
        <f t="shared" ref="R331:R337" si="26">IF(OR(Q331="처리완료", Q331="처리중", Q331="검토중", Q331="기타"), TRUE, FALSE)</f>
        <v>1</v>
      </c>
    </row>
    <row r="332" spans="1:18" ht="50.1" customHeight="1" x14ac:dyDescent="0.3">
      <c r="A332" s="259" t="s">
        <v>1833</v>
      </c>
      <c r="B332" s="259" t="s">
        <v>2304</v>
      </c>
      <c r="C332" s="608" t="s">
        <v>2450</v>
      </c>
      <c r="D332" s="610">
        <v>2</v>
      </c>
      <c r="E332" s="463" t="s">
        <v>1838</v>
      </c>
      <c r="F332" s="455" t="s">
        <v>1661</v>
      </c>
      <c r="G332" s="462" t="s">
        <v>1932</v>
      </c>
      <c r="H332" s="706" t="s">
        <v>2457</v>
      </c>
      <c r="I332" s="710">
        <v>2</v>
      </c>
      <c r="J332" s="419" t="s">
        <v>2458</v>
      </c>
      <c r="K332" s="414" t="s">
        <v>222</v>
      </c>
      <c r="L332" s="414" t="s">
        <v>362</v>
      </c>
      <c r="M332" s="414" t="s">
        <v>362</v>
      </c>
      <c r="N332" s="529" t="s">
        <v>668</v>
      </c>
      <c r="O332" s="530" t="s">
        <v>3505</v>
      </c>
      <c r="P332" s="531" t="str">
        <f t="shared" si="22"/>
        <v>장기과제</v>
      </c>
      <c r="Q332" s="532" t="str">
        <f t="shared" si="23"/>
        <v>검토중</v>
      </c>
      <c r="R332" s="87" t="b">
        <f t="shared" si="26"/>
        <v>1</v>
      </c>
    </row>
    <row r="333" spans="1:18" ht="50.1" customHeight="1" x14ac:dyDescent="0.3">
      <c r="A333" s="259" t="s">
        <v>1833</v>
      </c>
      <c r="B333" s="259" t="s">
        <v>2304</v>
      </c>
      <c r="C333" s="608" t="s">
        <v>2450</v>
      </c>
      <c r="D333" s="610">
        <v>2</v>
      </c>
      <c r="E333" s="463" t="s">
        <v>1838</v>
      </c>
      <c r="F333" s="455" t="s">
        <v>1661</v>
      </c>
      <c r="G333" s="462" t="s">
        <v>1932</v>
      </c>
      <c r="H333" s="706" t="s">
        <v>2457</v>
      </c>
      <c r="I333" s="710">
        <v>1</v>
      </c>
      <c r="J333" s="419" t="s">
        <v>2459</v>
      </c>
      <c r="K333" s="414" t="s">
        <v>222</v>
      </c>
      <c r="L333" s="414" t="s">
        <v>362</v>
      </c>
      <c r="M333" s="414" t="s">
        <v>362</v>
      </c>
      <c r="N333" s="529" t="s">
        <v>680</v>
      </c>
      <c r="O333" s="530" t="s">
        <v>3447</v>
      </c>
      <c r="P333" s="531" t="str">
        <f t="shared" si="22"/>
        <v>진행과제</v>
      </c>
      <c r="Q333" s="532" t="str">
        <f t="shared" si="23"/>
        <v>처리중</v>
      </c>
      <c r="R333" s="87" t="b">
        <f t="shared" si="26"/>
        <v>1</v>
      </c>
    </row>
    <row r="334" spans="1:18" ht="50.1" customHeight="1" x14ac:dyDescent="0.3">
      <c r="A334" s="259" t="s">
        <v>1833</v>
      </c>
      <c r="B334" s="259" t="s">
        <v>2304</v>
      </c>
      <c r="C334" s="608" t="s">
        <v>2450</v>
      </c>
      <c r="D334" s="610">
        <v>2</v>
      </c>
      <c r="E334" s="463" t="s">
        <v>1838</v>
      </c>
      <c r="F334" s="455" t="s">
        <v>1661</v>
      </c>
      <c r="G334" s="462" t="s">
        <v>1932</v>
      </c>
      <c r="H334" s="706" t="s">
        <v>2461</v>
      </c>
      <c r="I334" s="710">
        <v>1</v>
      </c>
      <c r="J334" s="419" t="s">
        <v>2460</v>
      </c>
      <c r="K334" s="414" t="s">
        <v>222</v>
      </c>
      <c r="L334" s="414" t="s">
        <v>362</v>
      </c>
      <c r="M334" s="414" t="s">
        <v>362</v>
      </c>
      <c r="N334" s="529" t="s">
        <v>655</v>
      </c>
      <c r="O334" s="530" t="s">
        <v>3449</v>
      </c>
      <c r="P334" s="531" t="str">
        <f t="shared" si="22"/>
        <v>종결과제</v>
      </c>
      <c r="Q334" s="532" t="str">
        <f t="shared" si="23"/>
        <v>처리완료</v>
      </c>
      <c r="R334" s="87" t="b">
        <f t="shared" si="26"/>
        <v>1</v>
      </c>
    </row>
    <row r="335" spans="1:18" ht="50.1" customHeight="1" x14ac:dyDescent="0.3">
      <c r="A335" s="259" t="s">
        <v>1834</v>
      </c>
      <c r="B335" s="259" t="s">
        <v>2304</v>
      </c>
      <c r="C335" s="608" t="s">
        <v>2454</v>
      </c>
      <c r="D335" s="610">
        <v>22</v>
      </c>
      <c r="E335" s="463" t="s">
        <v>2462</v>
      </c>
      <c r="F335" s="455" t="s">
        <v>2452</v>
      </c>
      <c r="G335" s="462" t="s">
        <v>2455</v>
      </c>
      <c r="H335" s="706" t="s">
        <v>241</v>
      </c>
      <c r="I335" s="710">
        <v>2</v>
      </c>
      <c r="J335" s="419" t="s">
        <v>2478</v>
      </c>
      <c r="K335" s="414" t="s">
        <v>222</v>
      </c>
      <c r="L335" s="414" t="s">
        <v>247</v>
      </c>
      <c r="M335" s="414" t="s">
        <v>248</v>
      </c>
      <c r="N335" s="529" t="s">
        <v>662</v>
      </c>
      <c r="O335" s="530" t="s">
        <v>3506</v>
      </c>
      <c r="P335" s="531" t="str">
        <f t="shared" si="22"/>
        <v>종결과제</v>
      </c>
      <c r="Q335" s="532" t="str">
        <f t="shared" si="23"/>
        <v>처리완료</v>
      </c>
      <c r="R335" s="87" t="b">
        <f t="shared" si="26"/>
        <v>1</v>
      </c>
    </row>
    <row r="336" spans="1:18" ht="50.1" customHeight="1" x14ac:dyDescent="0.3">
      <c r="A336" s="259" t="s">
        <v>1834</v>
      </c>
      <c r="B336" s="259" t="s">
        <v>2304</v>
      </c>
      <c r="C336" s="608" t="s">
        <v>2454</v>
      </c>
      <c r="D336" s="610">
        <v>22</v>
      </c>
      <c r="E336" s="463" t="s">
        <v>2462</v>
      </c>
      <c r="F336" s="455" t="s">
        <v>2452</v>
      </c>
      <c r="G336" s="462" t="s">
        <v>2455</v>
      </c>
      <c r="H336" s="706" t="s">
        <v>239</v>
      </c>
      <c r="I336" s="710">
        <v>1</v>
      </c>
      <c r="J336" s="419" t="s">
        <v>2479</v>
      </c>
      <c r="K336" s="414" t="s">
        <v>222</v>
      </c>
      <c r="L336" s="414" t="s">
        <v>247</v>
      </c>
      <c r="M336" s="414" t="s">
        <v>248</v>
      </c>
      <c r="N336" s="529" t="s">
        <v>675</v>
      </c>
      <c r="O336" s="530" t="s">
        <v>3507</v>
      </c>
      <c r="P336" s="531" t="str">
        <f t="shared" si="22"/>
        <v>단기과제</v>
      </c>
      <c r="Q336" s="532" t="str">
        <f t="shared" si="23"/>
        <v>검토중</v>
      </c>
      <c r="R336" s="87" t="b">
        <f t="shared" si="26"/>
        <v>1</v>
      </c>
    </row>
    <row r="337" spans="1:18" ht="50.1" customHeight="1" x14ac:dyDescent="0.3">
      <c r="A337" s="259" t="s">
        <v>1834</v>
      </c>
      <c r="B337" s="259" t="s">
        <v>2304</v>
      </c>
      <c r="C337" s="608" t="s">
        <v>2481</v>
      </c>
      <c r="D337" s="610">
        <v>2</v>
      </c>
      <c r="E337" s="463" t="s">
        <v>2483</v>
      </c>
      <c r="F337" s="455" t="s">
        <v>2496</v>
      </c>
      <c r="G337" s="462" t="s">
        <v>2498</v>
      </c>
      <c r="H337" s="706" t="s">
        <v>239</v>
      </c>
      <c r="I337" s="710">
        <v>3</v>
      </c>
      <c r="J337" s="419" t="s">
        <v>2518</v>
      </c>
      <c r="K337" s="414" t="s">
        <v>222</v>
      </c>
      <c r="L337" s="414" t="s">
        <v>536</v>
      </c>
      <c r="M337" s="414" t="s">
        <v>536</v>
      </c>
      <c r="N337" s="529" t="s">
        <v>657</v>
      </c>
      <c r="O337" s="530" t="s">
        <v>3477</v>
      </c>
      <c r="P337" s="531" t="str">
        <f t="shared" si="22"/>
        <v>중기과제</v>
      </c>
      <c r="Q337" s="532" t="str">
        <f t="shared" si="23"/>
        <v>검토중</v>
      </c>
      <c r="R337" s="87" t="b">
        <f t="shared" si="26"/>
        <v>1</v>
      </c>
    </row>
    <row r="338" spans="1:18" ht="50.1" customHeight="1" x14ac:dyDescent="0.3">
      <c r="A338" s="259" t="s">
        <v>1834</v>
      </c>
      <c r="B338" s="259" t="s">
        <v>2304</v>
      </c>
      <c r="C338" s="608" t="s">
        <v>2481</v>
      </c>
      <c r="D338" s="610">
        <v>2</v>
      </c>
      <c r="E338" s="463" t="s">
        <v>2483</v>
      </c>
      <c r="F338" s="455" t="s">
        <v>2496</v>
      </c>
      <c r="G338" s="462" t="s">
        <v>2498</v>
      </c>
      <c r="H338" s="706" t="s">
        <v>239</v>
      </c>
      <c r="I338" s="710">
        <v>2</v>
      </c>
      <c r="J338" s="419" t="s">
        <v>2519</v>
      </c>
      <c r="K338" s="414" t="s">
        <v>222</v>
      </c>
      <c r="L338" s="414" t="s">
        <v>536</v>
      </c>
      <c r="M338" s="414" t="s">
        <v>536</v>
      </c>
      <c r="N338" s="529" t="s">
        <v>2092</v>
      </c>
      <c r="O338" s="530" t="s">
        <v>3508</v>
      </c>
      <c r="P338" s="531" t="str">
        <f t="shared" si="22"/>
        <v>기타</v>
      </c>
      <c r="Q338" s="532" t="str">
        <f t="shared" si="23"/>
        <v>기타</v>
      </c>
      <c r="R338" s="87" t="b">
        <f t="shared" ref="R338:R358" si="27">IF(OR(Q338="처리완료", Q338="처리중", Q338="검토중", Q338="기타"), TRUE, FALSE)</f>
        <v>1</v>
      </c>
    </row>
    <row r="339" spans="1:18" ht="50.1" customHeight="1" x14ac:dyDescent="0.3">
      <c r="A339" s="259" t="s">
        <v>1834</v>
      </c>
      <c r="B339" s="259" t="s">
        <v>2304</v>
      </c>
      <c r="C339" s="608" t="s">
        <v>2481</v>
      </c>
      <c r="D339" s="610">
        <v>2</v>
      </c>
      <c r="E339" s="463" t="s">
        <v>2483</v>
      </c>
      <c r="F339" s="455" t="s">
        <v>2496</v>
      </c>
      <c r="G339" s="462" t="s">
        <v>2498</v>
      </c>
      <c r="H339" s="706" t="s">
        <v>239</v>
      </c>
      <c r="I339" s="710">
        <v>1</v>
      </c>
      <c r="J339" s="419" t="s">
        <v>2520</v>
      </c>
      <c r="K339" s="414" t="s">
        <v>222</v>
      </c>
      <c r="L339" s="414" t="s">
        <v>536</v>
      </c>
      <c r="M339" s="414" t="s">
        <v>536</v>
      </c>
      <c r="N339" s="529" t="s">
        <v>675</v>
      </c>
      <c r="O339" s="530" t="s">
        <v>3509</v>
      </c>
      <c r="P339" s="531" t="str">
        <f t="shared" si="22"/>
        <v>단기과제</v>
      </c>
      <c r="Q339" s="532" t="str">
        <f t="shared" si="23"/>
        <v>검토중</v>
      </c>
      <c r="R339" s="87" t="b">
        <f t="shared" si="27"/>
        <v>1</v>
      </c>
    </row>
    <row r="340" spans="1:18" ht="50.1" customHeight="1" x14ac:dyDescent="0.3">
      <c r="A340" s="259" t="s">
        <v>1834</v>
      </c>
      <c r="B340" s="259" t="s">
        <v>2304</v>
      </c>
      <c r="C340" s="608" t="s">
        <v>2481</v>
      </c>
      <c r="D340" s="610">
        <v>2</v>
      </c>
      <c r="E340" s="463" t="s">
        <v>2483</v>
      </c>
      <c r="F340" s="455" t="s">
        <v>2496</v>
      </c>
      <c r="G340" s="462" t="s">
        <v>2498</v>
      </c>
      <c r="H340" s="706" t="s">
        <v>239</v>
      </c>
      <c r="I340" s="710">
        <v>1</v>
      </c>
      <c r="J340" s="419" t="s">
        <v>2521</v>
      </c>
      <c r="K340" s="414" t="s">
        <v>222</v>
      </c>
      <c r="L340" s="414" t="s">
        <v>536</v>
      </c>
      <c r="M340" s="414" t="s">
        <v>536</v>
      </c>
      <c r="N340" s="529" t="s">
        <v>662</v>
      </c>
      <c r="O340" s="530" t="s">
        <v>3510</v>
      </c>
      <c r="P340" s="531" t="str">
        <f t="shared" si="22"/>
        <v>종결과제</v>
      </c>
      <c r="Q340" s="532" t="str">
        <f t="shared" si="23"/>
        <v>처리완료</v>
      </c>
      <c r="R340" s="87" t="b">
        <f t="shared" si="27"/>
        <v>1</v>
      </c>
    </row>
    <row r="341" spans="1:18" ht="50.1" customHeight="1" x14ac:dyDescent="0.3">
      <c r="A341" s="259" t="s">
        <v>1834</v>
      </c>
      <c r="B341" s="259" t="s">
        <v>2304</v>
      </c>
      <c r="C341" s="608" t="s">
        <v>2481</v>
      </c>
      <c r="D341" s="610">
        <v>2</v>
      </c>
      <c r="E341" s="463" t="s">
        <v>2483</v>
      </c>
      <c r="F341" s="455" t="s">
        <v>2496</v>
      </c>
      <c r="G341" s="462" t="s">
        <v>2498</v>
      </c>
      <c r="H341" s="706" t="s">
        <v>242</v>
      </c>
      <c r="I341" s="710">
        <v>1</v>
      </c>
      <c r="J341" s="419" t="s">
        <v>2522</v>
      </c>
      <c r="K341" s="414" t="s">
        <v>2394</v>
      </c>
      <c r="L341" s="414" t="s">
        <v>536</v>
      </c>
      <c r="M341" s="414" t="s">
        <v>536</v>
      </c>
      <c r="N341" s="529" t="s">
        <v>668</v>
      </c>
      <c r="O341" s="530" t="s">
        <v>3524</v>
      </c>
      <c r="P341" s="531" t="str">
        <f t="shared" si="22"/>
        <v>장기과제</v>
      </c>
      <c r="Q341" s="532" t="str">
        <f t="shared" si="23"/>
        <v>검토중</v>
      </c>
      <c r="R341" s="87" t="b">
        <f t="shared" si="27"/>
        <v>1</v>
      </c>
    </row>
    <row r="342" spans="1:18" ht="50.1" customHeight="1" x14ac:dyDescent="0.3">
      <c r="A342" s="259" t="s">
        <v>1834</v>
      </c>
      <c r="B342" s="259" t="s">
        <v>2304</v>
      </c>
      <c r="C342" s="608" t="s">
        <v>2481</v>
      </c>
      <c r="D342" s="610">
        <v>2</v>
      </c>
      <c r="E342" s="463" t="s">
        <v>2483</v>
      </c>
      <c r="F342" s="455" t="s">
        <v>2496</v>
      </c>
      <c r="G342" s="462" t="s">
        <v>2498</v>
      </c>
      <c r="H342" s="706" t="s">
        <v>241</v>
      </c>
      <c r="I342" s="710">
        <v>1</v>
      </c>
      <c r="J342" s="419" t="s">
        <v>2523</v>
      </c>
      <c r="K342" s="414" t="s">
        <v>222</v>
      </c>
      <c r="L342" s="414" t="s">
        <v>536</v>
      </c>
      <c r="M342" s="414" t="s">
        <v>536</v>
      </c>
      <c r="N342" s="529" t="s">
        <v>2092</v>
      </c>
      <c r="O342" s="530" t="s">
        <v>3511</v>
      </c>
      <c r="P342" s="531" t="str">
        <f t="shared" si="22"/>
        <v>기타</v>
      </c>
      <c r="Q342" s="532" t="str">
        <f t="shared" si="23"/>
        <v>기타</v>
      </c>
      <c r="R342" s="87" t="b">
        <f t="shared" si="27"/>
        <v>1</v>
      </c>
    </row>
    <row r="343" spans="1:18" ht="50.1" customHeight="1" x14ac:dyDescent="0.3">
      <c r="A343" s="259" t="s">
        <v>1834</v>
      </c>
      <c r="B343" s="259" t="s">
        <v>2304</v>
      </c>
      <c r="C343" s="608" t="s">
        <v>2481</v>
      </c>
      <c r="D343" s="610">
        <v>3</v>
      </c>
      <c r="E343" s="463" t="s">
        <v>368</v>
      </c>
      <c r="F343" s="455" t="s">
        <v>2452</v>
      </c>
      <c r="G343" s="462" t="s">
        <v>2550</v>
      </c>
      <c r="H343" s="706" t="s">
        <v>242</v>
      </c>
      <c r="I343" s="710">
        <v>2</v>
      </c>
      <c r="J343" s="419" t="s">
        <v>2551</v>
      </c>
      <c r="K343" s="414" t="s">
        <v>122</v>
      </c>
      <c r="L343" s="414" t="s">
        <v>278</v>
      </c>
      <c r="M343" s="414" t="s">
        <v>278</v>
      </c>
      <c r="N343" s="529" t="s">
        <v>668</v>
      </c>
      <c r="O343" s="530" t="s">
        <v>3512</v>
      </c>
      <c r="P343" s="531" t="str">
        <f t="shared" si="22"/>
        <v>장기과제</v>
      </c>
      <c r="Q343" s="532" t="str">
        <f t="shared" si="23"/>
        <v>검토중</v>
      </c>
      <c r="R343" s="87" t="b">
        <f t="shared" si="27"/>
        <v>1</v>
      </c>
    </row>
    <row r="344" spans="1:18" ht="50.1" customHeight="1" x14ac:dyDescent="0.3">
      <c r="A344" s="259" t="s">
        <v>1834</v>
      </c>
      <c r="B344" s="259" t="s">
        <v>2304</v>
      </c>
      <c r="C344" s="608" t="s">
        <v>2481</v>
      </c>
      <c r="D344" s="610">
        <v>3</v>
      </c>
      <c r="E344" s="463" t="s">
        <v>368</v>
      </c>
      <c r="F344" s="455" t="s">
        <v>2452</v>
      </c>
      <c r="G344" s="462" t="s">
        <v>2550</v>
      </c>
      <c r="H344" s="706" t="s">
        <v>241</v>
      </c>
      <c r="I344" s="710">
        <v>2</v>
      </c>
      <c r="J344" s="419" t="s">
        <v>2553</v>
      </c>
      <c r="K344" s="414" t="s">
        <v>222</v>
      </c>
      <c r="L344" s="414" t="s">
        <v>278</v>
      </c>
      <c r="M344" s="414" t="s">
        <v>278</v>
      </c>
      <c r="N344" s="529" t="s">
        <v>655</v>
      </c>
      <c r="O344" s="530" t="s">
        <v>3513</v>
      </c>
      <c r="P344" s="531" t="str">
        <f t="shared" si="22"/>
        <v>종결과제</v>
      </c>
      <c r="Q344" s="532" t="str">
        <f t="shared" si="23"/>
        <v>처리완료</v>
      </c>
      <c r="R344" s="87" t="b">
        <f t="shared" si="27"/>
        <v>1</v>
      </c>
    </row>
    <row r="345" spans="1:18" ht="50.1" customHeight="1" x14ac:dyDescent="0.3">
      <c r="A345" s="259" t="s">
        <v>1834</v>
      </c>
      <c r="B345" s="259" t="s">
        <v>2304</v>
      </c>
      <c r="C345" s="608" t="s">
        <v>2481</v>
      </c>
      <c r="D345" s="610">
        <v>3</v>
      </c>
      <c r="E345" s="463" t="s">
        <v>368</v>
      </c>
      <c r="F345" s="455" t="s">
        <v>2452</v>
      </c>
      <c r="G345" s="462" t="s">
        <v>2550</v>
      </c>
      <c r="H345" s="706" t="s">
        <v>418</v>
      </c>
      <c r="I345" s="710">
        <v>1</v>
      </c>
      <c r="J345" s="419" t="s">
        <v>2552</v>
      </c>
      <c r="K345" s="414" t="s">
        <v>222</v>
      </c>
      <c r="L345" s="414" t="s">
        <v>278</v>
      </c>
      <c r="M345" s="414" t="s">
        <v>278</v>
      </c>
      <c r="N345" s="529" t="s">
        <v>655</v>
      </c>
      <c r="O345" s="530" t="s">
        <v>3514</v>
      </c>
      <c r="P345" s="531" t="str">
        <f t="shared" si="22"/>
        <v>종결과제</v>
      </c>
      <c r="Q345" s="532" t="str">
        <f t="shared" si="23"/>
        <v>처리완료</v>
      </c>
      <c r="R345" s="87" t="b">
        <f t="shared" si="27"/>
        <v>1</v>
      </c>
    </row>
    <row r="346" spans="1:18" ht="50.1" customHeight="1" x14ac:dyDescent="0.3">
      <c r="A346" s="259" t="s">
        <v>1833</v>
      </c>
      <c r="B346" s="259" t="s">
        <v>2440</v>
      </c>
      <c r="C346" s="608" t="s">
        <v>2480</v>
      </c>
      <c r="D346" s="610">
        <v>2</v>
      </c>
      <c r="E346" s="463" t="s">
        <v>2484</v>
      </c>
      <c r="F346" s="455" t="s">
        <v>1661</v>
      </c>
      <c r="G346" s="462" t="s">
        <v>1858</v>
      </c>
      <c r="H346" s="706" t="s">
        <v>241</v>
      </c>
      <c r="I346" s="710">
        <v>2</v>
      </c>
      <c r="J346" s="419" t="s">
        <v>2574</v>
      </c>
      <c r="K346" s="414" t="s">
        <v>222</v>
      </c>
      <c r="L346" s="414" t="s">
        <v>363</v>
      </c>
      <c r="M346" s="414" t="s">
        <v>363</v>
      </c>
      <c r="N346" s="529" t="s">
        <v>655</v>
      </c>
      <c r="O346" s="530" t="s">
        <v>1228</v>
      </c>
      <c r="P346" s="531" t="str">
        <f t="shared" si="22"/>
        <v>종결과제</v>
      </c>
      <c r="Q346" s="532" t="str">
        <f t="shared" si="23"/>
        <v>처리완료</v>
      </c>
      <c r="R346" s="87" t="b">
        <f t="shared" si="27"/>
        <v>1</v>
      </c>
    </row>
    <row r="347" spans="1:18" ht="50.1" customHeight="1" x14ac:dyDescent="0.3">
      <c r="A347" s="259" t="s">
        <v>1833</v>
      </c>
      <c r="B347" s="259" t="s">
        <v>2440</v>
      </c>
      <c r="C347" s="608" t="s">
        <v>2480</v>
      </c>
      <c r="D347" s="610">
        <v>2</v>
      </c>
      <c r="E347" s="463" t="s">
        <v>2484</v>
      </c>
      <c r="F347" s="455" t="s">
        <v>1661</v>
      </c>
      <c r="G347" s="462" t="s">
        <v>1858</v>
      </c>
      <c r="H347" s="706" t="s">
        <v>239</v>
      </c>
      <c r="I347" s="710">
        <v>1</v>
      </c>
      <c r="J347" s="419" t="s">
        <v>2572</v>
      </c>
      <c r="K347" s="414" t="s">
        <v>222</v>
      </c>
      <c r="L347" s="414" t="s">
        <v>363</v>
      </c>
      <c r="M347" s="414" t="s">
        <v>363</v>
      </c>
      <c r="N347" s="529" t="s">
        <v>666</v>
      </c>
      <c r="O347" s="530" t="s">
        <v>3515</v>
      </c>
      <c r="P347" s="531" t="str">
        <f t="shared" si="22"/>
        <v>-</v>
      </c>
      <c r="Q347" s="532" t="str">
        <f t="shared" si="23"/>
        <v>처리불가</v>
      </c>
      <c r="R347" s="87" t="b">
        <f t="shared" si="27"/>
        <v>0</v>
      </c>
    </row>
    <row r="348" spans="1:18" ht="50.1" customHeight="1" x14ac:dyDescent="0.3">
      <c r="A348" s="259" t="s">
        <v>1833</v>
      </c>
      <c r="B348" s="259" t="s">
        <v>2440</v>
      </c>
      <c r="C348" s="608" t="s">
        <v>2480</v>
      </c>
      <c r="D348" s="610">
        <v>2</v>
      </c>
      <c r="E348" s="463" t="s">
        <v>2484</v>
      </c>
      <c r="F348" s="455" t="s">
        <v>1661</v>
      </c>
      <c r="G348" s="462" t="s">
        <v>1858</v>
      </c>
      <c r="H348" s="706" t="s">
        <v>239</v>
      </c>
      <c r="I348" s="710">
        <v>1</v>
      </c>
      <c r="J348" s="419" t="s">
        <v>2573</v>
      </c>
      <c r="K348" s="414" t="s">
        <v>222</v>
      </c>
      <c r="L348" s="414" t="s">
        <v>363</v>
      </c>
      <c r="M348" s="414" t="s">
        <v>363</v>
      </c>
      <c r="N348" s="529" t="s">
        <v>668</v>
      </c>
      <c r="O348" s="530" t="s">
        <v>3516</v>
      </c>
      <c r="P348" s="531" t="str">
        <f t="shared" si="22"/>
        <v>장기과제</v>
      </c>
      <c r="Q348" s="532" t="str">
        <f t="shared" si="23"/>
        <v>검토중</v>
      </c>
      <c r="R348" s="87" t="b">
        <f t="shared" si="27"/>
        <v>1</v>
      </c>
    </row>
    <row r="349" spans="1:18" ht="50.1" customHeight="1" x14ac:dyDescent="0.3">
      <c r="A349" s="259" t="s">
        <v>1833</v>
      </c>
      <c r="B349" s="259" t="s">
        <v>2440</v>
      </c>
      <c r="C349" s="608" t="s">
        <v>2485</v>
      </c>
      <c r="D349" s="610">
        <v>1</v>
      </c>
      <c r="E349" s="463" t="s">
        <v>2629</v>
      </c>
      <c r="F349" s="455" t="s">
        <v>1661</v>
      </c>
      <c r="G349" s="462" t="s">
        <v>2503</v>
      </c>
      <c r="H349" s="706" t="s">
        <v>239</v>
      </c>
      <c r="I349" s="710">
        <v>2</v>
      </c>
      <c r="J349" s="419" t="s">
        <v>2597</v>
      </c>
      <c r="K349" s="414" t="s">
        <v>222</v>
      </c>
      <c r="L349" s="414" t="s">
        <v>253</v>
      </c>
      <c r="M349" s="414" t="s">
        <v>253</v>
      </c>
      <c r="N349" s="529" t="s">
        <v>666</v>
      </c>
      <c r="O349" s="530" t="s">
        <v>3517</v>
      </c>
      <c r="P349" s="531" t="str">
        <f t="shared" si="22"/>
        <v>-</v>
      </c>
      <c r="Q349" s="532" t="str">
        <f t="shared" si="23"/>
        <v>처리불가</v>
      </c>
      <c r="R349" s="87" t="b">
        <f t="shared" si="27"/>
        <v>0</v>
      </c>
    </row>
    <row r="350" spans="1:18" ht="50.1" customHeight="1" x14ac:dyDescent="0.3">
      <c r="A350" s="259" t="s">
        <v>1833</v>
      </c>
      <c r="B350" s="259" t="s">
        <v>2440</v>
      </c>
      <c r="C350" s="608" t="s">
        <v>2485</v>
      </c>
      <c r="D350" s="610">
        <v>1</v>
      </c>
      <c r="E350" s="463" t="s">
        <v>2629</v>
      </c>
      <c r="F350" s="455" t="s">
        <v>1661</v>
      </c>
      <c r="G350" s="462" t="s">
        <v>2503</v>
      </c>
      <c r="H350" s="706" t="s">
        <v>239</v>
      </c>
      <c r="I350" s="710">
        <v>1</v>
      </c>
      <c r="J350" s="419" t="s">
        <v>2596</v>
      </c>
      <c r="K350" s="414" t="s">
        <v>222</v>
      </c>
      <c r="L350" s="414" t="s">
        <v>253</v>
      </c>
      <c r="M350" s="414" t="s">
        <v>253</v>
      </c>
      <c r="N350" s="529" t="s">
        <v>657</v>
      </c>
      <c r="O350" s="530" t="s">
        <v>3518</v>
      </c>
      <c r="P350" s="531" t="str">
        <f t="shared" si="22"/>
        <v>중기과제</v>
      </c>
      <c r="Q350" s="532" t="str">
        <f t="shared" si="23"/>
        <v>검토중</v>
      </c>
      <c r="R350" s="87" t="b">
        <f t="shared" si="27"/>
        <v>1</v>
      </c>
    </row>
    <row r="351" spans="1:18" ht="50.1" customHeight="1" x14ac:dyDescent="0.3">
      <c r="A351" s="259" t="s">
        <v>1833</v>
      </c>
      <c r="B351" s="259" t="s">
        <v>2440</v>
      </c>
      <c r="C351" s="608" t="s">
        <v>2485</v>
      </c>
      <c r="D351" s="610">
        <v>1</v>
      </c>
      <c r="E351" s="463" t="s">
        <v>2629</v>
      </c>
      <c r="F351" s="455" t="s">
        <v>1661</v>
      </c>
      <c r="G351" s="462" t="s">
        <v>2503</v>
      </c>
      <c r="H351" s="706" t="s">
        <v>242</v>
      </c>
      <c r="I351" s="710">
        <v>1</v>
      </c>
      <c r="J351" s="419" t="s">
        <v>2595</v>
      </c>
      <c r="K351" s="414" t="s">
        <v>122</v>
      </c>
      <c r="L351" s="414" t="s">
        <v>253</v>
      </c>
      <c r="M351" s="414" t="s">
        <v>253</v>
      </c>
      <c r="N351" s="529" t="s">
        <v>2092</v>
      </c>
      <c r="O351" s="530" t="s">
        <v>3519</v>
      </c>
      <c r="P351" s="531" t="str">
        <f t="shared" si="22"/>
        <v>기타</v>
      </c>
      <c r="Q351" s="532" t="str">
        <f t="shared" si="23"/>
        <v>기타</v>
      </c>
      <c r="R351" s="87" t="b">
        <f t="shared" si="27"/>
        <v>1</v>
      </c>
    </row>
    <row r="352" spans="1:18" ht="50.1" customHeight="1" x14ac:dyDescent="0.3">
      <c r="A352" s="259" t="s">
        <v>1833</v>
      </c>
      <c r="B352" s="259" t="s">
        <v>2440</v>
      </c>
      <c r="C352" s="608" t="s">
        <v>2485</v>
      </c>
      <c r="D352" s="610">
        <v>1</v>
      </c>
      <c r="E352" s="463" t="s">
        <v>2629</v>
      </c>
      <c r="F352" s="455" t="s">
        <v>1661</v>
      </c>
      <c r="G352" s="462" t="s">
        <v>2503</v>
      </c>
      <c r="H352" s="706" t="s">
        <v>121</v>
      </c>
      <c r="I352" s="710">
        <v>1</v>
      </c>
      <c r="J352" s="419" t="s">
        <v>2598</v>
      </c>
      <c r="K352" s="414" t="s">
        <v>222</v>
      </c>
      <c r="L352" s="414" t="s">
        <v>253</v>
      </c>
      <c r="M352" s="414" t="s">
        <v>253</v>
      </c>
      <c r="N352" s="529" t="s">
        <v>657</v>
      </c>
      <c r="O352" s="530" t="s">
        <v>3520</v>
      </c>
      <c r="P352" s="531" t="str">
        <f t="shared" si="22"/>
        <v>중기과제</v>
      </c>
      <c r="Q352" s="532" t="str">
        <f t="shared" si="23"/>
        <v>검토중</v>
      </c>
      <c r="R352" s="87" t="b">
        <f t="shared" si="27"/>
        <v>1</v>
      </c>
    </row>
    <row r="353" spans="1:18" ht="50.1" customHeight="1" x14ac:dyDescent="0.3">
      <c r="A353" s="259" t="s">
        <v>1833</v>
      </c>
      <c r="B353" s="259" t="s">
        <v>2440</v>
      </c>
      <c r="C353" s="608" t="s">
        <v>2485</v>
      </c>
      <c r="D353" s="610">
        <v>1</v>
      </c>
      <c r="E353" s="463" t="s">
        <v>2629</v>
      </c>
      <c r="F353" s="455" t="s">
        <v>1661</v>
      </c>
      <c r="G353" s="462" t="s">
        <v>2503</v>
      </c>
      <c r="H353" s="706" t="s">
        <v>241</v>
      </c>
      <c r="I353" s="710">
        <v>1</v>
      </c>
      <c r="J353" s="419" t="s">
        <v>2599</v>
      </c>
      <c r="K353" s="414" t="s">
        <v>222</v>
      </c>
      <c r="L353" s="414" t="s">
        <v>253</v>
      </c>
      <c r="M353" s="414" t="s">
        <v>253</v>
      </c>
      <c r="N353" s="529" t="s">
        <v>657</v>
      </c>
      <c r="O353" s="530" t="s">
        <v>3521</v>
      </c>
      <c r="P353" s="531" t="str">
        <f t="shared" si="22"/>
        <v>중기과제</v>
      </c>
      <c r="Q353" s="532" t="str">
        <f t="shared" si="23"/>
        <v>검토중</v>
      </c>
      <c r="R353" s="87" t="b">
        <f t="shared" si="27"/>
        <v>1</v>
      </c>
    </row>
    <row r="354" spans="1:18" ht="50.1" customHeight="1" x14ac:dyDescent="0.3">
      <c r="A354" s="259" t="s">
        <v>1833</v>
      </c>
      <c r="B354" s="259" t="s">
        <v>2440</v>
      </c>
      <c r="C354" s="608" t="s">
        <v>2485</v>
      </c>
      <c r="D354" s="610">
        <v>1</v>
      </c>
      <c r="E354" s="463" t="s">
        <v>2629</v>
      </c>
      <c r="F354" s="455" t="s">
        <v>1661</v>
      </c>
      <c r="G354" s="462" t="s">
        <v>2503</v>
      </c>
      <c r="H354" s="706" t="s">
        <v>241</v>
      </c>
      <c r="I354" s="710">
        <v>1</v>
      </c>
      <c r="J354" s="419" t="s">
        <v>2600</v>
      </c>
      <c r="K354" s="414" t="s">
        <v>222</v>
      </c>
      <c r="L354" s="414" t="s">
        <v>253</v>
      </c>
      <c r="M354" s="414" t="s">
        <v>253</v>
      </c>
      <c r="N354" s="529" t="s">
        <v>655</v>
      </c>
      <c r="O354" s="530" t="s">
        <v>3503</v>
      </c>
      <c r="P354" s="531" t="str">
        <f t="shared" si="22"/>
        <v>종결과제</v>
      </c>
      <c r="Q354" s="532" t="str">
        <f t="shared" si="23"/>
        <v>처리완료</v>
      </c>
      <c r="R354" s="87" t="b">
        <f t="shared" si="27"/>
        <v>1</v>
      </c>
    </row>
    <row r="355" spans="1:18" ht="50.1" customHeight="1" x14ac:dyDescent="0.3">
      <c r="A355" s="259" t="s">
        <v>1833</v>
      </c>
      <c r="B355" s="259" t="s">
        <v>2440</v>
      </c>
      <c r="C355" s="608" t="s">
        <v>2487</v>
      </c>
      <c r="D355" s="610">
        <v>1</v>
      </c>
      <c r="E355" s="463" t="s">
        <v>2489</v>
      </c>
      <c r="F355" s="455" t="s">
        <v>1661</v>
      </c>
      <c r="G355" s="462" t="s">
        <v>2601</v>
      </c>
      <c r="H355" s="706" t="s">
        <v>239</v>
      </c>
      <c r="I355" s="710">
        <v>2</v>
      </c>
      <c r="J355" s="419" t="s">
        <v>2617</v>
      </c>
      <c r="K355" s="414" t="s">
        <v>222</v>
      </c>
      <c r="L355" s="414" t="s">
        <v>204</v>
      </c>
      <c r="M355" s="414" t="s">
        <v>204</v>
      </c>
      <c r="N355" s="529" t="s">
        <v>668</v>
      </c>
      <c r="O355" s="530" t="s">
        <v>3470</v>
      </c>
      <c r="P355" s="531" t="str">
        <f t="shared" si="22"/>
        <v>장기과제</v>
      </c>
      <c r="Q355" s="532" t="str">
        <f t="shared" si="23"/>
        <v>검토중</v>
      </c>
      <c r="R355" s="87" t="b">
        <f t="shared" si="27"/>
        <v>1</v>
      </c>
    </row>
    <row r="356" spans="1:18" ht="50.1" customHeight="1" x14ac:dyDescent="0.3">
      <c r="A356" s="259" t="s">
        <v>1834</v>
      </c>
      <c r="B356" s="259" t="s">
        <v>2304</v>
      </c>
      <c r="C356" s="608" t="s">
        <v>2492</v>
      </c>
      <c r="D356" s="610">
        <v>2</v>
      </c>
      <c r="E356" s="463" t="s">
        <v>2494</v>
      </c>
      <c r="F356" s="455" t="s">
        <v>2452</v>
      </c>
      <c r="G356" s="462" t="s">
        <v>2508</v>
      </c>
      <c r="H356" s="706" t="s">
        <v>239</v>
      </c>
      <c r="I356" s="710">
        <v>1</v>
      </c>
      <c r="J356" s="419" t="s">
        <v>2623</v>
      </c>
      <c r="K356" s="414" t="s">
        <v>222</v>
      </c>
      <c r="L356" s="414" t="s">
        <v>594</v>
      </c>
      <c r="M356" s="414" t="s">
        <v>594</v>
      </c>
      <c r="N356" s="529" t="s">
        <v>668</v>
      </c>
      <c r="O356" s="530" t="s">
        <v>3522</v>
      </c>
      <c r="P356" s="531" t="str">
        <f t="shared" si="22"/>
        <v>장기과제</v>
      </c>
      <c r="Q356" s="532" t="str">
        <f t="shared" si="23"/>
        <v>검토중</v>
      </c>
      <c r="R356" s="87" t="b">
        <f t="shared" si="27"/>
        <v>1</v>
      </c>
    </row>
    <row r="357" spans="1:18" ht="50.1" customHeight="1" x14ac:dyDescent="0.3">
      <c r="A357" s="259" t="s">
        <v>1834</v>
      </c>
      <c r="B357" s="259" t="s">
        <v>2304</v>
      </c>
      <c r="C357" s="608" t="s">
        <v>2492</v>
      </c>
      <c r="D357" s="610">
        <v>2</v>
      </c>
      <c r="E357" s="463" t="s">
        <v>2494</v>
      </c>
      <c r="F357" s="455" t="s">
        <v>2452</v>
      </c>
      <c r="G357" s="462" t="s">
        <v>2508</v>
      </c>
      <c r="H357" s="706" t="s">
        <v>121</v>
      </c>
      <c r="I357" s="710">
        <v>1</v>
      </c>
      <c r="J357" s="419" t="s">
        <v>2624</v>
      </c>
      <c r="K357" s="414" t="s">
        <v>222</v>
      </c>
      <c r="L357" s="414" t="s">
        <v>594</v>
      </c>
      <c r="M357" s="414" t="s">
        <v>594</v>
      </c>
      <c r="N357" s="529" t="s">
        <v>680</v>
      </c>
      <c r="O357" s="530" t="s">
        <v>3523</v>
      </c>
      <c r="P357" s="531" t="str">
        <f t="shared" si="22"/>
        <v>진행과제</v>
      </c>
      <c r="Q357" s="532" t="str">
        <f t="shared" si="23"/>
        <v>처리중</v>
      </c>
      <c r="R357" s="87" t="b">
        <f t="shared" si="27"/>
        <v>1</v>
      </c>
    </row>
    <row r="358" spans="1:18" ht="50.1" customHeight="1" x14ac:dyDescent="0.3">
      <c r="A358" s="259" t="s">
        <v>3394</v>
      </c>
      <c r="B358" s="259" t="s">
        <v>3392</v>
      </c>
      <c r="C358" s="608" t="s">
        <v>3403</v>
      </c>
      <c r="D358" s="610">
        <v>22</v>
      </c>
      <c r="E358" s="463" t="s">
        <v>3395</v>
      </c>
      <c r="F358" s="455" t="s">
        <v>106</v>
      </c>
      <c r="G358" s="462" t="s">
        <v>1936</v>
      </c>
      <c r="H358" s="706" t="s">
        <v>3404</v>
      </c>
      <c r="I358" s="710">
        <v>1</v>
      </c>
      <c r="J358" s="419" t="s">
        <v>3405</v>
      </c>
      <c r="K358" s="414" t="s">
        <v>2394</v>
      </c>
      <c r="L358" s="414" t="s">
        <v>247</v>
      </c>
      <c r="M358" s="414" t="s">
        <v>248</v>
      </c>
      <c r="N358" s="529" t="s">
        <v>694</v>
      </c>
      <c r="O358" s="530" t="s">
        <v>3407</v>
      </c>
      <c r="P358" s="531" t="str">
        <f t="shared" si="22"/>
        <v>종결과제</v>
      </c>
      <c r="Q358" s="532" t="str">
        <f t="shared" si="23"/>
        <v>처리완료</v>
      </c>
      <c r="R358" s="87" t="b">
        <f t="shared" si="27"/>
        <v>1</v>
      </c>
    </row>
    <row r="359" spans="1:18" ht="50.1" customHeight="1" x14ac:dyDescent="0.3">
      <c r="A359" s="259" t="s">
        <v>3394</v>
      </c>
      <c r="B359" s="259" t="s">
        <v>3392</v>
      </c>
      <c r="C359" s="608" t="s">
        <v>3403</v>
      </c>
      <c r="D359" s="610">
        <v>22</v>
      </c>
      <c r="E359" s="463" t="s">
        <v>3395</v>
      </c>
      <c r="F359" s="455" t="s">
        <v>106</v>
      </c>
      <c r="G359" s="462" t="s">
        <v>1936</v>
      </c>
      <c r="H359" s="706" t="s">
        <v>3404</v>
      </c>
      <c r="I359" s="710">
        <v>1</v>
      </c>
      <c r="J359" s="419" t="s">
        <v>3406</v>
      </c>
      <c r="K359" s="414" t="s">
        <v>2394</v>
      </c>
      <c r="L359" s="414" t="s">
        <v>247</v>
      </c>
      <c r="M359" s="414" t="s">
        <v>248</v>
      </c>
      <c r="N359" s="529" t="s">
        <v>694</v>
      </c>
      <c r="O359" s="530" t="s">
        <v>3408</v>
      </c>
      <c r="P359" s="531" t="str">
        <f t="shared" si="22"/>
        <v>종결과제</v>
      </c>
      <c r="Q359" s="532" t="str">
        <f t="shared" si="23"/>
        <v>처리완료</v>
      </c>
      <c r="R359" s="87" t="b">
        <f t="shared" ref="R359" si="28">IF(OR(Q359="처리완료", Q359="처리중", Q359="검토중", Q359="기타"), TRUE, FALSE)</f>
        <v>1</v>
      </c>
    </row>
    <row r="360" spans="1:18" ht="50.1" customHeight="1" x14ac:dyDescent="0.3">
      <c r="A360" s="259" t="s">
        <v>3393</v>
      </c>
      <c r="B360" s="259" t="s">
        <v>3391</v>
      </c>
      <c r="C360" s="608" t="s">
        <v>3419</v>
      </c>
      <c r="D360" s="610">
        <v>1</v>
      </c>
      <c r="E360" s="463" t="s">
        <v>3410</v>
      </c>
      <c r="F360" s="455" t="s">
        <v>106</v>
      </c>
      <c r="G360" s="462" t="s">
        <v>557</v>
      </c>
      <c r="H360" s="706" t="s">
        <v>3420</v>
      </c>
      <c r="I360" s="710">
        <v>1</v>
      </c>
      <c r="J360" s="419" t="s">
        <v>3421</v>
      </c>
      <c r="K360" s="414" t="s">
        <v>222</v>
      </c>
      <c r="L360" s="414" t="s">
        <v>278</v>
      </c>
      <c r="M360" s="414" t="s">
        <v>278</v>
      </c>
      <c r="N360" s="723" t="s">
        <v>668</v>
      </c>
      <c r="O360" s="724" t="s">
        <v>3756</v>
      </c>
      <c r="P360" s="531" t="str">
        <f t="shared" si="22"/>
        <v>장기과제</v>
      </c>
      <c r="Q360" s="532" t="str">
        <f t="shared" ref="Q360" si="29">IF(OR(N360="지속추진", N360="기 반영", N360="즉시조치"), "처리완료",
   IF(N360="차기수반영", "처리중",
      IF(OR(N360="단기검토", N360="중기검토", N360="장기검토"), "검토중",
         IF(N360="수용불가", "처리불가",
            IF(N360="보류", "처리보류",
               IF(N360="기타", "기타", "")
            )
         )
      )
   )
)</f>
        <v>검토중</v>
      </c>
      <c r="R360" s="87" t="b">
        <f t="shared" ref="R360" si="30">IF(OR(Q360="처리완료", Q360="처리중", Q360="검토중", Q360="기타"), TRUE, FALSE)</f>
        <v>1</v>
      </c>
    </row>
    <row r="361" spans="1:18" ht="50.1" customHeight="1" x14ac:dyDescent="0.3">
      <c r="A361" s="259" t="s">
        <v>3393</v>
      </c>
      <c r="B361" s="259" t="s">
        <v>3391</v>
      </c>
      <c r="C361" s="608" t="s">
        <v>3419</v>
      </c>
      <c r="D361" s="610">
        <v>1</v>
      </c>
      <c r="E361" s="463" t="s">
        <v>3410</v>
      </c>
      <c r="F361" s="455" t="s">
        <v>106</v>
      </c>
      <c r="G361" s="462" t="s">
        <v>557</v>
      </c>
      <c r="H361" s="706" t="s">
        <v>3404</v>
      </c>
      <c r="I361" s="710">
        <v>1</v>
      </c>
      <c r="J361" s="419" t="s">
        <v>3422</v>
      </c>
      <c r="K361" s="414" t="s">
        <v>2394</v>
      </c>
      <c r="L361" s="414" t="s">
        <v>278</v>
      </c>
      <c r="M361" s="414" t="s">
        <v>278</v>
      </c>
      <c r="N361" s="723" t="s">
        <v>668</v>
      </c>
      <c r="O361" s="724" t="s">
        <v>3757</v>
      </c>
      <c r="P361" s="531" t="str">
        <f t="shared" si="22"/>
        <v>장기과제</v>
      </c>
      <c r="Q361" s="532" t="str">
        <f t="shared" ref="Q361" si="31">IF(OR(N361="지속추진", N361="기 반영", N361="즉시조치"), "처리완료",
   IF(N361="차기수반영", "처리중",
      IF(OR(N361="단기검토", N361="중기검토", N361="장기검토"), "검토중",
         IF(N361="수용불가", "처리불가",
            IF(N361="보류", "처리보류",
               IF(N361="기타", "기타", "")
            )
         )
      )
   )
)</f>
        <v>검토중</v>
      </c>
      <c r="R361" s="87" t="b">
        <f t="shared" ref="R361" si="32">IF(OR(Q361="처리완료", Q361="처리중", Q361="검토중", Q361="기타"), TRUE, FALSE)</f>
        <v>1</v>
      </c>
    </row>
    <row r="362" spans="1:18" ht="50.1" customHeight="1" x14ac:dyDescent="0.3">
      <c r="A362" s="259" t="s">
        <v>3393</v>
      </c>
      <c r="B362" s="259" t="s">
        <v>3391</v>
      </c>
      <c r="C362" s="608" t="s">
        <v>3419</v>
      </c>
      <c r="D362" s="610">
        <v>1</v>
      </c>
      <c r="E362" s="463" t="s">
        <v>3410</v>
      </c>
      <c r="F362" s="455" t="s">
        <v>106</v>
      </c>
      <c r="G362" s="462" t="s">
        <v>557</v>
      </c>
      <c r="H362" s="706" t="s">
        <v>241</v>
      </c>
      <c r="I362" s="710">
        <v>1</v>
      </c>
      <c r="J362" s="419" t="s">
        <v>3423</v>
      </c>
      <c r="K362" s="414" t="s">
        <v>222</v>
      </c>
      <c r="L362" s="414" t="s">
        <v>278</v>
      </c>
      <c r="M362" s="414" t="s">
        <v>278</v>
      </c>
      <c r="N362" s="723" t="s">
        <v>668</v>
      </c>
      <c r="O362" s="724" t="s">
        <v>3758</v>
      </c>
      <c r="P362" s="531" t="str">
        <f t="shared" si="22"/>
        <v>장기과제</v>
      </c>
      <c r="Q362" s="532" t="str">
        <f t="shared" ref="Q362" si="33">IF(OR(N362="지속추진", N362="기 반영", N362="즉시조치"), "처리완료",
   IF(N362="차기수반영", "처리중",
      IF(OR(N362="단기검토", N362="중기검토", N362="장기검토"), "검토중",
         IF(N362="수용불가", "처리불가",
            IF(N362="보류", "처리보류",
               IF(N362="기타", "기타", "")
            )
         )
      )
   )
)</f>
        <v>검토중</v>
      </c>
      <c r="R362" s="87" t="b">
        <f t="shared" ref="R362" si="34">IF(OR(Q362="처리완료", Q362="처리중", Q362="검토중", Q362="기타"), TRUE, FALSE)</f>
        <v>1</v>
      </c>
    </row>
    <row r="363" spans="1:18" ht="50.1" customHeight="1" x14ac:dyDescent="0.3">
      <c r="A363" s="259" t="s">
        <v>3393</v>
      </c>
      <c r="B363" s="259" t="s">
        <v>3391</v>
      </c>
      <c r="C363" s="608" t="s">
        <v>3432</v>
      </c>
      <c r="D363" s="610">
        <v>1</v>
      </c>
      <c r="E363" s="463" t="s">
        <v>3433</v>
      </c>
      <c r="F363" s="455" t="s">
        <v>12</v>
      </c>
      <c r="G363" s="462" t="s">
        <v>2035</v>
      </c>
      <c r="H363" s="706" t="s">
        <v>239</v>
      </c>
      <c r="I363" s="710">
        <v>5</v>
      </c>
      <c r="J363" s="419" t="s">
        <v>3442</v>
      </c>
      <c r="K363" s="414" t="s">
        <v>222</v>
      </c>
      <c r="L363" s="414" t="s">
        <v>253</v>
      </c>
      <c r="M363" s="414" t="s">
        <v>253</v>
      </c>
      <c r="N363" s="529" t="s">
        <v>655</v>
      </c>
      <c r="O363" s="530" t="s">
        <v>2127</v>
      </c>
      <c r="P363" s="531" t="str">
        <f t="shared" si="22"/>
        <v>종결과제</v>
      </c>
      <c r="Q363" s="532" t="str">
        <f t="shared" ref="Q363" si="35">IF(OR(N363="지속추진", N363="기 반영", N363="즉시조치"), "처리완료",
   IF(N363="차기수반영", "처리중",
      IF(OR(N363="단기검토", N363="중기검토", N363="장기검토"), "검토중",
         IF(N363="수용불가", "처리불가",
            IF(N363="보류", "처리보류",
               IF(N363="기타", "기타", "")
            )
         )
      )
   )
)</f>
        <v>처리완료</v>
      </c>
      <c r="R363" s="87" t="b">
        <f t="shared" ref="R363" si="36">IF(OR(Q363="처리완료", Q363="처리중", Q363="검토중", Q363="기타"), TRUE, FALSE)</f>
        <v>1</v>
      </c>
    </row>
    <row r="364" spans="1:18" ht="50.1" customHeight="1" x14ac:dyDescent="0.3">
      <c r="A364" s="259" t="s">
        <v>3393</v>
      </c>
      <c r="B364" s="259" t="s">
        <v>3391</v>
      </c>
      <c r="C364" s="608" t="s">
        <v>3432</v>
      </c>
      <c r="D364" s="610">
        <v>1</v>
      </c>
      <c r="E364" s="463" t="s">
        <v>3433</v>
      </c>
      <c r="F364" s="455" t="s">
        <v>12</v>
      </c>
      <c r="G364" s="462" t="s">
        <v>2035</v>
      </c>
      <c r="H364" s="707" t="s">
        <v>3444</v>
      </c>
      <c r="I364" s="710">
        <v>2</v>
      </c>
      <c r="J364" s="419" t="s">
        <v>3443</v>
      </c>
      <c r="K364" s="414" t="s">
        <v>222</v>
      </c>
      <c r="L364" s="414" t="s">
        <v>253</v>
      </c>
      <c r="M364" s="414" t="s">
        <v>253</v>
      </c>
      <c r="N364" s="529" t="s">
        <v>655</v>
      </c>
      <c r="O364" s="530" t="s">
        <v>2127</v>
      </c>
      <c r="P364" s="531" t="str">
        <f t="shared" si="22"/>
        <v>종결과제</v>
      </c>
      <c r="Q364" s="532" t="str">
        <f t="shared" ref="Q364:Q366" si="37">IF(OR(N364="지속추진", N364="기 반영", N364="즉시조치"), "처리완료",
   IF(N364="차기수반영", "처리중",
      IF(OR(N364="단기검토", N364="중기검토", N364="장기검토"), "검토중",
         IF(N364="수용불가", "처리불가",
            IF(N364="보류", "처리보류",
               IF(N364="기타", "기타", "")
            )
         )
      )
   )
)</f>
        <v>처리완료</v>
      </c>
      <c r="R364" s="87" t="b">
        <f t="shared" ref="R364:R366" si="38">IF(OR(Q364="처리완료", Q364="처리중", Q364="검토중", Q364="기타"), TRUE, FALSE)</f>
        <v>1</v>
      </c>
    </row>
    <row r="365" spans="1:18" ht="50.1" customHeight="1" x14ac:dyDescent="0.3">
      <c r="A365" s="259" t="s">
        <v>3393</v>
      </c>
      <c r="B365" s="259" t="s">
        <v>3391</v>
      </c>
      <c r="C365" s="608" t="s">
        <v>3432</v>
      </c>
      <c r="D365" s="610">
        <v>1</v>
      </c>
      <c r="E365" s="463" t="s">
        <v>3433</v>
      </c>
      <c r="F365" s="455" t="s">
        <v>12</v>
      </c>
      <c r="G365" s="462" t="s">
        <v>2035</v>
      </c>
      <c r="H365" s="707" t="s">
        <v>3420</v>
      </c>
      <c r="I365" s="710">
        <v>2</v>
      </c>
      <c r="J365" s="419" t="s">
        <v>3445</v>
      </c>
      <c r="K365" s="414" t="s">
        <v>222</v>
      </c>
      <c r="L365" s="414" t="s">
        <v>253</v>
      </c>
      <c r="M365" s="414" t="s">
        <v>253</v>
      </c>
      <c r="N365" s="529" t="s">
        <v>668</v>
      </c>
      <c r="O365" s="530" t="s">
        <v>3759</v>
      </c>
      <c r="P365" s="531" t="str">
        <f t="shared" si="22"/>
        <v>장기과제</v>
      </c>
      <c r="Q365" s="532" t="str">
        <f t="shared" si="37"/>
        <v>검토중</v>
      </c>
      <c r="R365" s="87" t="b">
        <f t="shared" si="38"/>
        <v>1</v>
      </c>
    </row>
    <row r="366" spans="1:18" customFormat="1" ht="50.1" customHeight="1" x14ac:dyDescent="0.3">
      <c r="A366" s="259" t="s">
        <v>3393</v>
      </c>
      <c r="B366" s="259" t="s">
        <v>3391</v>
      </c>
      <c r="C366" s="608" t="s">
        <v>3432</v>
      </c>
      <c r="D366" s="610">
        <v>1</v>
      </c>
      <c r="E366" s="463" t="s">
        <v>3433</v>
      </c>
      <c r="F366" s="455" t="s">
        <v>12</v>
      </c>
      <c r="G366" s="462" t="s">
        <v>2035</v>
      </c>
      <c r="H366" s="707" t="s">
        <v>241</v>
      </c>
      <c r="I366" s="710">
        <v>1</v>
      </c>
      <c r="J366" s="419" t="s">
        <v>3446</v>
      </c>
      <c r="K366" s="414" t="s">
        <v>222</v>
      </c>
      <c r="L366" s="414" t="s">
        <v>253</v>
      </c>
      <c r="M366" s="414" t="s">
        <v>253</v>
      </c>
      <c r="N366" s="529" t="s">
        <v>655</v>
      </c>
      <c r="O366" s="530" t="s">
        <v>2127</v>
      </c>
      <c r="P366" s="531" t="str">
        <f t="shared" si="22"/>
        <v>종결과제</v>
      </c>
      <c r="Q366" s="532" t="str">
        <f t="shared" si="37"/>
        <v>처리완료</v>
      </c>
      <c r="R366" s="87" t="b">
        <f t="shared" si="38"/>
        <v>1</v>
      </c>
    </row>
    <row r="367" spans="1:18" customFormat="1" ht="50.1" customHeight="1" x14ac:dyDescent="0.3">
      <c r="A367" s="259" t="s">
        <v>3394</v>
      </c>
      <c r="B367" s="259" t="s">
        <v>3527</v>
      </c>
      <c r="C367" s="608" t="s">
        <v>3578</v>
      </c>
      <c r="D367" s="610">
        <v>22</v>
      </c>
      <c r="E367" s="463" t="s">
        <v>3528</v>
      </c>
      <c r="F367" s="455" t="s">
        <v>106</v>
      </c>
      <c r="G367" s="462" t="s">
        <v>1936</v>
      </c>
      <c r="H367" s="707" t="s">
        <v>241</v>
      </c>
      <c r="I367" s="710">
        <v>3</v>
      </c>
      <c r="J367" s="419" t="s">
        <v>3543</v>
      </c>
      <c r="K367" s="414" t="s">
        <v>222</v>
      </c>
      <c r="L367" s="414" t="s">
        <v>247</v>
      </c>
      <c r="M367" s="414" t="s">
        <v>248</v>
      </c>
      <c r="N367" s="529" t="s">
        <v>2092</v>
      </c>
      <c r="O367" s="530" t="s">
        <v>3760</v>
      </c>
      <c r="P367" s="531" t="str">
        <f t="shared" si="22"/>
        <v>기타</v>
      </c>
      <c r="Q367" s="532" t="str">
        <f t="shared" ref="Q367" si="39">IF(OR(N367="지속추진", N367="기 반영", N367="즉시조치"), "처리완료",
   IF(N367="차기수반영", "처리중",
      IF(OR(N367="단기검토", N367="중기검토", N367="장기검토"), "검토중",
         IF(N367="수용불가", "처리불가",
            IF(N367="보류", "처리보류",
               IF(N367="기타", "기타", "")
            )
         )
      )
   )
)</f>
        <v>기타</v>
      </c>
      <c r="R367" s="87" t="b">
        <f t="shared" ref="R367" si="40">IF(OR(Q367="처리완료", Q367="처리중", Q367="검토중", Q367="기타"), TRUE, FALSE)</f>
        <v>1</v>
      </c>
    </row>
    <row r="368" spans="1:18" customFormat="1" ht="50.1" customHeight="1" x14ac:dyDescent="0.3">
      <c r="A368" s="259" t="s">
        <v>3394</v>
      </c>
      <c r="B368" s="259" t="s">
        <v>3527</v>
      </c>
      <c r="C368" s="608" t="s">
        <v>3578</v>
      </c>
      <c r="D368" s="610">
        <v>22</v>
      </c>
      <c r="E368" s="463" t="s">
        <v>3528</v>
      </c>
      <c r="F368" s="455" t="s">
        <v>106</v>
      </c>
      <c r="G368" s="462" t="s">
        <v>1936</v>
      </c>
      <c r="H368" s="707" t="s">
        <v>241</v>
      </c>
      <c r="I368" s="710">
        <v>1</v>
      </c>
      <c r="J368" s="419" t="s">
        <v>3544</v>
      </c>
      <c r="K368" s="414" t="s">
        <v>222</v>
      </c>
      <c r="L368" s="414" t="s">
        <v>247</v>
      </c>
      <c r="M368" s="414" t="s">
        <v>248</v>
      </c>
      <c r="N368" s="529" t="s">
        <v>2092</v>
      </c>
      <c r="O368" s="530" t="s">
        <v>3761</v>
      </c>
      <c r="P368" s="531" t="str">
        <f t="shared" si="22"/>
        <v>기타</v>
      </c>
      <c r="Q368" s="532" t="str">
        <f t="shared" ref="Q368" si="41">IF(OR(N368="지속추진", N368="기 반영", N368="즉시조치"), "처리완료",
   IF(N368="차기수반영", "처리중",
      IF(OR(N368="단기검토", N368="중기검토", N368="장기검토"), "검토중",
         IF(N368="수용불가", "처리불가",
            IF(N368="보류", "처리보류",
               IF(N368="기타", "기타", "")
            )
         )
      )
   )
)</f>
        <v>기타</v>
      </c>
      <c r="R368" s="87" t="b">
        <f t="shared" ref="R368" si="42">IF(OR(Q368="처리완료", Q368="처리중", Q368="검토중", Q368="기타"), TRUE, FALSE)</f>
        <v>1</v>
      </c>
    </row>
    <row r="369" spans="1:19" ht="50.1" customHeight="1" x14ac:dyDescent="0.3">
      <c r="A369" s="259" t="s">
        <v>3393</v>
      </c>
      <c r="B369" s="259" t="s">
        <v>3526</v>
      </c>
      <c r="C369" s="608" t="s">
        <v>3553</v>
      </c>
      <c r="D369" s="610">
        <v>3</v>
      </c>
      <c r="E369" s="463" t="s">
        <v>2678</v>
      </c>
      <c r="F369" s="455" t="s">
        <v>3555</v>
      </c>
      <c r="G369" s="462" t="s">
        <v>1840</v>
      </c>
      <c r="H369" s="707" t="s">
        <v>3556</v>
      </c>
      <c r="I369" s="710">
        <v>3</v>
      </c>
      <c r="J369" s="419" t="s">
        <v>3557</v>
      </c>
      <c r="K369" s="414" t="s">
        <v>222</v>
      </c>
      <c r="L369" s="414" t="s">
        <v>204</v>
      </c>
      <c r="M369" s="414" t="s">
        <v>204</v>
      </c>
      <c r="N369" s="529" t="s">
        <v>666</v>
      </c>
      <c r="O369" s="530" t="s">
        <v>3762</v>
      </c>
      <c r="P369" s="531" t="str">
        <f t="shared" si="22"/>
        <v>-</v>
      </c>
      <c r="Q369" s="532" t="str">
        <f t="shared" ref="Q369" si="43">IF(OR(N369="지속추진", N369="기 반영", N369="즉시조치"), "처리완료",
   IF(N369="차기수반영", "처리중",
      IF(OR(N369="단기검토", N369="중기검토", N369="장기검토"), "검토중",
         IF(N369="수용불가", "처리불가",
            IF(N369="보류", "처리보류",
               IF(N369="기타", "기타", "")
            )
         )
      )
   )
)</f>
        <v>처리불가</v>
      </c>
      <c r="R369" s="87" t="b">
        <f t="shared" ref="R369" si="44">IF(OR(Q369="처리완료", Q369="처리중", Q369="검토중", Q369="기타"), TRUE, FALSE)</f>
        <v>0</v>
      </c>
      <c r="S369"/>
    </row>
    <row r="370" spans="1:19" ht="50.1" customHeight="1" x14ac:dyDescent="0.3">
      <c r="A370" s="259" t="s">
        <v>3393</v>
      </c>
      <c r="B370" s="259" t="s">
        <v>3526</v>
      </c>
      <c r="C370" s="608" t="s">
        <v>3553</v>
      </c>
      <c r="D370" s="610">
        <v>3</v>
      </c>
      <c r="E370" s="463" t="s">
        <v>2678</v>
      </c>
      <c r="F370" s="455" t="s">
        <v>3555</v>
      </c>
      <c r="G370" s="462" t="s">
        <v>1840</v>
      </c>
      <c r="H370" s="707" t="s">
        <v>3556</v>
      </c>
      <c r="I370" s="710">
        <v>3</v>
      </c>
      <c r="J370" s="419" t="s">
        <v>3558</v>
      </c>
      <c r="K370" s="414" t="s">
        <v>222</v>
      </c>
      <c r="L370" s="414" t="s">
        <v>204</v>
      </c>
      <c r="M370" s="414" t="s">
        <v>204</v>
      </c>
      <c r="N370" s="529" t="s">
        <v>657</v>
      </c>
      <c r="O370" s="530" t="s">
        <v>1221</v>
      </c>
      <c r="P370" s="531" t="str">
        <f t="shared" si="22"/>
        <v>중기과제</v>
      </c>
      <c r="Q370" s="532" t="str">
        <f t="shared" ref="Q370:Q371" si="45">IF(OR(N370="지속추진", N370="기 반영", N370="즉시조치"), "처리완료",
   IF(N370="차기수반영", "처리중",
      IF(OR(N370="단기검토", N370="중기검토", N370="장기검토"), "검토중",
         IF(N370="수용불가", "처리불가",
            IF(N370="보류", "처리보류",
               IF(N370="기타", "기타", "")
            )
         )
      )
   )
)</f>
        <v>검토중</v>
      </c>
      <c r="R370" s="87" t="b">
        <f t="shared" ref="R370:R371" si="46">IF(OR(Q370="처리완료", Q370="처리중", Q370="검토중", Q370="기타"), TRUE, FALSE)</f>
        <v>1</v>
      </c>
      <c r="S370"/>
    </row>
    <row r="371" spans="1:19" ht="50.1" customHeight="1" x14ac:dyDescent="0.3">
      <c r="A371" s="259" t="s">
        <v>3393</v>
      </c>
      <c r="B371" s="259" t="s">
        <v>3526</v>
      </c>
      <c r="C371" s="608" t="s">
        <v>3553</v>
      </c>
      <c r="D371" s="610">
        <v>3</v>
      </c>
      <c r="E371" s="463" t="s">
        <v>2678</v>
      </c>
      <c r="F371" s="455" t="s">
        <v>3555</v>
      </c>
      <c r="G371" s="462" t="s">
        <v>1840</v>
      </c>
      <c r="H371" s="707" t="s">
        <v>241</v>
      </c>
      <c r="I371" s="710">
        <v>1</v>
      </c>
      <c r="J371" s="419" t="s">
        <v>3559</v>
      </c>
      <c r="K371" s="414" t="s">
        <v>222</v>
      </c>
      <c r="L371" s="414" t="s">
        <v>204</v>
      </c>
      <c r="M371" s="414" t="s">
        <v>204</v>
      </c>
      <c r="N371" s="529" t="s">
        <v>655</v>
      </c>
      <c r="O371" s="530" t="s">
        <v>656</v>
      </c>
      <c r="P371" s="531" t="str">
        <f t="shared" si="22"/>
        <v>종결과제</v>
      </c>
      <c r="Q371" s="532" t="str">
        <f t="shared" si="45"/>
        <v>처리완료</v>
      </c>
      <c r="R371" s="87" t="b">
        <f t="shared" si="46"/>
        <v>1</v>
      </c>
      <c r="S371"/>
    </row>
    <row r="372" spans="1:19" ht="50.1" customHeight="1" x14ac:dyDescent="0.3">
      <c r="A372" s="259" t="s">
        <v>3393</v>
      </c>
      <c r="B372" s="259" t="s">
        <v>3526</v>
      </c>
      <c r="C372" s="608" t="s">
        <v>3553</v>
      </c>
      <c r="D372" s="610">
        <v>2</v>
      </c>
      <c r="E372" s="463" t="s">
        <v>2677</v>
      </c>
      <c r="F372" s="455" t="s">
        <v>1661</v>
      </c>
      <c r="G372" s="462" t="s">
        <v>3570</v>
      </c>
      <c r="H372" s="707" t="s">
        <v>3572</v>
      </c>
      <c r="I372" s="710">
        <v>2</v>
      </c>
      <c r="J372" s="419" t="s">
        <v>3573</v>
      </c>
      <c r="K372" s="414" t="s">
        <v>222</v>
      </c>
      <c r="L372" s="414" t="s">
        <v>253</v>
      </c>
      <c r="M372" s="414" t="s">
        <v>253</v>
      </c>
      <c r="N372" s="529" t="s">
        <v>666</v>
      </c>
      <c r="O372" s="530" t="s">
        <v>3763</v>
      </c>
      <c r="P372" s="531" t="str">
        <f t="shared" si="22"/>
        <v>-</v>
      </c>
      <c r="Q372" s="532" t="str">
        <f t="shared" ref="Q372" si="47">IF(OR(N372="지속추진", N372="기 반영", N372="즉시조치"), "처리완료",
   IF(N372="차기수반영", "처리중",
      IF(OR(N372="단기검토", N372="중기검토", N372="장기검토"), "검토중",
         IF(N372="수용불가", "처리불가",
            IF(N372="보류", "처리보류",
               IF(N372="기타", "기타", "")
            )
         )
      )
   )
)</f>
        <v>처리불가</v>
      </c>
      <c r="R372" s="87" t="b">
        <f t="shared" ref="R372" si="48">IF(OR(Q372="처리완료", Q372="처리중", Q372="검토중", Q372="기타"), TRUE, FALSE)</f>
        <v>0</v>
      </c>
      <c r="S372"/>
    </row>
    <row r="373" spans="1:19" ht="50.1" customHeight="1" x14ac:dyDescent="0.3">
      <c r="A373" s="259" t="s">
        <v>3393</v>
      </c>
      <c r="B373" s="259" t="s">
        <v>3526</v>
      </c>
      <c r="C373" s="608" t="s">
        <v>3553</v>
      </c>
      <c r="D373" s="610">
        <v>2</v>
      </c>
      <c r="E373" s="463" t="s">
        <v>2677</v>
      </c>
      <c r="F373" s="455" t="s">
        <v>1661</v>
      </c>
      <c r="G373" s="462" t="s">
        <v>3570</v>
      </c>
      <c r="H373" s="707" t="s">
        <v>3575</v>
      </c>
      <c r="I373" s="710">
        <v>1</v>
      </c>
      <c r="J373" s="419" t="s">
        <v>3574</v>
      </c>
      <c r="K373" s="414" t="s">
        <v>222</v>
      </c>
      <c r="L373" s="414" t="s">
        <v>253</v>
      </c>
      <c r="M373" s="414" t="s">
        <v>253</v>
      </c>
      <c r="N373" s="529" t="s">
        <v>666</v>
      </c>
      <c r="O373" s="530" t="s">
        <v>3764</v>
      </c>
      <c r="P373" s="531" t="str">
        <f t="shared" si="22"/>
        <v>-</v>
      </c>
      <c r="Q373" s="532" t="str">
        <f t="shared" ref="Q373" si="49">IF(OR(N373="지속추진", N373="기 반영", N373="즉시조치"), "처리완료",
   IF(N373="차기수반영", "처리중",
      IF(OR(N373="단기검토", N373="중기검토", N373="장기검토"), "검토중",
         IF(N373="수용불가", "처리불가",
            IF(N373="보류", "처리보류",
               IF(N373="기타", "기타", "")
            )
         )
      )
   )
)</f>
        <v>처리불가</v>
      </c>
      <c r="R373" s="87" t="b">
        <f t="shared" ref="R373" si="50">IF(OR(Q373="처리완료", Q373="처리중", Q373="검토중", Q373="기타"), TRUE, FALSE)</f>
        <v>0</v>
      </c>
      <c r="S373"/>
    </row>
    <row r="374" spans="1:19" ht="50.1" customHeight="1" x14ac:dyDescent="0.3">
      <c r="A374" s="259" t="s">
        <v>3393</v>
      </c>
      <c r="B374" s="259" t="s">
        <v>3526</v>
      </c>
      <c r="C374" s="608" t="s">
        <v>3553</v>
      </c>
      <c r="D374" s="610">
        <v>2</v>
      </c>
      <c r="E374" s="463" t="s">
        <v>2677</v>
      </c>
      <c r="F374" s="455" t="s">
        <v>1661</v>
      </c>
      <c r="G374" s="462" t="s">
        <v>3570</v>
      </c>
      <c r="H374" s="707" t="s">
        <v>3576</v>
      </c>
      <c r="I374" s="710">
        <v>1</v>
      </c>
      <c r="J374" s="419" t="s">
        <v>3577</v>
      </c>
      <c r="K374" s="414" t="s">
        <v>222</v>
      </c>
      <c r="L374" s="414" t="s">
        <v>253</v>
      </c>
      <c r="M374" s="414" t="s">
        <v>253</v>
      </c>
      <c r="N374" s="529" t="s">
        <v>655</v>
      </c>
      <c r="O374" s="530" t="s">
        <v>2127</v>
      </c>
      <c r="P374" s="531" t="str">
        <f t="shared" si="22"/>
        <v>종결과제</v>
      </c>
      <c r="Q374" s="532" t="str">
        <f t="shared" ref="Q374" si="51">IF(OR(N374="지속추진", N374="기 반영", N374="즉시조치"), "처리완료",
   IF(N374="차기수반영", "처리중",
      IF(OR(N374="단기검토", N374="중기검토", N374="장기검토"), "검토중",
         IF(N374="수용불가", "처리불가",
            IF(N374="보류", "처리보류",
               IF(N374="기타", "기타", "")
            )
         )
      )
   )
)</f>
        <v>처리완료</v>
      </c>
      <c r="R374" s="87" t="b">
        <f t="shared" ref="R374" si="52">IF(OR(Q374="처리완료", Q374="처리중", Q374="검토중", Q374="기타"), TRUE, FALSE)</f>
        <v>1</v>
      </c>
      <c r="S374"/>
    </row>
    <row r="375" spans="1:19" ht="50.1" customHeight="1" x14ac:dyDescent="0.3">
      <c r="A375" s="259" t="s">
        <v>3393</v>
      </c>
      <c r="B375" s="259" t="s">
        <v>3545</v>
      </c>
      <c r="C375" s="608" t="s">
        <v>3554</v>
      </c>
      <c r="D375" s="610">
        <v>5</v>
      </c>
      <c r="E375" s="463" t="s">
        <v>703</v>
      </c>
      <c r="F375" s="455" t="s">
        <v>3555</v>
      </c>
      <c r="G375" s="462" t="s">
        <v>1279</v>
      </c>
      <c r="H375" s="707" t="s">
        <v>3576</v>
      </c>
      <c r="I375" s="710">
        <v>2</v>
      </c>
      <c r="J375" s="419" t="s">
        <v>3602</v>
      </c>
      <c r="K375" s="414" t="s">
        <v>222</v>
      </c>
      <c r="L375" s="414" t="s">
        <v>363</v>
      </c>
      <c r="M375" s="414" t="s">
        <v>363</v>
      </c>
      <c r="N375" s="529" t="s">
        <v>680</v>
      </c>
      <c r="O375" s="530" t="s">
        <v>3765</v>
      </c>
      <c r="P375" s="531" t="str">
        <f t="shared" si="22"/>
        <v>진행과제</v>
      </c>
      <c r="Q375" s="532" t="str">
        <f t="shared" ref="Q375" si="53">IF(OR(N375="지속추진", N375="기 반영", N375="즉시조치"), "처리완료",
   IF(N375="차기수반영", "처리중",
      IF(OR(N375="단기검토", N375="중기검토", N375="장기검토"), "검토중",
         IF(N375="수용불가", "처리불가",
            IF(N375="보류", "처리보류",
               IF(N375="기타", "기타", "")
            )
         )
      )
   )
)</f>
        <v>처리중</v>
      </c>
      <c r="R375" s="87" t="b">
        <f t="shared" ref="R375" si="54">IF(OR(Q375="처리완료", Q375="처리중", Q375="검토중", Q375="기타"), TRUE, FALSE)</f>
        <v>1</v>
      </c>
      <c r="S375"/>
    </row>
    <row r="376" spans="1:19" ht="50.1" customHeight="1" x14ac:dyDescent="0.3">
      <c r="A376" s="259" t="s">
        <v>3393</v>
      </c>
      <c r="B376" s="259" t="s">
        <v>3545</v>
      </c>
      <c r="C376" s="608" t="s">
        <v>3554</v>
      </c>
      <c r="D376" s="610">
        <v>5</v>
      </c>
      <c r="E376" s="463" t="s">
        <v>703</v>
      </c>
      <c r="F376" s="455" t="s">
        <v>3555</v>
      </c>
      <c r="G376" s="462" t="s">
        <v>1279</v>
      </c>
      <c r="H376" s="707" t="s">
        <v>3576</v>
      </c>
      <c r="I376" s="710">
        <v>1</v>
      </c>
      <c r="J376" s="419" t="s">
        <v>3603</v>
      </c>
      <c r="K376" s="414" t="s">
        <v>222</v>
      </c>
      <c r="L376" s="414" t="s">
        <v>363</v>
      </c>
      <c r="M376" s="414" t="s">
        <v>363</v>
      </c>
      <c r="N376" s="529" t="s">
        <v>680</v>
      </c>
      <c r="O376" s="530" t="s">
        <v>3766</v>
      </c>
      <c r="P376" s="531" t="str">
        <f t="shared" si="22"/>
        <v>진행과제</v>
      </c>
      <c r="Q376" s="532" t="str">
        <f t="shared" ref="Q376:Q380" si="55">IF(OR(N376="지속추진", N376="기 반영", N376="즉시조치"), "처리완료",
   IF(N376="차기수반영", "처리중",
      IF(OR(N376="단기검토", N376="중기검토", N376="장기검토"), "검토중",
         IF(N376="수용불가", "처리불가",
            IF(N376="보류", "처리보류",
               IF(N376="기타", "기타", "")
            )
         )
      )
   )
)</f>
        <v>처리중</v>
      </c>
      <c r="R376" s="87" t="b">
        <f t="shared" ref="R376:R380" si="56">IF(OR(Q376="처리완료", Q376="처리중", Q376="검토중", Q376="기타"), TRUE, FALSE)</f>
        <v>1</v>
      </c>
      <c r="S376"/>
    </row>
    <row r="377" spans="1:19" ht="50.1" customHeight="1" x14ac:dyDescent="0.3">
      <c r="A377" s="259" t="s">
        <v>3393</v>
      </c>
      <c r="B377" s="259" t="s">
        <v>3545</v>
      </c>
      <c r="C377" s="608" t="s">
        <v>3554</v>
      </c>
      <c r="D377" s="610">
        <v>5</v>
      </c>
      <c r="E377" s="463" t="s">
        <v>703</v>
      </c>
      <c r="F377" s="455" t="s">
        <v>3555</v>
      </c>
      <c r="G377" s="462" t="s">
        <v>1279</v>
      </c>
      <c r="H377" s="707" t="s">
        <v>3556</v>
      </c>
      <c r="I377" s="710">
        <v>1</v>
      </c>
      <c r="J377" s="419" t="s">
        <v>3598</v>
      </c>
      <c r="K377" s="414" t="s">
        <v>222</v>
      </c>
      <c r="L377" s="414" t="s">
        <v>363</v>
      </c>
      <c r="M377" s="414" t="s">
        <v>363</v>
      </c>
      <c r="N377" s="529" t="s">
        <v>680</v>
      </c>
      <c r="O377" s="530" t="s">
        <v>3765</v>
      </c>
      <c r="P377" s="531" t="str">
        <f t="shared" si="22"/>
        <v>진행과제</v>
      </c>
      <c r="Q377" s="532" t="str">
        <f t="shared" si="55"/>
        <v>처리중</v>
      </c>
      <c r="R377" s="87" t="b">
        <f t="shared" si="56"/>
        <v>1</v>
      </c>
      <c r="S377"/>
    </row>
    <row r="378" spans="1:19" ht="50.1" customHeight="1" x14ac:dyDescent="0.3">
      <c r="A378" s="259" t="s">
        <v>3393</v>
      </c>
      <c r="B378" s="259" t="s">
        <v>3545</v>
      </c>
      <c r="C378" s="608" t="s">
        <v>3554</v>
      </c>
      <c r="D378" s="610">
        <v>5</v>
      </c>
      <c r="E378" s="463" t="s">
        <v>703</v>
      </c>
      <c r="F378" s="455" t="s">
        <v>3555</v>
      </c>
      <c r="G378" s="462" t="s">
        <v>1279</v>
      </c>
      <c r="H378" s="707" t="s">
        <v>3556</v>
      </c>
      <c r="I378" s="710">
        <v>1</v>
      </c>
      <c r="J378" s="419" t="s">
        <v>3599</v>
      </c>
      <c r="K378" s="414" t="s">
        <v>222</v>
      </c>
      <c r="L378" s="414" t="s">
        <v>363</v>
      </c>
      <c r="M378" s="414" t="s">
        <v>363</v>
      </c>
      <c r="N378" s="529" t="s">
        <v>680</v>
      </c>
      <c r="O378" s="530" t="s">
        <v>3767</v>
      </c>
      <c r="P378" s="531" t="str">
        <f t="shared" si="22"/>
        <v>진행과제</v>
      </c>
      <c r="Q378" s="532" t="str">
        <f t="shared" si="55"/>
        <v>처리중</v>
      </c>
      <c r="R378" s="87" t="b">
        <f t="shared" si="56"/>
        <v>1</v>
      </c>
      <c r="S378"/>
    </row>
    <row r="379" spans="1:19" ht="50.1" customHeight="1" x14ac:dyDescent="0.3">
      <c r="A379" s="259" t="s">
        <v>3393</v>
      </c>
      <c r="B379" s="259" t="s">
        <v>3545</v>
      </c>
      <c r="C379" s="608" t="s">
        <v>3554</v>
      </c>
      <c r="D379" s="610">
        <v>5</v>
      </c>
      <c r="E379" s="463" t="s">
        <v>703</v>
      </c>
      <c r="F379" s="455" t="s">
        <v>3555</v>
      </c>
      <c r="G379" s="462" t="s">
        <v>1279</v>
      </c>
      <c r="H379" s="707" t="s">
        <v>121</v>
      </c>
      <c r="I379" s="710">
        <v>1</v>
      </c>
      <c r="J379" s="419" t="s">
        <v>3600</v>
      </c>
      <c r="K379" s="414" t="s">
        <v>222</v>
      </c>
      <c r="L379" s="414" t="s">
        <v>363</v>
      </c>
      <c r="M379" s="414" t="s">
        <v>363</v>
      </c>
      <c r="N379" s="529" t="s">
        <v>680</v>
      </c>
      <c r="O379" s="530" t="s">
        <v>3768</v>
      </c>
      <c r="P379" s="531" t="str">
        <f t="shared" si="22"/>
        <v>진행과제</v>
      </c>
      <c r="Q379" s="532" t="str">
        <f t="shared" si="55"/>
        <v>처리중</v>
      </c>
      <c r="R379" s="87" t="b">
        <f t="shared" si="56"/>
        <v>1</v>
      </c>
      <c r="S379"/>
    </row>
    <row r="380" spans="1:19" ht="50.1" customHeight="1" x14ac:dyDescent="0.3">
      <c r="A380" s="259" t="s">
        <v>3393</v>
      </c>
      <c r="B380" s="259" t="s">
        <v>3545</v>
      </c>
      <c r="C380" s="608" t="s">
        <v>3554</v>
      </c>
      <c r="D380" s="610">
        <v>5</v>
      </c>
      <c r="E380" s="463" t="s">
        <v>703</v>
      </c>
      <c r="F380" s="455" t="s">
        <v>3555</v>
      </c>
      <c r="G380" s="462" t="s">
        <v>1279</v>
      </c>
      <c r="H380" s="707" t="s">
        <v>3575</v>
      </c>
      <c r="I380" s="710">
        <v>1</v>
      </c>
      <c r="J380" s="419" t="s">
        <v>3601</v>
      </c>
      <c r="K380" s="414" t="s">
        <v>222</v>
      </c>
      <c r="L380" s="414" t="s">
        <v>363</v>
      </c>
      <c r="M380" s="414" t="s">
        <v>363</v>
      </c>
      <c r="N380" s="529" t="s">
        <v>680</v>
      </c>
      <c r="O380" s="530" t="s">
        <v>3769</v>
      </c>
      <c r="P380" s="531" t="str">
        <f t="shared" si="22"/>
        <v>진행과제</v>
      </c>
      <c r="Q380" s="532" t="str">
        <f t="shared" si="55"/>
        <v>처리중</v>
      </c>
      <c r="R380" s="87" t="b">
        <f t="shared" si="56"/>
        <v>1</v>
      </c>
      <c r="S380"/>
    </row>
    <row r="381" spans="1:19" ht="50.1" customHeight="1" x14ac:dyDescent="0.3">
      <c r="A381" s="259" t="s">
        <v>3393</v>
      </c>
      <c r="B381" s="259" t="s">
        <v>3526</v>
      </c>
      <c r="C381" s="608" t="s">
        <v>3613</v>
      </c>
      <c r="D381" s="610">
        <v>1</v>
      </c>
      <c r="E381" s="463" t="s">
        <v>3605</v>
      </c>
      <c r="F381" s="455" t="s">
        <v>1661</v>
      </c>
      <c r="G381" s="462" t="s">
        <v>2645</v>
      </c>
      <c r="H381" s="707" t="s">
        <v>3576</v>
      </c>
      <c r="I381" s="710">
        <v>2</v>
      </c>
      <c r="J381" s="419" t="s">
        <v>3618</v>
      </c>
      <c r="K381" s="414" t="s">
        <v>222</v>
      </c>
      <c r="L381" s="414" t="s">
        <v>204</v>
      </c>
      <c r="M381" s="414" t="s">
        <v>204</v>
      </c>
      <c r="N381" s="529" t="s">
        <v>655</v>
      </c>
      <c r="O381" s="530" t="s">
        <v>656</v>
      </c>
      <c r="P381" s="531" t="str">
        <f t="shared" si="22"/>
        <v>종결과제</v>
      </c>
      <c r="Q381" s="532" t="str">
        <f t="shared" ref="Q381" si="57">IF(OR(N381="지속추진", N381="기 반영", N381="즉시조치"), "처리완료",
   IF(N381="차기수반영", "처리중",
      IF(OR(N381="단기검토", N381="중기검토", N381="장기검토"), "검토중",
         IF(N381="수용불가", "처리불가",
            IF(N381="보류", "처리보류",
               IF(N381="기타", "기타", "")
            )
         )
      )
   )
)</f>
        <v>처리완료</v>
      </c>
      <c r="R381" s="87" t="b">
        <f t="shared" ref="R381" si="58">IF(OR(Q381="처리완료", Q381="처리중", Q381="검토중", Q381="기타"), TRUE, FALSE)</f>
        <v>1</v>
      </c>
      <c r="S381"/>
    </row>
    <row r="382" spans="1:19" ht="50.1" customHeight="1" x14ac:dyDescent="0.3">
      <c r="A382" s="259" t="s">
        <v>3393</v>
      </c>
      <c r="B382" s="259" t="s">
        <v>3526</v>
      </c>
      <c r="C382" s="608" t="s">
        <v>3613</v>
      </c>
      <c r="D382" s="610">
        <v>1</v>
      </c>
      <c r="E382" s="463" t="s">
        <v>3605</v>
      </c>
      <c r="F382" s="455" t="s">
        <v>1661</v>
      </c>
      <c r="G382" s="462" t="s">
        <v>2645</v>
      </c>
      <c r="H382" s="707" t="s">
        <v>3572</v>
      </c>
      <c r="I382" s="710">
        <v>1</v>
      </c>
      <c r="J382" s="419" t="s">
        <v>3615</v>
      </c>
      <c r="K382" s="414" t="s">
        <v>222</v>
      </c>
      <c r="L382" s="414" t="s">
        <v>204</v>
      </c>
      <c r="M382" s="414" t="s">
        <v>204</v>
      </c>
      <c r="N382" s="529" t="s">
        <v>657</v>
      </c>
      <c r="O382" s="530" t="s">
        <v>3770</v>
      </c>
      <c r="P382" s="531" t="str">
        <f t="shared" si="22"/>
        <v>중기과제</v>
      </c>
      <c r="Q382" s="532" t="str">
        <f t="shared" ref="Q382:Q385" si="59">IF(OR(N382="지속추진", N382="기 반영", N382="즉시조치"), "처리완료",
   IF(N382="차기수반영", "처리중",
      IF(OR(N382="단기검토", N382="중기검토", N382="장기검토"), "검토중",
         IF(N382="수용불가", "처리불가",
            IF(N382="보류", "처리보류",
               IF(N382="기타", "기타", "")
            )
         )
      )
   )
)</f>
        <v>검토중</v>
      </c>
      <c r="R382" s="87" t="b">
        <f t="shared" ref="R382:R385" si="60">IF(OR(Q382="처리완료", Q382="처리중", Q382="검토중", Q382="기타"), TRUE, FALSE)</f>
        <v>1</v>
      </c>
      <c r="S382"/>
    </row>
    <row r="383" spans="1:19" ht="50.1" customHeight="1" x14ac:dyDescent="0.3">
      <c r="A383" s="259" t="s">
        <v>3393</v>
      </c>
      <c r="B383" s="259" t="s">
        <v>3526</v>
      </c>
      <c r="C383" s="608" t="s">
        <v>3613</v>
      </c>
      <c r="D383" s="610">
        <v>1</v>
      </c>
      <c r="E383" s="463" t="s">
        <v>3605</v>
      </c>
      <c r="F383" s="455" t="s">
        <v>1661</v>
      </c>
      <c r="G383" s="462" t="s">
        <v>2645</v>
      </c>
      <c r="H383" s="707" t="s">
        <v>3575</v>
      </c>
      <c r="I383" s="710">
        <v>1</v>
      </c>
      <c r="J383" s="419" t="s">
        <v>3616</v>
      </c>
      <c r="K383" s="414" t="s">
        <v>222</v>
      </c>
      <c r="L383" s="414" t="s">
        <v>204</v>
      </c>
      <c r="M383" s="414" t="s">
        <v>204</v>
      </c>
      <c r="N383" s="529" t="s">
        <v>657</v>
      </c>
      <c r="O383" s="530" t="s">
        <v>3771</v>
      </c>
      <c r="P383" s="531" t="str">
        <f t="shared" si="22"/>
        <v>중기과제</v>
      </c>
      <c r="Q383" s="532" t="str">
        <f t="shared" si="59"/>
        <v>검토중</v>
      </c>
      <c r="R383" s="87" t="b">
        <f t="shared" si="60"/>
        <v>1</v>
      </c>
      <c r="S383"/>
    </row>
    <row r="384" spans="1:19" ht="50.1" customHeight="1" x14ac:dyDescent="0.3">
      <c r="A384" s="259" t="s">
        <v>3393</v>
      </c>
      <c r="B384" s="259" t="s">
        <v>3526</v>
      </c>
      <c r="C384" s="608" t="s">
        <v>3613</v>
      </c>
      <c r="D384" s="610">
        <v>1</v>
      </c>
      <c r="E384" s="463" t="s">
        <v>3605</v>
      </c>
      <c r="F384" s="455" t="s">
        <v>1661</v>
      </c>
      <c r="G384" s="462" t="s">
        <v>2645</v>
      </c>
      <c r="H384" s="707" t="s">
        <v>3576</v>
      </c>
      <c r="I384" s="710">
        <v>1</v>
      </c>
      <c r="J384" s="419" t="s">
        <v>3617</v>
      </c>
      <c r="K384" s="414" t="s">
        <v>222</v>
      </c>
      <c r="L384" s="414" t="s">
        <v>204</v>
      </c>
      <c r="M384" s="414" t="s">
        <v>204</v>
      </c>
      <c r="N384" s="529" t="s">
        <v>655</v>
      </c>
      <c r="O384" s="530" t="s">
        <v>656</v>
      </c>
      <c r="P384" s="531" t="str">
        <f t="shared" si="22"/>
        <v>종결과제</v>
      </c>
      <c r="Q384" s="532" t="str">
        <f t="shared" si="59"/>
        <v>처리완료</v>
      </c>
      <c r="R384" s="87" t="b">
        <f t="shared" si="60"/>
        <v>1</v>
      </c>
      <c r="S384"/>
    </row>
    <row r="385" spans="1:19" ht="50.1" customHeight="1" x14ac:dyDescent="0.3">
      <c r="A385" s="259" t="s">
        <v>3393</v>
      </c>
      <c r="B385" s="259" t="s">
        <v>3526</v>
      </c>
      <c r="C385" s="608" t="s">
        <v>3613</v>
      </c>
      <c r="D385" s="610">
        <v>1</v>
      </c>
      <c r="E385" s="463" t="s">
        <v>3605</v>
      </c>
      <c r="F385" s="455" t="s">
        <v>1661</v>
      </c>
      <c r="G385" s="462" t="s">
        <v>2645</v>
      </c>
      <c r="H385" s="707" t="s">
        <v>3619</v>
      </c>
      <c r="I385" s="710">
        <v>1</v>
      </c>
      <c r="J385" s="419" t="s">
        <v>3620</v>
      </c>
      <c r="K385" s="414" t="s">
        <v>222</v>
      </c>
      <c r="L385" s="414" t="s">
        <v>204</v>
      </c>
      <c r="M385" s="414" t="s">
        <v>204</v>
      </c>
      <c r="N385" s="529" t="s">
        <v>666</v>
      </c>
      <c r="O385" s="530" t="s">
        <v>3772</v>
      </c>
      <c r="P385" s="531" t="str">
        <f t="shared" si="22"/>
        <v>-</v>
      </c>
      <c r="Q385" s="532" t="str">
        <f t="shared" si="59"/>
        <v>처리불가</v>
      </c>
      <c r="R385" s="87" t="b">
        <f t="shared" si="60"/>
        <v>0</v>
      </c>
      <c r="S385"/>
    </row>
    <row r="386" spans="1:19" ht="50.1" customHeight="1" x14ac:dyDescent="0.3">
      <c r="A386" s="259" t="s">
        <v>3394</v>
      </c>
      <c r="B386" s="259" t="s">
        <v>3621</v>
      </c>
      <c r="C386" s="608" t="s">
        <v>3622</v>
      </c>
      <c r="D386" s="610">
        <v>22</v>
      </c>
      <c r="E386" s="463" t="s">
        <v>2183</v>
      </c>
      <c r="F386" s="455" t="s">
        <v>1661</v>
      </c>
      <c r="G386" s="462" t="s">
        <v>1897</v>
      </c>
      <c r="H386" s="707" t="s">
        <v>241</v>
      </c>
      <c r="I386" s="710">
        <v>1</v>
      </c>
      <c r="J386" s="419" t="s">
        <v>3689</v>
      </c>
      <c r="K386" s="414" t="s">
        <v>222</v>
      </c>
      <c r="L386" s="414" t="s">
        <v>247</v>
      </c>
      <c r="M386" s="414" t="s">
        <v>248</v>
      </c>
      <c r="N386" s="529" t="s">
        <v>666</v>
      </c>
      <c r="O386" s="530" t="s">
        <v>3773</v>
      </c>
      <c r="P386" s="531" t="str">
        <f t="shared" si="22"/>
        <v>-</v>
      </c>
      <c r="Q386" s="532" t="str">
        <f t="shared" ref="Q386" si="61">IF(OR(N386="지속추진", N386="기 반영", N386="즉시조치"), "처리완료",
   IF(N386="차기수반영", "처리중",
      IF(OR(N386="단기검토", N386="중기검토", N386="장기검토"), "검토중",
         IF(N386="수용불가", "처리불가",
            IF(N386="보류", "처리보류",
               IF(N386="기타", "기타", "")
            )
         )
      )
   )
)</f>
        <v>처리불가</v>
      </c>
      <c r="R386" s="87" t="b">
        <f t="shared" ref="R386" si="62">IF(OR(Q386="처리완료", Q386="처리중", Q386="검토중", Q386="기타"), TRUE, FALSE)</f>
        <v>0</v>
      </c>
      <c r="S386"/>
    </row>
    <row r="387" spans="1:19" ht="50.1" customHeight="1" x14ac:dyDescent="0.3">
      <c r="A387" s="259" t="s">
        <v>3394</v>
      </c>
      <c r="B387" s="259" t="s">
        <v>3621</v>
      </c>
      <c r="C387" s="608" t="s">
        <v>3622</v>
      </c>
      <c r="D387" s="610">
        <v>22</v>
      </c>
      <c r="E387" s="463" t="s">
        <v>2183</v>
      </c>
      <c r="F387" s="455" t="s">
        <v>1661</v>
      </c>
      <c r="G387" s="462" t="s">
        <v>1897</v>
      </c>
      <c r="H387" s="707" t="s">
        <v>241</v>
      </c>
      <c r="I387" s="710">
        <v>1</v>
      </c>
      <c r="J387" s="419" t="s">
        <v>3688</v>
      </c>
      <c r="K387" s="414" t="s">
        <v>222</v>
      </c>
      <c r="L387" s="414" t="s">
        <v>247</v>
      </c>
      <c r="M387" s="414" t="s">
        <v>248</v>
      </c>
      <c r="N387" s="529" t="s">
        <v>662</v>
      </c>
      <c r="O387" s="530" t="s">
        <v>3774</v>
      </c>
      <c r="P387" s="531" t="str">
        <f t="shared" si="22"/>
        <v>종결과제</v>
      </c>
      <c r="Q387" s="532" t="str">
        <f t="shared" ref="Q387" si="63">IF(OR(N387="지속추진", N387="기 반영", N387="즉시조치"), "처리완료",
   IF(N387="차기수반영", "처리중",
      IF(OR(N387="단기검토", N387="중기검토", N387="장기검토"), "검토중",
         IF(N387="수용불가", "처리불가",
            IF(N387="보류", "처리보류",
               IF(N387="기타", "기타", "")
            )
         )
      )
   )
)</f>
        <v>처리완료</v>
      </c>
      <c r="R387" s="87" t="b">
        <f t="shared" ref="R387" si="64">IF(OR(Q387="처리완료", Q387="처리중", Q387="검토중", Q387="기타"), TRUE, FALSE)</f>
        <v>1</v>
      </c>
      <c r="S387"/>
    </row>
    <row r="388" spans="1:19" ht="50.1" customHeight="1" x14ac:dyDescent="0.3">
      <c r="A388" s="259" t="s">
        <v>3393</v>
      </c>
      <c r="B388" s="259" t="s">
        <v>3621</v>
      </c>
      <c r="C388" s="608" t="s">
        <v>3637</v>
      </c>
      <c r="D388" s="610">
        <v>3</v>
      </c>
      <c r="E388" s="463" t="s">
        <v>712</v>
      </c>
      <c r="F388" s="455" t="s">
        <v>106</v>
      </c>
      <c r="G388" s="462" t="s">
        <v>753</v>
      </c>
      <c r="H388" s="707" t="s">
        <v>241</v>
      </c>
      <c r="I388" s="710">
        <v>2</v>
      </c>
      <c r="J388" s="419" t="s">
        <v>3692</v>
      </c>
      <c r="K388" s="414" t="s">
        <v>222</v>
      </c>
      <c r="L388" s="414" t="s">
        <v>3695</v>
      </c>
      <c r="M388" s="414" t="s">
        <v>1186</v>
      </c>
      <c r="N388" s="529" t="s">
        <v>655</v>
      </c>
      <c r="O388" s="530" t="s">
        <v>3775</v>
      </c>
      <c r="P388" s="531" t="str">
        <f t="shared" si="22"/>
        <v>종결과제</v>
      </c>
      <c r="Q388" s="532" t="str">
        <f t="shared" ref="Q388" si="65">IF(OR(N388="지속추진", N388="기 반영", N388="즉시조치"), "처리완료",
   IF(N388="차기수반영", "처리중",
      IF(OR(N388="단기검토", N388="중기검토", N388="장기검토"), "검토중",
         IF(N388="수용불가", "처리불가",
            IF(N388="보류", "처리보류",
               IF(N388="기타", "기타", "")
            )
         )
      )
   )
)</f>
        <v>처리완료</v>
      </c>
      <c r="R388" s="87" t="b">
        <f t="shared" ref="R388" si="66">IF(OR(Q388="처리완료", Q388="처리중", Q388="검토중", Q388="기타"), TRUE, FALSE)</f>
        <v>1</v>
      </c>
      <c r="S388"/>
    </row>
    <row r="389" spans="1:19" ht="50.1" customHeight="1" x14ac:dyDescent="0.3">
      <c r="A389" s="259" t="s">
        <v>3393</v>
      </c>
      <c r="B389" s="259" t="s">
        <v>3621</v>
      </c>
      <c r="C389" s="608" t="s">
        <v>3637</v>
      </c>
      <c r="D389" s="610">
        <v>3</v>
      </c>
      <c r="E389" s="463" t="s">
        <v>712</v>
      </c>
      <c r="F389" s="455" t="s">
        <v>106</v>
      </c>
      <c r="G389" s="462" t="s">
        <v>753</v>
      </c>
      <c r="H389" s="707" t="s">
        <v>239</v>
      </c>
      <c r="I389" s="710">
        <v>1</v>
      </c>
      <c r="J389" s="419" t="s">
        <v>3691</v>
      </c>
      <c r="K389" s="414" t="s">
        <v>222</v>
      </c>
      <c r="L389" s="414" t="s">
        <v>1186</v>
      </c>
      <c r="M389" s="414" t="s">
        <v>1186</v>
      </c>
      <c r="N389" s="529" t="s">
        <v>668</v>
      </c>
      <c r="O389" s="530" t="s">
        <v>3776</v>
      </c>
      <c r="P389" s="531" t="str">
        <f t="shared" si="22"/>
        <v>장기과제</v>
      </c>
      <c r="Q389" s="532" t="str">
        <f t="shared" ref="Q389:Q391" si="67">IF(OR(N389="지속추진", N389="기 반영", N389="즉시조치"), "처리완료",
   IF(N389="차기수반영", "처리중",
      IF(OR(N389="단기검토", N389="중기검토", N389="장기검토"), "검토중",
         IF(N389="수용불가", "처리불가",
            IF(N389="보류", "처리보류",
               IF(N389="기타", "기타", "")
            )
         )
      )
   )
)</f>
        <v>검토중</v>
      </c>
      <c r="R389" s="87" t="b">
        <f t="shared" ref="R389:R391" si="68">IF(OR(Q389="처리완료", Q389="처리중", Q389="검토중", Q389="기타"), TRUE, FALSE)</f>
        <v>1</v>
      </c>
      <c r="S389"/>
    </row>
    <row r="390" spans="1:19" ht="50.1" customHeight="1" x14ac:dyDescent="0.3">
      <c r="A390" s="259" t="s">
        <v>3393</v>
      </c>
      <c r="B390" s="259" t="s">
        <v>3621</v>
      </c>
      <c r="C390" s="608" t="s">
        <v>3637</v>
      </c>
      <c r="D390" s="610">
        <v>3</v>
      </c>
      <c r="E390" s="463" t="s">
        <v>712</v>
      </c>
      <c r="F390" s="455" t="s">
        <v>106</v>
      </c>
      <c r="G390" s="462" t="s">
        <v>753</v>
      </c>
      <c r="H390" s="707" t="s">
        <v>3693</v>
      </c>
      <c r="I390" s="710">
        <v>1</v>
      </c>
      <c r="J390" s="419" t="s">
        <v>3694</v>
      </c>
      <c r="K390" s="414" t="s">
        <v>222</v>
      </c>
      <c r="L390" s="414" t="s">
        <v>1186</v>
      </c>
      <c r="M390" s="414" t="s">
        <v>1186</v>
      </c>
      <c r="N390" s="529" t="s">
        <v>680</v>
      </c>
      <c r="O390" s="530" t="s">
        <v>3777</v>
      </c>
      <c r="P390" s="531" t="str">
        <f t="shared" ref="P390:P398" si="69">IF(OR(N390="지속추진", N390="기 반영", N390="즉시조치"), "종결과제",
   IF(OR(N390="차기수반영"), "진행과제",
      IF(N390="단기검토", "단기과제",
         IF(N390="중기검토", "중기과제",
            IF(N390="장기검토", "장기과제",
               IF(N390="수용불가", "-",
                  IF(N390="보류", "보류과제",
                     IF(N390="기타", "기타", "")
                  )
               )
            )
         )
      )
   )
)</f>
        <v>진행과제</v>
      </c>
      <c r="Q390" s="532" t="str">
        <f t="shared" si="67"/>
        <v>처리중</v>
      </c>
      <c r="R390" s="87" t="b">
        <f t="shared" si="68"/>
        <v>1</v>
      </c>
      <c r="S390"/>
    </row>
    <row r="391" spans="1:19" ht="50.1" customHeight="1" x14ac:dyDescent="0.3">
      <c r="A391" s="259" t="s">
        <v>3393</v>
      </c>
      <c r="B391" s="259" t="s">
        <v>3621</v>
      </c>
      <c r="C391" s="608" t="s">
        <v>3637</v>
      </c>
      <c r="D391" s="610">
        <v>3</v>
      </c>
      <c r="E391" s="463" t="s">
        <v>712</v>
      </c>
      <c r="F391" s="455" t="s">
        <v>106</v>
      </c>
      <c r="G391" s="462" t="s">
        <v>753</v>
      </c>
      <c r="H391" s="707" t="s">
        <v>241</v>
      </c>
      <c r="I391" s="710">
        <v>1</v>
      </c>
      <c r="J391" s="419" t="s">
        <v>3690</v>
      </c>
      <c r="K391" s="414" t="s">
        <v>222</v>
      </c>
      <c r="L391" s="414" t="s">
        <v>1186</v>
      </c>
      <c r="M391" s="414" t="s">
        <v>1186</v>
      </c>
      <c r="N391" s="529" t="s">
        <v>668</v>
      </c>
      <c r="O391" s="530" t="s">
        <v>3778</v>
      </c>
      <c r="P391" s="531" t="str">
        <f t="shared" si="69"/>
        <v>장기과제</v>
      </c>
      <c r="Q391" s="532" t="str">
        <f t="shared" si="67"/>
        <v>검토중</v>
      </c>
      <c r="R391" s="87" t="b">
        <f t="shared" si="68"/>
        <v>1</v>
      </c>
      <c r="S391"/>
    </row>
    <row r="392" spans="1:19" ht="50.1" customHeight="1" x14ac:dyDescent="0.3">
      <c r="A392" s="259" t="s">
        <v>3393</v>
      </c>
      <c r="B392" s="259" t="s">
        <v>3621</v>
      </c>
      <c r="C392" s="608" t="s">
        <v>3638</v>
      </c>
      <c r="D392" s="610">
        <v>2</v>
      </c>
      <c r="E392" s="463" t="s">
        <v>2313</v>
      </c>
      <c r="F392" s="455" t="s">
        <v>479</v>
      </c>
      <c r="G392" s="462" t="s">
        <v>2421</v>
      </c>
      <c r="H392" s="707" t="s">
        <v>131</v>
      </c>
      <c r="I392" s="710">
        <v>2</v>
      </c>
      <c r="J392" s="419" t="s">
        <v>3701</v>
      </c>
      <c r="K392" s="414" t="s">
        <v>222</v>
      </c>
      <c r="L392" s="414" t="s">
        <v>3696</v>
      </c>
      <c r="M392" s="414" t="s">
        <v>3696</v>
      </c>
      <c r="N392" s="529" t="s">
        <v>668</v>
      </c>
      <c r="O392" s="530" t="s">
        <v>3522</v>
      </c>
      <c r="P392" s="531" t="str">
        <f t="shared" si="69"/>
        <v>장기과제</v>
      </c>
      <c r="Q392" s="532" t="str">
        <f t="shared" ref="Q392" si="70">IF(OR(N392="지속추진", N392="기 반영", N392="즉시조치"), "처리완료",
   IF(N392="차기수반영", "처리중",
      IF(OR(N392="단기검토", N392="중기검토", N392="장기검토"), "검토중",
         IF(N392="수용불가", "처리불가",
            IF(N392="보류", "처리보류",
               IF(N392="기타", "기타", "")
            )
         )
      )
   )
)</f>
        <v>검토중</v>
      </c>
      <c r="R392" s="87" t="b">
        <f t="shared" ref="R392" si="71">IF(OR(Q392="처리완료", Q392="처리중", Q392="검토중", Q392="기타"), TRUE, FALSE)</f>
        <v>1</v>
      </c>
      <c r="S392"/>
    </row>
    <row r="393" spans="1:19" ht="50.1" customHeight="1" x14ac:dyDescent="0.3">
      <c r="A393" s="259" t="s">
        <v>3393</v>
      </c>
      <c r="B393" s="259" t="s">
        <v>3621</v>
      </c>
      <c r="C393" s="608" t="s">
        <v>3638</v>
      </c>
      <c r="D393" s="610">
        <v>2</v>
      </c>
      <c r="E393" s="463" t="s">
        <v>2313</v>
      </c>
      <c r="F393" s="455" t="s">
        <v>479</v>
      </c>
      <c r="G393" s="462" t="s">
        <v>2421</v>
      </c>
      <c r="H393" s="707" t="s">
        <v>3693</v>
      </c>
      <c r="I393" s="710">
        <v>2</v>
      </c>
      <c r="J393" s="419" t="s">
        <v>3698</v>
      </c>
      <c r="K393" s="414" t="s">
        <v>222</v>
      </c>
      <c r="L393" s="414" t="s">
        <v>3696</v>
      </c>
      <c r="M393" s="414" t="s">
        <v>3696</v>
      </c>
      <c r="N393" s="529" t="s">
        <v>680</v>
      </c>
      <c r="O393" s="530" t="s">
        <v>3780</v>
      </c>
      <c r="P393" s="531" t="str">
        <f t="shared" si="69"/>
        <v>진행과제</v>
      </c>
      <c r="Q393" s="532" t="str">
        <f t="shared" ref="Q393:Q396" si="72">IF(OR(N393="지속추진", N393="기 반영", N393="즉시조치"), "처리완료",
   IF(N393="차기수반영", "처리중",
      IF(OR(N393="단기검토", N393="중기검토", N393="장기검토"), "검토중",
         IF(N393="수용불가", "처리불가",
            IF(N393="보류", "처리보류",
               IF(N393="기타", "기타", "")
            )
         )
      )
   )
)</f>
        <v>처리중</v>
      </c>
      <c r="R393" s="87" t="b">
        <f t="shared" ref="R393:R396" si="73">IF(OR(Q393="처리완료", Q393="처리중", Q393="검토중", Q393="기타"), TRUE, FALSE)</f>
        <v>1</v>
      </c>
      <c r="S393"/>
    </row>
    <row r="394" spans="1:19" ht="50.1" customHeight="1" x14ac:dyDescent="0.3">
      <c r="A394" s="259" t="s">
        <v>3393</v>
      </c>
      <c r="B394" s="259" t="s">
        <v>3621</v>
      </c>
      <c r="C394" s="608" t="s">
        <v>3638</v>
      </c>
      <c r="D394" s="610">
        <v>2</v>
      </c>
      <c r="E394" s="463" t="s">
        <v>2313</v>
      </c>
      <c r="F394" s="455" t="s">
        <v>479</v>
      </c>
      <c r="G394" s="462" t="s">
        <v>2421</v>
      </c>
      <c r="H394" s="707" t="s">
        <v>3693</v>
      </c>
      <c r="I394" s="710">
        <v>1</v>
      </c>
      <c r="J394" s="419" t="s">
        <v>3697</v>
      </c>
      <c r="K394" s="414" t="s">
        <v>222</v>
      </c>
      <c r="L394" s="414" t="s">
        <v>3696</v>
      </c>
      <c r="M394" s="414" t="s">
        <v>3696</v>
      </c>
      <c r="N394" s="529" t="s">
        <v>668</v>
      </c>
      <c r="O394" s="530" t="s">
        <v>3522</v>
      </c>
      <c r="P394" s="531" t="str">
        <f t="shared" si="69"/>
        <v>장기과제</v>
      </c>
      <c r="Q394" s="532" t="str">
        <f t="shared" si="72"/>
        <v>검토중</v>
      </c>
      <c r="R394" s="87" t="b">
        <f t="shared" si="73"/>
        <v>1</v>
      </c>
      <c r="S394"/>
    </row>
    <row r="395" spans="1:19" ht="50.1" customHeight="1" x14ac:dyDescent="0.3">
      <c r="A395" s="259" t="s">
        <v>3393</v>
      </c>
      <c r="B395" s="259" t="s">
        <v>3621</v>
      </c>
      <c r="C395" s="608" t="s">
        <v>3638</v>
      </c>
      <c r="D395" s="610">
        <v>2</v>
      </c>
      <c r="E395" s="463" t="s">
        <v>2313</v>
      </c>
      <c r="F395" s="455" t="s">
        <v>479</v>
      </c>
      <c r="G395" s="462" t="s">
        <v>2421</v>
      </c>
      <c r="H395" s="707" t="s">
        <v>3700</v>
      </c>
      <c r="I395" s="710">
        <v>1</v>
      </c>
      <c r="J395" s="419" t="s">
        <v>3699</v>
      </c>
      <c r="K395" s="414" t="s">
        <v>222</v>
      </c>
      <c r="L395" s="414" t="s">
        <v>3696</v>
      </c>
      <c r="M395" s="414" t="s">
        <v>3696</v>
      </c>
      <c r="N395" s="529" t="s">
        <v>680</v>
      </c>
      <c r="O395" s="530" t="s">
        <v>3781</v>
      </c>
      <c r="P395" s="531" t="str">
        <f t="shared" si="69"/>
        <v>진행과제</v>
      </c>
      <c r="Q395" s="532" t="str">
        <f t="shared" si="72"/>
        <v>처리중</v>
      </c>
      <c r="R395" s="87" t="b">
        <f t="shared" si="73"/>
        <v>1</v>
      </c>
      <c r="S395"/>
    </row>
    <row r="396" spans="1:19" ht="50.1" customHeight="1" x14ac:dyDescent="0.3">
      <c r="A396" s="259" t="s">
        <v>3393</v>
      </c>
      <c r="B396" s="259" t="s">
        <v>3621</v>
      </c>
      <c r="C396" s="608" t="s">
        <v>3638</v>
      </c>
      <c r="D396" s="610">
        <v>2</v>
      </c>
      <c r="E396" s="463" t="s">
        <v>2313</v>
      </c>
      <c r="F396" s="455" t="s">
        <v>479</v>
      </c>
      <c r="G396" s="462" t="s">
        <v>2421</v>
      </c>
      <c r="H396" s="707" t="s">
        <v>241</v>
      </c>
      <c r="I396" s="710">
        <v>1</v>
      </c>
      <c r="J396" s="419" t="s">
        <v>3702</v>
      </c>
      <c r="K396" s="414" t="s">
        <v>222</v>
      </c>
      <c r="L396" s="414" t="s">
        <v>3696</v>
      </c>
      <c r="M396" s="414" t="s">
        <v>3696</v>
      </c>
      <c r="N396" s="529" t="s">
        <v>680</v>
      </c>
      <c r="O396" s="530" t="s">
        <v>3782</v>
      </c>
      <c r="P396" s="531" t="str">
        <f t="shared" si="69"/>
        <v>진행과제</v>
      </c>
      <c r="Q396" s="532" t="str">
        <f t="shared" si="72"/>
        <v>처리중</v>
      </c>
      <c r="R396" s="87" t="b">
        <f t="shared" si="73"/>
        <v>1</v>
      </c>
      <c r="S396"/>
    </row>
    <row r="397" spans="1:19" ht="50.1" customHeight="1" x14ac:dyDescent="0.3">
      <c r="A397" s="259" t="s">
        <v>3393</v>
      </c>
      <c r="B397" s="259" t="s">
        <v>3621</v>
      </c>
      <c r="C397" s="608" t="s">
        <v>3639</v>
      </c>
      <c r="D397" s="610">
        <v>1</v>
      </c>
      <c r="E397" s="463" t="s">
        <v>3640</v>
      </c>
      <c r="F397" s="455" t="s">
        <v>106</v>
      </c>
      <c r="G397" s="462" t="s">
        <v>753</v>
      </c>
      <c r="H397" s="707" t="s">
        <v>242</v>
      </c>
      <c r="I397" s="710">
        <v>1</v>
      </c>
      <c r="J397" s="419" t="s">
        <v>3703</v>
      </c>
      <c r="K397" s="414" t="s">
        <v>222</v>
      </c>
      <c r="L397" s="414" t="s">
        <v>3695</v>
      </c>
      <c r="M397" s="414" t="s">
        <v>3695</v>
      </c>
      <c r="N397" s="529" t="s">
        <v>2092</v>
      </c>
      <c r="O397" s="530" t="s">
        <v>3779</v>
      </c>
      <c r="P397" s="531" t="str">
        <f t="shared" si="69"/>
        <v>기타</v>
      </c>
      <c r="Q397" s="532" t="str">
        <f t="shared" ref="Q397:Q398" si="74">IF(OR(N397="지속추진", N397="기 반영", N397="즉시조치"), "처리완료",
   IF(N397="차기수반영", "처리중",
      IF(OR(N397="단기검토", N397="중기검토", N397="장기검토"), "검토중",
         IF(N397="수용불가", "처리불가",
            IF(N397="보류", "처리보류",
               IF(N397="기타", "기타", "")
            )
         )
      )
   )
)</f>
        <v>기타</v>
      </c>
      <c r="R397" s="87" t="b">
        <f t="shared" ref="R397:R398" si="75">IF(OR(Q397="처리완료", Q397="처리중", Q397="검토중", Q397="기타"), TRUE, FALSE)</f>
        <v>1</v>
      </c>
      <c r="S397"/>
    </row>
    <row r="398" spans="1:19" ht="50.1" customHeight="1" x14ac:dyDescent="0.3">
      <c r="A398" s="259" t="s">
        <v>3394</v>
      </c>
      <c r="B398" s="259" t="s">
        <v>3705</v>
      </c>
      <c r="C398" s="608" t="s">
        <v>3718</v>
      </c>
      <c r="D398" s="610">
        <v>22</v>
      </c>
      <c r="E398" s="463" t="s">
        <v>3719</v>
      </c>
      <c r="F398" s="455" t="s">
        <v>1661</v>
      </c>
      <c r="G398" s="462" t="s">
        <v>3720</v>
      </c>
      <c r="H398" s="707" t="s">
        <v>3721</v>
      </c>
      <c r="I398" s="710">
        <v>1</v>
      </c>
      <c r="J398" s="419" t="s">
        <v>3733</v>
      </c>
      <c r="K398" s="414" t="s">
        <v>222</v>
      </c>
      <c r="L398" s="414" t="s">
        <v>247</v>
      </c>
      <c r="M398" s="414" t="s">
        <v>248</v>
      </c>
      <c r="N398" s="529" t="s">
        <v>670</v>
      </c>
      <c r="O398" s="530" t="s">
        <v>3783</v>
      </c>
      <c r="P398" s="531" t="str">
        <f t="shared" si="69"/>
        <v>보류과제</v>
      </c>
      <c r="Q398" s="532" t="str">
        <f t="shared" si="74"/>
        <v>처리보류</v>
      </c>
      <c r="R398" s="87" t="b">
        <f t="shared" si="75"/>
        <v>0</v>
      </c>
      <c r="S398"/>
    </row>
    <row r="399" spans="1:19" ht="50.1" customHeight="1" x14ac:dyDescent="0.3">
      <c r="A399" s="259" t="s">
        <v>3393</v>
      </c>
      <c r="B399" s="259" t="s">
        <v>3704</v>
      </c>
      <c r="C399" s="608" t="s">
        <v>3716</v>
      </c>
      <c r="D399" s="610">
        <v>1</v>
      </c>
      <c r="E399" s="463" t="s">
        <v>3707</v>
      </c>
      <c r="F399" s="455" t="s">
        <v>1661</v>
      </c>
      <c r="G399" s="462" t="s">
        <v>1858</v>
      </c>
      <c r="H399" s="707" t="s">
        <v>3721</v>
      </c>
      <c r="I399" s="710">
        <v>1</v>
      </c>
      <c r="J399" s="419" t="s">
        <v>3722</v>
      </c>
      <c r="K399" s="414" t="s">
        <v>222</v>
      </c>
      <c r="L399" s="414" t="s">
        <v>363</v>
      </c>
      <c r="M399" s="414" t="s">
        <v>363</v>
      </c>
      <c r="N399" s="529" t="s">
        <v>668</v>
      </c>
      <c r="O399" s="530" t="s">
        <v>3450</v>
      </c>
      <c r="P399" s="531" t="str">
        <f t="shared" ref="P399" si="76">IF(OR(N399="지속추진", N399="기 반영", N399="즉시조치"), "종결과제",
   IF(OR(N399="차기수반영"), "진행과제",
      IF(N399="단기검토", "단기과제",
         IF(N399="중기검토", "중기과제",
            IF(N399="장기검토", "장기과제",
               IF(N399="수용불가", "-",
                  IF(N399="보류", "보류과제",
                     IF(N399="기타", "기타", "")
                  )
               )
            )
         )
      )
   )
)</f>
        <v>장기과제</v>
      </c>
      <c r="Q399" s="532" t="str">
        <f t="shared" ref="Q399" si="77">IF(OR(N399="지속추진", N399="기 반영", N399="즉시조치"), "처리완료",
   IF(N399="차기수반영", "처리중",
      IF(OR(N399="단기검토", N399="중기검토", N399="장기검토"), "검토중",
         IF(N399="수용불가", "처리불가",
            IF(N399="보류", "처리보류",
               IF(N399="기타", "기타", "")
            )
         )
      )
   )
)</f>
        <v>검토중</v>
      </c>
      <c r="R399" s="87" t="b">
        <f t="shared" ref="R399" si="78">IF(OR(Q399="처리완료", Q399="처리중", Q399="검토중", Q399="기타"), TRUE, FALSE)</f>
        <v>1</v>
      </c>
      <c r="S399"/>
    </row>
    <row r="400" spans="1:19" ht="50.1" customHeight="1" x14ac:dyDescent="0.3">
      <c r="A400" s="259" t="s">
        <v>3393</v>
      </c>
      <c r="B400" s="259" t="s">
        <v>3704</v>
      </c>
      <c r="C400" s="608" t="s">
        <v>3716</v>
      </c>
      <c r="D400" s="610">
        <v>1</v>
      </c>
      <c r="E400" s="463" t="s">
        <v>3707</v>
      </c>
      <c r="F400" s="455" t="s">
        <v>1661</v>
      </c>
      <c r="G400" s="462" t="s">
        <v>1858</v>
      </c>
      <c r="H400" s="707" t="s">
        <v>3724</v>
      </c>
      <c r="I400" s="710">
        <v>1</v>
      </c>
      <c r="J400" s="419" t="s">
        <v>3723</v>
      </c>
      <c r="K400" s="414" t="s">
        <v>222</v>
      </c>
      <c r="L400" s="414" t="s">
        <v>363</v>
      </c>
      <c r="M400" s="414" t="s">
        <v>363</v>
      </c>
      <c r="N400" s="529" t="s">
        <v>668</v>
      </c>
      <c r="O400" s="530" t="s">
        <v>3784</v>
      </c>
      <c r="P400" s="531" t="str">
        <f t="shared" ref="P400" si="79">IF(OR(N400="지속추진", N400="기 반영", N400="즉시조치"), "종결과제",
   IF(OR(N400="차기수반영"), "진행과제",
      IF(N400="단기검토", "단기과제",
         IF(N400="중기검토", "중기과제",
            IF(N400="장기검토", "장기과제",
               IF(N400="수용불가", "-",
                  IF(N400="보류", "보류과제",
                     IF(N400="기타", "기타", "")
                  )
               )
            )
         )
      )
   )
)</f>
        <v>장기과제</v>
      </c>
      <c r="Q400" s="532" t="str">
        <f t="shared" ref="Q400" si="80">IF(OR(N400="지속추진", N400="기 반영", N400="즉시조치"), "처리완료",
   IF(N400="차기수반영", "처리중",
      IF(OR(N400="단기검토", N400="중기검토", N400="장기검토"), "검토중",
         IF(N400="수용불가", "처리불가",
            IF(N400="보류", "처리보류",
               IF(N400="기타", "기타", "")
            )
         )
      )
   )
)</f>
        <v>검토중</v>
      </c>
      <c r="R400" s="87" t="b">
        <f t="shared" ref="R400" si="81">IF(OR(Q400="처리완료", Q400="처리중", Q400="검토중", Q400="기타"), TRUE, FALSE)</f>
        <v>1</v>
      </c>
      <c r="S400"/>
    </row>
    <row r="401" spans="1:19" ht="50.1" customHeight="1" x14ac:dyDescent="0.3">
      <c r="A401" s="259" t="s">
        <v>3792</v>
      </c>
      <c r="B401" s="259" t="s">
        <v>3902</v>
      </c>
      <c r="C401" s="608" t="s">
        <v>3903</v>
      </c>
      <c r="D401" s="610">
        <v>22</v>
      </c>
      <c r="E401" s="463" t="s">
        <v>2185</v>
      </c>
      <c r="F401" s="455" t="s">
        <v>1661</v>
      </c>
      <c r="G401" s="462" t="s">
        <v>1897</v>
      </c>
      <c r="H401" s="707" t="s">
        <v>3904</v>
      </c>
      <c r="I401" s="710">
        <v>2</v>
      </c>
      <c r="J401" s="419" t="s">
        <v>3905</v>
      </c>
      <c r="K401" s="414" t="s">
        <v>222</v>
      </c>
      <c r="L401" s="414" t="s">
        <v>3907</v>
      </c>
      <c r="M401" s="414" t="s">
        <v>3841</v>
      </c>
      <c r="N401" s="529"/>
      <c r="O401" s="530"/>
      <c r="P401" s="531" t="str">
        <f t="shared" ref="P401" si="82">IF(OR(N401="지속추진", N401="기 반영", N401="즉시조치"), "종결과제",
   IF(OR(N401="차기수반영"), "진행과제",
      IF(N401="단기검토", "단기과제",
         IF(N401="중기검토", "중기과제",
            IF(N401="장기검토", "장기과제",
               IF(N401="수용불가", "-",
                  IF(N401="보류", "보류과제",
                     IF(N401="기타", "기타", "")
                  )
               )
            )
         )
      )
   )
)</f>
        <v/>
      </c>
      <c r="Q401" s="532" t="str">
        <f t="shared" ref="Q401" si="83">IF(OR(N401="지속추진", N401="기 반영", N401="즉시조치"), "처리완료",
   IF(N401="차기수반영", "처리중",
      IF(OR(N401="단기검토", N401="중기검토", N401="장기검토"), "검토중",
         IF(N401="수용불가", "처리불가",
            IF(N401="보류", "처리보류",
               IF(N401="기타", "기타", "")
            )
         )
      )
   )
)</f>
        <v/>
      </c>
      <c r="R401" s="87" t="b">
        <f t="shared" ref="R401" si="84">IF(OR(Q401="처리완료", Q401="처리중", Q401="검토중", Q401="기타"), TRUE, FALSE)</f>
        <v>0</v>
      </c>
      <c r="S401"/>
    </row>
    <row r="402" spans="1:19" ht="50.1" customHeight="1" x14ac:dyDescent="0.3">
      <c r="A402" s="259" t="s">
        <v>3792</v>
      </c>
      <c r="B402" s="259" t="s">
        <v>3902</v>
      </c>
      <c r="C402" s="608" t="s">
        <v>3903</v>
      </c>
      <c r="D402" s="610">
        <v>22</v>
      </c>
      <c r="E402" s="463" t="s">
        <v>2185</v>
      </c>
      <c r="F402" s="455" t="s">
        <v>1661</v>
      </c>
      <c r="G402" s="462" t="s">
        <v>1897</v>
      </c>
      <c r="H402" s="707" t="s">
        <v>3908</v>
      </c>
      <c r="I402" s="710">
        <v>1</v>
      </c>
      <c r="J402" s="419" t="s">
        <v>3909</v>
      </c>
      <c r="K402" s="414" t="s">
        <v>222</v>
      </c>
      <c r="L402" s="414" t="s">
        <v>3907</v>
      </c>
      <c r="M402" s="414" t="s">
        <v>3841</v>
      </c>
      <c r="N402" s="529"/>
      <c r="O402" s="530"/>
      <c r="P402" s="531" t="str">
        <f t="shared" ref="P402:P468" si="85">IF(OR(N402="지속추진", N402="기 반영", N402="즉시조치"), "종결과제",
   IF(OR(N402="차기수반영"), "진행과제",
      IF(N402="단기검토", "단기과제",
         IF(N402="중기검토", "중기과제",
            IF(N402="장기검토", "장기과제",
               IF(N402="수용불가", "-",
                  IF(N402="보류", "보류과제",
                     IF(N402="기타", "기타", "")
                  )
               )
            )
         )
      )
   )
)</f>
        <v/>
      </c>
      <c r="Q402" s="532" t="str">
        <f t="shared" ref="Q402:Q468" si="86">IF(OR(N402="지속추진", N402="기 반영", N402="즉시조치"), "처리완료",
   IF(N402="차기수반영", "처리중",
      IF(OR(N402="단기검토", N402="중기검토", N402="장기검토"), "검토중",
         IF(N402="수용불가", "처리불가",
            IF(N402="보류", "처리보류",
               IF(N402="기타", "기타", "")
            )
         )
      )
   )
)</f>
        <v/>
      </c>
      <c r="R402" s="87" t="b">
        <f t="shared" ref="R402:R468" si="87">IF(OR(Q402="처리완료", Q402="처리중", Q402="검토중", Q402="기타"), TRUE, FALSE)</f>
        <v>0</v>
      </c>
      <c r="S402"/>
    </row>
    <row r="403" spans="1:19" ht="50.1" customHeight="1" x14ac:dyDescent="0.3">
      <c r="A403" s="259" t="s">
        <v>3792</v>
      </c>
      <c r="B403" s="259" t="s">
        <v>3902</v>
      </c>
      <c r="C403" s="608" t="s">
        <v>3794</v>
      </c>
      <c r="D403" s="610">
        <v>6</v>
      </c>
      <c r="E403" s="463" t="s">
        <v>1674</v>
      </c>
      <c r="F403" s="455" t="s">
        <v>1661</v>
      </c>
      <c r="G403" s="462" t="s">
        <v>1680</v>
      </c>
      <c r="H403" s="707" t="s">
        <v>3904</v>
      </c>
      <c r="I403" s="710">
        <v>3</v>
      </c>
      <c r="J403" s="419" t="s">
        <v>3910</v>
      </c>
      <c r="K403" s="414" t="s">
        <v>222</v>
      </c>
      <c r="L403" s="414" t="s">
        <v>363</v>
      </c>
      <c r="M403" s="414" t="s">
        <v>363</v>
      </c>
      <c r="N403" s="529"/>
      <c r="O403" s="530"/>
      <c r="P403" s="531" t="str">
        <f t="shared" si="85"/>
        <v/>
      </c>
      <c r="Q403" s="532" t="str">
        <f t="shared" si="86"/>
        <v/>
      </c>
      <c r="R403" s="87" t="b">
        <f t="shared" si="87"/>
        <v>0</v>
      </c>
      <c r="S403"/>
    </row>
    <row r="404" spans="1:19" ht="50.1" customHeight="1" x14ac:dyDescent="0.3">
      <c r="A404" s="259" t="s">
        <v>3792</v>
      </c>
      <c r="B404" s="259" t="s">
        <v>3902</v>
      </c>
      <c r="C404" s="608" t="s">
        <v>3794</v>
      </c>
      <c r="D404" s="610">
        <v>6</v>
      </c>
      <c r="E404" s="463" t="s">
        <v>1674</v>
      </c>
      <c r="F404" s="455" t="s">
        <v>1661</v>
      </c>
      <c r="G404" s="462" t="s">
        <v>1680</v>
      </c>
      <c r="H404" s="707" t="s">
        <v>3911</v>
      </c>
      <c r="I404" s="710">
        <v>1</v>
      </c>
      <c r="J404" s="419" t="s">
        <v>3912</v>
      </c>
      <c r="K404" s="414" t="s">
        <v>222</v>
      </c>
      <c r="L404" s="414" t="s">
        <v>363</v>
      </c>
      <c r="M404" s="414" t="s">
        <v>363</v>
      </c>
      <c r="N404" s="529"/>
      <c r="O404" s="530"/>
      <c r="P404" s="531" t="str">
        <f t="shared" si="85"/>
        <v/>
      </c>
      <c r="Q404" s="532" t="str">
        <f t="shared" si="86"/>
        <v/>
      </c>
      <c r="R404" s="87" t="b">
        <f t="shared" si="87"/>
        <v>0</v>
      </c>
      <c r="S404"/>
    </row>
    <row r="405" spans="1:19" ht="50.1" customHeight="1" x14ac:dyDescent="0.3">
      <c r="A405" s="259" t="s">
        <v>3792</v>
      </c>
      <c r="B405" s="259" t="s">
        <v>3902</v>
      </c>
      <c r="C405" s="608" t="s">
        <v>3794</v>
      </c>
      <c r="D405" s="610">
        <v>6</v>
      </c>
      <c r="E405" s="463" t="s">
        <v>1674</v>
      </c>
      <c r="F405" s="455" t="s">
        <v>1661</v>
      </c>
      <c r="G405" s="462" t="s">
        <v>1680</v>
      </c>
      <c r="H405" s="707" t="s">
        <v>3904</v>
      </c>
      <c r="I405" s="710">
        <v>1</v>
      </c>
      <c r="J405" s="419" t="s">
        <v>3913</v>
      </c>
      <c r="K405" s="414" t="s">
        <v>222</v>
      </c>
      <c r="L405" s="414" t="s">
        <v>363</v>
      </c>
      <c r="M405" s="414" t="s">
        <v>363</v>
      </c>
      <c r="N405" s="529"/>
      <c r="O405" s="530"/>
      <c r="P405" s="531" t="str">
        <f t="shared" si="85"/>
        <v/>
      </c>
      <c r="Q405" s="532" t="str">
        <f t="shared" si="86"/>
        <v/>
      </c>
      <c r="R405" s="87" t="b">
        <f t="shared" si="87"/>
        <v>0</v>
      </c>
      <c r="S405"/>
    </row>
    <row r="406" spans="1:19" ht="50.1" customHeight="1" x14ac:dyDescent="0.3">
      <c r="A406" s="259" t="s">
        <v>3792</v>
      </c>
      <c r="B406" s="259" t="s">
        <v>3902</v>
      </c>
      <c r="C406" s="608" t="s">
        <v>3794</v>
      </c>
      <c r="D406" s="610">
        <v>6</v>
      </c>
      <c r="E406" s="463" t="s">
        <v>1674</v>
      </c>
      <c r="F406" s="455" t="s">
        <v>1661</v>
      </c>
      <c r="G406" s="462" t="s">
        <v>1680</v>
      </c>
      <c r="H406" s="707" t="s">
        <v>3908</v>
      </c>
      <c r="I406" s="710">
        <v>1</v>
      </c>
      <c r="J406" s="419" t="s">
        <v>3914</v>
      </c>
      <c r="K406" s="414" t="s">
        <v>222</v>
      </c>
      <c r="L406" s="414" t="s">
        <v>363</v>
      </c>
      <c r="M406" s="414" t="s">
        <v>363</v>
      </c>
      <c r="N406" s="529"/>
      <c r="O406" s="530"/>
      <c r="P406" s="531" t="str">
        <f t="shared" si="85"/>
        <v/>
      </c>
      <c r="Q406" s="532" t="str">
        <f t="shared" si="86"/>
        <v/>
      </c>
      <c r="R406" s="87" t="b">
        <f t="shared" si="87"/>
        <v>0</v>
      </c>
      <c r="S406"/>
    </row>
    <row r="407" spans="1:19" ht="50.1" customHeight="1" x14ac:dyDescent="0.3">
      <c r="A407" s="259" t="s">
        <v>3792</v>
      </c>
      <c r="B407" s="259" t="s">
        <v>3902</v>
      </c>
      <c r="C407" s="608" t="s">
        <v>3794</v>
      </c>
      <c r="D407" s="610">
        <v>6</v>
      </c>
      <c r="E407" s="463" t="s">
        <v>1674</v>
      </c>
      <c r="F407" s="455" t="s">
        <v>1661</v>
      </c>
      <c r="G407" s="462" t="s">
        <v>1680</v>
      </c>
      <c r="H407" s="707" t="s">
        <v>3911</v>
      </c>
      <c r="I407" s="710">
        <v>1</v>
      </c>
      <c r="J407" s="419" t="s">
        <v>3915</v>
      </c>
      <c r="K407" s="729" t="s">
        <v>2394</v>
      </c>
      <c r="L407" s="414" t="s">
        <v>363</v>
      </c>
      <c r="M407" s="414" t="s">
        <v>363</v>
      </c>
      <c r="N407" s="529" t="s">
        <v>668</v>
      </c>
      <c r="O407" s="530" t="s">
        <v>4103</v>
      </c>
      <c r="P407" s="531" t="str">
        <f t="shared" si="85"/>
        <v>장기과제</v>
      </c>
      <c r="Q407" s="532" t="str">
        <f t="shared" si="86"/>
        <v>검토중</v>
      </c>
      <c r="R407" s="87" t="b">
        <f t="shared" si="87"/>
        <v>1</v>
      </c>
      <c r="S407"/>
    </row>
    <row r="408" spans="1:19" ht="50.1" customHeight="1" x14ac:dyDescent="0.3">
      <c r="A408" s="259" t="s">
        <v>3792</v>
      </c>
      <c r="B408" s="259" t="s">
        <v>3902</v>
      </c>
      <c r="C408" s="608" t="s">
        <v>3794</v>
      </c>
      <c r="D408" s="610">
        <v>4</v>
      </c>
      <c r="E408" s="463" t="s">
        <v>2261</v>
      </c>
      <c r="F408" s="455" t="s">
        <v>1661</v>
      </c>
      <c r="G408" s="462" t="s">
        <v>1860</v>
      </c>
      <c r="H408" s="707" t="s">
        <v>3904</v>
      </c>
      <c r="I408" s="710">
        <v>1</v>
      </c>
      <c r="J408" s="419" t="s">
        <v>3916</v>
      </c>
      <c r="K408" s="414" t="s">
        <v>3918</v>
      </c>
      <c r="L408" s="414" t="s">
        <v>3800</v>
      </c>
      <c r="M408" s="414" t="s">
        <v>1186</v>
      </c>
      <c r="N408" s="529"/>
      <c r="O408" s="530"/>
      <c r="P408" s="531" t="str">
        <f t="shared" si="85"/>
        <v/>
      </c>
      <c r="Q408" s="532" t="str">
        <f t="shared" si="86"/>
        <v/>
      </c>
      <c r="R408" s="87" t="b">
        <f t="shared" si="87"/>
        <v>0</v>
      </c>
      <c r="S408"/>
    </row>
    <row r="409" spans="1:19" ht="50.1" customHeight="1" x14ac:dyDescent="0.3">
      <c r="A409" s="259" t="s">
        <v>3792</v>
      </c>
      <c r="B409" s="259" t="s">
        <v>3902</v>
      </c>
      <c r="C409" s="608" t="s">
        <v>3794</v>
      </c>
      <c r="D409" s="610">
        <v>4</v>
      </c>
      <c r="E409" s="463" t="s">
        <v>2261</v>
      </c>
      <c r="F409" s="455" t="s">
        <v>1661</v>
      </c>
      <c r="G409" s="462" t="s">
        <v>1860</v>
      </c>
      <c r="H409" s="707" t="s">
        <v>3904</v>
      </c>
      <c r="I409" s="710">
        <v>1</v>
      </c>
      <c r="J409" s="419" t="s">
        <v>3917</v>
      </c>
      <c r="K409" s="414" t="s">
        <v>3918</v>
      </c>
      <c r="L409" s="414" t="s">
        <v>1186</v>
      </c>
      <c r="M409" s="414" t="s">
        <v>1186</v>
      </c>
      <c r="N409" s="529"/>
      <c r="O409" s="530"/>
      <c r="P409" s="531" t="str">
        <f t="shared" si="85"/>
        <v/>
      </c>
      <c r="Q409" s="532" t="str">
        <f t="shared" si="86"/>
        <v/>
      </c>
      <c r="R409" s="87" t="b">
        <f t="shared" si="87"/>
        <v>0</v>
      </c>
      <c r="S409"/>
    </row>
    <row r="410" spans="1:19" ht="50.1" customHeight="1" x14ac:dyDescent="0.3">
      <c r="A410" s="259" t="s">
        <v>3737</v>
      </c>
      <c r="B410" s="259" t="s">
        <v>3802</v>
      </c>
      <c r="C410" s="608" t="s">
        <v>3804</v>
      </c>
      <c r="D410" s="610">
        <v>3</v>
      </c>
      <c r="E410" s="463" t="s">
        <v>1698</v>
      </c>
      <c r="F410" s="455" t="s">
        <v>3809</v>
      </c>
      <c r="G410" s="462" t="s">
        <v>3810</v>
      </c>
      <c r="H410" s="707" t="s">
        <v>241</v>
      </c>
      <c r="I410" s="710">
        <v>2</v>
      </c>
      <c r="J410" s="419" t="s">
        <v>3922</v>
      </c>
      <c r="K410" s="414" t="s">
        <v>3918</v>
      </c>
      <c r="L410" s="414" t="s">
        <v>3811</v>
      </c>
      <c r="M410" s="414" t="s">
        <v>3811</v>
      </c>
      <c r="N410" s="529"/>
      <c r="O410" s="530"/>
      <c r="P410" s="531" t="str">
        <f t="shared" si="85"/>
        <v/>
      </c>
      <c r="Q410" s="532" t="str">
        <f t="shared" si="86"/>
        <v/>
      </c>
      <c r="R410" s="87" t="b">
        <f t="shared" si="87"/>
        <v>0</v>
      </c>
      <c r="S410"/>
    </row>
    <row r="411" spans="1:19" ht="50.1" customHeight="1" x14ac:dyDescent="0.3">
      <c r="A411" s="259" t="s">
        <v>3737</v>
      </c>
      <c r="B411" s="259" t="s">
        <v>3802</v>
      </c>
      <c r="C411" s="608" t="s">
        <v>3804</v>
      </c>
      <c r="D411" s="610">
        <v>3</v>
      </c>
      <c r="E411" s="463" t="s">
        <v>1698</v>
      </c>
      <c r="F411" s="455" t="s">
        <v>3809</v>
      </c>
      <c r="G411" s="462" t="s">
        <v>3810</v>
      </c>
      <c r="H411" s="707" t="s">
        <v>241</v>
      </c>
      <c r="I411" s="710">
        <v>1</v>
      </c>
      <c r="J411" s="419" t="s">
        <v>3923</v>
      </c>
      <c r="K411" s="414" t="s">
        <v>3918</v>
      </c>
      <c r="L411" s="414" t="s">
        <v>3811</v>
      </c>
      <c r="M411" s="414" t="s">
        <v>3811</v>
      </c>
      <c r="N411" s="529"/>
      <c r="O411" s="530"/>
      <c r="P411" s="531" t="str">
        <f t="shared" si="85"/>
        <v/>
      </c>
      <c r="Q411" s="532" t="str">
        <f t="shared" si="86"/>
        <v/>
      </c>
      <c r="R411" s="87" t="b">
        <f t="shared" si="87"/>
        <v>0</v>
      </c>
      <c r="S411"/>
    </row>
    <row r="412" spans="1:19" ht="50.1" customHeight="1" x14ac:dyDescent="0.3">
      <c r="A412" s="259" t="s">
        <v>3737</v>
      </c>
      <c r="B412" s="259" t="s">
        <v>3802</v>
      </c>
      <c r="C412" s="608" t="s">
        <v>3804</v>
      </c>
      <c r="D412" s="610">
        <v>3</v>
      </c>
      <c r="E412" s="463" t="s">
        <v>1698</v>
      </c>
      <c r="F412" s="455" t="s">
        <v>3809</v>
      </c>
      <c r="G412" s="462" t="s">
        <v>3810</v>
      </c>
      <c r="H412" s="707" t="s">
        <v>242</v>
      </c>
      <c r="I412" s="710">
        <v>1</v>
      </c>
      <c r="J412" s="419" t="s">
        <v>3924</v>
      </c>
      <c r="K412" s="414" t="s">
        <v>3918</v>
      </c>
      <c r="L412" s="414" t="s">
        <v>3811</v>
      </c>
      <c r="M412" s="414" t="s">
        <v>3811</v>
      </c>
      <c r="N412" s="529"/>
      <c r="O412" s="530"/>
      <c r="P412" s="531" t="str">
        <f t="shared" si="85"/>
        <v/>
      </c>
      <c r="Q412" s="532" t="str">
        <f t="shared" si="86"/>
        <v/>
      </c>
      <c r="R412" s="87" t="b">
        <f t="shared" si="87"/>
        <v>0</v>
      </c>
      <c r="S412"/>
    </row>
    <row r="413" spans="1:19" ht="50.1" customHeight="1" x14ac:dyDescent="0.3">
      <c r="A413" s="259" t="s">
        <v>3792</v>
      </c>
      <c r="B413" s="259" t="s">
        <v>3801</v>
      </c>
      <c r="C413" s="608" t="s">
        <v>3803</v>
      </c>
      <c r="D413" s="610">
        <v>3</v>
      </c>
      <c r="E413" s="463" t="s">
        <v>1928</v>
      </c>
      <c r="F413" s="455" t="s">
        <v>1661</v>
      </c>
      <c r="G413" s="462" t="s">
        <v>1840</v>
      </c>
      <c r="H413" s="707" t="s">
        <v>3904</v>
      </c>
      <c r="I413" s="710">
        <v>2</v>
      </c>
      <c r="J413" s="419" t="s">
        <v>3930</v>
      </c>
      <c r="K413" s="414" t="s">
        <v>3918</v>
      </c>
      <c r="L413" s="414" t="s">
        <v>3814</v>
      </c>
      <c r="M413" s="414" t="s">
        <v>3815</v>
      </c>
      <c r="N413" s="529"/>
      <c r="O413" s="530"/>
      <c r="P413" s="531" t="str">
        <f t="shared" si="85"/>
        <v/>
      </c>
      <c r="Q413" s="532" t="str">
        <f t="shared" si="86"/>
        <v/>
      </c>
      <c r="R413" s="87" t="b">
        <f t="shared" si="87"/>
        <v>0</v>
      </c>
      <c r="S413"/>
    </row>
    <row r="414" spans="1:19" ht="50.1" customHeight="1" x14ac:dyDescent="0.3">
      <c r="A414" s="259" t="s">
        <v>3792</v>
      </c>
      <c r="B414" s="259" t="s">
        <v>3801</v>
      </c>
      <c r="C414" s="608" t="s">
        <v>3803</v>
      </c>
      <c r="D414" s="610">
        <v>3</v>
      </c>
      <c r="E414" s="463" t="s">
        <v>1928</v>
      </c>
      <c r="F414" s="455" t="s">
        <v>1661</v>
      </c>
      <c r="G414" s="462" t="s">
        <v>1840</v>
      </c>
      <c r="H414" s="707" t="s">
        <v>3911</v>
      </c>
      <c r="I414" s="710">
        <v>1</v>
      </c>
      <c r="J414" s="419" t="s">
        <v>3931</v>
      </c>
      <c r="K414" s="414" t="s">
        <v>3918</v>
      </c>
      <c r="L414" s="414" t="s">
        <v>3814</v>
      </c>
      <c r="M414" s="414" t="s">
        <v>3815</v>
      </c>
      <c r="N414" s="529"/>
      <c r="O414" s="530"/>
      <c r="P414" s="531" t="str">
        <f t="shared" si="85"/>
        <v/>
      </c>
      <c r="Q414" s="532" t="str">
        <f t="shared" si="86"/>
        <v/>
      </c>
      <c r="R414" s="87" t="b">
        <f t="shared" si="87"/>
        <v>0</v>
      </c>
      <c r="S414"/>
    </row>
    <row r="415" spans="1:19" ht="50.1" customHeight="1" x14ac:dyDescent="0.3">
      <c r="A415" s="259" t="s">
        <v>3792</v>
      </c>
      <c r="B415" s="259" t="s">
        <v>3801</v>
      </c>
      <c r="C415" s="608" t="s">
        <v>3803</v>
      </c>
      <c r="D415" s="610">
        <v>3</v>
      </c>
      <c r="E415" s="463" t="s">
        <v>1928</v>
      </c>
      <c r="F415" s="455" t="s">
        <v>1661</v>
      </c>
      <c r="G415" s="462" t="s">
        <v>1840</v>
      </c>
      <c r="H415" s="707" t="s">
        <v>241</v>
      </c>
      <c r="I415" s="710">
        <v>1</v>
      </c>
      <c r="J415" s="419" t="s">
        <v>3932</v>
      </c>
      <c r="K415" s="414" t="s">
        <v>3918</v>
      </c>
      <c r="L415" s="414" t="s">
        <v>3814</v>
      </c>
      <c r="M415" s="414" t="s">
        <v>3815</v>
      </c>
      <c r="N415" s="529"/>
      <c r="O415" s="530"/>
      <c r="P415" s="531" t="str">
        <f t="shared" si="85"/>
        <v/>
      </c>
      <c r="Q415" s="532" t="str">
        <f t="shared" si="86"/>
        <v/>
      </c>
      <c r="R415" s="87" t="b">
        <f t="shared" si="87"/>
        <v>0</v>
      </c>
      <c r="S415"/>
    </row>
    <row r="416" spans="1:19" ht="50.1" customHeight="1" x14ac:dyDescent="0.3">
      <c r="A416" s="259" t="s">
        <v>3792</v>
      </c>
      <c r="B416" s="259" t="s">
        <v>3801</v>
      </c>
      <c r="C416" s="608" t="s">
        <v>3803</v>
      </c>
      <c r="D416" s="610">
        <v>3</v>
      </c>
      <c r="E416" s="463" t="s">
        <v>1928</v>
      </c>
      <c r="F416" s="455" t="s">
        <v>1661</v>
      </c>
      <c r="G416" s="462" t="s">
        <v>1840</v>
      </c>
      <c r="H416" s="707" t="s">
        <v>239</v>
      </c>
      <c r="I416" s="710">
        <v>1</v>
      </c>
      <c r="J416" s="419" t="s">
        <v>3933</v>
      </c>
      <c r="K416" s="414" t="s">
        <v>3918</v>
      </c>
      <c r="L416" s="414" t="s">
        <v>3814</v>
      </c>
      <c r="M416" s="414" t="s">
        <v>3815</v>
      </c>
      <c r="N416" s="529"/>
      <c r="O416" s="530"/>
      <c r="P416" s="531" t="str">
        <f t="shared" si="85"/>
        <v/>
      </c>
      <c r="Q416" s="532" t="str">
        <f t="shared" si="86"/>
        <v/>
      </c>
      <c r="R416" s="87" t="b">
        <f t="shared" si="87"/>
        <v>0</v>
      </c>
      <c r="S416"/>
    </row>
    <row r="417" spans="1:19" ht="50.1" customHeight="1" x14ac:dyDescent="0.3">
      <c r="A417" s="259" t="s">
        <v>3792</v>
      </c>
      <c r="B417" s="259" t="s">
        <v>3801</v>
      </c>
      <c r="C417" s="608" t="s">
        <v>3803</v>
      </c>
      <c r="D417" s="610">
        <v>3</v>
      </c>
      <c r="E417" s="463" t="s">
        <v>1928</v>
      </c>
      <c r="F417" s="455" t="s">
        <v>1661</v>
      </c>
      <c r="G417" s="462" t="s">
        <v>1840</v>
      </c>
      <c r="H417" s="707" t="s">
        <v>239</v>
      </c>
      <c r="I417" s="710">
        <v>1</v>
      </c>
      <c r="J417" s="419" t="s">
        <v>3934</v>
      </c>
      <c r="K417" s="414" t="s">
        <v>3918</v>
      </c>
      <c r="L417" s="414" t="s">
        <v>3814</v>
      </c>
      <c r="M417" s="414" t="s">
        <v>3815</v>
      </c>
      <c r="N417" s="529"/>
      <c r="O417" s="530"/>
      <c r="P417" s="531" t="str">
        <f t="shared" si="85"/>
        <v/>
      </c>
      <c r="Q417" s="532" t="str">
        <f t="shared" si="86"/>
        <v/>
      </c>
      <c r="R417" s="87" t="b">
        <f t="shared" si="87"/>
        <v>0</v>
      </c>
      <c r="S417"/>
    </row>
    <row r="418" spans="1:19" ht="50.1" customHeight="1" x14ac:dyDescent="0.3">
      <c r="A418" s="259" t="s">
        <v>3792</v>
      </c>
      <c r="B418" s="259" t="s">
        <v>3801</v>
      </c>
      <c r="C418" s="608" t="s">
        <v>3803</v>
      </c>
      <c r="D418" s="610">
        <v>3</v>
      </c>
      <c r="E418" s="463" t="s">
        <v>1928</v>
      </c>
      <c r="F418" s="455" t="s">
        <v>1661</v>
      </c>
      <c r="G418" s="462" t="s">
        <v>1840</v>
      </c>
      <c r="H418" s="707" t="s">
        <v>239</v>
      </c>
      <c r="I418" s="710">
        <v>1</v>
      </c>
      <c r="J418" s="419" t="s">
        <v>3935</v>
      </c>
      <c r="K418" s="414" t="s">
        <v>3918</v>
      </c>
      <c r="L418" s="414" t="s">
        <v>3814</v>
      </c>
      <c r="M418" s="414" t="s">
        <v>3815</v>
      </c>
      <c r="N418" s="529"/>
      <c r="O418" s="530"/>
      <c r="P418" s="531" t="str">
        <f t="shared" si="85"/>
        <v/>
      </c>
      <c r="Q418" s="532" t="str">
        <f t="shared" si="86"/>
        <v/>
      </c>
      <c r="R418" s="87" t="b">
        <f t="shared" si="87"/>
        <v>0</v>
      </c>
      <c r="S418"/>
    </row>
    <row r="419" spans="1:19" ht="50.1" customHeight="1" x14ac:dyDescent="0.3">
      <c r="A419" s="259" t="s">
        <v>3792</v>
      </c>
      <c r="B419" s="259" t="s">
        <v>3801</v>
      </c>
      <c r="C419" s="608" t="s">
        <v>3816</v>
      </c>
      <c r="D419" s="610">
        <v>2</v>
      </c>
      <c r="E419" s="463" t="s">
        <v>2671</v>
      </c>
      <c r="F419" s="455" t="s">
        <v>1661</v>
      </c>
      <c r="G419" s="462" t="s">
        <v>3819</v>
      </c>
      <c r="H419" s="707" t="s">
        <v>241</v>
      </c>
      <c r="I419" s="710">
        <v>1</v>
      </c>
      <c r="J419" s="419" t="s">
        <v>3940</v>
      </c>
      <c r="K419" s="414" t="s">
        <v>3918</v>
      </c>
      <c r="L419" s="414" t="s">
        <v>3796</v>
      </c>
      <c r="M419" s="414" t="s">
        <v>3796</v>
      </c>
      <c r="N419" s="529"/>
      <c r="O419" s="530"/>
      <c r="P419" s="531" t="str">
        <f t="shared" si="85"/>
        <v/>
      </c>
      <c r="Q419" s="532" t="str">
        <f t="shared" si="86"/>
        <v/>
      </c>
      <c r="R419" s="87" t="b">
        <f t="shared" si="87"/>
        <v>0</v>
      </c>
      <c r="S419"/>
    </row>
    <row r="420" spans="1:19" ht="50.1" customHeight="1" x14ac:dyDescent="0.3">
      <c r="A420" s="259" t="s">
        <v>3792</v>
      </c>
      <c r="B420" s="259" t="s">
        <v>3801</v>
      </c>
      <c r="C420" s="608" t="s">
        <v>3816</v>
      </c>
      <c r="D420" s="610">
        <v>2</v>
      </c>
      <c r="E420" s="463" t="s">
        <v>2671</v>
      </c>
      <c r="F420" s="455" t="s">
        <v>1661</v>
      </c>
      <c r="G420" s="462" t="s">
        <v>3819</v>
      </c>
      <c r="H420" s="707" t="s">
        <v>241</v>
      </c>
      <c r="I420" s="710">
        <v>1</v>
      </c>
      <c r="J420" s="419" t="s">
        <v>3941</v>
      </c>
      <c r="K420" s="414" t="s">
        <v>3918</v>
      </c>
      <c r="L420" s="414" t="s">
        <v>3796</v>
      </c>
      <c r="M420" s="414" t="s">
        <v>3796</v>
      </c>
      <c r="N420" s="529"/>
      <c r="O420" s="530"/>
      <c r="P420" s="531" t="str">
        <f t="shared" si="85"/>
        <v/>
      </c>
      <c r="Q420" s="532" t="str">
        <f t="shared" si="86"/>
        <v/>
      </c>
      <c r="R420" s="87" t="b">
        <f t="shared" si="87"/>
        <v>0</v>
      </c>
      <c r="S420"/>
    </row>
    <row r="421" spans="1:19" ht="50.1" customHeight="1" x14ac:dyDescent="0.3">
      <c r="A421" s="259" t="s">
        <v>3792</v>
      </c>
      <c r="B421" s="259" t="s">
        <v>3801</v>
      </c>
      <c r="C421" s="608" t="s">
        <v>3816</v>
      </c>
      <c r="D421" s="610">
        <v>2</v>
      </c>
      <c r="E421" s="463" t="s">
        <v>2671</v>
      </c>
      <c r="F421" s="455" t="s">
        <v>1661</v>
      </c>
      <c r="G421" s="462" t="s">
        <v>3819</v>
      </c>
      <c r="H421" s="707" t="s">
        <v>3908</v>
      </c>
      <c r="I421" s="710">
        <v>1</v>
      </c>
      <c r="J421" s="419" t="s">
        <v>3942</v>
      </c>
      <c r="K421" s="414" t="s">
        <v>3918</v>
      </c>
      <c r="L421" s="414" t="s">
        <v>3796</v>
      </c>
      <c r="M421" s="414" t="s">
        <v>3796</v>
      </c>
      <c r="N421" s="529"/>
      <c r="O421" s="530"/>
      <c r="P421" s="531" t="str">
        <f t="shared" si="85"/>
        <v/>
      </c>
      <c r="Q421" s="532" t="str">
        <f t="shared" si="86"/>
        <v/>
      </c>
      <c r="R421" s="87" t="b">
        <f t="shared" si="87"/>
        <v>0</v>
      </c>
      <c r="S421"/>
    </row>
    <row r="422" spans="1:19" ht="50.1" customHeight="1" x14ac:dyDescent="0.3">
      <c r="A422" s="259" t="s">
        <v>3792</v>
      </c>
      <c r="B422" s="259" t="s">
        <v>3801</v>
      </c>
      <c r="C422" s="608" t="s">
        <v>3821</v>
      </c>
      <c r="D422" s="610">
        <v>1</v>
      </c>
      <c r="E422" s="463" t="s">
        <v>3823</v>
      </c>
      <c r="F422" s="455" t="s">
        <v>1661</v>
      </c>
      <c r="G422" s="462" t="s">
        <v>2718</v>
      </c>
      <c r="H422" s="707" t="s">
        <v>241</v>
      </c>
      <c r="I422" s="710">
        <v>1</v>
      </c>
      <c r="J422" s="419" t="s">
        <v>3951</v>
      </c>
      <c r="K422" s="414" t="s">
        <v>3918</v>
      </c>
      <c r="L422" s="414" t="s">
        <v>3826</v>
      </c>
      <c r="M422" s="414" t="s">
        <v>3826</v>
      </c>
      <c r="N422" s="529"/>
      <c r="O422" s="530"/>
      <c r="P422" s="531" t="str">
        <f t="shared" si="85"/>
        <v/>
      </c>
      <c r="Q422" s="532" t="str">
        <f t="shared" si="86"/>
        <v/>
      </c>
      <c r="R422" s="87" t="b">
        <f t="shared" si="87"/>
        <v>0</v>
      </c>
      <c r="S422"/>
    </row>
    <row r="423" spans="1:19" ht="50.1" customHeight="1" x14ac:dyDescent="0.3">
      <c r="A423" s="259" t="s">
        <v>3792</v>
      </c>
      <c r="B423" s="259" t="s">
        <v>3801</v>
      </c>
      <c r="C423" s="608" t="s">
        <v>3821</v>
      </c>
      <c r="D423" s="610">
        <v>2</v>
      </c>
      <c r="E423" s="463" t="s">
        <v>2687</v>
      </c>
      <c r="F423" s="455" t="s">
        <v>1661</v>
      </c>
      <c r="G423" s="462" t="s">
        <v>1860</v>
      </c>
      <c r="H423" s="707" t="s">
        <v>3911</v>
      </c>
      <c r="I423" s="710">
        <v>1</v>
      </c>
      <c r="J423" s="419" t="s">
        <v>3957</v>
      </c>
      <c r="K423" s="414" t="s">
        <v>3918</v>
      </c>
      <c r="L423" s="414" t="s">
        <v>716</v>
      </c>
      <c r="M423" s="414" t="s">
        <v>1186</v>
      </c>
      <c r="N423" s="529"/>
      <c r="O423" s="530"/>
      <c r="P423" s="531" t="str">
        <f t="shared" si="85"/>
        <v/>
      </c>
      <c r="Q423" s="532" t="str">
        <f t="shared" si="86"/>
        <v/>
      </c>
      <c r="R423" s="87" t="b">
        <f t="shared" si="87"/>
        <v>0</v>
      </c>
      <c r="S423"/>
    </row>
    <row r="424" spans="1:19" ht="50.1" customHeight="1" x14ac:dyDescent="0.3">
      <c r="A424" s="259" t="s">
        <v>3792</v>
      </c>
      <c r="B424" s="259" t="s">
        <v>3801</v>
      </c>
      <c r="C424" s="608" t="s">
        <v>3821</v>
      </c>
      <c r="D424" s="610">
        <v>2</v>
      </c>
      <c r="E424" s="463" t="s">
        <v>2687</v>
      </c>
      <c r="F424" s="455" t="s">
        <v>1661</v>
      </c>
      <c r="G424" s="462" t="s">
        <v>1860</v>
      </c>
      <c r="H424" s="707" t="s">
        <v>241</v>
      </c>
      <c r="I424" s="710">
        <v>1</v>
      </c>
      <c r="J424" s="419" t="s">
        <v>3958</v>
      </c>
      <c r="K424" s="414" t="s">
        <v>3918</v>
      </c>
      <c r="L424" s="414" t="s">
        <v>1186</v>
      </c>
      <c r="M424" s="414" t="s">
        <v>1186</v>
      </c>
      <c r="N424" s="529"/>
      <c r="O424" s="530"/>
      <c r="P424" s="531" t="str">
        <f t="shared" si="85"/>
        <v/>
      </c>
      <c r="Q424" s="532" t="str">
        <f t="shared" si="86"/>
        <v/>
      </c>
      <c r="R424" s="87" t="b">
        <f t="shared" si="87"/>
        <v>0</v>
      </c>
      <c r="S424"/>
    </row>
    <row r="425" spans="1:19" ht="50.1" customHeight="1" x14ac:dyDescent="0.3">
      <c r="A425" s="259" t="s">
        <v>3792</v>
      </c>
      <c r="B425" s="259" t="s">
        <v>3801</v>
      </c>
      <c r="C425" s="608" t="s">
        <v>3835</v>
      </c>
      <c r="D425" s="610">
        <v>1</v>
      </c>
      <c r="E425" s="463" t="s">
        <v>3828</v>
      </c>
      <c r="F425" s="455" t="s">
        <v>1661</v>
      </c>
      <c r="G425" s="462" t="s">
        <v>2507</v>
      </c>
      <c r="H425" s="707" t="s">
        <v>3908</v>
      </c>
      <c r="I425" s="710">
        <v>1</v>
      </c>
      <c r="J425" s="419" t="s">
        <v>3966</v>
      </c>
      <c r="K425" s="729" t="s">
        <v>3969</v>
      </c>
      <c r="L425" s="414" t="s">
        <v>3832</v>
      </c>
      <c r="M425" s="414" t="s">
        <v>3831</v>
      </c>
      <c r="N425" s="529" t="s">
        <v>657</v>
      </c>
      <c r="O425" s="530" t="s">
        <v>4104</v>
      </c>
      <c r="P425" s="531" t="str">
        <f t="shared" si="85"/>
        <v>중기과제</v>
      </c>
      <c r="Q425" s="532" t="str">
        <f t="shared" si="86"/>
        <v>검토중</v>
      </c>
      <c r="R425" s="87" t="b">
        <f t="shared" si="87"/>
        <v>1</v>
      </c>
      <c r="S425"/>
    </row>
    <row r="426" spans="1:19" ht="50.1" customHeight="1" x14ac:dyDescent="0.3">
      <c r="A426" s="259" t="s">
        <v>3792</v>
      </c>
      <c r="B426" s="259" t="s">
        <v>3801</v>
      </c>
      <c r="C426" s="608" t="s">
        <v>3835</v>
      </c>
      <c r="D426" s="610">
        <v>1</v>
      </c>
      <c r="E426" s="463" t="s">
        <v>3828</v>
      </c>
      <c r="F426" s="455" t="s">
        <v>1661</v>
      </c>
      <c r="G426" s="462" t="s">
        <v>2507</v>
      </c>
      <c r="H426" s="707" t="s">
        <v>3908</v>
      </c>
      <c r="I426" s="710">
        <v>1</v>
      </c>
      <c r="J426" s="419" t="s">
        <v>3967</v>
      </c>
      <c r="K426" s="729" t="s">
        <v>3969</v>
      </c>
      <c r="L426" s="414" t="s">
        <v>3831</v>
      </c>
      <c r="M426" s="414" t="s">
        <v>3831</v>
      </c>
      <c r="N426" s="529"/>
      <c r="O426" s="530"/>
      <c r="P426" s="531" t="str">
        <f t="shared" si="85"/>
        <v/>
      </c>
      <c r="Q426" s="532" t="str">
        <f t="shared" si="86"/>
        <v/>
      </c>
      <c r="R426" s="87" t="b">
        <f t="shared" si="87"/>
        <v>0</v>
      </c>
      <c r="S426"/>
    </row>
    <row r="427" spans="1:19" ht="50.1" customHeight="1" x14ac:dyDescent="0.3">
      <c r="A427" s="259" t="s">
        <v>3792</v>
      </c>
      <c r="B427" s="259" t="s">
        <v>3801</v>
      </c>
      <c r="C427" s="608" t="s">
        <v>3835</v>
      </c>
      <c r="D427" s="610">
        <v>1</v>
      </c>
      <c r="E427" s="463" t="s">
        <v>3828</v>
      </c>
      <c r="F427" s="455" t="s">
        <v>1661</v>
      </c>
      <c r="G427" s="462" t="s">
        <v>2507</v>
      </c>
      <c r="H427" s="707" t="s">
        <v>3911</v>
      </c>
      <c r="I427" s="710">
        <v>1</v>
      </c>
      <c r="J427" s="419" t="s">
        <v>3968</v>
      </c>
      <c r="K427" s="414" t="s">
        <v>3918</v>
      </c>
      <c r="L427" s="414" t="s">
        <v>3831</v>
      </c>
      <c r="M427" s="414" t="s">
        <v>3831</v>
      </c>
      <c r="N427" s="529"/>
      <c r="O427" s="530"/>
      <c r="P427" s="531" t="str">
        <f t="shared" si="85"/>
        <v/>
      </c>
      <c r="Q427" s="532" t="str">
        <f t="shared" si="86"/>
        <v/>
      </c>
      <c r="R427" s="87" t="b">
        <f t="shared" si="87"/>
        <v>0</v>
      </c>
      <c r="S427"/>
    </row>
    <row r="428" spans="1:19" ht="50.1" customHeight="1" x14ac:dyDescent="0.3">
      <c r="A428" s="259" t="s">
        <v>3792</v>
      </c>
      <c r="B428" s="259" t="s">
        <v>3833</v>
      </c>
      <c r="C428" s="608" t="s">
        <v>3837</v>
      </c>
      <c r="D428" s="610">
        <v>22</v>
      </c>
      <c r="E428" s="463" t="s">
        <v>2186</v>
      </c>
      <c r="F428" s="455" t="s">
        <v>1661</v>
      </c>
      <c r="G428" s="462" t="s">
        <v>1897</v>
      </c>
      <c r="H428" s="707" t="s">
        <v>241</v>
      </c>
      <c r="I428" s="710">
        <v>4</v>
      </c>
      <c r="J428" s="419" t="s">
        <v>3989</v>
      </c>
      <c r="K428" s="414" t="s">
        <v>3918</v>
      </c>
      <c r="L428" s="414" t="s">
        <v>3907</v>
      </c>
      <c r="M428" s="414" t="s">
        <v>3841</v>
      </c>
      <c r="N428" s="529"/>
      <c r="O428" s="530"/>
      <c r="P428" s="531" t="str">
        <f t="shared" si="85"/>
        <v/>
      </c>
      <c r="Q428" s="532" t="str">
        <f t="shared" si="86"/>
        <v/>
      </c>
      <c r="R428" s="87" t="b">
        <f t="shared" si="87"/>
        <v>0</v>
      </c>
      <c r="S428"/>
    </row>
    <row r="429" spans="1:19" ht="50.1" customHeight="1" x14ac:dyDescent="0.3">
      <c r="A429" s="259" t="s">
        <v>3792</v>
      </c>
      <c r="B429" s="259" t="s">
        <v>3833</v>
      </c>
      <c r="C429" s="608" t="s">
        <v>3837</v>
      </c>
      <c r="D429" s="610">
        <v>22</v>
      </c>
      <c r="E429" s="463" t="s">
        <v>2186</v>
      </c>
      <c r="F429" s="455" t="s">
        <v>1661</v>
      </c>
      <c r="G429" s="462" t="s">
        <v>1897</v>
      </c>
      <c r="H429" s="707" t="s">
        <v>241</v>
      </c>
      <c r="I429" s="710">
        <v>1</v>
      </c>
      <c r="J429" s="419" t="s">
        <v>3990</v>
      </c>
      <c r="K429" s="414" t="s">
        <v>3918</v>
      </c>
      <c r="L429" s="414" t="s">
        <v>3907</v>
      </c>
      <c r="M429" s="414" t="s">
        <v>3841</v>
      </c>
      <c r="N429" s="529"/>
      <c r="O429" s="530"/>
      <c r="P429" s="531" t="str">
        <f t="shared" si="85"/>
        <v/>
      </c>
      <c r="Q429" s="532" t="str">
        <f t="shared" si="86"/>
        <v/>
      </c>
      <c r="R429" s="87" t="b">
        <f t="shared" si="87"/>
        <v>0</v>
      </c>
      <c r="S429"/>
    </row>
    <row r="430" spans="1:19" ht="50.1" customHeight="1" x14ac:dyDescent="0.3">
      <c r="A430" s="259" t="s">
        <v>3792</v>
      </c>
      <c r="B430" s="259" t="s">
        <v>3833</v>
      </c>
      <c r="C430" s="608" t="s">
        <v>3837</v>
      </c>
      <c r="D430" s="610">
        <v>22</v>
      </c>
      <c r="E430" s="463" t="s">
        <v>2186</v>
      </c>
      <c r="F430" s="455" t="s">
        <v>1661</v>
      </c>
      <c r="G430" s="462" t="s">
        <v>1897</v>
      </c>
      <c r="H430" s="707" t="s">
        <v>3908</v>
      </c>
      <c r="I430" s="710">
        <v>1</v>
      </c>
      <c r="J430" s="419" t="s">
        <v>3991</v>
      </c>
      <c r="K430" s="414" t="s">
        <v>3918</v>
      </c>
      <c r="L430" s="414" t="s">
        <v>3907</v>
      </c>
      <c r="M430" s="414" t="s">
        <v>3841</v>
      </c>
      <c r="N430" s="529"/>
      <c r="O430" s="530"/>
      <c r="P430" s="531" t="str">
        <f t="shared" si="85"/>
        <v/>
      </c>
      <c r="Q430" s="532" t="str">
        <f t="shared" si="86"/>
        <v/>
      </c>
      <c r="R430" s="87" t="b">
        <f t="shared" si="87"/>
        <v>0</v>
      </c>
      <c r="S430"/>
    </row>
    <row r="431" spans="1:19" ht="50.1" customHeight="1" x14ac:dyDescent="0.3">
      <c r="A431" s="259" t="s">
        <v>3792</v>
      </c>
      <c r="B431" s="259" t="s">
        <v>3833</v>
      </c>
      <c r="C431" s="608" t="s">
        <v>3837</v>
      </c>
      <c r="D431" s="610">
        <v>22</v>
      </c>
      <c r="E431" s="463" t="s">
        <v>2186</v>
      </c>
      <c r="F431" s="455" t="s">
        <v>1661</v>
      </c>
      <c r="G431" s="462" t="s">
        <v>1897</v>
      </c>
      <c r="H431" s="707" t="s">
        <v>3908</v>
      </c>
      <c r="I431" s="710">
        <v>1</v>
      </c>
      <c r="J431" s="419" t="s">
        <v>3992</v>
      </c>
      <c r="K431" s="414" t="s">
        <v>3918</v>
      </c>
      <c r="L431" s="414" t="s">
        <v>3907</v>
      </c>
      <c r="M431" s="414" t="s">
        <v>3841</v>
      </c>
      <c r="N431" s="529"/>
      <c r="O431" s="530"/>
      <c r="P431" s="531" t="str">
        <f t="shared" si="85"/>
        <v/>
      </c>
      <c r="Q431" s="532" t="str">
        <f t="shared" si="86"/>
        <v/>
      </c>
      <c r="R431" s="87" t="b">
        <f t="shared" si="87"/>
        <v>0</v>
      </c>
      <c r="S431"/>
    </row>
    <row r="432" spans="1:19" ht="50.1" customHeight="1" x14ac:dyDescent="0.3">
      <c r="A432" s="259" t="s">
        <v>3792</v>
      </c>
      <c r="B432" s="259" t="s">
        <v>3833</v>
      </c>
      <c r="C432" s="608" t="s">
        <v>3837</v>
      </c>
      <c r="D432" s="610">
        <v>3</v>
      </c>
      <c r="E432" s="463" t="s">
        <v>2442</v>
      </c>
      <c r="F432" s="455" t="s">
        <v>1661</v>
      </c>
      <c r="G432" s="462" t="s">
        <v>2724</v>
      </c>
      <c r="H432" s="707" t="s">
        <v>239</v>
      </c>
      <c r="I432" s="710">
        <v>3</v>
      </c>
      <c r="J432" s="419" t="s">
        <v>3998</v>
      </c>
      <c r="K432" s="414" t="s">
        <v>3918</v>
      </c>
      <c r="L432" s="414" t="s">
        <v>3811</v>
      </c>
      <c r="M432" s="414" t="s">
        <v>3811</v>
      </c>
      <c r="N432" s="529"/>
      <c r="O432" s="530"/>
      <c r="P432" s="531" t="str">
        <f t="shared" si="85"/>
        <v/>
      </c>
      <c r="Q432" s="532" t="str">
        <f t="shared" si="86"/>
        <v/>
      </c>
      <c r="R432" s="87" t="b">
        <f t="shared" si="87"/>
        <v>0</v>
      </c>
      <c r="S432"/>
    </row>
    <row r="433" spans="1:19" ht="50.1" customHeight="1" x14ac:dyDescent="0.3">
      <c r="A433" s="259" t="s">
        <v>3792</v>
      </c>
      <c r="B433" s="259" t="s">
        <v>3833</v>
      </c>
      <c r="C433" s="608" t="s">
        <v>3837</v>
      </c>
      <c r="D433" s="610">
        <v>3</v>
      </c>
      <c r="E433" s="463" t="s">
        <v>2442</v>
      </c>
      <c r="F433" s="455" t="s">
        <v>1661</v>
      </c>
      <c r="G433" s="462" t="s">
        <v>2724</v>
      </c>
      <c r="H433" s="707" t="s">
        <v>239</v>
      </c>
      <c r="I433" s="710">
        <v>2</v>
      </c>
      <c r="J433" s="419" t="s">
        <v>3999</v>
      </c>
      <c r="K433" s="414" t="s">
        <v>3918</v>
      </c>
      <c r="L433" s="414" t="s">
        <v>3811</v>
      </c>
      <c r="M433" s="414" t="s">
        <v>3811</v>
      </c>
      <c r="N433" s="529"/>
      <c r="O433" s="530"/>
      <c r="P433" s="531" t="str">
        <f t="shared" si="85"/>
        <v/>
      </c>
      <c r="Q433" s="532" t="str">
        <f t="shared" si="86"/>
        <v/>
      </c>
      <c r="R433" s="87" t="b">
        <f t="shared" si="87"/>
        <v>0</v>
      </c>
      <c r="S433"/>
    </row>
    <row r="434" spans="1:19" ht="50.1" customHeight="1" x14ac:dyDescent="0.3">
      <c r="A434" s="259" t="s">
        <v>3792</v>
      </c>
      <c r="B434" s="259" t="s">
        <v>3833</v>
      </c>
      <c r="C434" s="608" t="s">
        <v>3837</v>
      </c>
      <c r="D434" s="610">
        <v>3</v>
      </c>
      <c r="E434" s="463" t="s">
        <v>2442</v>
      </c>
      <c r="F434" s="455" t="s">
        <v>1661</v>
      </c>
      <c r="G434" s="462" t="s">
        <v>2724</v>
      </c>
      <c r="H434" s="707" t="s">
        <v>242</v>
      </c>
      <c r="I434" s="710">
        <v>1</v>
      </c>
      <c r="J434" s="419" t="s">
        <v>4000</v>
      </c>
      <c r="K434" s="414" t="s">
        <v>3918</v>
      </c>
      <c r="L434" s="414" t="s">
        <v>3811</v>
      </c>
      <c r="M434" s="414" t="s">
        <v>3811</v>
      </c>
      <c r="N434" s="529"/>
      <c r="O434" s="530"/>
      <c r="P434" s="531" t="str">
        <f t="shared" si="85"/>
        <v/>
      </c>
      <c r="Q434" s="532" t="str">
        <f t="shared" si="86"/>
        <v/>
      </c>
      <c r="R434" s="87" t="b">
        <f t="shared" si="87"/>
        <v>0</v>
      </c>
      <c r="S434"/>
    </row>
    <row r="435" spans="1:19" ht="71.25" customHeight="1" x14ac:dyDescent="0.3">
      <c r="A435" s="259" t="s">
        <v>3792</v>
      </c>
      <c r="B435" s="259" t="s">
        <v>3833</v>
      </c>
      <c r="C435" s="608" t="s">
        <v>3837</v>
      </c>
      <c r="D435" s="610">
        <v>3</v>
      </c>
      <c r="E435" s="463" t="s">
        <v>1931</v>
      </c>
      <c r="F435" s="455" t="s">
        <v>1661</v>
      </c>
      <c r="G435" s="462" t="s">
        <v>1932</v>
      </c>
      <c r="H435" s="707" t="s">
        <v>3904</v>
      </c>
      <c r="I435" s="710">
        <v>1</v>
      </c>
      <c r="J435" s="419" t="s">
        <v>4006</v>
      </c>
      <c r="K435" s="414" t="s">
        <v>3918</v>
      </c>
      <c r="L435" s="414" t="s">
        <v>3814</v>
      </c>
      <c r="M435" s="414" t="s">
        <v>3815</v>
      </c>
      <c r="N435" s="529"/>
      <c r="O435" s="530"/>
      <c r="P435" s="531" t="str">
        <f t="shared" si="85"/>
        <v/>
      </c>
      <c r="Q435" s="532" t="str">
        <f t="shared" si="86"/>
        <v/>
      </c>
      <c r="R435" s="87" t="b">
        <f t="shared" si="87"/>
        <v>0</v>
      </c>
      <c r="S435"/>
    </row>
    <row r="436" spans="1:19" ht="50.1" customHeight="1" x14ac:dyDescent="0.3">
      <c r="A436" s="259" t="s">
        <v>3792</v>
      </c>
      <c r="B436" s="259" t="s">
        <v>3833</v>
      </c>
      <c r="C436" s="608" t="s">
        <v>3837</v>
      </c>
      <c r="D436" s="610">
        <v>3</v>
      </c>
      <c r="E436" s="463" t="s">
        <v>1931</v>
      </c>
      <c r="F436" s="455" t="s">
        <v>1661</v>
      </c>
      <c r="G436" s="462" t="s">
        <v>1932</v>
      </c>
      <c r="H436" s="707" t="s">
        <v>241</v>
      </c>
      <c r="I436" s="710">
        <v>1</v>
      </c>
      <c r="J436" s="419" t="s">
        <v>4003</v>
      </c>
      <c r="K436" s="414" t="s">
        <v>3918</v>
      </c>
      <c r="L436" s="414" t="s">
        <v>3814</v>
      </c>
      <c r="M436" s="414" t="s">
        <v>3815</v>
      </c>
      <c r="N436" s="529"/>
      <c r="O436" s="530"/>
      <c r="P436" s="531" t="str">
        <f t="shared" si="85"/>
        <v/>
      </c>
      <c r="Q436" s="532" t="str">
        <f t="shared" si="86"/>
        <v/>
      </c>
      <c r="R436" s="87" t="b">
        <f t="shared" si="87"/>
        <v>0</v>
      </c>
      <c r="S436"/>
    </row>
    <row r="437" spans="1:19" ht="50.1" customHeight="1" x14ac:dyDescent="0.3">
      <c r="A437" s="259" t="s">
        <v>3792</v>
      </c>
      <c r="B437" s="259" t="s">
        <v>3833</v>
      </c>
      <c r="C437" s="608" t="s">
        <v>3837</v>
      </c>
      <c r="D437" s="610">
        <v>3</v>
      </c>
      <c r="E437" s="463" t="s">
        <v>1931</v>
      </c>
      <c r="F437" s="455" t="s">
        <v>1661</v>
      </c>
      <c r="G437" s="462" t="s">
        <v>1932</v>
      </c>
      <c r="H437" s="707" t="s">
        <v>241</v>
      </c>
      <c r="I437" s="710">
        <v>1</v>
      </c>
      <c r="J437" s="419" t="s">
        <v>4004</v>
      </c>
      <c r="K437" s="414" t="s">
        <v>3918</v>
      </c>
      <c r="L437" s="414" t="s">
        <v>3814</v>
      </c>
      <c r="M437" s="414" t="s">
        <v>3815</v>
      </c>
      <c r="N437" s="529"/>
      <c r="O437" s="530"/>
      <c r="P437" s="531" t="str">
        <f t="shared" si="85"/>
        <v/>
      </c>
      <c r="Q437" s="532" t="str">
        <f t="shared" si="86"/>
        <v/>
      </c>
      <c r="R437" s="87" t="b">
        <f t="shared" si="87"/>
        <v>0</v>
      </c>
      <c r="S437"/>
    </row>
    <row r="438" spans="1:19" ht="50.1" customHeight="1" x14ac:dyDescent="0.3">
      <c r="A438" s="259" t="s">
        <v>3792</v>
      </c>
      <c r="B438" s="259" t="s">
        <v>3833</v>
      </c>
      <c r="C438" s="608" t="s">
        <v>3837</v>
      </c>
      <c r="D438" s="610">
        <v>3</v>
      </c>
      <c r="E438" s="463" t="s">
        <v>1931</v>
      </c>
      <c r="F438" s="455" t="s">
        <v>1661</v>
      </c>
      <c r="G438" s="462" t="s">
        <v>1932</v>
      </c>
      <c r="H438" s="707" t="s">
        <v>3911</v>
      </c>
      <c r="I438" s="710">
        <v>1</v>
      </c>
      <c r="J438" s="419" t="s">
        <v>4005</v>
      </c>
      <c r="K438" s="414" t="s">
        <v>3918</v>
      </c>
      <c r="L438" s="414" t="s">
        <v>3814</v>
      </c>
      <c r="M438" s="414" t="s">
        <v>3815</v>
      </c>
      <c r="N438" s="529"/>
      <c r="O438" s="530"/>
      <c r="P438" s="531" t="str">
        <f t="shared" si="85"/>
        <v/>
      </c>
      <c r="Q438" s="532" t="str">
        <f t="shared" si="86"/>
        <v/>
      </c>
      <c r="R438" s="87" t="b">
        <f t="shared" si="87"/>
        <v>0</v>
      </c>
      <c r="S438"/>
    </row>
    <row r="439" spans="1:19" ht="50.1" customHeight="1" x14ac:dyDescent="0.3">
      <c r="A439" s="259" t="s">
        <v>3792</v>
      </c>
      <c r="B439" s="259" t="s">
        <v>3833</v>
      </c>
      <c r="C439" s="608" t="s">
        <v>3844</v>
      </c>
      <c r="D439" s="610">
        <v>1</v>
      </c>
      <c r="E439" s="463" t="s">
        <v>3846</v>
      </c>
      <c r="F439" s="455" t="s">
        <v>1661</v>
      </c>
      <c r="G439" s="462" t="s">
        <v>2724</v>
      </c>
      <c r="H439" s="707" t="s">
        <v>241</v>
      </c>
      <c r="I439" s="710">
        <v>1</v>
      </c>
      <c r="J439" s="419" t="s">
        <v>4017</v>
      </c>
      <c r="K439" s="414" t="s">
        <v>3918</v>
      </c>
      <c r="L439" s="414" t="s">
        <v>3832</v>
      </c>
      <c r="M439" s="414" t="s">
        <v>3832</v>
      </c>
      <c r="N439" s="529"/>
      <c r="O439" s="530"/>
      <c r="P439" s="531" t="str">
        <f t="shared" si="85"/>
        <v/>
      </c>
      <c r="Q439" s="532" t="str">
        <f t="shared" si="86"/>
        <v/>
      </c>
      <c r="R439" s="87" t="b">
        <f t="shared" si="87"/>
        <v>0</v>
      </c>
      <c r="S439"/>
    </row>
    <row r="440" spans="1:19" ht="50.1" customHeight="1" x14ac:dyDescent="0.3">
      <c r="A440" s="259" t="s">
        <v>3792</v>
      </c>
      <c r="B440" s="259" t="s">
        <v>3833</v>
      </c>
      <c r="C440" s="608" t="s">
        <v>3844</v>
      </c>
      <c r="D440" s="610">
        <v>1</v>
      </c>
      <c r="E440" s="463" t="s">
        <v>3846</v>
      </c>
      <c r="F440" s="455" t="s">
        <v>1661</v>
      </c>
      <c r="G440" s="462" t="s">
        <v>2724</v>
      </c>
      <c r="H440" s="707" t="s">
        <v>241</v>
      </c>
      <c r="I440" s="710">
        <v>1</v>
      </c>
      <c r="J440" s="419" t="s">
        <v>4018</v>
      </c>
      <c r="K440" s="414" t="s">
        <v>3918</v>
      </c>
      <c r="L440" s="414" t="s">
        <v>3832</v>
      </c>
      <c r="M440" s="414" t="s">
        <v>3832</v>
      </c>
      <c r="N440" s="529"/>
      <c r="O440" s="530"/>
      <c r="P440" s="531" t="str">
        <f t="shared" si="85"/>
        <v/>
      </c>
      <c r="Q440" s="532" t="str">
        <f t="shared" si="86"/>
        <v/>
      </c>
      <c r="R440" s="87" t="b">
        <f t="shared" si="87"/>
        <v>0</v>
      </c>
      <c r="S440"/>
    </row>
    <row r="441" spans="1:19" ht="50.1" customHeight="1" x14ac:dyDescent="0.3">
      <c r="A441" s="259" t="s">
        <v>3792</v>
      </c>
      <c r="B441" s="259" t="s">
        <v>3833</v>
      </c>
      <c r="C441" s="608" t="s">
        <v>3844</v>
      </c>
      <c r="D441" s="610">
        <v>2</v>
      </c>
      <c r="E441" s="463" t="s">
        <v>2649</v>
      </c>
      <c r="F441" s="455" t="s">
        <v>1661</v>
      </c>
      <c r="G441" s="462" t="s">
        <v>2601</v>
      </c>
      <c r="H441" s="707" t="s">
        <v>241</v>
      </c>
      <c r="I441" s="710">
        <v>1</v>
      </c>
      <c r="J441" s="419" t="s">
        <v>4020</v>
      </c>
      <c r="K441" s="414" t="s">
        <v>3918</v>
      </c>
      <c r="L441" s="414" t="s">
        <v>3849</v>
      </c>
      <c r="M441" s="414" t="s">
        <v>1273</v>
      </c>
      <c r="N441" s="529"/>
      <c r="O441" s="530"/>
      <c r="P441" s="531" t="str">
        <f t="shared" si="85"/>
        <v/>
      </c>
      <c r="Q441" s="532" t="str">
        <f t="shared" si="86"/>
        <v/>
      </c>
      <c r="R441" s="87" t="b">
        <f t="shared" si="87"/>
        <v>0</v>
      </c>
      <c r="S441"/>
    </row>
    <row r="442" spans="1:19" ht="50.1" customHeight="1" x14ac:dyDescent="0.3">
      <c r="A442" s="259" t="s">
        <v>3792</v>
      </c>
      <c r="B442" s="259" t="s">
        <v>3833</v>
      </c>
      <c r="C442" s="608" t="s">
        <v>3844</v>
      </c>
      <c r="D442" s="610">
        <v>2</v>
      </c>
      <c r="E442" s="463" t="s">
        <v>2649</v>
      </c>
      <c r="F442" s="455" t="s">
        <v>1661</v>
      </c>
      <c r="G442" s="462" t="s">
        <v>2601</v>
      </c>
      <c r="H442" s="707" t="s">
        <v>239</v>
      </c>
      <c r="I442" s="710">
        <v>1</v>
      </c>
      <c r="J442" s="419" t="s">
        <v>4021</v>
      </c>
      <c r="K442" s="414" t="s">
        <v>3918</v>
      </c>
      <c r="L442" s="414" t="s">
        <v>1273</v>
      </c>
      <c r="M442" s="414" t="s">
        <v>1273</v>
      </c>
      <c r="N442" s="529"/>
      <c r="O442" s="530"/>
      <c r="P442" s="531" t="str">
        <f t="shared" si="85"/>
        <v/>
      </c>
      <c r="Q442" s="532" t="str">
        <f t="shared" si="86"/>
        <v/>
      </c>
      <c r="R442" s="87" t="b">
        <f t="shared" si="87"/>
        <v>0</v>
      </c>
      <c r="S442"/>
    </row>
    <row r="443" spans="1:19" ht="50.1" customHeight="1" x14ac:dyDescent="0.3">
      <c r="A443" s="259" t="s">
        <v>3792</v>
      </c>
      <c r="B443" s="259" t="s">
        <v>3833</v>
      </c>
      <c r="C443" s="608" t="s">
        <v>3844</v>
      </c>
      <c r="D443" s="610">
        <v>2</v>
      </c>
      <c r="E443" s="463" t="s">
        <v>2649</v>
      </c>
      <c r="F443" s="455" t="s">
        <v>1661</v>
      </c>
      <c r="G443" s="462" t="s">
        <v>2601</v>
      </c>
      <c r="H443" s="707" t="s">
        <v>239</v>
      </c>
      <c r="I443" s="710">
        <v>1</v>
      </c>
      <c r="J443" s="419" t="s">
        <v>4022</v>
      </c>
      <c r="K443" s="414" t="s">
        <v>3918</v>
      </c>
      <c r="L443" s="414" t="s">
        <v>1273</v>
      </c>
      <c r="M443" s="414" t="s">
        <v>1273</v>
      </c>
      <c r="N443" s="529"/>
      <c r="O443" s="530"/>
      <c r="P443" s="531" t="str">
        <f t="shared" si="85"/>
        <v/>
      </c>
      <c r="Q443" s="532" t="str">
        <f t="shared" si="86"/>
        <v/>
      </c>
      <c r="R443" s="87" t="b">
        <f t="shared" si="87"/>
        <v>0</v>
      </c>
      <c r="S443"/>
    </row>
    <row r="444" spans="1:19" ht="50.1" customHeight="1" x14ac:dyDescent="0.3">
      <c r="A444" s="259" t="s">
        <v>3792</v>
      </c>
      <c r="B444" s="259" t="s">
        <v>3833</v>
      </c>
      <c r="C444" s="608" t="s">
        <v>3844</v>
      </c>
      <c r="D444" s="610">
        <v>2</v>
      </c>
      <c r="E444" s="463" t="s">
        <v>1848</v>
      </c>
      <c r="F444" s="455" t="s">
        <v>1661</v>
      </c>
      <c r="G444" s="462" t="s">
        <v>1850</v>
      </c>
      <c r="H444" s="707" t="s">
        <v>241</v>
      </c>
      <c r="I444" s="710">
        <v>2</v>
      </c>
      <c r="J444" s="419" t="s">
        <v>4027</v>
      </c>
      <c r="K444" s="414" t="s">
        <v>3918</v>
      </c>
      <c r="L444" s="414" t="s">
        <v>3852</v>
      </c>
      <c r="M444" s="414" t="s">
        <v>3826</v>
      </c>
      <c r="N444" s="529"/>
      <c r="O444" s="530"/>
      <c r="P444" s="531" t="str">
        <f t="shared" si="85"/>
        <v/>
      </c>
      <c r="Q444" s="532" t="str">
        <f t="shared" si="86"/>
        <v/>
      </c>
      <c r="R444" s="87" t="b">
        <f t="shared" si="87"/>
        <v>0</v>
      </c>
      <c r="S444"/>
    </row>
    <row r="445" spans="1:19" ht="50.1" customHeight="1" x14ac:dyDescent="0.3">
      <c r="A445" s="259" t="s">
        <v>3792</v>
      </c>
      <c r="B445" s="259" t="s">
        <v>3833</v>
      </c>
      <c r="C445" s="608" t="s">
        <v>3844</v>
      </c>
      <c r="D445" s="610">
        <v>2</v>
      </c>
      <c r="E445" s="463" t="s">
        <v>1848</v>
      </c>
      <c r="F445" s="455" t="s">
        <v>1661</v>
      </c>
      <c r="G445" s="462" t="s">
        <v>1850</v>
      </c>
      <c r="H445" s="707" t="s">
        <v>241</v>
      </c>
      <c r="I445" s="710">
        <v>1</v>
      </c>
      <c r="J445" s="419" t="s">
        <v>4026</v>
      </c>
      <c r="K445" s="414" t="s">
        <v>3918</v>
      </c>
      <c r="L445" s="414" t="s">
        <v>3852</v>
      </c>
      <c r="M445" s="414" t="s">
        <v>3826</v>
      </c>
      <c r="N445" s="529"/>
      <c r="O445" s="530"/>
      <c r="P445" s="531" t="str">
        <f t="shared" si="85"/>
        <v/>
      </c>
      <c r="Q445" s="532" t="str">
        <f t="shared" si="86"/>
        <v/>
      </c>
      <c r="R445" s="87" t="b">
        <f t="shared" si="87"/>
        <v>0</v>
      </c>
      <c r="S445"/>
    </row>
    <row r="446" spans="1:19" ht="50.1" customHeight="1" x14ac:dyDescent="0.3">
      <c r="A446" s="259" t="s">
        <v>3792</v>
      </c>
      <c r="B446" s="259" t="s">
        <v>3833</v>
      </c>
      <c r="C446" s="608" t="s">
        <v>3844</v>
      </c>
      <c r="D446" s="610">
        <v>2</v>
      </c>
      <c r="E446" s="463" t="s">
        <v>1848</v>
      </c>
      <c r="F446" s="455" t="s">
        <v>1661</v>
      </c>
      <c r="G446" s="462" t="s">
        <v>1850</v>
      </c>
      <c r="H446" s="707" t="s">
        <v>242</v>
      </c>
      <c r="I446" s="710">
        <v>1</v>
      </c>
      <c r="J446" s="419" t="s">
        <v>4025</v>
      </c>
      <c r="K446" s="414" t="s">
        <v>3918</v>
      </c>
      <c r="L446" s="414" t="s">
        <v>3852</v>
      </c>
      <c r="M446" s="414" t="s">
        <v>3826</v>
      </c>
      <c r="N446" s="529"/>
      <c r="O446" s="530"/>
      <c r="P446" s="531" t="str">
        <f t="shared" si="85"/>
        <v/>
      </c>
      <c r="Q446" s="532" t="str">
        <f t="shared" si="86"/>
        <v/>
      </c>
      <c r="R446" s="87" t="b">
        <f t="shared" si="87"/>
        <v>0</v>
      </c>
      <c r="S446"/>
    </row>
    <row r="447" spans="1:19" ht="50.1" customHeight="1" x14ac:dyDescent="0.3">
      <c r="A447" s="259" t="s">
        <v>3737</v>
      </c>
      <c r="B447" s="259" t="s">
        <v>3834</v>
      </c>
      <c r="C447" s="608" t="s">
        <v>3845</v>
      </c>
      <c r="D447" s="610">
        <v>1</v>
      </c>
      <c r="E447" s="463" t="s">
        <v>3854</v>
      </c>
      <c r="F447" s="455" t="s">
        <v>3809</v>
      </c>
      <c r="G447" s="462" t="s">
        <v>3855</v>
      </c>
      <c r="H447" s="707" t="s">
        <v>3904</v>
      </c>
      <c r="I447" s="710">
        <v>1</v>
      </c>
      <c r="J447" s="419" t="s">
        <v>4041</v>
      </c>
      <c r="K447" s="414" t="s">
        <v>3918</v>
      </c>
      <c r="L447" s="414" t="s">
        <v>3826</v>
      </c>
      <c r="M447" s="414" t="s">
        <v>3826</v>
      </c>
      <c r="N447" s="529"/>
      <c r="O447" s="530"/>
      <c r="P447" s="531" t="str">
        <f t="shared" si="85"/>
        <v/>
      </c>
      <c r="Q447" s="532" t="str">
        <f t="shared" si="86"/>
        <v/>
      </c>
      <c r="R447" s="87" t="b">
        <f t="shared" si="87"/>
        <v>0</v>
      </c>
      <c r="S447"/>
    </row>
    <row r="448" spans="1:19" ht="50.1" customHeight="1" x14ac:dyDescent="0.3">
      <c r="A448" s="259" t="s">
        <v>3792</v>
      </c>
      <c r="B448" s="259" t="s">
        <v>3833</v>
      </c>
      <c r="C448" s="608" t="s">
        <v>3856</v>
      </c>
      <c r="D448" s="610">
        <v>3</v>
      </c>
      <c r="E448" s="463" t="s">
        <v>2493</v>
      </c>
      <c r="F448" s="455" t="s">
        <v>1661</v>
      </c>
      <c r="G448" s="462" t="s">
        <v>1860</v>
      </c>
      <c r="H448" s="707" t="s">
        <v>3904</v>
      </c>
      <c r="I448" s="710">
        <v>1</v>
      </c>
      <c r="J448" s="419" t="s">
        <v>4044</v>
      </c>
      <c r="K448" s="414" t="s">
        <v>3918</v>
      </c>
      <c r="L448" s="414" t="s">
        <v>3860</v>
      </c>
      <c r="M448" s="414" t="s">
        <v>3859</v>
      </c>
      <c r="N448" s="529"/>
      <c r="O448" s="530"/>
      <c r="P448" s="531" t="str">
        <f t="shared" si="85"/>
        <v/>
      </c>
      <c r="Q448" s="532" t="str">
        <f t="shared" si="86"/>
        <v/>
      </c>
      <c r="R448" s="87" t="b">
        <f t="shared" si="87"/>
        <v>0</v>
      </c>
      <c r="S448"/>
    </row>
    <row r="449" spans="1:19" ht="50.1" customHeight="1" x14ac:dyDescent="0.3">
      <c r="A449" s="259" t="s">
        <v>3792</v>
      </c>
      <c r="B449" s="259" t="s">
        <v>3833</v>
      </c>
      <c r="C449" s="608" t="s">
        <v>3856</v>
      </c>
      <c r="D449" s="610">
        <v>3</v>
      </c>
      <c r="E449" s="463" t="s">
        <v>2493</v>
      </c>
      <c r="F449" s="455" t="s">
        <v>1661</v>
      </c>
      <c r="G449" s="462" t="s">
        <v>1860</v>
      </c>
      <c r="H449" s="707" t="s">
        <v>3911</v>
      </c>
      <c r="I449" s="710">
        <v>1</v>
      </c>
      <c r="J449" s="419" t="s">
        <v>4045</v>
      </c>
      <c r="K449" s="414" t="s">
        <v>3918</v>
      </c>
      <c r="L449" s="414" t="s">
        <v>3859</v>
      </c>
      <c r="M449" s="414" t="s">
        <v>3859</v>
      </c>
      <c r="N449" s="529"/>
      <c r="O449" s="530"/>
      <c r="P449" s="531" t="str">
        <f t="shared" si="85"/>
        <v/>
      </c>
      <c r="Q449" s="532" t="str">
        <f t="shared" si="86"/>
        <v/>
      </c>
      <c r="R449" s="87" t="b">
        <f t="shared" si="87"/>
        <v>0</v>
      </c>
      <c r="S449"/>
    </row>
    <row r="450" spans="1:19" ht="50.1" customHeight="1" x14ac:dyDescent="0.3">
      <c r="A450" s="259" t="s">
        <v>3792</v>
      </c>
      <c r="B450" s="259" t="s">
        <v>4052</v>
      </c>
      <c r="C450" s="608" t="s">
        <v>4053</v>
      </c>
      <c r="D450" s="610">
        <v>3</v>
      </c>
      <c r="E450" s="463" t="s">
        <v>2969</v>
      </c>
      <c r="F450" s="455" t="s">
        <v>1661</v>
      </c>
      <c r="G450" s="462" t="s">
        <v>1932</v>
      </c>
      <c r="H450" s="707" t="s">
        <v>4054</v>
      </c>
      <c r="I450" s="710">
        <v>1</v>
      </c>
      <c r="J450" s="419" t="s">
        <v>4056</v>
      </c>
      <c r="K450" s="414" t="s">
        <v>4061</v>
      </c>
      <c r="L450" s="414" t="s">
        <v>4062</v>
      </c>
      <c r="M450" s="414" t="s">
        <v>4063</v>
      </c>
      <c r="N450" s="529"/>
      <c r="O450" s="530"/>
      <c r="P450" s="531" t="str">
        <f t="shared" si="85"/>
        <v/>
      </c>
      <c r="Q450" s="532" t="str">
        <f t="shared" si="86"/>
        <v/>
      </c>
      <c r="R450" s="87" t="b">
        <f t="shared" si="87"/>
        <v>0</v>
      </c>
      <c r="S450"/>
    </row>
    <row r="451" spans="1:19" ht="50.1" customHeight="1" x14ac:dyDescent="0.3">
      <c r="A451" s="259" t="s">
        <v>3792</v>
      </c>
      <c r="B451" s="259" t="s">
        <v>4052</v>
      </c>
      <c r="C451" s="608" t="s">
        <v>4053</v>
      </c>
      <c r="D451" s="610">
        <v>3</v>
      </c>
      <c r="E451" s="463" t="s">
        <v>2969</v>
      </c>
      <c r="F451" s="455" t="s">
        <v>1661</v>
      </c>
      <c r="G451" s="462" t="s">
        <v>1932</v>
      </c>
      <c r="H451" s="707" t="s">
        <v>4054</v>
      </c>
      <c r="I451" s="710">
        <v>1</v>
      </c>
      <c r="J451" s="419" t="s">
        <v>4057</v>
      </c>
      <c r="K451" s="414" t="s">
        <v>122</v>
      </c>
      <c r="L451" s="414" t="s">
        <v>3813</v>
      </c>
      <c r="M451" s="414" t="s">
        <v>1131</v>
      </c>
      <c r="N451" s="529" t="s">
        <v>662</v>
      </c>
      <c r="O451" s="530" t="s">
        <v>4064</v>
      </c>
      <c r="P451" s="531" t="str">
        <f t="shared" si="85"/>
        <v>종결과제</v>
      </c>
      <c r="Q451" s="532" t="str">
        <f t="shared" si="86"/>
        <v>처리완료</v>
      </c>
      <c r="R451" s="87" t="b">
        <f t="shared" si="87"/>
        <v>1</v>
      </c>
      <c r="S451"/>
    </row>
    <row r="452" spans="1:19" ht="50.1" customHeight="1" x14ac:dyDescent="0.3">
      <c r="A452" s="259" t="s">
        <v>3792</v>
      </c>
      <c r="B452" s="259" t="s">
        <v>4052</v>
      </c>
      <c r="C452" s="608" t="s">
        <v>4053</v>
      </c>
      <c r="D452" s="610">
        <v>3</v>
      </c>
      <c r="E452" s="463" t="s">
        <v>2969</v>
      </c>
      <c r="F452" s="455" t="s">
        <v>1661</v>
      </c>
      <c r="G452" s="462" t="s">
        <v>1932</v>
      </c>
      <c r="H452" s="707" t="s">
        <v>241</v>
      </c>
      <c r="I452" s="710">
        <v>1</v>
      </c>
      <c r="J452" s="419" t="s">
        <v>4058</v>
      </c>
      <c r="K452" s="414" t="s">
        <v>4061</v>
      </c>
      <c r="L452" s="414" t="s">
        <v>3813</v>
      </c>
      <c r="M452" s="414" t="s">
        <v>1131</v>
      </c>
      <c r="N452" s="529"/>
      <c r="O452" s="530"/>
      <c r="P452" s="531" t="str">
        <f t="shared" si="85"/>
        <v/>
      </c>
      <c r="Q452" s="532" t="str">
        <f t="shared" si="86"/>
        <v/>
      </c>
      <c r="R452" s="87" t="b">
        <f t="shared" si="87"/>
        <v>0</v>
      </c>
      <c r="S452"/>
    </row>
    <row r="453" spans="1:19" ht="50.1" customHeight="1" x14ac:dyDescent="0.3">
      <c r="A453" s="259" t="s">
        <v>3792</v>
      </c>
      <c r="B453" s="259" t="s">
        <v>4052</v>
      </c>
      <c r="C453" s="608" t="s">
        <v>4053</v>
      </c>
      <c r="D453" s="610">
        <v>3</v>
      </c>
      <c r="E453" s="463" t="s">
        <v>2969</v>
      </c>
      <c r="F453" s="455" t="s">
        <v>1661</v>
      </c>
      <c r="G453" s="462" t="s">
        <v>1932</v>
      </c>
      <c r="H453" s="707" t="s">
        <v>4055</v>
      </c>
      <c r="I453" s="710">
        <v>1</v>
      </c>
      <c r="J453" s="419" t="s">
        <v>4059</v>
      </c>
      <c r="K453" s="414" t="s">
        <v>4061</v>
      </c>
      <c r="L453" s="414" t="s">
        <v>3813</v>
      </c>
      <c r="M453" s="414" t="s">
        <v>1131</v>
      </c>
      <c r="N453" s="529"/>
      <c r="O453" s="530"/>
      <c r="P453" s="531" t="str">
        <f t="shared" si="85"/>
        <v/>
      </c>
      <c r="Q453" s="532" t="str">
        <f t="shared" si="86"/>
        <v/>
      </c>
      <c r="R453" s="87" t="b">
        <f t="shared" si="87"/>
        <v>0</v>
      </c>
      <c r="S453"/>
    </row>
    <row r="454" spans="1:19" ht="50.1" customHeight="1" x14ac:dyDescent="0.3">
      <c r="A454" s="259" t="s">
        <v>3792</v>
      </c>
      <c r="B454" s="259" t="s">
        <v>4052</v>
      </c>
      <c r="C454" s="608" t="s">
        <v>4053</v>
      </c>
      <c r="D454" s="610">
        <v>3</v>
      </c>
      <c r="E454" s="463" t="s">
        <v>2969</v>
      </c>
      <c r="F454" s="455" t="s">
        <v>1661</v>
      </c>
      <c r="G454" s="462" t="s">
        <v>1932</v>
      </c>
      <c r="H454" s="707" t="s">
        <v>241</v>
      </c>
      <c r="I454" s="710">
        <v>1</v>
      </c>
      <c r="J454" s="419" t="s">
        <v>4060</v>
      </c>
      <c r="K454" s="414" t="s">
        <v>4061</v>
      </c>
      <c r="L454" s="414" t="s">
        <v>3813</v>
      </c>
      <c r="M454" s="414" t="s">
        <v>1131</v>
      </c>
      <c r="N454" s="529"/>
      <c r="O454" s="530"/>
      <c r="P454" s="531" t="str">
        <f t="shared" si="85"/>
        <v/>
      </c>
      <c r="Q454" s="532" t="str">
        <f t="shared" si="86"/>
        <v/>
      </c>
      <c r="R454" s="87" t="b">
        <f t="shared" si="87"/>
        <v>0</v>
      </c>
      <c r="S454"/>
    </row>
    <row r="455" spans="1:19" ht="50.1" customHeight="1" x14ac:dyDescent="0.3">
      <c r="A455" s="259" t="s">
        <v>3792</v>
      </c>
      <c r="B455" s="259" t="s">
        <v>4052</v>
      </c>
      <c r="C455" s="608" t="s">
        <v>4065</v>
      </c>
      <c r="D455" s="610">
        <v>4</v>
      </c>
      <c r="E455" s="463" t="s">
        <v>1843</v>
      </c>
      <c r="F455" s="455" t="s">
        <v>1661</v>
      </c>
      <c r="G455" s="462" t="s">
        <v>3819</v>
      </c>
      <c r="H455" s="707" t="s">
        <v>4066</v>
      </c>
      <c r="I455" s="710">
        <v>1</v>
      </c>
      <c r="J455" s="419" t="s">
        <v>4070</v>
      </c>
      <c r="K455" s="414" t="s">
        <v>4061</v>
      </c>
      <c r="L455" s="414" t="s">
        <v>4071</v>
      </c>
      <c r="M455" s="414" t="s">
        <v>4071</v>
      </c>
      <c r="N455" s="529"/>
      <c r="O455" s="530"/>
      <c r="P455" s="531" t="str">
        <f t="shared" si="85"/>
        <v/>
      </c>
      <c r="Q455" s="532" t="str">
        <f t="shared" si="86"/>
        <v/>
      </c>
      <c r="R455" s="87" t="b">
        <f t="shared" si="87"/>
        <v>0</v>
      </c>
      <c r="S455"/>
    </row>
    <row r="456" spans="1:19" ht="50.1" customHeight="1" x14ac:dyDescent="0.3">
      <c r="A456" s="259" t="s">
        <v>3792</v>
      </c>
      <c r="B456" s="259" t="s">
        <v>4052</v>
      </c>
      <c r="C456" s="608" t="s">
        <v>4065</v>
      </c>
      <c r="D456" s="610">
        <v>4</v>
      </c>
      <c r="E456" s="463" t="s">
        <v>1843</v>
      </c>
      <c r="F456" s="455" t="s">
        <v>1661</v>
      </c>
      <c r="G456" s="462" t="s">
        <v>3819</v>
      </c>
      <c r="H456" s="707" t="s">
        <v>241</v>
      </c>
      <c r="I456" s="710">
        <v>1</v>
      </c>
      <c r="J456" s="419" t="s">
        <v>4067</v>
      </c>
      <c r="K456" s="414" t="s">
        <v>119</v>
      </c>
      <c r="L456" s="414" t="s">
        <v>1273</v>
      </c>
      <c r="M456" s="414" t="s">
        <v>1273</v>
      </c>
      <c r="N456" s="529"/>
      <c r="O456" s="530"/>
      <c r="P456" s="531" t="str">
        <f t="shared" si="85"/>
        <v/>
      </c>
      <c r="Q456" s="532" t="str">
        <f t="shared" si="86"/>
        <v/>
      </c>
      <c r="R456" s="87" t="b">
        <f t="shared" si="87"/>
        <v>0</v>
      </c>
      <c r="S456"/>
    </row>
    <row r="457" spans="1:19" ht="50.1" customHeight="1" x14ac:dyDescent="0.3">
      <c r="A457" s="259" t="s">
        <v>3792</v>
      </c>
      <c r="B457" s="259" t="s">
        <v>4052</v>
      </c>
      <c r="C457" s="608" t="s">
        <v>4065</v>
      </c>
      <c r="D457" s="610">
        <v>4</v>
      </c>
      <c r="E457" s="463" t="s">
        <v>1843</v>
      </c>
      <c r="F457" s="455" t="s">
        <v>1661</v>
      </c>
      <c r="G457" s="462" t="s">
        <v>3819</v>
      </c>
      <c r="H457" s="707" t="s">
        <v>241</v>
      </c>
      <c r="I457" s="710">
        <v>1</v>
      </c>
      <c r="J457" s="419" t="s">
        <v>4068</v>
      </c>
      <c r="K457" s="414" t="s">
        <v>119</v>
      </c>
      <c r="L457" s="414" t="s">
        <v>1273</v>
      </c>
      <c r="M457" s="414" t="s">
        <v>1273</v>
      </c>
      <c r="N457" s="529"/>
      <c r="O457" s="530"/>
      <c r="P457" s="531" t="str">
        <f t="shared" si="85"/>
        <v/>
      </c>
      <c r="Q457" s="532" t="str">
        <f t="shared" si="86"/>
        <v/>
      </c>
      <c r="R457" s="87" t="b">
        <f t="shared" si="87"/>
        <v>0</v>
      </c>
      <c r="S457"/>
    </row>
    <row r="458" spans="1:19" ht="50.1" customHeight="1" x14ac:dyDescent="0.3">
      <c r="A458" s="259" t="s">
        <v>3792</v>
      </c>
      <c r="B458" s="259" t="s">
        <v>4052</v>
      </c>
      <c r="C458" s="608" t="s">
        <v>4065</v>
      </c>
      <c r="D458" s="610">
        <v>4</v>
      </c>
      <c r="E458" s="463" t="s">
        <v>1843</v>
      </c>
      <c r="F458" s="455" t="s">
        <v>1661</v>
      </c>
      <c r="G458" s="462" t="s">
        <v>3819</v>
      </c>
      <c r="H458" s="707" t="s">
        <v>239</v>
      </c>
      <c r="I458" s="710">
        <v>1</v>
      </c>
      <c r="J458" s="419" t="s">
        <v>4069</v>
      </c>
      <c r="K458" s="414" t="s">
        <v>119</v>
      </c>
      <c r="L458" s="414" t="s">
        <v>1273</v>
      </c>
      <c r="M458" s="414" t="s">
        <v>1273</v>
      </c>
      <c r="N458" s="529"/>
      <c r="O458" s="530"/>
      <c r="P458" s="531" t="str">
        <f t="shared" si="85"/>
        <v/>
      </c>
      <c r="Q458" s="532" t="str">
        <f t="shared" si="86"/>
        <v/>
      </c>
      <c r="R458" s="87" t="b">
        <f t="shared" si="87"/>
        <v>0</v>
      </c>
      <c r="S458"/>
    </row>
    <row r="459" spans="1:19" ht="50.1" customHeight="1" x14ac:dyDescent="0.3">
      <c r="A459" s="259" t="s">
        <v>3792</v>
      </c>
      <c r="B459" s="259" t="s">
        <v>4052</v>
      </c>
      <c r="C459" s="608" t="s">
        <v>4082</v>
      </c>
      <c r="D459" s="610">
        <v>1</v>
      </c>
      <c r="E459" s="463" t="s">
        <v>4073</v>
      </c>
      <c r="F459" s="455" t="s">
        <v>1661</v>
      </c>
      <c r="G459" s="462" t="s">
        <v>2633</v>
      </c>
      <c r="H459" s="707" t="s">
        <v>241</v>
      </c>
      <c r="I459" s="710">
        <v>1</v>
      </c>
      <c r="J459" s="419" t="s">
        <v>4084</v>
      </c>
      <c r="K459" s="414" t="s">
        <v>4061</v>
      </c>
      <c r="L459" s="414" t="s">
        <v>4083</v>
      </c>
      <c r="M459" s="414" t="s">
        <v>4083</v>
      </c>
      <c r="N459" s="529"/>
      <c r="O459" s="530"/>
      <c r="P459" s="531" t="str">
        <f t="shared" si="85"/>
        <v/>
      </c>
      <c r="Q459" s="532" t="str">
        <f t="shared" si="86"/>
        <v/>
      </c>
      <c r="R459" s="87" t="b">
        <f t="shared" si="87"/>
        <v>0</v>
      </c>
      <c r="S459"/>
    </row>
    <row r="460" spans="1:19" ht="50.1" customHeight="1" x14ac:dyDescent="0.3">
      <c r="A460" s="259" t="s">
        <v>3792</v>
      </c>
      <c r="B460" s="259" t="s">
        <v>4052</v>
      </c>
      <c r="C460" s="608" t="s">
        <v>4082</v>
      </c>
      <c r="D460" s="610">
        <v>1</v>
      </c>
      <c r="E460" s="463" t="s">
        <v>4073</v>
      </c>
      <c r="F460" s="455" t="s">
        <v>1661</v>
      </c>
      <c r="G460" s="462" t="s">
        <v>2633</v>
      </c>
      <c r="H460" s="707" t="s">
        <v>4055</v>
      </c>
      <c r="I460" s="710">
        <v>1</v>
      </c>
      <c r="J460" s="419" t="s">
        <v>4085</v>
      </c>
      <c r="K460" s="414" t="s">
        <v>4061</v>
      </c>
      <c r="L460" s="414" t="s">
        <v>4083</v>
      </c>
      <c r="M460" s="414" t="s">
        <v>4083</v>
      </c>
      <c r="N460" s="529"/>
      <c r="O460" s="530"/>
      <c r="P460" s="531" t="str">
        <f t="shared" si="85"/>
        <v/>
      </c>
      <c r="Q460" s="532" t="str">
        <f t="shared" si="86"/>
        <v/>
      </c>
      <c r="R460" s="87" t="b">
        <f t="shared" si="87"/>
        <v>0</v>
      </c>
      <c r="S460"/>
    </row>
    <row r="461" spans="1:19" ht="50.1" customHeight="1" x14ac:dyDescent="0.3">
      <c r="A461" s="259" t="s">
        <v>3792</v>
      </c>
      <c r="B461" s="259" t="s">
        <v>4052</v>
      </c>
      <c r="C461" s="608" t="s">
        <v>4082</v>
      </c>
      <c r="D461" s="610">
        <v>1</v>
      </c>
      <c r="E461" s="463" t="s">
        <v>4073</v>
      </c>
      <c r="F461" s="455" t="s">
        <v>1661</v>
      </c>
      <c r="G461" s="462" t="s">
        <v>2633</v>
      </c>
      <c r="H461" s="707" t="s">
        <v>4055</v>
      </c>
      <c r="I461" s="710">
        <v>1</v>
      </c>
      <c r="J461" s="419" t="s">
        <v>4086</v>
      </c>
      <c r="K461" s="414" t="s">
        <v>4061</v>
      </c>
      <c r="L461" s="414" t="s">
        <v>4083</v>
      </c>
      <c r="M461" s="414" t="s">
        <v>4083</v>
      </c>
      <c r="N461" s="529"/>
      <c r="O461" s="530"/>
      <c r="P461" s="531" t="str">
        <f t="shared" si="85"/>
        <v/>
      </c>
      <c r="Q461" s="532" t="str">
        <f t="shared" si="86"/>
        <v/>
      </c>
      <c r="R461" s="87" t="b">
        <f t="shared" si="87"/>
        <v>0</v>
      </c>
      <c r="S461"/>
    </row>
    <row r="462" spans="1:19" ht="50.1" customHeight="1" x14ac:dyDescent="0.3">
      <c r="A462" s="259" t="s">
        <v>3792</v>
      </c>
      <c r="B462" s="259" t="s">
        <v>4052</v>
      </c>
      <c r="C462" s="608" t="s">
        <v>4082</v>
      </c>
      <c r="D462" s="610">
        <v>2</v>
      </c>
      <c r="E462" s="463" t="s">
        <v>2658</v>
      </c>
      <c r="F462" s="455" t="s">
        <v>1661</v>
      </c>
      <c r="G462" s="462" t="s">
        <v>1860</v>
      </c>
      <c r="H462" s="707" t="s">
        <v>241</v>
      </c>
      <c r="I462" s="710">
        <v>4</v>
      </c>
      <c r="J462" s="419" t="s">
        <v>4094</v>
      </c>
      <c r="K462" s="414" t="s">
        <v>4061</v>
      </c>
      <c r="L462" s="414" t="s">
        <v>4098</v>
      </c>
      <c r="M462" s="414" t="s">
        <v>4098</v>
      </c>
      <c r="N462" s="529"/>
      <c r="O462" s="530"/>
      <c r="P462" s="531" t="str">
        <f>IF(OR(N462="지속추진", N462="기 반영", N462="즉시조치"), "종결과제",
   IF(OR(N462="차기수반영"), "진행과제",
      IF(N462="단기검토", "단기과제",
         IF(N462="중기검토", "중기과제",
            IF(N462="장기검토", "장기과제",
               IF(N462="수용불가", "-",
                  IF(N462="보류", "보류과제",
                     IF(N462="기타", "기타", "")
                  )
               )
            )
         )
      )
   )
)</f>
        <v/>
      </c>
      <c r="Q462" s="532" t="str">
        <f>IF(OR(N462="지속추진", N462="기 반영", N462="즉시조치"), "처리완료",
   IF(N462="차기수반영", "처리중",
      IF(OR(N462="단기검토", N462="중기검토", N462="장기검토"), "검토중",
         IF(N462="수용불가", "처리불가",
            IF(N462="보류", "처리보류",
               IF(N462="기타", "기타", "")
            )
         )
      )
   )
)</f>
        <v/>
      </c>
      <c r="R462" s="87" t="b">
        <f>IF(OR(Q462="처리완료", Q462="처리중", Q462="검토중", Q462="기타"), TRUE, FALSE)</f>
        <v>0</v>
      </c>
      <c r="S462"/>
    </row>
    <row r="463" spans="1:19" ht="50.1" customHeight="1" x14ac:dyDescent="0.3">
      <c r="A463" s="259" t="s">
        <v>3792</v>
      </c>
      <c r="B463" s="259" t="s">
        <v>4052</v>
      </c>
      <c r="C463" s="608" t="s">
        <v>4082</v>
      </c>
      <c r="D463" s="610">
        <v>2</v>
      </c>
      <c r="E463" s="463" t="s">
        <v>2658</v>
      </c>
      <c r="F463" s="455" t="s">
        <v>1661</v>
      </c>
      <c r="G463" s="462" t="s">
        <v>1860</v>
      </c>
      <c r="H463" s="707" t="s">
        <v>241</v>
      </c>
      <c r="I463" s="710">
        <v>1</v>
      </c>
      <c r="J463" s="419" t="s">
        <v>4095</v>
      </c>
      <c r="K463" s="414" t="s">
        <v>119</v>
      </c>
      <c r="L463" s="414" t="s">
        <v>1186</v>
      </c>
      <c r="M463" s="414" t="s">
        <v>1186</v>
      </c>
      <c r="N463" s="529"/>
      <c r="O463" s="530"/>
      <c r="P463" s="531" t="str">
        <f t="shared" ref="P463:P465" si="88">IF(OR(N463="지속추진", N463="기 반영", N463="즉시조치"), "종결과제",
   IF(OR(N463="차기수반영"), "진행과제",
      IF(N463="단기검토", "단기과제",
         IF(N463="중기검토", "중기과제",
            IF(N463="장기검토", "장기과제",
               IF(N463="수용불가", "-",
                  IF(N463="보류", "보류과제",
                     IF(N463="기타", "기타", "")
                  )
               )
            )
         )
      )
   )
)</f>
        <v/>
      </c>
      <c r="Q463" s="532" t="str">
        <f t="shared" ref="Q463:Q465" si="89">IF(OR(N463="지속추진", N463="기 반영", N463="즉시조치"), "처리완료",
   IF(N463="차기수반영", "처리중",
      IF(OR(N463="단기검토", N463="중기검토", N463="장기검토"), "검토중",
         IF(N463="수용불가", "처리불가",
            IF(N463="보류", "처리보류",
               IF(N463="기타", "기타", "")
            )
         )
      )
   )
)</f>
        <v/>
      </c>
      <c r="R463" s="87" t="b">
        <f t="shared" ref="R463:R465" si="90">IF(OR(Q463="처리완료", Q463="처리중", Q463="검토중", Q463="기타"), TRUE, FALSE)</f>
        <v>0</v>
      </c>
      <c r="S463"/>
    </row>
    <row r="464" spans="1:19" ht="50.1" customHeight="1" x14ac:dyDescent="0.3">
      <c r="A464" s="259" t="s">
        <v>3792</v>
      </c>
      <c r="B464" s="259" t="s">
        <v>4052</v>
      </c>
      <c r="C464" s="608" t="s">
        <v>4082</v>
      </c>
      <c r="D464" s="610">
        <v>2</v>
      </c>
      <c r="E464" s="463" t="s">
        <v>2658</v>
      </c>
      <c r="F464" s="455" t="s">
        <v>1661</v>
      </c>
      <c r="G464" s="462" t="s">
        <v>1860</v>
      </c>
      <c r="H464" s="707" t="s">
        <v>241</v>
      </c>
      <c r="I464" s="710">
        <v>1</v>
      </c>
      <c r="J464" s="419" t="s">
        <v>4096</v>
      </c>
      <c r="K464" s="414" t="s">
        <v>119</v>
      </c>
      <c r="L464" s="414" t="s">
        <v>1186</v>
      </c>
      <c r="M464" s="414" t="s">
        <v>1186</v>
      </c>
      <c r="N464" s="529"/>
      <c r="O464" s="530"/>
      <c r="P464" s="531" t="str">
        <f t="shared" si="88"/>
        <v/>
      </c>
      <c r="Q464" s="532" t="str">
        <f t="shared" si="89"/>
        <v/>
      </c>
      <c r="R464" s="87" t="b">
        <f t="shared" si="90"/>
        <v>0</v>
      </c>
      <c r="S464"/>
    </row>
    <row r="465" spans="1:19" ht="50.1" customHeight="1" x14ac:dyDescent="0.3">
      <c r="A465" s="259" t="s">
        <v>3792</v>
      </c>
      <c r="B465" s="259" t="s">
        <v>4052</v>
      </c>
      <c r="C465" s="608" t="s">
        <v>4082</v>
      </c>
      <c r="D465" s="610">
        <v>2</v>
      </c>
      <c r="E465" s="463" t="s">
        <v>2658</v>
      </c>
      <c r="F465" s="455" t="s">
        <v>1661</v>
      </c>
      <c r="G465" s="462" t="s">
        <v>1860</v>
      </c>
      <c r="H465" s="707" t="s">
        <v>4055</v>
      </c>
      <c r="I465" s="710">
        <v>1</v>
      </c>
      <c r="J465" s="419" t="s">
        <v>4097</v>
      </c>
      <c r="K465" s="414" t="s">
        <v>119</v>
      </c>
      <c r="L465" s="414" t="s">
        <v>1186</v>
      </c>
      <c r="M465" s="414" t="s">
        <v>1186</v>
      </c>
      <c r="N465" s="529"/>
      <c r="O465" s="530"/>
      <c r="P465" s="531" t="str">
        <f t="shared" si="88"/>
        <v/>
      </c>
      <c r="Q465" s="532" t="str">
        <f t="shared" si="89"/>
        <v/>
      </c>
      <c r="R465" s="87" t="b">
        <f t="shared" si="90"/>
        <v>0</v>
      </c>
      <c r="S465"/>
    </row>
    <row r="466" spans="1:19" ht="50.1" customHeight="1" x14ac:dyDescent="0.3">
      <c r="A466" s="259" t="s">
        <v>3792</v>
      </c>
      <c r="B466" s="259" t="s">
        <v>4052</v>
      </c>
      <c r="C466" s="608" t="s">
        <v>4089</v>
      </c>
      <c r="D466" s="610">
        <v>3</v>
      </c>
      <c r="E466" s="463" t="s">
        <v>2652</v>
      </c>
      <c r="F466" s="455" t="s">
        <v>1661</v>
      </c>
      <c r="G466" s="462" t="s">
        <v>1858</v>
      </c>
      <c r="H466" s="707" t="s">
        <v>4055</v>
      </c>
      <c r="I466" s="710">
        <v>1</v>
      </c>
      <c r="J466" s="419" t="s">
        <v>4091</v>
      </c>
      <c r="K466" s="414" t="s">
        <v>4061</v>
      </c>
      <c r="L466" s="414" t="s">
        <v>4090</v>
      </c>
      <c r="M466" s="414" t="s">
        <v>4090</v>
      </c>
      <c r="N466" s="529"/>
      <c r="O466" s="530"/>
      <c r="P466" s="531" t="str">
        <f t="shared" si="85"/>
        <v/>
      </c>
      <c r="Q466" s="532" t="str">
        <f t="shared" si="86"/>
        <v/>
      </c>
      <c r="R466" s="87" t="b">
        <f t="shared" si="87"/>
        <v>0</v>
      </c>
      <c r="S466"/>
    </row>
    <row r="467" spans="1:19" ht="50.1" customHeight="1" x14ac:dyDescent="0.3">
      <c r="A467" s="259" t="s">
        <v>3792</v>
      </c>
      <c r="B467" s="259" t="s">
        <v>4052</v>
      </c>
      <c r="C467" s="608" t="s">
        <v>4089</v>
      </c>
      <c r="D467" s="610">
        <v>3</v>
      </c>
      <c r="E467" s="463" t="s">
        <v>2652</v>
      </c>
      <c r="F467" s="455" t="s">
        <v>1661</v>
      </c>
      <c r="G467" s="462" t="s">
        <v>1858</v>
      </c>
      <c r="H467" s="707" t="s">
        <v>4055</v>
      </c>
      <c r="I467" s="710">
        <v>1</v>
      </c>
      <c r="J467" s="419" t="s">
        <v>4092</v>
      </c>
      <c r="K467" s="414" t="s">
        <v>4061</v>
      </c>
      <c r="L467" s="414" t="s">
        <v>4090</v>
      </c>
      <c r="M467" s="414" t="s">
        <v>4090</v>
      </c>
      <c r="N467" s="529"/>
      <c r="O467" s="530"/>
      <c r="P467" s="531" t="str">
        <f t="shared" si="85"/>
        <v/>
      </c>
      <c r="Q467" s="532" t="str">
        <f t="shared" si="86"/>
        <v/>
      </c>
      <c r="R467" s="87" t="b">
        <f t="shared" si="87"/>
        <v>0</v>
      </c>
      <c r="S467"/>
    </row>
    <row r="468" spans="1:19" ht="50.1" customHeight="1" x14ac:dyDescent="0.3">
      <c r="A468" s="259" t="s">
        <v>3792</v>
      </c>
      <c r="B468" s="259" t="s">
        <v>4052</v>
      </c>
      <c r="C468" s="608" t="s">
        <v>4089</v>
      </c>
      <c r="D468" s="610">
        <v>3</v>
      </c>
      <c r="E468" s="463" t="s">
        <v>2652</v>
      </c>
      <c r="F468" s="455" t="s">
        <v>1661</v>
      </c>
      <c r="G468" s="462" t="s">
        <v>1858</v>
      </c>
      <c r="H468" s="707" t="s">
        <v>241</v>
      </c>
      <c r="I468" s="710">
        <v>1</v>
      </c>
      <c r="J468" s="419" t="s">
        <v>4093</v>
      </c>
      <c r="K468" s="414" t="s">
        <v>4061</v>
      </c>
      <c r="L468" s="414" t="s">
        <v>4090</v>
      </c>
      <c r="M468" s="414" t="s">
        <v>4090</v>
      </c>
      <c r="N468" s="529"/>
      <c r="O468" s="530"/>
      <c r="P468" s="531" t="str">
        <f t="shared" si="85"/>
        <v/>
      </c>
      <c r="Q468" s="532" t="str">
        <f t="shared" si="86"/>
        <v/>
      </c>
      <c r="R468" s="87" t="b">
        <f t="shared" si="87"/>
        <v>0</v>
      </c>
      <c r="S468"/>
    </row>
  </sheetData>
  <sheetProtection formatCells="0" formatColumns="0" formatRows="0" insertColumns="0" insertRows="0" insertHyperlinks="0" sort="0" autoFilter="0" pivotTables="0"/>
  <autoFilter ref="A4:Q468" xr:uid="{00000000-0009-0000-0000-000005000000}"/>
  <sortState ref="A5:R68">
    <sortCondition ref="C5:C68"/>
  </sortState>
  <phoneticPr fontId="28" type="noConversion"/>
  <conditionalFormatting sqref="J5:J18 J35:J36 J20:J33 J40 J55 J72 J96:J97 J107:J108 J102:J103 J110:J111 J113:J115 J135 J164:J165 J147:J148 J167:J175 J185:J188 J230:J238 J246 J255:J257 J271:J272 J274:J276 J294:J302 J307:J311 J320 J330 J364:J366 J368 J370:J371 J373 J375:J380 J382:J385 J439:J468">
    <cfRule type="expression" dxfId="412" priority="663">
      <formula>R5</formula>
    </cfRule>
  </conditionalFormatting>
  <conditionalFormatting sqref="J19">
    <cfRule type="expression" dxfId="411" priority="614">
      <formula>R19</formula>
    </cfRule>
  </conditionalFormatting>
  <conditionalFormatting sqref="J34">
    <cfRule type="expression" dxfId="410" priority="613">
      <formula>R34</formula>
    </cfRule>
  </conditionalFormatting>
  <conditionalFormatting sqref="J41">
    <cfRule type="expression" dxfId="409" priority="612">
      <formula>R41</formula>
    </cfRule>
  </conditionalFormatting>
  <conditionalFormatting sqref="J37">
    <cfRule type="expression" dxfId="408" priority="611">
      <formula>R37</formula>
    </cfRule>
  </conditionalFormatting>
  <conditionalFormatting sqref="J38">
    <cfRule type="expression" dxfId="407" priority="610">
      <formula>R38</formula>
    </cfRule>
  </conditionalFormatting>
  <conditionalFormatting sqref="J39">
    <cfRule type="expression" dxfId="406" priority="609">
      <formula>R39</formula>
    </cfRule>
  </conditionalFormatting>
  <conditionalFormatting sqref="A2:A3">
    <cfRule type="expression" dxfId="405" priority="606">
      <formula>ISNUMBER(VALUE(MID(A2,SEARCH(")",A2)+2,10)))</formula>
    </cfRule>
  </conditionalFormatting>
  <conditionalFormatting sqref="J42">
    <cfRule type="expression" dxfId="404" priority="605">
      <formula>R42</formula>
    </cfRule>
  </conditionalFormatting>
  <conditionalFormatting sqref="J43">
    <cfRule type="expression" dxfId="403" priority="604">
      <formula>R43</formula>
    </cfRule>
  </conditionalFormatting>
  <conditionalFormatting sqref="J44">
    <cfRule type="expression" dxfId="402" priority="603">
      <formula>R44</formula>
    </cfRule>
  </conditionalFormatting>
  <conditionalFormatting sqref="J45">
    <cfRule type="expression" dxfId="401" priority="602">
      <formula>R45</formula>
    </cfRule>
  </conditionalFormatting>
  <conditionalFormatting sqref="J46">
    <cfRule type="expression" dxfId="400" priority="601">
      <formula>R46</formula>
    </cfRule>
  </conditionalFormatting>
  <conditionalFormatting sqref="J47">
    <cfRule type="expression" dxfId="399" priority="600">
      <formula>R47</formula>
    </cfRule>
  </conditionalFormatting>
  <conditionalFormatting sqref="J53">
    <cfRule type="expression" dxfId="398" priority="599">
      <formula>R53</formula>
    </cfRule>
  </conditionalFormatting>
  <conditionalFormatting sqref="J49">
    <cfRule type="expression" dxfId="397" priority="598">
      <formula>R49</formula>
    </cfRule>
  </conditionalFormatting>
  <conditionalFormatting sqref="J50">
    <cfRule type="expression" dxfId="396" priority="597">
      <formula>R50</formula>
    </cfRule>
  </conditionalFormatting>
  <conditionalFormatting sqref="J51">
    <cfRule type="expression" dxfId="395" priority="596">
      <formula>R51</formula>
    </cfRule>
  </conditionalFormatting>
  <conditionalFormatting sqref="J52">
    <cfRule type="expression" dxfId="394" priority="595">
      <formula>R52</formula>
    </cfRule>
  </conditionalFormatting>
  <conditionalFormatting sqref="J48">
    <cfRule type="expression" dxfId="393" priority="594">
      <formula>R48</formula>
    </cfRule>
  </conditionalFormatting>
  <conditionalFormatting sqref="J54">
    <cfRule type="expression" dxfId="392" priority="593">
      <formula>R54</formula>
    </cfRule>
  </conditionalFormatting>
  <conditionalFormatting sqref="J58">
    <cfRule type="expression" dxfId="391" priority="591">
      <formula>R58</formula>
    </cfRule>
  </conditionalFormatting>
  <conditionalFormatting sqref="J56">
    <cfRule type="expression" dxfId="390" priority="590">
      <formula>R56</formula>
    </cfRule>
  </conditionalFormatting>
  <conditionalFormatting sqref="J57">
    <cfRule type="expression" dxfId="389" priority="589">
      <formula>R57</formula>
    </cfRule>
  </conditionalFormatting>
  <conditionalFormatting sqref="J59">
    <cfRule type="expression" dxfId="388" priority="588">
      <formula>R59</formula>
    </cfRule>
  </conditionalFormatting>
  <conditionalFormatting sqref="J60">
    <cfRule type="expression" dxfId="387" priority="587">
      <formula>R60</formula>
    </cfRule>
  </conditionalFormatting>
  <conditionalFormatting sqref="J61">
    <cfRule type="expression" dxfId="386" priority="586">
      <formula>R61</formula>
    </cfRule>
  </conditionalFormatting>
  <conditionalFormatting sqref="J62:J63">
    <cfRule type="expression" dxfId="385" priority="585">
      <formula>R62</formula>
    </cfRule>
  </conditionalFormatting>
  <conditionalFormatting sqref="J64">
    <cfRule type="expression" dxfId="384" priority="584">
      <formula>R64</formula>
    </cfRule>
  </conditionalFormatting>
  <conditionalFormatting sqref="J65:J66">
    <cfRule type="expression" dxfId="383" priority="583">
      <formula>R65</formula>
    </cfRule>
  </conditionalFormatting>
  <conditionalFormatting sqref="J67">
    <cfRule type="expression" dxfId="382" priority="582">
      <formula>R67</formula>
    </cfRule>
  </conditionalFormatting>
  <conditionalFormatting sqref="J68">
    <cfRule type="expression" dxfId="381" priority="581">
      <formula>R68</formula>
    </cfRule>
  </conditionalFormatting>
  <conditionalFormatting sqref="J69">
    <cfRule type="expression" dxfId="380" priority="580">
      <formula>R69</formula>
    </cfRule>
  </conditionalFormatting>
  <conditionalFormatting sqref="J70">
    <cfRule type="expression" dxfId="379" priority="579">
      <formula>R70</formula>
    </cfRule>
  </conditionalFormatting>
  <conditionalFormatting sqref="J71">
    <cfRule type="expression" dxfId="378" priority="578">
      <formula>R71</formula>
    </cfRule>
  </conditionalFormatting>
  <conditionalFormatting sqref="J74">
    <cfRule type="expression" dxfId="377" priority="576">
      <formula>R74</formula>
    </cfRule>
  </conditionalFormatting>
  <conditionalFormatting sqref="J75">
    <cfRule type="expression" dxfId="376" priority="575">
      <formula>R75</formula>
    </cfRule>
  </conditionalFormatting>
  <conditionalFormatting sqref="J73">
    <cfRule type="expression" dxfId="375" priority="574">
      <formula>R73</formula>
    </cfRule>
  </conditionalFormatting>
  <conditionalFormatting sqref="J76">
    <cfRule type="expression" dxfId="374" priority="573">
      <formula>R76</formula>
    </cfRule>
  </conditionalFormatting>
  <conditionalFormatting sqref="J77">
    <cfRule type="expression" dxfId="373" priority="572">
      <formula>R77</formula>
    </cfRule>
  </conditionalFormatting>
  <conditionalFormatting sqref="J78">
    <cfRule type="expression" dxfId="372" priority="570">
      <formula>R78</formula>
    </cfRule>
  </conditionalFormatting>
  <conditionalFormatting sqref="J79">
    <cfRule type="expression" dxfId="371" priority="569">
      <formula>R79</formula>
    </cfRule>
  </conditionalFormatting>
  <conditionalFormatting sqref="J80">
    <cfRule type="expression" dxfId="370" priority="568">
      <formula>R80</formula>
    </cfRule>
  </conditionalFormatting>
  <conditionalFormatting sqref="J81">
    <cfRule type="expression" dxfId="369" priority="567">
      <formula>R81</formula>
    </cfRule>
  </conditionalFormatting>
  <conditionalFormatting sqref="J82">
    <cfRule type="expression" dxfId="368" priority="566">
      <formula>R82</formula>
    </cfRule>
  </conditionalFormatting>
  <conditionalFormatting sqref="J83">
    <cfRule type="expression" dxfId="367" priority="565">
      <formula>R83</formula>
    </cfRule>
  </conditionalFormatting>
  <conditionalFormatting sqref="J84">
    <cfRule type="expression" dxfId="366" priority="564">
      <formula>R84</formula>
    </cfRule>
  </conditionalFormatting>
  <conditionalFormatting sqref="J85">
    <cfRule type="expression" dxfId="365" priority="563">
      <formula>R85</formula>
    </cfRule>
  </conditionalFormatting>
  <conditionalFormatting sqref="J86:J90">
    <cfRule type="expression" dxfId="364" priority="562">
      <formula>R86</formula>
    </cfRule>
  </conditionalFormatting>
  <conditionalFormatting sqref="J91">
    <cfRule type="expression" dxfId="363" priority="561">
      <formula>R91</formula>
    </cfRule>
  </conditionalFormatting>
  <conditionalFormatting sqref="J92">
    <cfRule type="expression" dxfId="362" priority="560">
      <formula>R92</formula>
    </cfRule>
  </conditionalFormatting>
  <conditionalFormatting sqref="J93">
    <cfRule type="expression" dxfId="361" priority="559">
      <formula>R93</formula>
    </cfRule>
  </conditionalFormatting>
  <conditionalFormatting sqref="J94">
    <cfRule type="expression" dxfId="360" priority="558">
      <formula>R94</formula>
    </cfRule>
  </conditionalFormatting>
  <conditionalFormatting sqref="J95">
    <cfRule type="expression" dxfId="359" priority="557">
      <formula>R95</formula>
    </cfRule>
  </conditionalFormatting>
  <conditionalFormatting sqref="J98">
    <cfRule type="expression" dxfId="358" priority="555">
      <formula>R98</formula>
    </cfRule>
  </conditionalFormatting>
  <conditionalFormatting sqref="J99:J101">
    <cfRule type="expression" dxfId="357" priority="554">
      <formula>R99</formula>
    </cfRule>
  </conditionalFormatting>
  <conditionalFormatting sqref="J104">
    <cfRule type="expression" dxfId="356" priority="552">
      <formula>R104</formula>
    </cfRule>
  </conditionalFormatting>
  <conditionalFormatting sqref="J105">
    <cfRule type="expression" dxfId="355" priority="551">
      <formula>R105</formula>
    </cfRule>
  </conditionalFormatting>
  <conditionalFormatting sqref="J106">
    <cfRule type="expression" dxfId="354" priority="550">
      <formula>R106</formula>
    </cfRule>
  </conditionalFormatting>
  <conditionalFormatting sqref="J109">
    <cfRule type="expression" dxfId="353" priority="548">
      <formula>R109</formula>
    </cfRule>
  </conditionalFormatting>
  <conditionalFormatting sqref="J112">
    <cfRule type="expression" dxfId="352" priority="546">
      <formula>R112</formula>
    </cfRule>
  </conditionalFormatting>
  <conditionalFormatting sqref="J116">
    <cfRule type="expression" dxfId="351" priority="544">
      <formula>R116</formula>
    </cfRule>
  </conditionalFormatting>
  <conditionalFormatting sqref="J117">
    <cfRule type="expression" dxfId="350" priority="543">
      <formula>R117</formula>
    </cfRule>
  </conditionalFormatting>
  <conditionalFormatting sqref="J118">
    <cfRule type="expression" dxfId="349" priority="542">
      <formula>R118</formula>
    </cfRule>
  </conditionalFormatting>
  <conditionalFormatting sqref="J119">
    <cfRule type="expression" dxfId="348" priority="541">
      <formula>R119</formula>
    </cfRule>
  </conditionalFormatting>
  <conditionalFormatting sqref="J120">
    <cfRule type="expression" dxfId="347" priority="540">
      <formula>R120</formula>
    </cfRule>
  </conditionalFormatting>
  <conditionalFormatting sqref="J121">
    <cfRule type="expression" dxfId="346" priority="539">
      <formula>R121</formula>
    </cfRule>
  </conditionalFormatting>
  <conditionalFormatting sqref="J123">
    <cfRule type="expression" dxfId="345" priority="538">
      <formula>R123</formula>
    </cfRule>
  </conditionalFormatting>
  <conditionalFormatting sqref="J124:J126">
    <cfRule type="expression" dxfId="344" priority="537">
      <formula>R124</formula>
    </cfRule>
  </conditionalFormatting>
  <conditionalFormatting sqref="J127">
    <cfRule type="expression" dxfId="343" priority="536">
      <formula>R127</formula>
    </cfRule>
  </conditionalFormatting>
  <conditionalFormatting sqref="J128:J130">
    <cfRule type="expression" dxfId="342" priority="535">
      <formula>R128</formula>
    </cfRule>
  </conditionalFormatting>
  <conditionalFormatting sqref="J131">
    <cfRule type="expression" dxfId="341" priority="534">
      <formula>R131</formula>
    </cfRule>
  </conditionalFormatting>
  <conditionalFormatting sqref="J132:J133">
    <cfRule type="expression" dxfId="340" priority="533">
      <formula>R132</formula>
    </cfRule>
  </conditionalFormatting>
  <conditionalFormatting sqref="J134">
    <cfRule type="expression" dxfId="339" priority="532">
      <formula>R134</formula>
    </cfRule>
  </conditionalFormatting>
  <conditionalFormatting sqref="J136">
    <cfRule type="expression" dxfId="338" priority="531">
      <formula>R136</formula>
    </cfRule>
  </conditionalFormatting>
  <conditionalFormatting sqref="J137:J138">
    <cfRule type="expression" dxfId="337" priority="530">
      <formula>R137</formula>
    </cfRule>
  </conditionalFormatting>
  <conditionalFormatting sqref="J122">
    <cfRule type="expression" dxfId="336" priority="529">
      <formula>R122</formula>
    </cfRule>
  </conditionalFormatting>
  <conditionalFormatting sqref="J157">
    <cfRule type="expression" dxfId="335" priority="528">
      <formula>R157</formula>
    </cfRule>
  </conditionalFormatting>
  <conditionalFormatting sqref="J158:J162">
    <cfRule type="expression" dxfId="334" priority="527">
      <formula>R158</formula>
    </cfRule>
  </conditionalFormatting>
  <conditionalFormatting sqref="J139">
    <cfRule type="expression" dxfId="333" priority="526">
      <formula>R139</formula>
    </cfRule>
  </conditionalFormatting>
  <conditionalFormatting sqref="J140">
    <cfRule type="expression" dxfId="332" priority="525">
      <formula>R140</formula>
    </cfRule>
  </conditionalFormatting>
  <conditionalFormatting sqref="J141 J145:J146">
    <cfRule type="expression" dxfId="331" priority="524">
      <formula>R141</formula>
    </cfRule>
  </conditionalFormatting>
  <conditionalFormatting sqref="J149">
    <cfRule type="expression" dxfId="330" priority="521">
      <formula>R149</formula>
    </cfRule>
  </conditionalFormatting>
  <conditionalFormatting sqref="J150:J156">
    <cfRule type="expression" dxfId="329" priority="520">
      <formula>R150</formula>
    </cfRule>
  </conditionalFormatting>
  <conditionalFormatting sqref="J163">
    <cfRule type="expression" dxfId="328" priority="519">
      <formula>R163</formula>
    </cfRule>
  </conditionalFormatting>
  <conditionalFormatting sqref="J166">
    <cfRule type="expression" dxfId="327" priority="517">
      <formula>R166</formula>
    </cfRule>
  </conditionalFormatting>
  <conditionalFormatting sqref="J176">
    <cfRule type="expression" dxfId="326" priority="515">
      <formula>R176</formula>
    </cfRule>
  </conditionalFormatting>
  <conditionalFormatting sqref="J177">
    <cfRule type="expression" dxfId="325" priority="514">
      <formula>R177</formula>
    </cfRule>
  </conditionalFormatting>
  <conditionalFormatting sqref="J178">
    <cfRule type="expression" dxfId="324" priority="513">
      <formula>R178</formula>
    </cfRule>
  </conditionalFormatting>
  <conditionalFormatting sqref="J179:J180">
    <cfRule type="expression" dxfId="323" priority="512">
      <formula>R179</formula>
    </cfRule>
  </conditionalFormatting>
  <conditionalFormatting sqref="J183">
    <cfRule type="expression" dxfId="322" priority="502">
      <formula>R183</formula>
    </cfRule>
  </conditionalFormatting>
  <conditionalFormatting sqref="J184">
    <cfRule type="expression" dxfId="321" priority="501">
      <formula>R184</formula>
    </cfRule>
  </conditionalFormatting>
  <conditionalFormatting sqref="J181">
    <cfRule type="expression" dxfId="320" priority="504">
      <formula>R181</formula>
    </cfRule>
  </conditionalFormatting>
  <conditionalFormatting sqref="J182">
    <cfRule type="expression" dxfId="319" priority="503">
      <formula>R182</formula>
    </cfRule>
  </conditionalFormatting>
  <conditionalFormatting sqref="J142">
    <cfRule type="expression" dxfId="318" priority="500">
      <formula>R142</formula>
    </cfRule>
  </conditionalFormatting>
  <conditionalFormatting sqref="J143">
    <cfRule type="expression" dxfId="317" priority="499">
      <formula>R143</formula>
    </cfRule>
  </conditionalFormatting>
  <conditionalFormatting sqref="J144">
    <cfRule type="expression" dxfId="316" priority="498">
      <formula>R144</formula>
    </cfRule>
  </conditionalFormatting>
  <conditionalFormatting sqref="J189:J191">
    <cfRule type="expression" dxfId="315" priority="496">
      <formula>R189</formula>
    </cfRule>
  </conditionalFormatting>
  <conditionalFormatting sqref="J192">
    <cfRule type="expression" dxfId="314" priority="495">
      <formula>R192</formula>
    </cfRule>
  </conditionalFormatting>
  <conditionalFormatting sqref="J193:J196">
    <cfRule type="expression" dxfId="313" priority="494">
      <formula>R193</formula>
    </cfRule>
  </conditionalFormatting>
  <conditionalFormatting sqref="J197">
    <cfRule type="expression" dxfId="312" priority="493">
      <formula>R197</formula>
    </cfRule>
  </conditionalFormatting>
  <conditionalFormatting sqref="J198:J202">
    <cfRule type="expression" dxfId="311" priority="492">
      <formula>R198</formula>
    </cfRule>
  </conditionalFormatting>
  <conditionalFormatting sqref="J203">
    <cfRule type="expression" dxfId="310" priority="491">
      <formula>R203</formula>
    </cfRule>
  </conditionalFormatting>
  <conditionalFormatting sqref="J204">
    <cfRule type="expression" dxfId="309" priority="489">
      <formula>R204</formula>
    </cfRule>
  </conditionalFormatting>
  <conditionalFormatting sqref="J205">
    <cfRule type="expression" dxfId="308" priority="488">
      <formula>R205</formula>
    </cfRule>
  </conditionalFormatting>
  <conditionalFormatting sqref="J206">
    <cfRule type="expression" dxfId="307" priority="487">
      <formula>R206</formula>
    </cfRule>
  </conditionalFormatting>
  <conditionalFormatting sqref="J207">
    <cfRule type="expression" dxfId="306" priority="486">
      <formula>R207</formula>
    </cfRule>
  </conditionalFormatting>
  <conditionalFormatting sqref="J208:J212">
    <cfRule type="expression" dxfId="305" priority="485">
      <formula>R208</formula>
    </cfRule>
  </conditionalFormatting>
  <conditionalFormatting sqref="J213">
    <cfRule type="expression" dxfId="304" priority="484">
      <formula>R213</formula>
    </cfRule>
  </conditionalFormatting>
  <conditionalFormatting sqref="J214">
    <cfRule type="expression" dxfId="303" priority="483">
      <formula>R214</formula>
    </cfRule>
  </conditionalFormatting>
  <conditionalFormatting sqref="J215:J217">
    <cfRule type="expression" dxfId="302" priority="482">
      <formula>R215</formula>
    </cfRule>
  </conditionalFormatting>
  <conditionalFormatting sqref="J218">
    <cfRule type="expression" dxfId="301" priority="481">
      <formula>R218</formula>
    </cfRule>
  </conditionalFormatting>
  <conditionalFormatting sqref="J219:J222">
    <cfRule type="expression" dxfId="300" priority="478">
      <formula>R219</formula>
    </cfRule>
  </conditionalFormatting>
  <conditionalFormatting sqref="J223">
    <cfRule type="expression" dxfId="299" priority="477">
      <formula>R223</formula>
    </cfRule>
  </conditionalFormatting>
  <conditionalFormatting sqref="J224:J225">
    <cfRule type="expression" dxfId="298" priority="476">
      <formula>R224</formula>
    </cfRule>
  </conditionalFormatting>
  <conditionalFormatting sqref="J226">
    <cfRule type="expression" dxfId="297" priority="475">
      <formula>R226</formula>
    </cfRule>
  </conditionalFormatting>
  <conditionalFormatting sqref="J227:J229">
    <cfRule type="expression" dxfId="296" priority="474">
      <formula>R227</formula>
    </cfRule>
  </conditionalFormatting>
  <conditionalFormatting sqref="J239">
    <cfRule type="expression" dxfId="295" priority="471">
      <formula>R239</formula>
    </cfRule>
  </conditionalFormatting>
  <conditionalFormatting sqref="J240">
    <cfRule type="expression" dxfId="294" priority="470">
      <formula>R240</formula>
    </cfRule>
  </conditionalFormatting>
  <conditionalFormatting sqref="J241:J245">
    <cfRule type="expression" dxfId="293" priority="469">
      <formula>R241</formula>
    </cfRule>
  </conditionalFormatting>
  <conditionalFormatting sqref="J247:J248 J251:J252">
    <cfRule type="expression" dxfId="292" priority="467">
      <formula>R247</formula>
    </cfRule>
  </conditionalFormatting>
  <conditionalFormatting sqref="J253">
    <cfRule type="expression" dxfId="291" priority="466">
      <formula>R253</formula>
    </cfRule>
  </conditionalFormatting>
  <conditionalFormatting sqref="J254">
    <cfRule type="expression" dxfId="290" priority="465">
      <formula>R254</formula>
    </cfRule>
  </conditionalFormatting>
  <conditionalFormatting sqref="J258">
    <cfRule type="expression" dxfId="289" priority="461">
      <formula>R258</formula>
    </cfRule>
  </conditionalFormatting>
  <conditionalFormatting sqref="J259:J262">
    <cfRule type="expression" dxfId="288" priority="460">
      <formula>R259</formula>
    </cfRule>
  </conditionalFormatting>
  <conditionalFormatting sqref="J263">
    <cfRule type="expression" dxfId="287" priority="459">
      <formula>R263</formula>
    </cfRule>
  </conditionalFormatting>
  <conditionalFormatting sqref="J264">
    <cfRule type="expression" dxfId="286" priority="458">
      <formula>R264</formula>
    </cfRule>
  </conditionalFormatting>
  <conditionalFormatting sqref="J265">
    <cfRule type="expression" dxfId="285" priority="457">
      <formula>R265</formula>
    </cfRule>
  </conditionalFormatting>
  <conditionalFormatting sqref="J266">
    <cfRule type="expression" dxfId="284" priority="456">
      <formula>R266</formula>
    </cfRule>
  </conditionalFormatting>
  <conditionalFormatting sqref="J267:J269">
    <cfRule type="expression" dxfId="283" priority="455">
      <formula>R267</formula>
    </cfRule>
  </conditionalFormatting>
  <conditionalFormatting sqref="J270">
    <cfRule type="expression" dxfId="282" priority="454">
      <formula>R270</formula>
    </cfRule>
  </conditionalFormatting>
  <conditionalFormatting sqref="J273">
    <cfRule type="expression" dxfId="281" priority="452">
      <formula>R273</formula>
    </cfRule>
  </conditionalFormatting>
  <conditionalFormatting sqref="J277">
    <cfRule type="expression" dxfId="280" priority="448">
      <formula>R277</formula>
    </cfRule>
  </conditionalFormatting>
  <conditionalFormatting sqref="J278">
    <cfRule type="expression" dxfId="279" priority="447">
      <formula>R278</formula>
    </cfRule>
  </conditionalFormatting>
  <conditionalFormatting sqref="J279">
    <cfRule type="expression" dxfId="278" priority="446">
      <formula>R279</formula>
    </cfRule>
  </conditionalFormatting>
  <conditionalFormatting sqref="J280:J283">
    <cfRule type="expression" dxfId="277" priority="445">
      <formula>R280</formula>
    </cfRule>
  </conditionalFormatting>
  <conditionalFormatting sqref="J284">
    <cfRule type="expression" dxfId="276" priority="444">
      <formula>R284</formula>
    </cfRule>
  </conditionalFormatting>
  <conditionalFormatting sqref="J285">
    <cfRule type="expression" dxfId="275" priority="443">
      <formula>R285</formula>
    </cfRule>
  </conditionalFormatting>
  <conditionalFormatting sqref="J286">
    <cfRule type="expression" dxfId="274" priority="442">
      <formula>R286</formula>
    </cfRule>
  </conditionalFormatting>
  <conditionalFormatting sqref="J287:J288">
    <cfRule type="expression" dxfId="273" priority="441">
      <formula>R287</formula>
    </cfRule>
  </conditionalFormatting>
  <conditionalFormatting sqref="J289">
    <cfRule type="expression" dxfId="272" priority="440">
      <formula>R289</formula>
    </cfRule>
  </conditionalFormatting>
  <conditionalFormatting sqref="J290">
    <cfRule type="expression" dxfId="271" priority="439">
      <formula>R290</formula>
    </cfRule>
  </conditionalFormatting>
  <conditionalFormatting sqref="J291">
    <cfRule type="expression" dxfId="270" priority="438">
      <formula>R291</formula>
    </cfRule>
  </conditionalFormatting>
  <conditionalFormatting sqref="J292">
    <cfRule type="expression" dxfId="269" priority="437">
      <formula>R292</formula>
    </cfRule>
  </conditionalFormatting>
  <conditionalFormatting sqref="J293">
    <cfRule type="expression" dxfId="268" priority="436">
      <formula>R293</formula>
    </cfRule>
  </conditionalFormatting>
  <conditionalFormatting sqref="J303">
    <cfRule type="expression" dxfId="267" priority="433">
      <formula>R303</formula>
    </cfRule>
  </conditionalFormatting>
  <conditionalFormatting sqref="J304">
    <cfRule type="expression" dxfId="266" priority="432">
      <formula>R304</formula>
    </cfRule>
  </conditionalFormatting>
  <conditionalFormatting sqref="J305">
    <cfRule type="expression" dxfId="265" priority="431">
      <formula>R305</formula>
    </cfRule>
  </conditionalFormatting>
  <conditionalFormatting sqref="J306">
    <cfRule type="expression" dxfId="264" priority="430">
      <formula>R306</formula>
    </cfRule>
  </conditionalFormatting>
  <conditionalFormatting sqref="J315">
    <cfRule type="expression" dxfId="263" priority="427">
      <formula>R315</formula>
    </cfRule>
  </conditionalFormatting>
  <conditionalFormatting sqref="J316:J317">
    <cfRule type="expression" dxfId="262" priority="426">
      <formula>R316</formula>
    </cfRule>
  </conditionalFormatting>
  <conditionalFormatting sqref="J318">
    <cfRule type="expression" dxfId="261" priority="425">
      <formula>R318</formula>
    </cfRule>
  </conditionalFormatting>
  <conditionalFormatting sqref="J319">
    <cfRule type="expression" dxfId="260" priority="424">
      <formula>R319</formula>
    </cfRule>
  </conditionalFormatting>
  <conditionalFormatting sqref="J323">
    <cfRule type="expression" dxfId="259" priority="422">
      <formula>R323</formula>
    </cfRule>
  </conditionalFormatting>
  <conditionalFormatting sqref="J324">
    <cfRule type="expression" dxfId="258" priority="421">
      <formula>R324</formula>
    </cfRule>
  </conditionalFormatting>
  <conditionalFormatting sqref="J331">
    <cfRule type="expression" dxfId="257" priority="420">
      <formula>R331</formula>
    </cfRule>
  </conditionalFormatting>
  <conditionalFormatting sqref="J249">
    <cfRule type="expression" dxfId="256" priority="419">
      <formula>R249</formula>
    </cfRule>
  </conditionalFormatting>
  <conditionalFormatting sqref="J250">
    <cfRule type="expression" dxfId="255" priority="418">
      <formula>R250</formula>
    </cfRule>
  </conditionalFormatting>
  <conditionalFormatting sqref="J312">
    <cfRule type="expression" dxfId="254" priority="417">
      <formula>R312</formula>
    </cfRule>
  </conditionalFormatting>
  <conditionalFormatting sqref="J313">
    <cfRule type="expression" dxfId="253" priority="416">
      <formula>R313</formula>
    </cfRule>
  </conditionalFormatting>
  <conditionalFormatting sqref="J314">
    <cfRule type="expression" dxfId="252" priority="415">
      <formula>R314</formula>
    </cfRule>
  </conditionalFormatting>
  <conditionalFormatting sqref="J321">
    <cfRule type="expression" dxfId="251" priority="414">
      <formula>R321</formula>
    </cfRule>
  </conditionalFormatting>
  <conditionalFormatting sqref="J322">
    <cfRule type="expression" dxfId="250" priority="413">
      <formula>R322</formula>
    </cfRule>
  </conditionalFormatting>
  <conditionalFormatting sqref="J325">
    <cfRule type="expression" dxfId="249" priority="412">
      <formula>R325</formula>
    </cfRule>
  </conditionalFormatting>
  <conditionalFormatting sqref="J326:J328">
    <cfRule type="expression" dxfId="248" priority="411">
      <formula>R326</formula>
    </cfRule>
  </conditionalFormatting>
  <conditionalFormatting sqref="J329">
    <cfRule type="expression" dxfId="247" priority="410">
      <formula>R329</formula>
    </cfRule>
  </conditionalFormatting>
  <conditionalFormatting sqref="J332">
    <cfRule type="expression" dxfId="246" priority="409">
      <formula>R332</formula>
    </cfRule>
  </conditionalFormatting>
  <conditionalFormatting sqref="J333">
    <cfRule type="expression" dxfId="245" priority="408">
      <formula>R333</formula>
    </cfRule>
  </conditionalFormatting>
  <conditionalFormatting sqref="J334">
    <cfRule type="expression" dxfId="244" priority="407">
      <formula>R334</formula>
    </cfRule>
  </conditionalFormatting>
  <conditionalFormatting sqref="N5 N401:N468">
    <cfRule type="expression" dxfId="243" priority="406">
      <formula>R5</formula>
    </cfRule>
  </conditionalFormatting>
  <conditionalFormatting sqref="N6:N253">
    <cfRule type="expression" dxfId="242" priority="405">
      <formula>R6</formula>
    </cfRule>
  </conditionalFormatting>
  <conditionalFormatting sqref="O5:O253 O401:O468">
    <cfRule type="expression" dxfId="241" priority="404">
      <formula>R5</formula>
    </cfRule>
  </conditionalFormatting>
  <conditionalFormatting sqref="P5:P397 P401:P468">
    <cfRule type="expression" dxfId="240" priority="403">
      <formula>R5</formula>
    </cfRule>
  </conditionalFormatting>
  <conditionalFormatting sqref="Q5:Q359 Q364:Q366 Q368 Q370:Q371 Q373 Q375:Q385 Q389:Q391 Q401:Q468">
    <cfRule type="expression" dxfId="239" priority="401">
      <formula>R5</formula>
    </cfRule>
  </conditionalFormatting>
  <conditionalFormatting sqref="J335">
    <cfRule type="expression" dxfId="238" priority="400">
      <formula>R335</formula>
    </cfRule>
  </conditionalFormatting>
  <conditionalFormatting sqref="J336">
    <cfRule type="expression" dxfId="237" priority="395">
      <formula>R336</formula>
    </cfRule>
  </conditionalFormatting>
  <conditionalFormatting sqref="J337:J342">
    <cfRule type="expression" dxfId="236" priority="390">
      <formula>R337</formula>
    </cfRule>
  </conditionalFormatting>
  <conditionalFormatting sqref="J343">
    <cfRule type="expression" dxfId="235" priority="385">
      <formula>R343</formula>
    </cfRule>
  </conditionalFormatting>
  <conditionalFormatting sqref="J345">
    <cfRule type="expression" dxfId="234" priority="374">
      <formula>R345</formula>
    </cfRule>
  </conditionalFormatting>
  <conditionalFormatting sqref="J344">
    <cfRule type="expression" dxfId="233" priority="373">
      <formula>R344</formula>
    </cfRule>
  </conditionalFormatting>
  <conditionalFormatting sqref="J346">
    <cfRule type="expression" dxfId="232" priority="368">
      <formula>R346</formula>
    </cfRule>
  </conditionalFormatting>
  <conditionalFormatting sqref="J347:J348">
    <cfRule type="expression" dxfId="231" priority="363">
      <formula>R347</formula>
    </cfRule>
  </conditionalFormatting>
  <conditionalFormatting sqref="J349">
    <cfRule type="expression" dxfId="230" priority="358">
      <formula>R349</formula>
    </cfRule>
  </conditionalFormatting>
  <conditionalFormatting sqref="J350:J354">
    <cfRule type="expression" dxfId="229" priority="353">
      <formula>R350</formula>
    </cfRule>
  </conditionalFormatting>
  <conditionalFormatting sqref="J355">
    <cfRule type="expression" dxfId="228" priority="348">
      <formula>R355</formula>
    </cfRule>
  </conditionalFormatting>
  <conditionalFormatting sqref="J356">
    <cfRule type="expression" dxfId="227" priority="343">
      <formula>R356</formula>
    </cfRule>
  </conditionalFormatting>
  <conditionalFormatting sqref="J357">
    <cfRule type="expression" dxfId="226" priority="338">
      <formula>R357</formula>
    </cfRule>
  </conditionalFormatting>
  <conditionalFormatting sqref="J358">
    <cfRule type="expression" dxfId="225" priority="337">
      <formula>R358</formula>
    </cfRule>
  </conditionalFormatting>
  <conditionalFormatting sqref="N358">
    <cfRule type="expression" dxfId="224" priority="336">
      <formula>R358</formula>
    </cfRule>
  </conditionalFormatting>
  <conditionalFormatting sqref="O358">
    <cfRule type="expression" dxfId="223" priority="335">
      <formula>R358</formula>
    </cfRule>
  </conditionalFormatting>
  <conditionalFormatting sqref="J359">
    <cfRule type="expression" dxfId="222" priority="332">
      <formula>R359</formula>
    </cfRule>
  </conditionalFormatting>
  <conditionalFormatting sqref="N359">
    <cfRule type="expression" dxfId="221" priority="331">
      <formula>R359</formula>
    </cfRule>
  </conditionalFormatting>
  <conditionalFormatting sqref="O359">
    <cfRule type="expression" dxfId="220" priority="330">
      <formula>R359</formula>
    </cfRule>
  </conditionalFormatting>
  <conditionalFormatting sqref="Q360">
    <cfRule type="expression" dxfId="219" priority="327">
      <formula>R360</formula>
    </cfRule>
  </conditionalFormatting>
  <conditionalFormatting sqref="J360">
    <cfRule type="expression" dxfId="218" priority="326">
      <formula>R360</formula>
    </cfRule>
  </conditionalFormatting>
  <conditionalFormatting sqref="N321:N322">
    <cfRule type="expression" dxfId="217" priority="262">
      <formula>R321</formula>
    </cfRule>
  </conditionalFormatting>
  <conditionalFormatting sqref="O321:O322">
    <cfRule type="expression" dxfId="216" priority="261">
      <formula>R321</formula>
    </cfRule>
  </conditionalFormatting>
  <conditionalFormatting sqref="Q361">
    <cfRule type="expression" dxfId="215" priority="322">
      <formula>R361</formula>
    </cfRule>
  </conditionalFormatting>
  <conditionalFormatting sqref="J361">
    <cfRule type="expression" dxfId="214" priority="321">
      <formula>R361</formula>
    </cfRule>
  </conditionalFormatting>
  <conditionalFormatting sqref="N344:N345">
    <cfRule type="expression" dxfId="213" priority="252">
      <formula>R344</formula>
    </cfRule>
  </conditionalFormatting>
  <conditionalFormatting sqref="O344:O345">
    <cfRule type="expression" dxfId="212" priority="251">
      <formula>R344</formula>
    </cfRule>
  </conditionalFormatting>
  <conditionalFormatting sqref="Q362">
    <cfRule type="expression" dxfId="211" priority="317">
      <formula>R362</formula>
    </cfRule>
  </conditionalFormatting>
  <conditionalFormatting sqref="J362">
    <cfRule type="expression" dxfId="210" priority="316">
      <formula>R362</formula>
    </cfRule>
  </conditionalFormatting>
  <conditionalFormatting sqref="Q363">
    <cfRule type="expression" dxfId="209" priority="312">
      <formula>R363</formula>
    </cfRule>
  </conditionalFormatting>
  <conditionalFormatting sqref="J363">
    <cfRule type="expression" dxfId="208" priority="311">
      <formula>R363</formula>
    </cfRule>
  </conditionalFormatting>
  <conditionalFormatting sqref="N315:N316">
    <cfRule type="expression" dxfId="207" priority="242">
      <formula>R315</formula>
    </cfRule>
  </conditionalFormatting>
  <conditionalFormatting sqref="O315:O316">
    <cfRule type="expression" dxfId="206" priority="241">
      <formula>R315</formula>
    </cfRule>
  </conditionalFormatting>
  <conditionalFormatting sqref="N341">
    <cfRule type="expression" dxfId="205" priority="302">
      <formula>R341</formula>
    </cfRule>
  </conditionalFormatting>
  <conditionalFormatting sqref="O341">
    <cfRule type="expression" dxfId="204" priority="301">
      <formula>R341</formula>
    </cfRule>
  </conditionalFormatting>
  <conditionalFormatting sqref="N255:N257">
    <cfRule type="expression" dxfId="203" priority="300">
      <formula>R255</formula>
    </cfRule>
  </conditionalFormatting>
  <conditionalFormatting sqref="N254">
    <cfRule type="expression" dxfId="202" priority="299">
      <formula>R254</formula>
    </cfRule>
  </conditionalFormatting>
  <conditionalFormatting sqref="O256:O257">
    <cfRule type="expression" dxfId="201" priority="298">
      <formula>R256</formula>
    </cfRule>
  </conditionalFormatting>
  <conditionalFormatting sqref="O254">
    <cfRule type="expression" dxfId="200" priority="297">
      <formula>R254</formula>
    </cfRule>
  </conditionalFormatting>
  <conditionalFormatting sqref="O255">
    <cfRule type="expression" dxfId="199" priority="296">
      <formula>R255</formula>
    </cfRule>
  </conditionalFormatting>
  <conditionalFormatting sqref="N311">
    <cfRule type="expression" dxfId="198" priority="295">
      <formula>R311</formula>
    </cfRule>
  </conditionalFormatting>
  <conditionalFormatting sqref="O311">
    <cfRule type="expression" dxfId="197" priority="294">
      <formula>R311</formula>
    </cfRule>
  </conditionalFormatting>
  <conditionalFormatting sqref="N332:N334">
    <cfRule type="expression" dxfId="196" priority="293">
      <formula>R332</formula>
    </cfRule>
  </conditionalFormatting>
  <conditionalFormatting sqref="O332:O334">
    <cfRule type="expression" dxfId="195" priority="292">
      <formula>R332</formula>
    </cfRule>
  </conditionalFormatting>
  <conditionalFormatting sqref="N286:N287">
    <cfRule type="expression" dxfId="194" priority="291">
      <formula>R286</formula>
    </cfRule>
  </conditionalFormatting>
  <conditionalFormatting sqref="O286:O287">
    <cfRule type="expression" dxfId="193" priority="290">
      <formula>R286</formula>
    </cfRule>
  </conditionalFormatting>
  <conditionalFormatting sqref="N288">
    <cfRule type="expression" dxfId="192" priority="289">
      <formula>R288</formula>
    </cfRule>
  </conditionalFormatting>
  <conditionalFormatting sqref="O288">
    <cfRule type="expression" dxfId="191" priority="288">
      <formula>R288</formula>
    </cfRule>
  </conditionalFormatting>
  <conditionalFormatting sqref="N337:N338">
    <cfRule type="expression" dxfId="190" priority="287">
      <formula>R337</formula>
    </cfRule>
  </conditionalFormatting>
  <conditionalFormatting sqref="O338">
    <cfRule type="expression" dxfId="189" priority="286">
      <formula>R338</formula>
    </cfRule>
  </conditionalFormatting>
  <conditionalFormatting sqref="O337">
    <cfRule type="expression" dxfId="188" priority="285">
      <formula>R337</formula>
    </cfRule>
  </conditionalFormatting>
  <conditionalFormatting sqref="N339:N340">
    <cfRule type="expression" dxfId="187" priority="284">
      <formula>R339</formula>
    </cfRule>
  </conditionalFormatting>
  <conditionalFormatting sqref="O339:O340">
    <cfRule type="expression" dxfId="186" priority="283">
      <formula>R339</formula>
    </cfRule>
  </conditionalFormatting>
  <conditionalFormatting sqref="N342">
    <cfRule type="expression" dxfId="185" priority="282">
      <formula>R342</formula>
    </cfRule>
  </conditionalFormatting>
  <conditionalFormatting sqref="O342">
    <cfRule type="expression" dxfId="184" priority="281">
      <formula>R342</formula>
    </cfRule>
  </conditionalFormatting>
  <conditionalFormatting sqref="N270:N271">
    <cfRule type="expression" dxfId="183" priority="280">
      <formula>R270</formula>
    </cfRule>
  </conditionalFormatting>
  <conditionalFormatting sqref="O270:O271">
    <cfRule type="expression" dxfId="182" priority="279">
      <formula>R270</formula>
    </cfRule>
  </conditionalFormatting>
  <conditionalFormatting sqref="N272">
    <cfRule type="expression" dxfId="181" priority="278">
      <formula>R272</formula>
    </cfRule>
  </conditionalFormatting>
  <conditionalFormatting sqref="O272">
    <cfRule type="expression" dxfId="180" priority="277">
      <formula>R272</formula>
    </cfRule>
  </conditionalFormatting>
  <conditionalFormatting sqref="N306:N307">
    <cfRule type="expression" dxfId="179" priority="276">
      <formula>R306</formula>
    </cfRule>
  </conditionalFormatting>
  <conditionalFormatting sqref="O306:O307">
    <cfRule type="expression" dxfId="178" priority="275">
      <formula>R306</formula>
    </cfRule>
  </conditionalFormatting>
  <conditionalFormatting sqref="N308:N309">
    <cfRule type="expression" dxfId="177" priority="274">
      <formula>R308</formula>
    </cfRule>
  </conditionalFormatting>
  <conditionalFormatting sqref="O308:O309">
    <cfRule type="expression" dxfId="176" priority="273">
      <formula>R308</formula>
    </cfRule>
  </conditionalFormatting>
  <conditionalFormatting sqref="N310">
    <cfRule type="expression" dxfId="175" priority="272">
      <formula>R310</formula>
    </cfRule>
  </conditionalFormatting>
  <conditionalFormatting sqref="O310">
    <cfRule type="expression" dxfId="174" priority="271">
      <formula>R310</formula>
    </cfRule>
  </conditionalFormatting>
  <conditionalFormatting sqref="N346">
    <cfRule type="expression" dxfId="173" priority="270">
      <formula>R346</formula>
    </cfRule>
  </conditionalFormatting>
  <conditionalFormatting sqref="N347:N348">
    <cfRule type="expression" dxfId="172" priority="269">
      <formula>R347</formula>
    </cfRule>
  </conditionalFormatting>
  <conditionalFormatting sqref="O346">
    <cfRule type="expression" dxfId="171" priority="268">
      <formula>R346</formula>
    </cfRule>
  </conditionalFormatting>
  <conditionalFormatting sqref="O347:O348">
    <cfRule type="expression" dxfId="170" priority="267">
      <formula>R347</formula>
    </cfRule>
  </conditionalFormatting>
  <conditionalFormatting sqref="N264:N265">
    <cfRule type="expression" dxfId="169" priority="266">
      <formula>R264</formula>
    </cfRule>
  </conditionalFormatting>
  <conditionalFormatting sqref="O264:O265">
    <cfRule type="expression" dxfId="168" priority="265">
      <formula>R264</formula>
    </cfRule>
  </conditionalFormatting>
  <conditionalFormatting sqref="N289:N291">
    <cfRule type="expression" dxfId="167" priority="264">
      <formula>R289</formula>
    </cfRule>
  </conditionalFormatting>
  <conditionalFormatting sqref="O289:O291">
    <cfRule type="expression" dxfId="166" priority="263">
      <formula>R289</formula>
    </cfRule>
  </conditionalFormatting>
  <conditionalFormatting sqref="N325:N326">
    <cfRule type="expression" dxfId="165" priority="260">
      <formula>R325</formula>
    </cfRule>
  </conditionalFormatting>
  <conditionalFormatting sqref="O325:O326">
    <cfRule type="expression" dxfId="164" priority="259">
      <formula>R325</formula>
    </cfRule>
  </conditionalFormatting>
  <conditionalFormatting sqref="N327:N329">
    <cfRule type="expression" dxfId="163" priority="258">
      <formula>R327</formula>
    </cfRule>
  </conditionalFormatting>
  <conditionalFormatting sqref="O327:O329">
    <cfRule type="expression" dxfId="162" priority="257">
      <formula>R327</formula>
    </cfRule>
  </conditionalFormatting>
  <conditionalFormatting sqref="N330">
    <cfRule type="expression" dxfId="161" priority="256">
      <formula>R330</formula>
    </cfRule>
  </conditionalFormatting>
  <conditionalFormatting sqref="O330">
    <cfRule type="expression" dxfId="160" priority="255">
      <formula>R330</formula>
    </cfRule>
  </conditionalFormatting>
  <conditionalFormatting sqref="N343">
    <cfRule type="expression" dxfId="159" priority="254">
      <formula>R343</formula>
    </cfRule>
  </conditionalFormatting>
  <conditionalFormatting sqref="O343">
    <cfRule type="expression" dxfId="158" priority="253">
      <formula>R343</formula>
    </cfRule>
  </conditionalFormatting>
  <conditionalFormatting sqref="N273:N274">
    <cfRule type="expression" dxfId="157" priority="250">
      <formula>R273</formula>
    </cfRule>
  </conditionalFormatting>
  <conditionalFormatting sqref="O273:O274">
    <cfRule type="expression" dxfId="156" priority="249">
      <formula>R273</formula>
    </cfRule>
  </conditionalFormatting>
  <conditionalFormatting sqref="N275:N276">
    <cfRule type="expression" dxfId="155" priority="248">
      <formula>R275</formula>
    </cfRule>
  </conditionalFormatting>
  <conditionalFormatting sqref="O275:O276">
    <cfRule type="expression" dxfId="154" priority="247">
      <formula>R275</formula>
    </cfRule>
  </conditionalFormatting>
  <conditionalFormatting sqref="N303">
    <cfRule type="expression" dxfId="153" priority="246">
      <formula>R303</formula>
    </cfRule>
  </conditionalFormatting>
  <conditionalFormatting sqref="O303">
    <cfRule type="expression" dxfId="152" priority="245">
      <formula>R303</formula>
    </cfRule>
  </conditionalFormatting>
  <conditionalFormatting sqref="N304:N305">
    <cfRule type="expression" dxfId="151" priority="244">
      <formula>R304</formula>
    </cfRule>
  </conditionalFormatting>
  <conditionalFormatting sqref="O304:O305">
    <cfRule type="expression" dxfId="150" priority="243">
      <formula>R304</formula>
    </cfRule>
  </conditionalFormatting>
  <conditionalFormatting sqref="N317">
    <cfRule type="expression" dxfId="149" priority="240">
      <formula>R317</formula>
    </cfRule>
  </conditionalFormatting>
  <conditionalFormatting sqref="O317">
    <cfRule type="expression" dxfId="148" priority="239">
      <formula>R317</formula>
    </cfRule>
  </conditionalFormatting>
  <conditionalFormatting sqref="N356">
    <cfRule type="expression" dxfId="147" priority="238">
      <formula>R356</formula>
    </cfRule>
  </conditionalFormatting>
  <conditionalFormatting sqref="O356">
    <cfRule type="expression" dxfId="146" priority="237">
      <formula>R356</formula>
    </cfRule>
  </conditionalFormatting>
  <conditionalFormatting sqref="N357">
    <cfRule type="expression" dxfId="145" priority="236">
      <formula>R357</formula>
    </cfRule>
  </conditionalFormatting>
  <conditionalFormatting sqref="O357">
    <cfRule type="expression" dxfId="144" priority="235">
      <formula>R357</formula>
    </cfRule>
  </conditionalFormatting>
  <conditionalFormatting sqref="N279">
    <cfRule type="expression" dxfId="143" priority="234">
      <formula>R279</formula>
    </cfRule>
  </conditionalFormatting>
  <conditionalFormatting sqref="O279">
    <cfRule type="expression" dxfId="142" priority="233">
      <formula>R279</formula>
    </cfRule>
  </conditionalFormatting>
  <conditionalFormatting sqref="N280">
    <cfRule type="expression" dxfId="141" priority="232">
      <formula>R280</formula>
    </cfRule>
  </conditionalFormatting>
  <conditionalFormatting sqref="O280">
    <cfRule type="expression" dxfId="140" priority="231">
      <formula>R280</formula>
    </cfRule>
  </conditionalFormatting>
  <conditionalFormatting sqref="N281">
    <cfRule type="expression" dxfId="139" priority="230">
      <formula>R281</formula>
    </cfRule>
  </conditionalFormatting>
  <conditionalFormatting sqref="O281">
    <cfRule type="expression" dxfId="138" priority="229">
      <formula>R281</formula>
    </cfRule>
  </conditionalFormatting>
  <conditionalFormatting sqref="N282">
    <cfRule type="expression" dxfId="137" priority="228">
      <formula>R282</formula>
    </cfRule>
  </conditionalFormatting>
  <conditionalFormatting sqref="O282">
    <cfRule type="expression" dxfId="136" priority="227">
      <formula>R282</formula>
    </cfRule>
  </conditionalFormatting>
  <conditionalFormatting sqref="N283">
    <cfRule type="expression" dxfId="135" priority="226">
      <formula>R283</formula>
    </cfRule>
  </conditionalFormatting>
  <conditionalFormatting sqref="O283">
    <cfRule type="expression" dxfId="134" priority="225">
      <formula>R283</formula>
    </cfRule>
  </conditionalFormatting>
  <conditionalFormatting sqref="N298:N299">
    <cfRule type="expression" dxfId="133" priority="224">
      <formula>R298</formula>
    </cfRule>
  </conditionalFormatting>
  <conditionalFormatting sqref="O298:O299">
    <cfRule type="expression" dxfId="132" priority="223">
      <formula>R298</formula>
    </cfRule>
  </conditionalFormatting>
  <conditionalFormatting sqref="N297">
    <cfRule type="expression" dxfId="131" priority="222">
      <formula>R297</formula>
    </cfRule>
  </conditionalFormatting>
  <conditionalFormatting sqref="O297">
    <cfRule type="expression" dxfId="130" priority="221">
      <formula>R297</formula>
    </cfRule>
  </conditionalFormatting>
  <conditionalFormatting sqref="N300:N301">
    <cfRule type="expression" dxfId="129" priority="220">
      <formula>R300</formula>
    </cfRule>
  </conditionalFormatting>
  <conditionalFormatting sqref="O300:O301">
    <cfRule type="expression" dxfId="128" priority="219">
      <formula>R300</formula>
    </cfRule>
  </conditionalFormatting>
  <conditionalFormatting sqref="N302">
    <cfRule type="expression" dxfId="127" priority="218">
      <formula>R302</formula>
    </cfRule>
  </conditionalFormatting>
  <conditionalFormatting sqref="O302">
    <cfRule type="expression" dxfId="126" priority="217">
      <formula>R302</formula>
    </cfRule>
  </conditionalFormatting>
  <conditionalFormatting sqref="N320">
    <cfRule type="expression" dxfId="125" priority="216">
      <formula>R320</formula>
    </cfRule>
  </conditionalFormatting>
  <conditionalFormatting sqref="O320">
    <cfRule type="expression" dxfId="124" priority="215">
      <formula>R320</formula>
    </cfRule>
  </conditionalFormatting>
  <conditionalFormatting sqref="N318">
    <cfRule type="expression" dxfId="123" priority="214">
      <formula>R318</formula>
    </cfRule>
  </conditionalFormatting>
  <conditionalFormatting sqref="O318">
    <cfRule type="expression" dxfId="122" priority="213">
      <formula>R318</formula>
    </cfRule>
  </conditionalFormatting>
  <conditionalFormatting sqref="N319">
    <cfRule type="expression" dxfId="121" priority="212">
      <formula>R319</formula>
    </cfRule>
  </conditionalFormatting>
  <conditionalFormatting sqref="O319">
    <cfRule type="expression" dxfId="120" priority="211">
      <formula>R319</formula>
    </cfRule>
  </conditionalFormatting>
  <conditionalFormatting sqref="N331">
    <cfRule type="expression" dxfId="119" priority="210">
      <formula>R331</formula>
    </cfRule>
  </conditionalFormatting>
  <conditionalFormatting sqref="O331">
    <cfRule type="expression" dxfId="118" priority="209">
      <formula>R331</formula>
    </cfRule>
  </conditionalFormatting>
  <conditionalFormatting sqref="N355">
    <cfRule type="expression" dxfId="117" priority="208">
      <formula>R355</formula>
    </cfRule>
  </conditionalFormatting>
  <conditionalFormatting sqref="O355">
    <cfRule type="expression" dxfId="116" priority="207">
      <formula>R355</formula>
    </cfRule>
  </conditionalFormatting>
  <conditionalFormatting sqref="N284:N285">
    <cfRule type="expression" dxfId="115" priority="206">
      <formula>R284</formula>
    </cfRule>
  </conditionalFormatting>
  <conditionalFormatting sqref="O284:O285">
    <cfRule type="expression" dxfId="114" priority="205">
      <formula>R284</formula>
    </cfRule>
  </conditionalFormatting>
  <conditionalFormatting sqref="N293:N294">
    <cfRule type="expression" dxfId="113" priority="204">
      <formula>R293</formula>
    </cfRule>
  </conditionalFormatting>
  <conditionalFormatting sqref="O293:O294">
    <cfRule type="expression" dxfId="112" priority="203">
      <formula>R293</formula>
    </cfRule>
  </conditionalFormatting>
  <conditionalFormatting sqref="N295:N296">
    <cfRule type="expression" dxfId="111" priority="202">
      <formula>R295</formula>
    </cfRule>
  </conditionalFormatting>
  <conditionalFormatting sqref="O295:O296">
    <cfRule type="expression" dxfId="110" priority="201">
      <formula>R295</formula>
    </cfRule>
  </conditionalFormatting>
  <conditionalFormatting sqref="N323:N324">
    <cfRule type="expression" dxfId="109" priority="200">
      <formula>R323</formula>
    </cfRule>
  </conditionalFormatting>
  <conditionalFormatting sqref="O324">
    <cfRule type="expression" dxfId="108" priority="199">
      <formula>R324</formula>
    </cfRule>
  </conditionalFormatting>
  <conditionalFormatting sqref="N349">
    <cfRule type="expression" dxfId="107" priority="198">
      <formula>R349</formula>
    </cfRule>
  </conditionalFormatting>
  <conditionalFormatting sqref="O349">
    <cfRule type="expression" dxfId="106" priority="197">
      <formula>R349</formula>
    </cfRule>
  </conditionalFormatting>
  <conditionalFormatting sqref="N350:N351">
    <cfRule type="expression" dxfId="105" priority="196">
      <formula>R350</formula>
    </cfRule>
  </conditionalFormatting>
  <conditionalFormatting sqref="O350:O351">
    <cfRule type="expression" dxfId="104" priority="195">
      <formula>R350</formula>
    </cfRule>
  </conditionalFormatting>
  <conditionalFormatting sqref="N352:N354">
    <cfRule type="expression" dxfId="103" priority="194">
      <formula>R352</formula>
    </cfRule>
  </conditionalFormatting>
  <conditionalFormatting sqref="O352:O354">
    <cfRule type="expression" dxfId="102" priority="193">
      <formula>R352</formula>
    </cfRule>
  </conditionalFormatting>
  <conditionalFormatting sqref="N258:N260">
    <cfRule type="expression" dxfId="101" priority="192">
      <formula>R258</formula>
    </cfRule>
  </conditionalFormatting>
  <conditionalFormatting sqref="O258:O260">
    <cfRule type="expression" dxfId="100" priority="191">
      <formula>R258</formula>
    </cfRule>
  </conditionalFormatting>
  <conditionalFormatting sqref="N261:N263">
    <cfRule type="expression" dxfId="99" priority="190">
      <formula>R261</formula>
    </cfRule>
  </conditionalFormatting>
  <conditionalFormatting sqref="O261:O263">
    <cfRule type="expression" dxfId="98" priority="189">
      <formula>R261</formula>
    </cfRule>
  </conditionalFormatting>
  <conditionalFormatting sqref="N277:N278">
    <cfRule type="expression" dxfId="97" priority="188">
      <formula>R277</formula>
    </cfRule>
  </conditionalFormatting>
  <conditionalFormatting sqref="O277:O278">
    <cfRule type="expression" dxfId="96" priority="187">
      <formula>R277</formula>
    </cfRule>
  </conditionalFormatting>
  <conditionalFormatting sqref="N292">
    <cfRule type="expression" dxfId="95" priority="186">
      <formula>R292</formula>
    </cfRule>
  </conditionalFormatting>
  <conditionalFormatting sqref="O292">
    <cfRule type="expression" dxfId="94" priority="185">
      <formula>R292</formula>
    </cfRule>
  </conditionalFormatting>
  <conditionalFormatting sqref="N312:N313">
    <cfRule type="expression" dxfId="93" priority="184">
      <formula>R312</formula>
    </cfRule>
  </conditionalFormatting>
  <conditionalFormatting sqref="O312:O313">
    <cfRule type="expression" dxfId="92" priority="183">
      <formula>R312</formula>
    </cfRule>
  </conditionalFormatting>
  <conditionalFormatting sqref="N314">
    <cfRule type="expression" dxfId="91" priority="182">
      <formula>R314</formula>
    </cfRule>
  </conditionalFormatting>
  <conditionalFormatting sqref="O314">
    <cfRule type="expression" dxfId="90" priority="181">
      <formula>R314</formula>
    </cfRule>
  </conditionalFormatting>
  <conditionalFormatting sqref="N335">
    <cfRule type="expression" dxfId="89" priority="180">
      <formula>R335</formula>
    </cfRule>
  </conditionalFormatting>
  <conditionalFormatting sqref="O335">
    <cfRule type="expression" dxfId="88" priority="179">
      <formula>R335</formula>
    </cfRule>
  </conditionalFormatting>
  <conditionalFormatting sqref="N336">
    <cfRule type="expression" dxfId="87" priority="178">
      <formula>R336</formula>
    </cfRule>
  </conditionalFormatting>
  <conditionalFormatting sqref="O336">
    <cfRule type="expression" dxfId="86" priority="177">
      <formula>R336</formula>
    </cfRule>
  </conditionalFormatting>
  <conditionalFormatting sqref="O323">
    <cfRule type="expression" dxfId="85" priority="176">
      <formula>R323</formula>
    </cfRule>
  </conditionalFormatting>
  <conditionalFormatting sqref="J367">
    <cfRule type="expression" dxfId="84" priority="175">
      <formula>R367</formula>
    </cfRule>
  </conditionalFormatting>
  <conditionalFormatting sqref="Q367">
    <cfRule type="expression" dxfId="83" priority="171">
      <formula>R367</formula>
    </cfRule>
  </conditionalFormatting>
  <conditionalFormatting sqref="J369">
    <cfRule type="expression" dxfId="82" priority="165">
      <formula>R369</formula>
    </cfRule>
  </conditionalFormatting>
  <conditionalFormatting sqref="Q369">
    <cfRule type="expression" dxfId="81" priority="161">
      <formula>R369</formula>
    </cfRule>
  </conditionalFormatting>
  <conditionalFormatting sqref="J372">
    <cfRule type="expression" dxfId="80" priority="155">
      <formula>R372</formula>
    </cfRule>
  </conditionalFormatting>
  <conditionalFormatting sqref="Q372">
    <cfRule type="expression" dxfId="79" priority="151">
      <formula>R372</formula>
    </cfRule>
  </conditionalFormatting>
  <conditionalFormatting sqref="J374">
    <cfRule type="expression" dxfId="78" priority="145">
      <formula>R374</formula>
    </cfRule>
  </conditionalFormatting>
  <conditionalFormatting sqref="Q374">
    <cfRule type="expression" dxfId="77" priority="141">
      <formula>R374</formula>
    </cfRule>
  </conditionalFormatting>
  <conditionalFormatting sqref="J381">
    <cfRule type="expression" dxfId="76" priority="130">
      <formula>R381</formula>
    </cfRule>
  </conditionalFormatting>
  <conditionalFormatting sqref="J386">
    <cfRule type="expression" dxfId="75" priority="129">
      <formula>R386</formula>
    </cfRule>
  </conditionalFormatting>
  <conditionalFormatting sqref="Q386">
    <cfRule type="expression" dxfId="74" priority="125">
      <formula>R386</formula>
    </cfRule>
  </conditionalFormatting>
  <conditionalFormatting sqref="N373">
    <cfRule type="expression" dxfId="73" priority="55">
      <formula>R373</formula>
    </cfRule>
  </conditionalFormatting>
  <conditionalFormatting sqref="O373">
    <cfRule type="expression" dxfId="72" priority="54">
      <formula>R373</formula>
    </cfRule>
  </conditionalFormatting>
  <conditionalFormatting sqref="Q387">
    <cfRule type="expression" dxfId="71" priority="120">
      <formula>R387</formula>
    </cfRule>
  </conditionalFormatting>
  <conditionalFormatting sqref="Q388">
    <cfRule type="expression" dxfId="70" priority="115">
      <formula>R388</formula>
    </cfRule>
  </conditionalFormatting>
  <conditionalFormatting sqref="N387">
    <cfRule type="expression" dxfId="69" priority="43">
      <formula>R387</formula>
    </cfRule>
  </conditionalFormatting>
  <conditionalFormatting sqref="O387">
    <cfRule type="expression" dxfId="68" priority="42">
      <formula>R387</formula>
    </cfRule>
  </conditionalFormatting>
  <conditionalFormatting sqref="Q392">
    <cfRule type="expression" dxfId="67" priority="103">
      <formula>R392</formula>
    </cfRule>
  </conditionalFormatting>
  <conditionalFormatting sqref="N369">
    <cfRule type="expression" dxfId="66" priority="37">
      <formula>R369</formula>
    </cfRule>
  </conditionalFormatting>
  <conditionalFormatting sqref="O369">
    <cfRule type="expression" dxfId="65" priority="36">
      <formula>R369</formula>
    </cfRule>
  </conditionalFormatting>
  <conditionalFormatting sqref="Q393:Q396">
    <cfRule type="expression" dxfId="64" priority="97">
      <formula>R393</formula>
    </cfRule>
  </conditionalFormatting>
  <conditionalFormatting sqref="N384">
    <cfRule type="expression" dxfId="63" priority="31">
      <formula>R384</formula>
    </cfRule>
  </conditionalFormatting>
  <conditionalFormatting sqref="O384">
    <cfRule type="expression" dxfId="62" priority="30">
      <formula>R384</formula>
    </cfRule>
  </conditionalFormatting>
  <conditionalFormatting sqref="Q397">
    <cfRule type="expression" dxfId="61" priority="91">
      <formula>R397</formula>
    </cfRule>
  </conditionalFormatting>
  <conditionalFormatting sqref="P399">
    <cfRule type="expression" dxfId="60" priority="89">
      <formula>R399</formula>
    </cfRule>
  </conditionalFormatting>
  <conditionalFormatting sqref="O380">
    <cfRule type="expression" dxfId="59" priority="23">
      <formula>R380</formula>
    </cfRule>
  </conditionalFormatting>
  <conditionalFormatting sqref="Q399">
    <cfRule type="expression" dxfId="58" priority="85">
      <formula>R399</formula>
    </cfRule>
  </conditionalFormatting>
  <conditionalFormatting sqref="P400">
    <cfRule type="expression" dxfId="57" priority="83">
      <formula>R400</formula>
    </cfRule>
  </conditionalFormatting>
  <conditionalFormatting sqref="N360">
    <cfRule type="expression" dxfId="56" priority="18">
      <formula>R360</formula>
    </cfRule>
  </conditionalFormatting>
  <conditionalFormatting sqref="O360">
    <cfRule type="expression" dxfId="55" priority="17">
      <formula>R360</formula>
    </cfRule>
  </conditionalFormatting>
  <conditionalFormatting sqref="Q400">
    <cfRule type="expression" dxfId="54" priority="79">
      <formula>R400</formula>
    </cfRule>
  </conditionalFormatting>
  <conditionalFormatting sqref="P398">
    <cfRule type="expression" dxfId="53" priority="77">
      <formula>R398</formula>
    </cfRule>
  </conditionalFormatting>
  <conditionalFormatting sqref="O366">
    <cfRule type="expression" dxfId="52" priority="11">
      <formula>R366</formula>
    </cfRule>
  </conditionalFormatting>
  <conditionalFormatting sqref="Q398">
    <cfRule type="expression" dxfId="51" priority="73">
      <formula>R398</formula>
    </cfRule>
  </conditionalFormatting>
  <conditionalFormatting sqref="N393:N396">
    <cfRule type="expression" dxfId="50" priority="71">
      <formula>R393</formula>
    </cfRule>
  </conditionalFormatting>
  <conditionalFormatting sqref="O393:O396">
    <cfRule type="expression" dxfId="49" priority="70">
      <formula>R393</formula>
    </cfRule>
  </conditionalFormatting>
  <conditionalFormatting sqref="N389:N391">
    <cfRule type="expression" dxfId="48" priority="69">
      <formula>R389</formula>
    </cfRule>
  </conditionalFormatting>
  <conditionalFormatting sqref="O389:O391">
    <cfRule type="expression" dxfId="47" priority="68">
      <formula>R389</formula>
    </cfRule>
  </conditionalFormatting>
  <conditionalFormatting sqref="N388">
    <cfRule type="expression" dxfId="46" priority="67">
      <formula>R388</formula>
    </cfRule>
  </conditionalFormatting>
  <conditionalFormatting sqref="O388">
    <cfRule type="expression" dxfId="45" priority="66">
      <formula>R388</formula>
    </cfRule>
  </conditionalFormatting>
  <conditionalFormatting sqref="N397">
    <cfRule type="expression" dxfId="44" priority="63">
      <formula>R397</formula>
    </cfRule>
  </conditionalFormatting>
  <conditionalFormatting sqref="O397">
    <cfRule type="expression" dxfId="43" priority="62">
      <formula>R397</formula>
    </cfRule>
  </conditionalFormatting>
  <conditionalFormatting sqref="N364:N365">
    <cfRule type="expression" dxfId="42" priority="61">
      <formula>R364</formula>
    </cfRule>
  </conditionalFormatting>
  <conditionalFormatting sqref="O365">
    <cfRule type="expression" dxfId="41" priority="60">
      <formula>R365</formula>
    </cfRule>
  </conditionalFormatting>
  <conditionalFormatting sqref="N363">
    <cfRule type="expression" dxfId="40" priority="59">
      <formula>R363</formula>
    </cfRule>
  </conditionalFormatting>
  <conditionalFormatting sqref="O363">
    <cfRule type="expression" dxfId="39" priority="58">
      <formula>R363</formula>
    </cfRule>
  </conditionalFormatting>
  <conditionalFormatting sqref="N366">
    <cfRule type="expression" dxfId="38" priority="57">
      <formula>R366</formula>
    </cfRule>
  </conditionalFormatting>
  <conditionalFormatting sqref="O368">
    <cfRule type="expression" dxfId="37" priority="48">
      <formula>R368</formula>
    </cfRule>
  </conditionalFormatting>
  <conditionalFormatting sqref="N372">
    <cfRule type="expression" dxfId="36" priority="53">
      <formula>R372</formula>
    </cfRule>
  </conditionalFormatting>
  <conditionalFormatting sqref="O372">
    <cfRule type="expression" dxfId="35" priority="52">
      <formula>R372</formula>
    </cfRule>
  </conditionalFormatting>
  <conditionalFormatting sqref="N374">
    <cfRule type="expression" dxfId="34" priority="51">
      <formula>R374</formula>
    </cfRule>
  </conditionalFormatting>
  <conditionalFormatting sqref="N368">
    <cfRule type="expression" dxfId="33" priority="49">
      <formula>R368</formula>
    </cfRule>
  </conditionalFormatting>
  <conditionalFormatting sqref="N367">
    <cfRule type="expression" dxfId="32" priority="47">
      <formula>R367</formula>
    </cfRule>
  </conditionalFormatting>
  <conditionalFormatting sqref="O367">
    <cfRule type="expression" dxfId="31" priority="46">
      <formula>R367</formula>
    </cfRule>
  </conditionalFormatting>
  <conditionalFormatting sqref="N386">
    <cfRule type="expression" dxfId="30" priority="45">
      <formula>R386</formula>
    </cfRule>
  </conditionalFormatting>
  <conditionalFormatting sqref="O386">
    <cfRule type="expression" dxfId="29" priority="44">
      <formula>R386</formula>
    </cfRule>
  </conditionalFormatting>
  <conditionalFormatting sqref="N398">
    <cfRule type="expression" dxfId="28" priority="41">
      <formula>R398</formula>
    </cfRule>
  </conditionalFormatting>
  <conditionalFormatting sqref="O398">
    <cfRule type="expression" dxfId="27" priority="40">
      <formula>R398</formula>
    </cfRule>
  </conditionalFormatting>
  <conditionalFormatting sqref="N370">
    <cfRule type="expression" dxfId="26" priority="39">
      <formula>R370</formula>
    </cfRule>
  </conditionalFormatting>
  <conditionalFormatting sqref="O370">
    <cfRule type="expression" dxfId="25" priority="38">
      <formula>R370</formula>
    </cfRule>
  </conditionalFormatting>
  <conditionalFormatting sqref="N371">
    <cfRule type="expression" dxfId="24" priority="35">
      <formula>R371</formula>
    </cfRule>
  </conditionalFormatting>
  <conditionalFormatting sqref="O371">
    <cfRule type="expression" dxfId="23" priority="34">
      <formula>R371</formula>
    </cfRule>
  </conditionalFormatting>
  <conditionalFormatting sqref="N381:N383 N385">
    <cfRule type="expression" dxfId="22" priority="33">
      <formula>R381</formula>
    </cfRule>
  </conditionalFormatting>
  <conditionalFormatting sqref="O381:O383 O385">
    <cfRule type="expression" dxfId="21" priority="32">
      <formula>R381</formula>
    </cfRule>
  </conditionalFormatting>
  <conditionalFormatting sqref="O378">
    <cfRule type="expression" dxfId="20" priority="25">
      <formula>R378</formula>
    </cfRule>
  </conditionalFormatting>
  <conditionalFormatting sqref="N375:N380">
    <cfRule type="expression" dxfId="19" priority="29">
      <formula>R375</formula>
    </cfRule>
  </conditionalFormatting>
  <conditionalFormatting sqref="O375">
    <cfRule type="expression" dxfId="18" priority="28">
      <formula>R375</formula>
    </cfRule>
  </conditionalFormatting>
  <conditionalFormatting sqref="O376">
    <cfRule type="expression" dxfId="17" priority="27">
      <formula>R376</formula>
    </cfRule>
  </conditionalFormatting>
  <conditionalFormatting sqref="O377">
    <cfRule type="expression" dxfId="16" priority="26">
      <formula>R377</formula>
    </cfRule>
  </conditionalFormatting>
  <conditionalFormatting sqref="O379">
    <cfRule type="expression" dxfId="15" priority="24">
      <formula>R379</formula>
    </cfRule>
  </conditionalFormatting>
  <conditionalFormatting sqref="N399">
    <cfRule type="expression" dxfId="14" priority="22">
      <formula>R399</formula>
    </cfRule>
  </conditionalFormatting>
  <conditionalFormatting sqref="N400">
    <cfRule type="expression" dxfId="13" priority="21">
      <formula>R400</formula>
    </cfRule>
  </conditionalFormatting>
  <conditionalFormatting sqref="O399">
    <cfRule type="expression" dxfId="12" priority="20">
      <formula>R399</formula>
    </cfRule>
  </conditionalFormatting>
  <conditionalFormatting sqref="O400">
    <cfRule type="expression" dxfId="11" priority="19">
      <formula>R400</formula>
    </cfRule>
  </conditionalFormatting>
  <conditionalFormatting sqref="O364">
    <cfRule type="expression" dxfId="10" priority="12">
      <formula>R364</formula>
    </cfRule>
  </conditionalFormatting>
  <conditionalFormatting sqref="N361">
    <cfRule type="expression" dxfId="9" priority="16">
      <formula>R361</formula>
    </cfRule>
  </conditionalFormatting>
  <conditionalFormatting sqref="O361">
    <cfRule type="expression" dxfId="8" priority="15">
      <formula>R361</formula>
    </cfRule>
  </conditionalFormatting>
  <conditionalFormatting sqref="N362">
    <cfRule type="expression" dxfId="7" priority="14">
      <formula>R362</formula>
    </cfRule>
  </conditionalFormatting>
  <conditionalFormatting sqref="O362">
    <cfRule type="expression" dxfId="6" priority="13">
      <formula>R362</formula>
    </cfRule>
  </conditionalFormatting>
  <conditionalFormatting sqref="O374">
    <cfRule type="expression" dxfId="5" priority="10">
      <formula>R374</formula>
    </cfRule>
  </conditionalFormatting>
  <conditionalFormatting sqref="J387:J400">
    <cfRule type="expression" dxfId="4" priority="9">
      <formula>R387</formula>
    </cfRule>
  </conditionalFormatting>
  <conditionalFormatting sqref="J401:J437">
    <cfRule type="expression" dxfId="3" priority="4">
      <formula>R401</formula>
    </cfRule>
  </conditionalFormatting>
  <conditionalFormatting sqref="J438">
    <cfRule type="expression" dxfId="2" priority="3">
      <formula>R438</formula>
    </cfRule>
  </conditionalFormatting>
  <conditionalFormatting sqref="O392">
    <cfRule type="expression" dxfId="1" priority="2">
      <formula>R392</formula>
    </cfRule>
  </conditionalFormatting>
  <conditionalFormatting sqref="N392">
    <cfRule type="expression" dxfId="0" priority="1">
      <formula>R392</formula>
    </cfRule>
  </conditionalFormatting>
  <dataValidations count="6">
    <dataValidation type="list" allowBlank="1" showInputMessage="1" showErrorMessage="1" sqref="F157:F162 F5:F47 F56:F134 F137" xr:uid="{0743B5FC-F5ED-4AC1-8215-C7B09553565E}">
      <formula1>"인재개발원, 현장캠퍼스, 온라인, -"</formula1>
    </dataValidation>
    <dataValidation type="list" allowBlank="1" showInputMessage="1" showErrorMessage="1" sqref="F138:F156 F135:F136 F48:F55 F163:F468" xr:uid="{1038EC07-4B2D-4BD8-A87D-D944A5B897B5}">
      <formula1>"인재개발원, 온라인, 현장캠퍼스, -"</formula1>
    </dataValidation>
    <dataValidation type="list" allowBlank="1" showInputMessage="1" showErrorMessage="1" sqref="H5:H468" xr:uid="{00000000-0002-0000-0500-000004000000}">
      <formula1>"교과편성 및 강사선정, 과정운영, 교육환경, 교육방법, 기타, -"</formula1>
    </dataValidation>
    <dataValidation type="list" allowBlank="1" showInputMessage="1" showErrorMessage="1" sqref="K5:K468" xr:uid="{00000000-0002-0000-0500-000000000000}">
      <formula1>"인재양성과, 인재개발지원과, 인재개발지원과·인재양성과, -"</formula1>
    </dataValidation>
    <dataValidation type="list" allowBlank="1" showInputMessage="1" showErrorMessage="1" sqref="N5:N468" xr:uid="{00000000-0002-0000-0500-000001000000}">
      <formula1>"즉시조치, 지속추진, 기 반영, 차기수반영, 단기검토, 중기검토, 장기검토, 수용불가, 기타, 보류, -"</formula1>
    </dataValidation>
    <dataValidation showInputMessage="1" showErrorMessage="1" sqref="P5:P468" xr:uid="{00000000-0002-0000-0500-000002000000}"/>
  </dataValidations>
  <printOptions horizontalCentered="1"/>
  <pageMargins left="0.23622047244094491" right="0.23622047244094491" top="0.74803149606299213" bottom="0.74803149606299213" header="0.31496062992125984" footer="0.31496062992125984"/>
  <pageSetup paperSize="9" scale="26" fitToHeight="0" orientation="portrait" r:id="rId1"/>
  <headerFooter>
    <oddFooter>&amp;N페이지 중 &amp;P페이지</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6D59-ECC3-44E2-B047-47735EEA8EB1}">
  <sheetPr codeName="Sheet8">
    <tabColor rgb="FF008000"/>
  </sheetPr>
  <dimension ref="A1:BI67"/>
  <sheetViews>
    <sheetView zoomScale="85" zoomScaleNormal="85" workbookViewId="0">
      <pane xSplit="13" ySplit="2" topLeftCell="AV39" activePane="bottomRight" state="frozen"/>
      <selection pane="topRight" activeCell="N1" sqref="N1"/>
      <selection pane="bottomLeft" activeCell="A3" sqref="A3"/>
      <selection pane="bottomRight" activeCell="BE69" sqref="BE69"/>
    </sheetView>
  </sheetViews>
  <sheetFormatPr defaultRowHeight="16.5" x14ac:dyDescent="0.3"/>
  <cols>
    <col min="6" max="6" width="22.25" customWidth="1"/>
    <col min="7" max="7" width="13.875" customWidth="1"/>
    <col min="8" max="8" width="14.625" customWidth="1"/>
    <col min="13" max="43" width="9" customWidth="1"/>
    <col min="61" max="61" width="14" customWidth="1"/>
  </cols>
  <sheetData>
    <row r="1" spans="1:61" s="82" customFormat="1" ht="18.75" customHeight="1" thickBot="1" x14ac:dyDescent="0.35">
      <c r="A1" s="282" t="s">
        <v>729</v>
      </c>
      <c r="B1" s="283"/>
      <c r="C1" s="283"/>
      <c r="D1" s="283"/>
      <c r="E1" s="283"/>
      <c r="F1" s="283"/>
      <c r="G1" s="283"/>
      <c r="H1" s="283"/>
      <c r="I1" s="283"/>
      <c r="J1" s="283"/>
      <c r="K1" s="283"/>
      <c r="L1" s="283"/>
      <c r="M1" s="398"/>
      <c r="N1" s="286" t="s">
        <v>730</v>
      </c>
      <c r="O1" s="288"/>
      <c r="P1" s="286" t="s">
        <v>731</v>
      </c>
      <c r="Q1" s="286"/>
      <c r="R1" s="286"/>
      <c r="S1" s="286"/>
      <c r="T1" s="288"/>
      <c r="U1" s="286" t="s">
        <v>732</v>
      </c>
      <c r="V1" s="286"/>
      <c r="W1" s="286"/>
      <c r="X1" s="286"/>
      <c r="Y1" s="288"/>
      <c r="Z1" s="286" t="s">
        <v>733</v>
      </c>
      <c r="AA1" s="286"/>
      <c r="AB1" s="286"/>
      <c r="AC1" s="286"/>
      <c r="AD1" s="288"/>
      <c r="AE1" s="286" t="s">
        <v>734</v>
      </c>
      <c r="AF1" s="286"/>
      <c r="AG1" s="286"/>
      <c r="AH1" s="286"/>
      <c r="AI1" s="286"/>
      <c r="AJ1" s="286"/>
      <c r="AK1" s="288"/>
      <c r="AL1" s="286" t="s">
        <v>735</v>
      </c>
      <c r="AM1" s="286"/>
      <c r="AN1" s="286"/>
      <c r="AO1" s="286"/>
      <c r="AP1" s="286"/>
      <c r="AQ1" s="489" t="s">
        <v>736</v>
      </c>
      <c r="AR1" s="285"/>
      <c r="AS1" s="286"/>
      <c r="AT1" s="286"/>
      <c r="AU1" s="284"/>
      <c r="AV1" s="286"/>
      <c r="AW1" s="286"/>
      <c r="AX1" s="286"/>
      <c r="AY1" s="286"/>
      <c r="AZ1" s="284"/>
      <c r="BA1" s="286"/>
      <c r="BB1" s="286"/>
      <c r="BC1" s="284"/>
      <c r="BD1" s="286"/>
      <c r="BE1" s="286"/>
      <c r="BF1" s="284"/>
      <c r="BG1" s="287"/>
      <c r="BH1" s="286"/>
      <c r="BI1" s="472"/>
    </row>
    <row r="2" spans="1:61" s="80" customFormat="1" ht="57" customHeight="1" thickTop="1" x14ac:dyDescent="0.3">
      <c r="A2" s="187" t="s">
        <v>149</v>
      </c>
      <c r="B2" s="187" t="s">
        <v>110</v>
      </c>
      <c r="C2" s="187" t="s">
        <v>8</v>
      </c>
      <c r="D2" s="188" t="s">
        <v>181</v>
      </c>
      <c r="E2" s="187" t="s">
        <v>85</v>
      </c>
      <c r="F2" s="188" t="s">
        <v>154</v>
      </c>
      <c r="G2" s="189" t="s">
        <v>105</v>
      </c>
      <c r="H2" s="189" t="s">
        <v>579</v>
      </c>
      <c r="I2" s="261" t="s">
        <v>183</v>
      </c>
      <c r="J2" s="261" t="s">
        <v>184</v>
      </c>
      <c r="K2" s="187" t="s">
        <v>403</v>
      </c>
      <c r="L2" s="393" t="s">
        <v>1032</v>
      </c>
      <c r="M2" s="281" t="s">
        <v>143</v>
      </c>
      <c r="N2" s="292" t="s">
        <v>404</v>
      </c>
      <c r="O2" s="291" t="s">
        <v>405</v>
      </c>
      <c r="P2" s="292" t="s">
        <v>406</v>
      </c>
      <c r="Q2" s="293" t="s">
        <v>407</v>
      </c>
      <c r="R2" s="293" t="s">
        <v>408</v>
      </c>
      <c r="S2" s="293" t="s">
        <v>409</v>
      </c>
      <c r="T2" s="291" t="s">
        <v>410</v>
      </c>
      <c r="U2" s="292" t="s">
        <v>411</v>
      </c>
      <c r="V2" s="293" t="s">
        <v>412</v>
      </c>
      <c r="W2" s="293" t="s">
        <v>413</v>
      </c>
      <c r="X2" s="401" t="s">
        <v>1155</v>
      </c>
      <c r="Y2" s="291" t="s">
        <v>1156</v>
      </c>
      <c r="Z2" s="292" t="s">
        <v>414</v>
      </c>
      <c r="AA2" s="293" t="s">
        <v>415</v>
      </c>
      <c r="AB2" s="293" t="s">
        <v>416</v>
      </c>
      <c r="AC2" s="293" t="s">
        <v>417</v>
      </c>
      <c r="AD2" s="291" t="s">
        <v>1050</v>
      </c>
      <c r="AE2" s="292" t="s">
        <v>421</v>
      </c>
      <c r="AF2" s="293" t="s">
        <v>420</v>
      </c>
      <c r="AG2" s="293" t="s">
        <v>419</v>
      </c>
      <c r="AH2" s="401" t="s">
        <v>1177</v>
      </c>
      <c r="AI2" s="401" t="s">
        <v>1099</v>
      </c>
      <c r="AJ2" s="401" t="s">
        <v>1098</v>
      </c>
      <c r="AK2" s="291" t="s">
        <v>1051</v>
      </c>
      <c r="AL2" s="314" t="s">
        <v>737</v>
      </c>
      <c r="AM2" s="293" t="s">
        <v>738</v>
      </c>
      <c r="AN2" s="293" t="s">
        <v>739</v>
      </c>
      <c r="AO2" s="293" t="s">
        <v>740</v>
      </c>
      <c r="AP2" s="401" t="s">
        <v>1157</v>
      </c>
      <c r="AQ2" s="490" t="s">
        <v>481</v>
      </c>
      <c r="AR2" s="294" t="s">
        <v>147</v>
      </c>
      <c r="AS2" s="301" t="s">
        <v>1055</v>
      </c>
      <c r="AT2" s="297" t="s">
        <v>157</v>
      </c>
      <c r="AU2" s="308" t="s">
        <v>142</v>
      </c>
      <c r="AV2" s="305" t="s">
        <v>1056</v>
      </c>
      <c r="AW2" s="297" t="s">
        <v>107</v>
      </c>
      <c r="AX2" s="289" t="s">
        <v>64</v>
      </c>
      <c r="AY2" s="289" t="s">
        <v>120</v>
      </c>
      <c r="AZ2" s="308" t="s">
        <v>121</v>
      </c>
      <c r="BA2" s="301" t="s">
        <v>1057</v>
      </c>
      <c r="BB2" s="297" t="s">
        <v>140</v>
      </c>
      <c r="BC2" s="308" t="s">
        <v>141</v>
      </c>
      <c r="BD2" s="305" t="s">
        <v>3736</v>
      </c>
      <c r="BE2" s="297" t="s">
        <v>134</v>
      </c>
      <c r="BF2" s="308" t="s">
        <v>129</v>
      </c>
      <c r="BG2" s="315" t="s">
        <v>1054</v>
      </c>
      <c r="BH2" s="319" t="s">
        <v>1053</v>
      </c>
      <c r="BI2" s="473" t="s">
        <v>123</v>
      </c>
    </row>
    <row r="3" spans="1:61" s="80" customFormat="1" x14ac:dyDescent="0.3">
      <c r="A3" s="492" t="s">
        <v>1925</v>
      </c>
      <c r="B3" s="493"/>
      <c r="C3" s="494"/>
      <c r="D3" s="493"/>
      <c r="E3" s="495"/>
      <c r="F3" s="494"/>
      <c r="G3" s="496"/>
      <c r="H3" s="497"/>
      <c r="I3" s="498"/>
      <c r="J3" s="498"/>
      <c r="K3" s="499"/>
      <c r="L3" s="500"/>
      <c r="M3" s="500"/>
      <c r="N3" s="501"/>
      <c r="O3" s="501"/>
      <c r="P3" s="501"/>
      <c r="Q3" s="501"/>
      <c r="R3" s="501"/>
      <c r="S3" s="501"/>
      <c r="T3" s="501"/>
      <c r="U3" s="501"/>
      <c r="V3" s="501"/>
      <c r="W3" s="501"/>
      <c r="X3" s="501"/>
      <c r="Y3" s="501"/>
      <c r="Z3" s="501"/>
      <c r="AA3" s="501"/>
      <c r="AB3" s="501"/>
      <c r="AC3" s="501"/>
      <c r="AD3" s="501"/>
      <c r="AE3" s="501"/>
      <c r="AF3" s="501"/>
      <c r="AG3" s="501"/>
      <c r="AH3" s="501"/>
      <c r="AI3" s="501"/>
      <c r="AJ3" s="501"/>
      <c r="AK3" s="501"/>
      <c r="AL3" s="500"/>
      <c r="AM3" s="500"/>
      <c r="AN3" s="500"/>
      <c r="AO3" s="500"/>
      <c r="AP3" s="500"/>
      <c r="AQ3" s="502">
        <f t="shared" ref="AQ3:BF3" si="0">IFERROR(AVERAGE(AQ4:AQ46),"-")</f>
        <v>4.5971156228140977</v>
      </c>
      <c r="AR3" s="503">
        <f t="shared" si="0"/>
        <v>4.6124666186641052</v>
      </c>
      <c r="AS3" s="716">
        <f t="shared" si="0"/>
        <v>4.5593464586056287</v>
      </c>
      <c r="AT3" s="504">
        <f t="shared" si="0"/>
        <v>4.5692367011198831</v>
      </c>
      <c r="AU3" s="505">
        <f t="shared" si="0"/>
        <v>4.549456216091377</v>
      </c>
      <c r="AV3" s="717">
        <f t="shared" si="0"/>
        <v>4.5377336730319451</v>
      </c>
      <c r="AW3" s="504">
        <f t="shared" si="0"/>
        <v>4.5449258799095755</v>
      </c>
      <c r="AX3" s="506">
        <f t="shared" si="0"/>
        <v>4.4997527343149661</v>
      </c>
      <c r="AY3" s="506">
        <f t="shared" si="0"/>
        <v>4.5403008456090364</v>
      </c>
      <c r="AZ3" s="505">
        <f t="shared" si="0"/>
        <v>4.5659552322941996</v>
      </c>
      <c r="BA3" s="716">
        <f t="shared" si="0"/>
        <v>4.6094868822882935</v>
      </c>
      <c r="BB3" s="504">
        <f t="shared" si="0"/>
        <v>4.6034013896811539</v>
      </c>
      <c r="BC3" s="505">
        <f t="shared" si="0"/>
        <v>4.6155723748954323</v>
      </c>
      <c r="BD3" s="717">
        <f t="shared" si="0"/>
        <v>4.4316056984059253</v>
      </c>
      <c r="BE3" s="507">
        <f t="shared" si="0"/>
        <v>4.3742381296619834</v>
      </c>
      <c r="BF3" s="508">
        <f t="shared" si="0"/>
        <v>4.4889732671498699</v>
      </c>
      <c r="BG3" s="509">
        <f>AVERAGEIFS('입력(강사강의)'!J4:J5060,'입력(강사강의)'!C4:C5060,22,'입력(강사강의)'!D4:D5060,"중견리더 과정*")</f>
        <v>4.5765872931990899</v>
      </c>
      <c r="BH3" s="718">
        <f>IFERROR(AVERAGE(AQ3:AR3,AT3:AU3,AW3:AZ3,BB3:BC3,BE3:BF3,BG3), "-")</f>
        <v>4.5490755619542131</v>
      </c>
      <c r="BI3" s="478" t="s">
        <v>1924</v>
      </c>
    </row>
    <row r="4" spans="1:61" s="80" customFormat="1" x14ac:dyDescent="0.3">
      <c r="A4" s="259" t="s">
        <v>1886</v>
      </c>
      <c r="B4" s="259" t="s">
        <v>1887</v>
      </c>
      <c r="C4" s="608" t="s">
        <v>1888</v>
      </c>
      <c r="D4" s="259" t="s">
        <v>132</v>
      </c>
      <c r="E4" s="610">
        <v>22</v>
      </c>
      <c r="F4" s="463" t="s">
        <v>1889</v>
      </c>
      <c r="G4" s="455" t="s">
        <v>106</v>
      </c>
      <c r="H4" s="462" t="s">
        <v>1890</v>
      </c>
      <c r="I4" s="615" t="s">
        <v>1891</v>
      </c>
      <c r="J4" s="615" t="s">
        <v>1892</v>
      </c>
      <c r="K4" s="397">
        <f>L4/M4</f>
        <v>1</v>
      </c>
      <c r="L4" s="621">
        <v>88</v>
      </c>
      <c r="M4" s="622">
        <v>88</v>
      </c>
      <c r="N4" s="630" t="s">
        <v>367</v>
      </c>
      <c r="O4" s="631"/>
      <c r="P4" s="632"/>
      <c r="Q4" s="632"/>
      <c r="R4" s="632"/>
      <c r="S4" s="632"/>
      <c r="T4" s="631"/>
      <c r="U4" s="632"/>
      <c r="V4" s="632"/>
      <c r="W4" s="632"/>
      <c r="X4" s="632"/>
      <c r="Y4" s="631"/>
      <c r="Z4" s="632"/>
      <c r="AA4" s="632"/>
      <c r="AB4" s="632"/>
      <c r="AC4" s="632"/>
      <c r="AD4" s="631"/>
      <c r="AE4" s="632"/>
      <c r="AF4" s="632"/>
      <c r="AG4" s="632"/>
      <c r="AH4" s="632"/>
      <c r="AI4" s="632"/>
      <c r="AJ4" s="632"/>
      <c r="AK4" s="631"/>
      <c r="AL4" s="633"/>
      <c r="AM4" s="634"/>
      <c r="AN4" s="634"/>
      <c r="AO4" s="634"/>
      <c r="AP4" s="635"/>
      <c r="AQ4" s="487">
        <v>4.594389374150234</v>
      </c>
      <c r="AR4" s="296">
        <v>4.6097716251709491</v>
      </c>
      <c r="AS4" s="641">
        <f t="shared" ref="AS4:AS13" si="1">IFERROR(AVERAGE(AT4:AU4), "-")</f>
        <v>4.5515925286288015</v>
      </c>
      <c r="AT4" s="300">
        <v>4.5614837543164475</v>
      </c>
      <c r="AU4" s="311">
        <v>4.5417013029411555</v>
      </c>
      <c r="AV4" s="307">
        <f t="shared" ref="AV4:AV13" si="2">IFERROR(AVERAGE(AW4:AZ4), "-")</f>
        <v>4.5293802578039442</v>
      </c>
      <c r="AW4" s="300">
        <v>4.5374977905386773</v>
      </c>
      <c r="AX4" s="127">
        <v>4.4907930701350534</v>
      </c>
      <c r="AY4" s="127">
        <v>4.5316303954105823</v>
      </c>
      <c r="AZ4" s="311">
        <v>4.5575997751314619</v>
      </c>
      <c r="BA4" s="641">
        <f t="shared" ref="BA4:BA13" si="3">IFERROR(AVERAGE(BB4:BC4), "-")</f>
        <v>4.6043705081285298</v>
      </c>
      <c r="BB4" s="300">
        <v>4.5973199600218182</v>
      </c>
      <c r="BC4" s="311">
        <v>4.6114210562352413</v>
      </c>
      <c r="BD4" s="307">
        <f t="shared" ref="BD4:BD13" si="4">IFERROR(AVERAGE(BE4:BF4), "-")</f>
        <v>4.4295568208311895</v>
      </c>
      <c r="BE4" s="313">
        <v>4.3720451868349546</v>
      </c>
      <c r="BF4" s="318">
        <v>4.4870684548274244</v>
      </c>
      <c r="BG4" s="317">
        <f>'입력(강사강의)'!$J$13</f>
        <v>4.6714290433403809</v>
      </c>
      <c r="BH4" s="644">
        <f>IFERROR(AVERAGE(AQ4:AR4,AT4:AU4,AW4:AZ4,BB4:BC4,BE4:BF4,BG4), "-")</f>
        <v>4.5510885222349522</v>
      </c>
      <c r="BI4" s="488" t="s">
        <v>367</v>
      </c>
    </row>
    <row r="5" spans="1:61" s="80" customFormat="1" x14ac:dyDescent="0.3">
      <c r="A5" s="259" t="s">
        <v>1886</v>
      </c>
      <c r="B5" s="259" t="s">
        <v>1894</v>
      </c>
      <c r="C5" s="608" t="s">
        <v>1895</v>
      </c>
      <c r="D5" s="259" t="s">
        <v>132</v>
      </c>
      <c r="E5" s="610">
        <v>22</v>
      </c>
      <c r="F5" s="463" t="s">
        <v>1896</v>
      </c>
      <c r="G5" s="455" t="s">
        <v>1661</v>
      </c>
      <c r="H5" s="462" t="s">
        <v>1897</v>
      </c>
      <c r="I5" s="615" t="s">
        <v>1891</v>
      </c>
      <c r="J5" s="615" t="s">
        <v>1892</v>
      </c>
      <c r="K5" s="397">
        <f t="shared" ref="K5:K46" si="5">L5/M5</f>
        <v>1</v>
      </c>
      <c r="L5" s="621">
        <v>88</v>
      </c>
      <c r="M5" s="622">
        <v>88</v>
      </c>
      <c r="N5" s="630" t="s">
        <v>367</v>
      </c>
      <c r="O5" s="631"/>
      <c r="P5" s="632"/>
      <c r="Q5" s="632"/>
      <c r="R5" s="632"/>
      <c r="S5" s="632"/>
      <c r="T5" s="631"/>
      <c r="U5" s="632"/>
      <c r="V5" s="632"/>
      <c r="W5" s="632"/>
      <c r="X5" s="632"/>
      <c r="Y5" s="631"/>
      <c r="Z5" s="632"/>
      <c r="AA5" s="632"/>
      <c r="AB5" s="632"/>
      <c r="AC5" s="632"/>
      <c r="AD5" s="631"/>
      <c r="AE5" s="632"/>
      <c r="AF5" s="632"/>
      <c r="AG5" s="632"/>
      <c r="AH5" s="632"/>
      <c r="AI5" s="632"/>
      <c r="AJ5" s="632"/>
      <c r="AK5" s="631"/>
      <c r="AL5" s="633"/>
      <c r="AM5" s="634"/>
      <c r="AN5" s="634"/>
      <c r="AO5" s="634"/>
      <c r="AP5" s="635"/>
      <c r="AQ5" s="487">
        <v>4.594389374150234</v>
      </c>
      <c r="AR5" s="296">
        <v>4.6097716251709491</v>
      </c>
      <c r="AS5" s="641">
        <f t="shared" si="1"/>
        <v>4.5515925286288015</v>
      </c>
      <c r="AT5" s="300">
        <v>4.5614837543164475</v>
      </c>
      <c r="AU5" s="311">
        <v>4.5417013029411555</v>
      </c>
      <c r="AV5" s="307">
        <f t="shared" si="2"/>
        <v>4.5293802578039442</v>
      </c>
      <c r="AW5" s="300">
        <v>4.5374977905386773</v>
      </c>
      <c r="AX5" s="127">
        <v>4.4907930701350534</v>
      </c>
      <c r="AY5" s="127">
        <v>4.5316303954105823</v>
      </c>
      <c r="AZ5" s="311">
        <v>4.5575997751314619</v>
      </c>
      <c r="BA5" s="641">
        <f t="shared" si="3"/>
        <v>4.6043705081285298</v>
      </c>
      <c r="BB5" s="300">
        <v>4.5973199600218182</v>
      </c>
      <c r="BC5" s="311">
        <v>4.6114210562352413</v>
      </c>
      <c r="BD5" s="307">
        <f t="shared" si="4"/>
        <v>4.4295568208311895</v>
      </c>
      <c r="BE5" s="313">
        <v>4.3720451868349546</v>
      </c>
      <c r="BF5" s="318">
        <v>4.4870684548274244</v>
      </c>
      <c r="BG5" s="317">
        <f>'입력(강사강의)'!$J$30</f>
        <v>4.4810052554015156</v>
      </c>
      <c r="BH5" s="644">
        <f t="shared" ref="BH5:BH13" si="6">IFERROR(AVERAGE(AQ5:AR5,AT5:AU5,AW5:AZ5,BB5:BC5,BE5:BF5,BG5), "-")</f>
        <v>4.536440538547347</v>
      </c>
      <c r="BI5" s="488" t="s">
        <v>367</v>
      </c>
    </row>
    <row r="6" spans="1:61" s="80" customFormat="1" x14ac:dyDescent="0.3">
      <c r="A6" s="259" t="s">
        <v>1898</v>
      </c>
      <c r="B6" s="259" t="s">
        <v>1899</v>
      </c>
      <c r="C6" s="608" t="s">
        <v>1900</v>
      </c>
      <c r="D6" s="259" t="s">
        <v>132</v>
      </c>
      <c r="E6" s="610">
        <v>22</v>
      </c>
      <c r="F6" s="463" t="s">
        <v>1901</v>
      </c>
      <c r="G6" s="455" t="s">
        <v>1661</v>
      </c>
      <c r="H6" s="462" t="s">
        <v>1897</v>
      </c>
      <c r="I6" s="615" t="s">
        <v>1891</v>
      </c>
      <c r="J6" s="615" t="s">
        <v>1892</v>
      </c>
      <c r="K6" s="397">
        <f t="shared" si="5"/>
        <v>0.92045454545454541</v>
      </c>
      <c r="L6" s="621">
        <v>81</v>
      </c>
      <c r="M6" s="622">
        <v>88</v>
      </c>
      <c r="N6" s="630" t="s">
        <v>367</v>
      </c>
      <c r="O6" s="631"/>
      <c r="P6" s="632"/>
      <c r="Q6" s="632"/>
      <c r="R6" s="632"/>
      <c r="S6" s="632"/>
      <c r="T6" s="631"/>
      <c r="U6" s="632"/>
      <c r="V6" s="632"/>
      <c r="W6" s="632"/>
      <c r="X6" s="632"/>
      <c r="Y6" s="631"/>
      <c r="Z6" s="632"/>
      <c r="AA6" s="632"/>
      <c r="AB6" s="632"/>
      <c r="AC6" s="632"/>
      <c r="AD6" s="631"/>
      <c r="AE6" s="632"/>
      <c r="AF6" s="632"/>
      <c r="AG6" s="632"/>
      <c r="AH6" s="632"/>
      <c r="AI6" s="632"/>
      <c r="AJ6" s="632"/>
      <c r="AK6" s="631"/>
      <c r="AL6" s="633"/>
      <c r="AM6" s="634"/>
      <c r="AN6" s="634"/>
      <c r="AO6" s="634"/>
      <c r="AP6" s="635"/>
      <c r="AQ6" s="487">
        <v>4.594389374150234</v>
      </c>
      <c r="AR6" s="296">
        <v>4.6097716251709491</v>
      </c>
      <c r="AS6" s="641">
        <f t="shared" si="1"/>
        <v>4.5515925286288015</v>
      </c>
      <c r="AT6" s="300">
        <v>4.5614837543164475</v>
      </c>
      <c r="AU6" s="311">
        <v>4.5417013029411555</v>
      </c>
      <c r="AV6" s="307">
        <f t="shared" si="2"/>
        <v>4.5293802578039442</v>
      </c>
      <c r="AW6" s="300">
        <v>4.5374977905386773</v>
      </c>
      <c r="AX6" s="127">
        <v>4.4907930701350534</v>
      </c>
      <c r="AY6" s="127">
        <v>4.5316303954105823</v>
      </c>
      <c r="AZ6" s="311">
        <v>4.5575997751314619</v>
      </c>
      <c r="BA6" s="641">
        <f t="shared" si="3"/>
        <v>4.6043705081285298</v>
      </c>
      <c r="BB6" s="300">
        <v>4.5973199600218182</v>
      </c>
      <c r="BC6" s="311">
        <v>4.6114210562352413</v>
      </c>
      <c r="BD6" s="307">
        <f t="shared" si="4"/>
        <v>4.4295568208311895</v>
      </c>
      <c r="BE6" s="313">
        <v>4.3720451868349546</v>
      </c>
      <c r="BF6" s="318">
        <v>4.4870684548274244</v>
      </c>
      <c r="BG6" s="317">
        <f>'입력(강사강의)'!$J$107</f>
        <v>4.4798852241135849</v>
      </c>
      <c r="BH6" s="644">
        <f t="shared" si="6"/>
        <v>4.5363543822944301</v>
      </c>
      <c r="BI6" s="488" t="s">
        <v>367</v>
      </c>
    </row>
    <row r="7" spans="1:61" s="80" customFormat="1" x14ac:dyDescent="0.3">
      <c r="A7" s="259" t="s">
        <v>1898</v>
      </c>
      <c r="B7" s="259" t="s">
        <v>1902</v>
      </c>
      <c r="C7" s="608" t="s">
        <v>1903</v>
      </c>
      <c r="D7" s="259" t="s">
        <v>132</v>
      </c>
      <c r="E7" s="610">
        <v>22</v>
      </c>
      <c r="F7" s="463" t="s">
        <v>1904</v>
      </c>
      <c r="G7" s="455" t="s">
        <v>1661</v>
      </c>
      <c r="H7" s="462" t="s">
        <v>1897</v>
      </c>
      <c r="I7" s="615" t="s">
        <v>1891</v>
      </c>
      <c r="J7" s="615" t="s">
        <v>1892</v>
      </c>
      <c r="K7" s="397">
        <f t="shared" si="5"/>
        <v>0.92045454545454541</v>
      </c>
      <c r="L7" s="621">
        <v>81</v>
      </c>
      <c r="M7" s="622">
        <v>88</v>
      </c>
      <c r="N7" s="630" t="s">
        <v>367</v>
      </c>
      <c r="O7" s="631"/>
      <c r="P7" s="632"/>
      <c r="Q7" s="632"/>
      <c r="R7" s="632"/>
      <c r="S7" s="632"/>
      <c r="T7" s="631"/>
      <c r="U7" s="632"/>
      <c r="V7" s="632"/>
      <c r="W7" s="632"/>
      <c r="X7" s="632"/>
      <c r="Y7" s="631"/>
      <c r="Z7" s="632"/>
      <c r="AA7" s="632"/>
      <c r="AB7" s="632"/>
      <c r="AC7" s="632"/>
      <c r="AD7" s="631"/>
      <c r="AE7" s="632"/>
      <c r="AF7" s="632"/>
      <c r="AG7" s="632"/>
      <c r="AH7" s="632"/>
      <c r="AI7" s="632"/>
      <c r="AJ7" s="632"/>
      <c r="AK7" s="631"/>
      <c r="AL7" s="633"/>
      <c r="AM7" s="634"/>
      <c r="AN7" s="634"/>
      <c r="AO7" s="634"/>
      <c r="AP7" s="635"/>
      <c r="AQ7" s="487">
        <v>4.594389374150234</v>
      </c>
      <c r="AR7" s="296">
        <v>4.6097716251709491</v>
      </c>
      <c r="AS7" s="641">
        <f t="shared" si="1"/>
        <v>4.5515925286288015</v>
      </c>
      <c r="AT7" s="300">
        <v>4.5614837543164475</v>
      </c>
      <c r="AU7" s="311">
        <v>4.5417013029411555</v>
      </c>
      <c r="AV7" s="307">
        <f t="shared" si="2"/>
        <v>4.5293802578039442</v>
      </c>
      <c r="AW7" s="300">
        <v>4.5374977905386773</v>
      </c>
      <c r="AX7" s="127">
        <v>4.4907930701350534</v>
      </c>
      <c r="AY7" s="127">
        <v>4.5316303954105823</v>
      </c>
      <c r="AZ7" s="311">
        <v>4.5575997751314619</v>
      </c>
      <c r="BA7" s="641">
        <f t="shared" si="3"/>
        <v>4.6043705081285298</v>
      </c>
      <c r="BB7" s="300">
        <v>4.5973199600218182</v>
      </c>
      <c r="BC7" s="311">
        <v>4.6114210562352413</v>
      </c>
      <c r="BD7" s="307">
        <f t="shared" si="4"/>
        <v>4.4295568208311895</v>
      </c>
      <c r="BE7" s="313">
        <v>4.3720451868349546</v>
      </c>
      <c r="BF7" s="318">
        <v>4.4870684548274244</v>
      </c>
      <c r="BG7" s="317">
        <f>'입력(강사강의)'!$J$160</f>
        <v>4.4577436958365002</v>
      </c>
      <c r="BH7" s="644">
        <f t="shared" si="6"/>
        <v>4.5346511878115772</v>
      </c>
      <c r="BI7" s="488" t="s">
        <v>367</v>
      </c>
    </row>
    <row r="8" spans="1:61" s="80" customFormat="1" x14ac:dyDescent="0.3">
      <c r="A8" s="259" t="s">
        <v>1898</v>
      </c>
      <c r="B8" s="259" t="s">
        <v>1905</v>
      </c>
      <c r="C8" s="608" t="s">
        <v>1906</v>
      </c>
      <c r="D8" s="259" t="s">
        <v>132</v>
      </c>
      <c r="E8" s="610">
        <v>22</v>
      </c>
      <c r="F8" s="463" t="s">
        <v>1907</v>
      </c>
      <c r="G8" s="455" t="s">
        <v>1661</v>
      </c>
      <c r="H8" s="462" t="s">
        <v>1897</v>
      </c>
      <c r="I8" s="615" t="s">
        <v>1891</v>
      </c>
      <c r="J8" s="615" t="s">
        <v>1892</v>
      </c>
      <c r="K8" s="397">
        <f t="shared" si="5"/>
        <v>0.94318181818181823</v>
      </c>
      <c r="L8" s="621">
        <v>83</v>
      </c>
      <c r="M8" s="622">
        <v>88</v>
      </c>
      <c r="N8" s="630" t="s">
        <v>367</v>
      </c>
      <c r="O8" s="631"/>
      <c r="P8" s="632"/>
      <c r="Q8" s="632"/>
      <c r="R8" s="632"/>
      <c r="S8" s="632"/>
      <c r="T8" s="631"/>
      <c r="U8" s="632"/>
      <c r="V8" s="632"/>
      <c r="W8" s="632"/>
      <c r="X8" s="632"/>
      <c r="Y8" s="631"/>
      <c r="Z8" s="632"/>
      <c r="AA8" s="632"/>
      <c r="AB8" s="632"/>
      <c r="AC8" s="632"/>
      <c r="AD8" s="631"/>
      <c r="AE8" s="632"/>
      <c r="AF8" s="632"/>
      <c r="AG8" s="632"/>
      <c r="AH8" s="632"/>
      <c r="AI8" s="632"/>
      <c r="AJ8" s="632"/>
      <c r="AK8" s="631"/>
      <c r="AL8" s="633"/>
      <c r="AM8" s="634"/>
      <c r="AN8" s="634"/>
      <c r="AO8" s="634"/>
      <c r="AP8" s="635"/>
      <c r="AQ8" s="487">
        <v>4.594389374150234</v>
      </c>
      <c r="AR8" s="296">
        <v>4.6097716251709491</v>
      </c>
      <c r="AS8" s="641">
        <f t="shared" si="1"/>
        <v>4.5515925286288015</v>
      </c>
      <c r="AT8" s="300">
        <v>4.5614837543164475</v>
      </c>
      <c r="AU8" s="311">
        <v>4.5417013029411555</v>
      </c>
      <c r="AV8" s="307">
        <f t="shared" si="2"/>
        <v>4.5293802578039442</v>
      </c>
      <c r="AW8" s="300">
        <v>4.5374977905386773</v>
      </c>
      <c r="AX8" s="127">
        <v>4.4907930701350534</v>
      </c>
      <c r="AY8" s="127">
        <v>4.5316303954105823</v>
      </c>
      <c r="AZ8" s="311">
        <v>4.5575997751314619</v>
      </c>
      <c r="BA8" s="641">
        <f t="shared" si="3"/>
        <v>4.6043705081285298</v>
      </c>
      <c r="BB8" s="300">
        <v>4.5973199600218182</v>
      </c>
      <c r="BC8" s="311">
        <v>4.6114210562352413</v>
      </c>
      <c r="BD8" s="307">
        <f t="shared" si="4"/>
        <v>4.4295568208311895</v>
      </c>
      <c r="BE8" s="313">
        <v>4.3720451868349546</v>
      </c>
      <c r="BF8" s="318">
        <v>4.4870684548274244</v>
      </c>
      <c r="BG8" s="317">
        <f>'입력(강사강의)'!$J$247</f>
        <v>4.3956585209888432</v>
      </c>
      <c r="BH8" s="644">
        <f t="shared" si="6"/>
        <v>4.529875405130988</v>
      </c>
      <c r="BI8" s="488" t="s">
        <v>367</v>
      </c>
    </row>
    <row r="9" spans="1:61" s="80" customFormat="1" x14ac:dyDescent="0.3">
      <c r="A9" s="259" t="s">
        <v>1898</v>
      </c>
      <c r="B9" s="259" t="s">
        <v>1908</v>
      </c>
      <c r="C9" s="608" t="s">
        <v>1909</v>
      </c>
      <c r="D9" s="259" t="s">
        <v>132</v>
      </c>
      <c r="E9" s="610">
        <v>22</v>
      </c>
      <c r="F9" s="463" t="s">
        <v>1910</v>
      </c>
      <c r="G9" s="455" t="s">
        <v>1661</v>
      </c>
      <c r="H9" s="462" t="s">
        <v>1897</v>
      </c>
      <c r="I9" s="615" t="s">
        <v>1891</v>
      </c>
      <c r="J9" s="615" t="s">
        <v>1892</v>
      </c>
      <c r="K9" s="397">
        <f t="shared" si="5"/>
        <v>0.92045454545454541</v>
      </c>
      <c r="L9" s="621">
        <v>81</v>
      </c>
      <c r="M9" s="622">
        <v>88</v>
      </c>
      <c r="N9" s="630" t="s">
        <v>367</v>
      </c>
      <c r="O9" s="631"/>
      <c r="P9" s="632"/>
      <c r="Q9" s="632"/>
      <c r="R9" s="632"/>
      <c r="S9" s="632"/>
      <c r="T9" s="631"/>
      <c r="U9" s="632"/>
      <c r="V9" s="632"/>
      <c r="W9" s="632"/>
      <c r="X9" s="632"/>
      <c r="Y9" s="631"/>
      <c r="Z9" s="632"/>
      <c r="AA9" s="632"/>
      <c r="AB9" s="632"/>
      <c r="AC9" s="632"/>
      <c r="AD9" s="631"/>
      <c r="AE9" s="632"/>
      <c r="AF9" s="632"/>
      <c r="AG9" s="632"/>
      <c r="AH9" s="632"/>
      <c r="AI9" s="632"/>
      <c r="AJ9" s="632"/>
      <c r="AK9" s="631"/>
      <c r="AL9" s="633"/>
      <c r="AM9" s="634"/>
      <c r="AN9" s="634"/>
      <c r="AO9" s="634"/>
      <c r="AP9" s="635"/>
      <c r="AQ9" s="487">
        <v>4.594389374150234</v>
      </c>
      <c r="AR9" s="296">
        <v>4.6097716251709491</v>
      </c>
      <c r="AS9" s="641">
        <f t="shared" si="1"/>
        <v>4.5515925286288015</v>
      </c>
      <c r="AT9" s="300">
        <v>4.5614837543164475</v>
      </c>
      <c r="AU9" s="311">
        <v>4.5417013029411555</v>
      </c>
      <c r="AV9" s="307">
        <f t="shared" si="2"/>
        <v>4.5293802578039442</v>
      </c>
      <c r="AW9" s="300">
        <v>4.5374977905386773</v>
      </c>
      <c r="AX9" s="127">
        <v>4.4907930701350534</v>
      </c>
      <c r="AY9" s="127">
        <v>4.5316303954105823</v>
      </c>
      <c r="AZ9" s="311">
        <v>4.5575997751314619</v>
      </c>
      <c r="BA9" s="641">
        <f t="shared" si="3"/>
        <v>4.6043705081285298</v>
      </c>
      <c r="BB9" s="300">
        <v>4.5973199600218182</v>
      </c>
      <c r="BC9" s="311">
        <v>4.6114210562352413</v>
      </c>
      <c r="BD9" s="307">
        <f t="shared" si="4"/>
        <v>4.4295568208311895</v>
      </c>
      <c r="BE9" s="313">
        <v>4.3720451868349546</v>
      </c>
      <c r="BF9" s="318">
        <v>4.4870684548274244</v>
      </c>
      <c r="BG9" s="317">
        <f>'입력(강사강의)'!$J$298</f>
        <v>4.5762620097945694</v>
      </c>
      <c r="BH9" s="644">
        <f t="shared" si="6"/>
        <v>4.5437679811929668</v>
      </c>
      <c r="BI9" s="488" t="s">
        <v>367</v>
      </c>
    </row>
    <row r="10" spans="1:61" s="80" customFormat="1" x14ac:dyDescent="0.3">
      <c r="A10" s="259" t="s">
        <v>1173</v>
      </c>
      <c r="B10" s="259" t="s">
        <v>1911</v>
      </c>
      <c r="C10" s="608" t="s">
        <v>1912</v>
      </c>
      <c r="D10" s="259" t="s">
        <v>132</v>
      </c>
      <c r="E10" s="610">
        <v>22</v>
      </c>
      <c r="F10" s="463" t="s">
        <v>1913</v>
      </c>
      <c r="G10" s="455" t="s">
        <v>1661</v>
      </c>
      <c r="H10" s="462" t="s">
        <v>1897</v>
      </c>
      <c r="I10" s="615" t="s">
        <v>1891</v>
      </c>
      <c r="J10" s="615" t="s">
        <v>1892</v>
      </c>
      <c r="K10" s="397">
        <f t="shared" si="5"/>
        <v>0.93181818181818177</v>
      </c>
      <c r="L10" s="621">
        <v>82</v>
      </c>
      <c r="M10" s="622">
        <v>88</v>
      </c>
      <c r="N10" s="630" t="s">
        <v>367</v>
      </c>
      <c r="O10" s="631"/>
      <c r="P10" s="632"/>
      <c r="Q10" s="632"/>
      <c r="R10" s="632"/>
      <c r="S10" s="632"/>
      <c r="T10" s="631"/>
      <c r="U10" s="632"/>
      <c r="V10" s="632"/>
      <c r="W10" s="632"/>
      <c r="X10" s="632"/>
      <c r="Y10" s="631"/>
      <c r="Z10" s="632"/>
      <c r="AA10" s="632"/>
      <c r="AB10" s="632"/>
      <c r="AC10" s="632"/>
      <c r="AD10" s="631"/>
      <c r="AE10" s="632"/>
      <c r="AF10" s="632"/>
      <c r="AG10" s="632"/>
      <c r="AH10" s="632"/>
      <c r="AI10" s="632"/>
      <c r="AJ10" s="632"/>
      <c r="AK10" s="631"/>
      <c r="AL10" s="633"/>
      <c r="AM10" s="634"/>
      <c r="AN10" s="634"/>
      <c r="AO10" s="634"/>
      <c r="AP10" s="635"/>
      <c r="AQ10" s="487">
        <v>4.594389374150234</v>
      </c>
      <c r="AR10" s="296">
        <v>4.6097716251709491</v>
      </c>
      <c r="AS10" s="641">
        <f t="shared" si="1"/>
        <v>4.5515925286288015</v>
      </c>
      <c r="AT10" s="300">
        <v>4.5614837543164475</v>
      </c>
      <c r="AU10" s="311">
        <v>4.5417013029411555</v>
      </c>
      <c r="AV10" s="307">
        <f t="shared" si="2"/>
        <v>4.5293802578039442</v>
      </c>
      <c r="AW10" s="300">
        <v>4.5374977905386773</v>
      </c>
      <c r="AX10" s="127">
        <v>4.4907930701350534</v>
      </c>
      <c r="AY10" s="127">
        <v>4.5316303954105823</v>
      </c>
      <c r="AZ10" s="311">
        <v>4.5575997751314619</v>
      </c>
      <c r="BA10" s="641">
        <f t="shared" si="3"/>
        <v>4.6043705081285298</v>
      </c>
      <c r="BB10" s="300">
        <v>4.5973199600218182</v>
      </c>
      <c r="BC10" s="311">
        <v>4.6114210562352413</v>
      </c>
      <c r="BD10" s="307">
        <f t="shared" si="4"/>
        <v>4.4295568208311895</v>
      </c>
      <c r="BE10" s="313">
        <v>4.3720451868349546</v>
      </c>
      <c r="BF10" s="318">
        <v>4.4870684548274244</v>
      </c>
      <c r="BG10" s="317">
        <f>'입력(강사강의)'!$J$372</f>
        <v>4.4953896627016938</v>
      </c>
      <c r="BH10" s="644">
        <f t="shared" si="6"/>
        <v>4.537547031416592</v>
      </c>
      <c r="BI10" s="488" t="s">
        <v>367</v>
      </c>
    </row>
    <row r="11" spans="1:61" s="80" customFormat="1" x14ac:dyDescent="0.3">
      <c r="A11" s="259" t="s">
        <v>1173</v>
      </c>
      <c r="B11" s="259" t="s">
        <v>1914</v>
      </c>
      <c r="C11" s="608" t="s">
        <v>1915</v>
      </c>
      <c r="D11" s="259" t="s">
        <v>132</v>
      </c>
      <c r="E11" s="610">
        <v>22</v>
      </c>
      <c r="F11" s="463" t="s">
        <v>1916</v>
      </c>
      <c r="G11" s="455" t="s">
        <v>1661</v>
      </c>
      <c r="H11" s="462" t="s">
        <v>1897</v>
      </c>
      <c r="I11" s="615" t="s">
        <v>1891</v>
      </c>
      <c r="J11" s="615" t="s">
        <v>1892</v>
      </c>
      <c r="K11" s="397">
        <f t="shared" si="5"/>
        <v>0.93181818181818177</v>
      </c>
      <c r="L11" s="621">
        <v>82</v>
      </c>
      <c r="M11" s="622">
        <v>88</v>
      </c>
      <c r="N11" s="630" t="s">
        <v>367</v>
      </c>
      <c r="O11" s="631"/>
      <c r="P11" s="632"/>
      <c r="Q11" s="632"/>
      <c r="R11" s="632"/>
      <c r="S11" s="632"/>
      <c r="T11" s="631"/>
      <c r="U11" s="632"/>
      <c r="V11" s="632"/>
      <c r="W11" s="632"/>
      <c r="X11" s="632"/>
      <c r="Y11" s="631"/>
      <c r="Z11" s="632"/>
      <c r="AA11" s="632"/>
      <c r="AB11" s="632"/>
      <c r="AC11" s="632"/>
      <c r="AD11" s="631"/>
      <c r="AE11" s="632"/>
      <c r="AF11" s="632"/>
      <c r="AG11" s="632"/>
      <c r="AH11" s="632"/>
      <c r="AI11" s="632"/>
      <c r="AJ11" s="632"/>
      <c r="AK11" s="631"/>
      <c r="AL11" s="633"/>
      <c r="AM11" s="634"/>
      <c r="AN11" s="634"/>
      <c r="AO11" s="634"/>
      <c r="AP11" s="635"/>
      <c r="AQ11" s="487">
        <v>4.594389374150234</v>
      </c>
      <c r="AR11" s="296">
        <v>4.6097716251709491</v>
      </c>
      <c r="AS11" s="641">
        <f t="shared" si="1"/>
        <v>4.5515925286288015</v>
      </c>
      <c r="AT11" s="300">
        <v>4.5614837543164475</v>
      </c>
      <c r="AU11" s="311">
        <v>4.5417013029411555</v>
      </c>
      <c r="AV11" s="307">
        <f t="shared" si="2"/>
        <v>4.5293802578039442</v>
      </c>
      <c r="AW11" s="300">
        <v>4.5374977905386773</v>
      </c>
      <c r="AX11" s="127">
        <v>4.4907930701350534</v>
      </c>
      <c r="AY11" s="127">
        <v>4.5316303954105823</v>
      </c>
      <c r="AZ11" s="311">
        <v>4.5575997751314619</v>
      </c>
      <c r="BA11" s="641">
        <f t="shared" si="3"/>
        <v>4.6043705081285298</v>
      </c>
      <c r="BB11" s="300">
        <v>4.5973199600218182</v>
      </c>
      <c r="BC11" s="311">
        <v>4.6114210562352413</v>
      </c>
      <c r="BD11" s="307">
        <f t="shared" si="4"/>
        <v>4.4295568208311895</v>
      </c>
      <c r="BE11" s="313">
        <v>4.3720451868349546</v>
      </c>
      <c r="BF11" s="318">
        <v>4.4870684548274244</v>
      </c>
      <c r="BG11" s="317">
        <f>'입력(강사강의)'!$J$448</f>
        <v>4.5081092007218988</v>
      </c>
      <c r="BH11" s="644">
        <f t="shared" si="6"/>
        <v>4.5385254574181459</v>
      </c>
      <c r="BI11" s="488" t="s">
        <v>367</v>
      </c>
    </row>
    <row r="12" spans="1:61" s="80" customFormat="1" x14ac:dyDescent="0.3">
      <c r="A12" s="259" t="s">
        <v>1173</v>
      </c>
      <c r="B12" s="259" t="s">
        <v>1548</v>
      </c>
      <c r="C12" s="608" t="s">
        <v>1917</v>
      </c>
      <c r="D12" s="259" t="s">
        <v>132</v>
      </c>
      <c r="E12" s="610">
        <v>22</v>
      </c>
      <c r="F12" s="463" t="s">
        <v>1918</v>
      </c>
      <c r="G12" s="455" t="s">
        <v>1661</v>
      </c>
      <c r="H12" s="462" t="s">
        <v>1919</v>
      </c>
      <c r="I12" s="615" t="s">
        <v>1891</v>
      </c>
      <c r="J12" s="615" t="s">
        <v>1892</v>
      </c>
      <c r="K12" s="397">
        <f t="shared" si="5"/>
        <v>0.86363636363636365</v>
      </c>
      <c r="L12" s="621">
        <v>76</v>
      </c>
      <c r="M12" s="622">
        <v>88</v>
      </c>
      <c r="N12" s="630" t="s">
        <v>367</v>
      </c>
      <c r="O12" s="631"/>
      <c r="P12" s="632"/>
      <c r="Q12" s="632"/>
      <c r="R12" s="632"/>
      <c r="S12" s="632"/>
      <c r="T12" s="631"/>
      <c r="U12" s="632"/>
      <c r="V12" s="632"/>
      <c r="W12" s="632"/>
      <c r="X12" s="632"/>
      <c r="Y12" s="631"/>
      <c r="Z12" s="632"/>
      <c r="AA12" s="632"/>
      <c r="AB12" s="632"/>
      <c r="AC12" s="632"/>
      <c r="AD12" s="631"/>
      <c r="AE12" s="632"/>
      <c r="AF12" s="632"/>
      <c r="AG12" s="632"/>
      <c r="AH12" s="632"/>
      <c r="AI12" s="632"/>
      <c r="AJ12" s="632"/>
      <c r="AK12" s="631"/>
      <c r="AL12" s="633"/>
      <c r="AM12" s="634"/>
      <c r="AN12" s="634"/>
      <c r="AO12" s="634"/>
      <c r="AP12" s="635"/>
      <c r="AQ12" s="487">
        <v>4.594389374150234</v>
      </c>
      <c r="AR12" s="296">
        <v>4.6097716251709491</v>
      </c>
      <c r="AS12" s="641">
        <f t="shared" si="1"/>
        <v>4.5515925286288015</v>
      </c>
      <c r="AT12" s="300">
        <v>4.5614837543164475</v>
      </c>
      <c r="AU12" s="311">
        <v>4.5417013029411555</v>
      </c>
      <c r="AV12" s="307">
        <f t="shared" si="2"/>
        <v>4.5293802578039442</v>
      </c>
      <c r="AW12" s="300">
        <v>4.5374977905386773</v>
      </c>
      <c r="AX12" s="127">
        <v>4.4907930701350534</v>
      </c>
      <c r="AY12" s="127">
        <v>4.5316303954105823</v>
      </c>
      <c r="AZ12" s="311">
        <v>4.5575997751314619</v>
      </c>
      <c r="BA12" s="641">
        <f t="shared" si="3"/>
        <v>4.6043705081285298</v>
      </c>
      <c r="BB12" s="300">
        <v>4.5973199600218182</v>
      </c>
      <c r="BC12" s="311">
        <v>4.6114210562352413</v>
      </c>
      <c r="BD12" s="307">
        <f t="shared" si="4"/>
        <v>4.4295568208311895</v>
      </c>
      <c r="BE12" s="313">
        <v>4.3720451868349546</v>
      </c>
      <c r="BF12" s="318">
        <v>4.4870684548274244</v>
      </c>
      <c r="BG12" s="317">
        <f>'입력(강사강의)'!$J$508</f>
        <v>4.5365277130823518</v>
      </c>
      <c r="BH12" s="644">
        <f t="shared" si="6"/>
        <v>4.5407114968304887</v>
      </c>
      <c r="BI12" s="488" t="s">
        <v>367</v>
      </c>
    </row>
    <row r="13" spans="1:61" s="80" customFormat="1" x14ac:dyDescent="0.3">
      <c r="A13" s="259" t="s">
        <v>1173</v>
      </c>
      <c r="B13" s="259" t="s">
        <v>1658</v>
      </c>
      <c r="C13" s="608" t="s">
        <v>1920</v>
      </c>
      <c r="D13" s="259" t="s">
        <v>132</v>
      </c>
      <c r="E13" s="610">
        <v>22</v>
      </c>
      <c r="F13" s="463" t="s">
        <v>1921</v>
      </c>
      <c r="G13" s="455" t="s">
        <v>1661</v>
      </c>
      <c r="H13" s="462" t="s">
        <v>1897</v>
      </c>
      <c r="I13" s="615" t="s">
        <v>1891</v>
      </c>
      <c r="J13" s="615" t="s">
        <v>1892</v>
      </c>
      <c r="K13" s="397">
        <f t="shared" si="5"/>
        <v>0.90909090909090906</v>
      </c>
      <c r="L13" s="621">
        <v>80</v>
      </c>
      <c r="M13" s="622">
        <v>88</v>
      </c>
      <c r="N13" s="630" t="s">
        <v>367</v>
      </c>
      <c r="O13" s="631"/>
      <c r="P13" s="632"/>
      <c r="Q13" s="632"/>
      <c r="R13" s="632"/>
      <c r="S13" s="632"/>
      <c r="T13" s="631"/>
      <c r="U13" s="632"/>
      <c r="V13" s="632"/>
      <c r="W13" s="632"/>
      <c r="X13" s="632"/>
      <c r="Y13" s="631"/>
      <c r="Z13" s="632"/>
      <c r="AA13" s="632"/>
      <c r="AB13" s="632"/>
      <c r="AC13" s="632"/>
      <c r="AD13" s="631"/>
      <c r="AE13" s="632"/>
      <c r="AF13" s="632"/>
      <c r="AG13" s="632"/>
      <c r="AH13" s="632"/>
      <c r="AI13" s="632"/>
      <c r="AJ13" s="632"/>
      <c r="AK13" s="631"/>
      <c r="AL13" s="633"/>
      <c r="AM13" s="634"/>
      <c r="AN13" s="634"/>
      <c r="AO13" s="634"/>
      <c r="AP13" s="635"/>
      <c r="AQ13" s="487">
        <v>4.594389374150234</v>
      </c>
      <c r="AR13" s="296">
        <v>4.6097716251709491</v>
      </c>
      <c r="AS13" s="641">
        <f t="shared" si="1"/>
        <v>4.5515925286288015</v>
      </c>
      <c r="AT13" s="300">
        <v>4.5614837543164475</v>
      </c>
      <c r="AU13" s="311">
        <v>4.5417013029411555</v>
      </c>
      <c r="AV13" s="307">
        <f t="shared" si="2"/>
        <v>4.5293802578039442</v>
      </c>
      <c r="AW13" s="300">
        <v>4.5374977905386773</v>
      </c>
      <c r="AX13" s="127">
        <v>4.4907930701350534</v>
      </c>
      <c r="AY13" s="127">
        <v>4.5316303954105823</v>
      </c>
      <c r="AZ13" s="311">
        <v>4.5575997751314619</v>
      </c>
      <c r="BA13" s="641">
        <f t="shared" si="3"/>
        <v>4.6043705081285298</v>
      </c>
      <c r="BB13" s="300">
        <v>4.5973199600218182</v>
      </c>
      <c r="BC13" s="311">
        <v>4.6114210562352413</v>
      </c>
      <c r="BD13" s="307">
        <f t="shared" si="4"/>
        <v>4.4295568208311895</v>
      </c>
      <c r="BE13" s="313">
        <v>4.3720451868349546</v>
      </c>
      <c r="BF13" s="318">
        <v>4.4870684548274244</v>
      </c>
      <c r="BG13" s="317">
        <f>'입력(강사강의)'!$J$552</f>
        <v>4.6404322975909675</v>
      </c>
      <c r="BH13" s="644">
        <f t="shared" si="6"/>
        <v>4.5487041571773057</v>
      </c>
      <c r="BI13" s="488" t="s">
        <v>367</v>
      </c>
    </row>
    <row r="14" spans="1:61" s="80" customFormat="1" x14ac:dyDescent="0.3">
      <c r="A14" s="259" t="s">
        <v>1834</v>
      </c>
      <c r="B14" s="259" t="s">
        <v>1836</v>
      </c>
      <c r="C14" s="608" t="s">
        <v>1837</v>
      </c>
      <c r="D14" s="259" t="s">
        <v>492</v>
      </c>
      <c r="E14" s="610">
        <v>22</v>
      </c>
      <c r="F14" s="463" t="s">
        <v>1839</v>
      </c>
      <c r="G14" s="455" t="s">
        <v>106</v>
      </c>
      <c r="H14" s="462" t="s">
        <v>1936</v>
      </c>
      <c r="I14" s="615" t="s">
        <v>247</v>
      </c>
      <c r="J14" s="615" t="s">
        <v>248</v>
      </c>
      <c r="K14" s="397">
        <f t="shared" si="5"/>
        <v>0.90909090909090906</v>
      </c>
      <c r="L14" s="621">
        <v>80</v>
      </c>
      <c r="M14" s="622">
        <v>88</v>
      </c>
      <c r="N14" s="630" t="s">
        <v>367</v>
      </c>
      <c r="O14" s="631"/>
      <c r="P14" s="632"/>
      <c r="Q14" s="632"/>
      <c r="R14" s="632"/>
      <c r="S14" s="632"/>
      <c r="T14" s="631"/>
      <c r="U14" s="632"/>
      <c r="V14" s="632"/>
      <c r="W14" s="632"/>
      <c r="X14" s="632"/>
      <c r="Y14" s="631"/>
      <c r="Z14" s="632"/>
      <c r="AA14" s="632"/>
      <c r="AB14" s="632"/>
      <c r="AC14" s="632"/>
      <c r="AD14" s="631"/>
      <c r="AE14" s="632"/>
      <c r="AF14" s="632"/>
      <c r="AG14" s="632"/>
      <c r="AH14" s="632"/>
      <c r="AI14" s="632"/>
      <c r="AJ14" s="632"/>
      <c r="AK14" s="631"/>
      <c r="AL14" s="633"/>
      <c r="AM14" s="634"/>
      <c r="AN14" s="634"/>
      <c r="AO14" s="634"/>
      <c r="AP14" s="635"/>
      <c r="AQ14" s="487">
        <v>4.4874999999999998</v>
      </c>
      <c r="AR14" s="296">
        <v>4.5625</v>
      </c>
      <c r="AS14" s="641">
        <f t="shared" ref="AS14" si="7">IFERROR(AVERAGE(AT14:AU14), "-")</f>
        <v>4.5062499999999996</v>
      </c>
      <c r="AT14" s="300">
        <v>4.5374999999999996</v>
      </c>
      <c r="AU14" s="311">
        <v>4.4749999999999996</v>
      </c>
      <c r="AV14" s="307">
        <f t="shared" ref="AV14" si="8">IFERROR(AVERAGE(AW14:AZ14), "-")</f>
        <v>4.4437499999999996</v>
      </c>
      <c r="AW14" s="300">
        <v>4.4749999999999996</v>
      </c>
      <c r="AX14" s="127">
        <v>4.4000000000000004</v>
      </c>
      <c r="AY14" s="127">
        <v>4.45</v>
      </c>
      <c r="AZ14" s="311">
        <v>4.45</v>
      </c>
      <c r="BA14" s="641">
        <f t="shared" ref="BA14" si="9">IFERROR(AVERAGE(BB14:BC14), "-")</f>
        <v>4.5437500000000002</v>
      </c>
      <c r="BB14" s="300">
        <v>4.5250000000000004</v>
      </c>
      <c r="BC14" s="311">
        <v>4.5625</v>
      </c>
      <c r="BD14" s="307">
        <f t="shared" ref="BD14" si="10">IFERROR(AVERAGE(BE14:BF14), "-")</f>
        <v>4.3375000000000004</v>
      </c>
      <c r="BE14" s="313">
        <v>4.2249999999999996</v>
      </c>
      <c r="BF14" s="318">
        <v>4.45</v>
      </c>
      <c r="BG14" s="317">
        <f>'입력(강사강의)'!$J$634</f>
        <v>4.6033630334953237</v>
      </c>
      <c r="BH14" s="644">
        <f>IFERROR(AVERAGE(AQ14:AR14,AT14:AU14,AW14:AZ14,BB14:BC14,BE14:BF14,BG14), "-")</f>
        <v>4.4771817718073326</v>
      </c>
      <c r="BI14" s="488" t="s">
        <v>367</v>
      </c>
    </row>
    <row r="15" spans="1:61" s="80" customFormat="1" x14ac:dyDescent="0.3">
      <c r="A15" s="259" t="s">
        <v>2011</v>
      </c>
      <c r="B15" s="259" t="s">
        <v>2012</v>
      </c>
      <c r="C15" s="608" t="s">
        <v>2013</v>
      </c>
      <c r="D15" s="259" t="s">
        <v>132</v>
      </c>
      <c r="E15" s="610">
        <v>22</v>
      </c>
      <c r="F15" s="463" t="s">
        <v>2177</v>
      </c>
      <c r="G15" s="455" t="s">
        <v>1661</v>
      </c>
      <c r="H15" s="462" t="s">
        <v>1897</v>
      </c>
      <c r="I15" s="615" t="s">
        <v>1891</v>
      </c>
      <c r="J15" s="615" t="s">
        <v>1892</v>
      </c>
      <c r="K15" s="397">
        <f t="shared" si="5"/>
        <v>0.89772727272727271</v>
      </c>
      <c r="L15" s="621">
        <v>79</v>
      </c>
      <c r="M15" s="622">
        <v>88</v>
      </c>
      <c r="N15" s="630" t="s">
        <v>367</v>
      </c>
      <c r="O15" s="631"/>
      <c r="P15" s="632"/>
      <c r="Q15" s="632"/>
      <c r="R15" s="632"/>
      <c r="S15" s="632"/>
      <c r="T15" s="631"/>
      <c r="U15" s="632"/>
      <c r="V15" s="632"/>
      <c r="W15" s="632"/>
      <c r="X15" s="632"/>
      <c r="Y15" s="631"/>
      <c r="Z15" s="632"/>
      <c r="AA15" s="632"/>
      <c r="AB15" s="632"/>
      <c r="AC15" s="632"/>
      <c r="AD15" s="631"/>
      <c r="AE15" s="632"/>
      <c r="AF15" s="632"/>
      <c r="AG15" s="632"/>
      <c r="AH15" s="632"/>
      <c r="AI15" s="632"/>
      <c r="AJ15" s="632"/>
      <c r="AK15" s="631"/>
      <c r="AL15" s="633"/>
      <c r="AM15" s="634"/>
      <c r="AN15" s="634"/>
      <c r="AO15" s="634"/>
      <c r="AP15" s="635"/>
      <c r="AQ15" s="487">
        <v>4.5822784810126587</v>
      </c>
      <c r="AR15" s="296">
        <v>4.6835443037974684</v>
      </c>
      <c r="AS15" s="641">
        <f t="shared" ref="AS15:AS46" si="11">IFERROR(AVERAGE(AT15:AU15), "-")</f>
        <v>4.537974683544304</v>
      </c>
      <c r="AT15" s="300">
        <v>4.5443037974683547</v>
      </c>
      <c r="AU15" s="311">
        <v>4.5316455696202533</v>
      </c>
      <c r="AV15" s="307">
        <f t="shared" ref="AV15:AV46" si="12">IFERROR(AVERAGE(AW15:AZ15), "-")</f>
        <v>4.4968354430379751</v>
      </c>
      <c r="AW15" s="300">
        <v>4.518987341772152</v>
      </c>
      <c r="AX15" s="127">
        <v>4.4177215189873413</v>
      </c>
      <c r="AY15" s="127">
        <v>4.5316455696202533</v>
      </c>
      <c r="AZ15" s="311">
        <v>4.518987341772152</v>
      </c>
      <c r="BA15" s="641">
        <f t="shared" ref="BA15:BA46" si="13">IFERROR(AVERAGE(BB15:BC15), "-")</f>
        <v>4.6265822784810124</v>
      </c>
      <c r="BB15" s="300">
        <v>4.5949367088607591</v>
      </c>
      <c r="BC15" s="311">
        <v>4.6582278481012658</v>
      </c>
      <c r="BD15" s="307">
        <f t="shared" ref="BD15:BD46" si="14">IFERROR(AVERAGE(BE15:BF15), "-")</f>
        <v>4.4746835443037973</v>
      </c>
      <c r="BE15" s="313">
        <v>4.4177215189873413</v>
      </c>
      <c r="BF15" s="318">
        <v>4.5316455696202533</v>
      </c>
      <c r="BG15" s="317">
        <f>'입력(강사강의)'!$J$684</f>
        <v>4.6074240119287433</v>
      </c>
      <c r="BH15" s="644">
        <f t="shared" ref="BH15:BH67" si="15">IFERROR(AVERAGE(AQ15:AR15,AT15:AU15,AW15:AZ15,BB15:BC15,BE15:BF15,BG15), "-")</f>
        <v>4.549159198580691</v>
      </c>
      <c r="BI15" s="488" t="s">
        <v>367</v>
      </c>
    </row>
    <row r="16" spans="1:61" s="80" customFormat="1" x14ac:dyDescent="0.3">
      <c r="A16" s="259" t="s">
        <v>1834</v>
      </c>
      <c r="B16" s="259" t="s">
        <v>2209</v>
      </c>
      <c r="C16" s="608" t="s">
        <v>2229</v>
      </c>
      <c r="D16" s="259" t="s">
        <v>492</v>
      </c>
      <c r="E16" s="610">
        <v>22</v>
      </c>
      <c r="F16" s="463" t="s">
        <v>2178</v>
      </c>
      <c r="G16" s="455" t="s">
        <v>1661</v>
      </c>
      <c r="H16" s="462" t="s">
        <v>1897</v>
      </c>
      <c r="I16" s="615" t="s">
        <v>1891</v>
      </c>
      <c r="J16" s="615" t="s">
        <v>1892</v>
      </c>
      <c r="K16" s="397">
        <f t="shared" si="5"/>
        <v>0.77272727272727271</v>
      </c>
      <c r="L16" s="621">
        <v>68</v>
      </c>
      <c r="M16" s="622">
        <v>88</v>
      </c>
      <c r="N16" s="630" t="s">
        <v>367</v>
      </c>
      <c r="O16" s="631"/>
      <c r="P16" s="632"/>
      <c r="Q16" s="632"/>
      <c r="R16" s="632"/>
      <c r="S16" s="632"/>
      <c r="T16" s="631"/>
      <c r="U16" s="632"/>
      <c r="V16" s="632"/>
      <c r="W16" s="632"/>
      <c r="X16" s="632"/>
      <c r="Y16" s="631"/>
      <c r="Z16" s="632"/>
      <c r="AA16" s="632"/>
      <c r="AB16" s="632"/>
      <c r="AC16" s="632"/>
      <c r="AD16" s="631"/>
      <c r="AE16" s="632"/>
      <c r="AF16" s="632"/>
      <c r="AG16" s="632"/>
      <c r="AH16" s="632"/>
      <c r="AI16" s="632"/>
      <c r="AJ16" s="632"/>
      <c r="AK16" s="631"/>
      <c r="AL16" s="633"/>
      <c r="AM16" s="634"/>
      <c r="AN16" s="634"/>
      <c r="AO16" s="634"/>
      <c r="AP16" s="635"/>
      <c r="AQ16" s="487">
        <v>4.5294117647058822</v>
      </c>
      <c r="AR16" s="296">
        <v>4.5882352941176467</v>
      </c>
      <c r="AS16" s="641">
        <f t="shared" si="11"/>
        <v>4.5294117647058822</v>
      </c>
      <c r="AT16" s="300">
        <v>4.5441176470588234</v>
      </c>
      <c r="AU16" s="311">
        <v>4.5147058823529411</v>
      </c>
      <c r="AV16" s="307">
        <f t="shared" si="12"/>
        <v>4.4889705882352944</v>
      </c>
      <c r="AW16" s="300">
        <v>4.4852941176470589</v>
      </c>
      <c r="AX16" s="127">
        <v>4.4411764705882355</v>
      </c>
      <c r="AY16" s="127">
        <v>4.5147058823529411</v>
      </c>
      <c r="AZ16" s="311">
        <v>4.5147058823529411</v>
      </c>
      <c r="BA16" s="641">
        <f t="shared" si="13"/>
        <v>4.5441176470588234</v>
      </c>
      <c r="BB16" s="300">
        <v>4.5588235294117645</v>
      </c>
      <c r="BC16" s="311">
        <v>4.5294117647058822</v>
      </c>
      <c r="BD16" s="307">
        <f t="shared" si="14"/>
        <v>4.4264705882352935</v>
      </c>
      <c r="BE16" s="313">
        <v>4.3382352941176467</v>
      </c>
      <c r="BF16" s="318">
        <v>4.5147058823529411</v>
      </c>
      <c r="BG16" s="317">
        <f>'입력(강사강의)'!$J$735</f>
        <v>4.5873769304870731</v>
      </c>
      <c r="BH16" s="644">
        <f t="shared" si="15"/>
        <v>4.5123774109424444</v>
      </c>
      <c r="BI16" s="488" t="s">
        <v>367</v>
      </c>
    </row>
    <row r="17" spans="1:61" s="80" customFormat="1" x14ac:dyDescent="0.3">
      <c r="A17" s="259" t="s">
        <v>1834</v>
      </c>
      <c r="B17" s="259" t="s">
        <v>2303</v>
      </c>
      <c r="C17" s="608" t="s">
        <v>2305</v>
      </c>
      <c r="D17" s="259" t="s">
        <v>132</v>
      </c>
      <c r="E17" s="610">
        <v>22</v>
      </c>
      <c r="F17" s="463" t="s">
        <v>2179</v>
      </c>
      <c r="G17" s="455" t="s">
        <v>1661</v>
      </c>
      <c r="H17" s="462" t="s">
        <v>1897</v>
      </c>
      <c r="I17" s="615" t="s">
        <v>1891</v>
      </c>
      <c r="J17" s="615" t="s">
        <v>1892</v>
      </c>
      <c r="K17" s="397">
        <f t="shared" si="5"/>
        <v>0.86363636363636365</v>
      </c>
      <c r="L17" s="621">
        <v>76</v>
      </c>
      <c r="M17" s="622">
        <v>88</v>
      </c>
      <c r="N17" s="630" t="s">
        <v>367</v>
      </c>
      <c r="O17" s="631"/>
      <c r="P17" s="632"/>
      <c r="Q17" s="632"/>
      <c r="R17" s="632"/>
      <c r="S17" s="632"/>
      <c r="T17" s="631"/>
      <c r="U17" s="632"/>
      <c r="V17" s="632"/>
      <c r="W17" s="632"/>
      <c r="X17" s="632"/>
      <c r="Y17" s="631"/>
      <c r="Z17" s="632"/>
      <c r="AA17" s="632"/>
      <c r="AB17" s="632"/>
      <c r="AC17" s="632"/>
      <c r="AD17" s="631"/>
      <c r="AE17" s="632"/>
      <c r="AF17" s="632"/>
      <c r="AG17" s="632"/>
      <c r="AH17" s="632"/>
      <c r="AI17" s="632"/>
      <c r="AJ17" s="632"/>
      <c r="AK17" s="631"/>
      <c r="AL17" s="633"/>
      <c r="AM17" s="634"/>
      <c r="AN17" s="634"/>
      <c r="AO17" s="634"/>
      <c r="AP17" s="635"/>
      <c r="AQ17" s="487">
        <v>4.5394736842105265</v>
      </c>
      <c r="AR17" s="296">
        <v>4.5657894736842106</v>
      </c>
      <c r="AS17" s="641">
        <f t="shared" si="11"/>
        <v>4.473684210526315</v>
      </c>
      <c r="AT17" s="300">
        <v>4.4868421052631575</v>
      </c>
      <c r="AU17" s="311">
        <v>4.4605263157894735</v>
      </c>
      <c r="AV17" s="307">
        <f t="shared" si="12"/>
        <v>4.4638157894736841</v>
      </c>
      <c r="AW17" s="300">
        <v>4.4078947368421053</v>
      </c>
      <c r="AX17" s="127">
        <v>4.4605263157894735</v>
      </c>
      <c r="AY17" s="127">
        <v>4.4605263157894735</v>
      </c>
      <c r="AZ17" s="311">
        <v>4.5263157894736841</v>
      </c>
      <c r="BA17" s="641">
        <f t="shared" si="13"/>
        <v>4.5921052631578947</v>
      </c>
      <c r="BB17" s="300">
        <v>4.5789473684210522</v>
      </c>
      <c r="BC17" s="311">
        <v>4.6052631578947372</v>
      </c>
      <c r="BD17" s="307">
        <f t="shared" si="14"/>
        <v>4.3618421052631575</v>
      </c>
      <c r="BE17" s="313">
        <v>4.2894736842105265</v>
      </c>
      <c r="BF17" s="318">
        <v>4.4342105263157894</v>
      </c>
      <c r="BG17" s="317">
        <f>'입력(강사강의)'!$J$808</f>
        <v>4.5952589275633704</v>
      </c>
      <c r="BH17" s="644">
        <f t="shared" si="15"/>
        <v>4.4931575693267369</v>
      </c>
      <c r="BI17" s="488" t="s">
        <v>367</v>
      </c>
    </row>
    <row r="18" spans="1:61" s="80" customFormat="1" x14ac:dyDescent="0.3">
      <c r="A18" s="259" t="s">
        <v>1834</v>
      </c>
      <c r="B18" s="259" t="s">
        <v>2304</v>
      </c>
      <c r="C18" s="608" t="s">
        <v>2454</v>
      </c>
      <c r="D18" s="259" t="s">
        <v>132</v>
      </c>
      <c r="E18" s="610">
        <v>22</v>
      </c>
      <c r="F18" s="463" t="s">
        <v>2462</v>
      </c>
      <c r="G18" s="455" t="s">
        <v>106</v>
      </c>
      <c r="H18" s="462" t="s">
        <v>2455</v>
      </c>
      <c r="I18" s="615" t="s">
        <v>1891</v>
      </c>
      <c r="J18" s="615" t="s">
        <v>1892</v>
      </c>
      <c r="K18" s="397">
        <f t="shared" si="5"/>
        <v>0.78409090909090906</v>
      </c>
      <c r="L18" s="621">
        <v>69</v>
      </c>
      <c r="M18" s="622">
        <v>88</v>
      </c>
      <c r="N18" s="630" t="s">
        <v>367</v>
      </c>
      <c r="O18" s="631"/>
      <c r="P18" s="632"/>
      <c r="Q18" s="632"/>
      <c r="R18" s="632"/>
      <c r="S18" s="632"/>
      <c r="T18" s="631"/>
      <c r="U18" s="632"/>
      <c r="V18" s="632"/>
      <c r="W18" s="632"/>
      <c r="X18" s="632"/>
      <c r="Y18" s="631"/>
      <c r="Z18" s="632"/>
      <c r="AA18" s="632"/>
      <c r="AB18" s="632"/>
      <c r="AC18" s="632"/>
      <c r="AD18" s="631"/>
      <c r="AE18" s="632"/>
      <c r="AF18" s="632"/>
      <c r="AG18" s="632"/>
      <c r="AH18" s="632"/>
      <c r="AI18" s="632"/>
      <c r="AJ18" s="632"/>
      <c r="AK18" s="631"/>
      <c r="AL18" s="633"/>
      <c r="AM18" s="634"/>
      <c r="AN18" s="634"/>
      <c r="AO18" s="634"/>
      <c r="AP18" s="635"/>
      <c r="AQ18" s="487">
        <v>4.67</v>
      </c>
      <c r="AR18" s="296">
        <v>4.6399999999999997</v>
      </c>
      <c r="AS18" s="641">
        <f t="shared" si="11"/>
        <v>4.5350000000000001</v>
      </c>
      <c r="AT18" s="300">
        <v>4.55</v>
      </c>
      <c r="AU18" s="311">
        <v>4.5199999999999996</v>
      </c>
      <c r="AV18" s="307">
        <f t="shared" si="12"/>
        <v>4.5675000000000008</v>
      </c>
      <c r="AW18" s="300">
        <v>4.6100000000000003</v>
      </c>
      <c r="AX18" s="127">
        <v>4.54</v>
      </c>
      <c r="AY18" s="127">
        <v>4.54</v>
      </c>
      <c r="AZ18" s="311">
        <v>4.58</v>
      </c>
      <c r="BA18" s="641">
        <f t="shared" si="13"/>
        <v>4.6050000000000004</v>
      </c>
      <c r="BB18" s="300">
        <v>4.59</v>
      </c>
      <c r="BC18" s="311">
        <v>4.62</v>
      </c>
      <c r="BD18" s="307">
        <f t="shared" si="14"/>
        <v>4.4849999999999994</v>
      </c>
      <c r="BE18" s="313">
        <v>4.46</v>
      </c>
      <c r="BF18" s="318">
        <v>4.51</v>
      </c>
      <c r="BG18" s="317">
        <f>'입력(강사강의)'!$J$873</f>
        <v>4.6639867530873076</v>
      </c>
      <c r="BH18" s="644">
        <f t="shared" si="15"/>
        <v>4.5764605194682542</v>
      </c>
      <c r="BI18" s="488" t="s">
        <v>367</v>
      </c>
    </row>
    <row r="19" spans="1:61" s="80" customFormat="1" x14ac:dyDescent="0.3">
      <c r="A19" s="259" t="s">
        <v>3400</v>
      </c>
      <c r="B19" s="259" t="s">
        <v>3401</v>
      </c>
      <c r="C19" s="608" t="s">
        <v>3402</v>
      </c>
      <c r="D19" s="259" t="s">
        <v>132</v>
      </c>
      <c r="E19" s="610">
        <v>22</v>
      </c>
      <c r="F19" s="463" t="s">
        <v>2181</v>
      </c>
      <c r="G19" s="455" t="s">
        <v>1661</v>
      </c>
      <c r="H19" s="462" t="s">
        <v>1897</v>
      </c>
      <c r="I19" s="615" t="s">
        <v>1891</v>
      </c>
      <c r="J19" s="615" t="s">
        <v>1892</v>
      </c>
      <c r="K19" s="397">
        <f t="shared" si="5"/>
        <v>0.875</v>
      </c>
      <c r="L19" s="621">
        <v>77</v>
      </c>
      <c r="M19" s="622">
        <v>88</v>
      </c>
      <c r="N19" s="639" t="s">
        <v>367</v>
      </c>
      <c r="O19" s="631"/>
      <c r="P19" s="632"/>
      <c r="Q19" s="632"/>
      <c r="R19" s="632"/>
      <c r="S19" s="632"/>
      <c r="T19" s="631"/>
      <c r="U19" s="632"/>
      <c r="V19" s="632"/>
      <c r="W19" s="632"/>
      <c r="X19" s="632"/>
      <c r="Y19" s="631"/>
      <c r="Z19" s="632"/>
      <c r="AA19" s="632"/>
      <c r="AB19" s="632"/>
      <c r="AC19" s="632"/>
      <c r="AD19" s="631"/>
      <c r="AE19" s="632"/>
      <c r="AF19" s="632"/>
      <c r="AG19" s="632"/>
      <c r="AH19" s="632"/>
      <c r="AI19" s="632"/>
      <c r="AJ19" s="632"/>
      <c r="AK19" s="631"/>
      <c r="AL19" s="733"/>
      <c r="AM19" s="634"/>
      <c r="AN19" s="634"/>
      <c r="AO19" s="634"/>
      <c r="AP19" s="635"/>
      <c r="AQ19" s="487">
        <v>4.5789473684210522</v>
      </c>
      <c r="AR19" s="296">
        <v>4.5714285714285712</v>
      </c>
      <c r="AS19" s="641">
        <f t="shared" si="11"/>
        <v>4.5584415584415581</v>
      </c>
      <c r="AT19" s="300">
        <v>4.5714285714285712</v>
      </c>
      <c r="AU19" s="311">
        <v>4.5454545454545459</v>
      </c>
      <c r="AV19" s="307">
        <f t="shared" si="12"/>
        <v>4.5194805194805197</v>
      </c>
      <c r="AW19" s="300">
        <v>4.5324675324675328</v>
      </c>
      <c r="AX19" s="127">
        <v>4.5064935064935066</v>
      </c>
      <c r="AY19" s="127">
        <v>4.4935064935064934</v>
      </c>
      <c r="AZ19" s="311">
        <v>4.5454545454545459</v>
      </c>
      <c r="BA19" s="641">
        <f t="shared" si="13"/>
        <v>4.5649350649350646</v>
      </c>
      <c r="BB19" s="300">
        <v>4.5714285714285712</v>
      </c>
      <c r="BC19" s="311">
        <v>4.5584415584415581</v>
      </c>
      <c r="BD19" s="307">
        <f t="shared" si="14"/>
        <v>4.4350649350649345</v>
      </c>
      <c r="BE19" s="313">
        <v>4.3896103896103895</v>
      </c>
      <c r="BF19" s="318">
        <v>4.4805194805194803</v>
      </c>
      <c r="BG19" s="317">
        <f>'입력(강사강의)'!$J$931</f>
        <v>4.6534902826981703</v>
      </c>
      <c r="BH19" s="734">
        <f t="shared" si="15"/>
        <v>4.5383593397963837</v>
      </c>
      <c r="BI19" s="488" t="s">
        <v>367</v>
      </c>
    </row>
    <row r="20" spans="1:61" s="80" customFormat="1" x14ac:dyDescent="0.3">
      <c r="A20" s="259" t="s">
        <v>3394</v>
      </c>
      <c r="B20" s="259" t="s">
        <v>3527</v>
      </c>
      <c r="C20" s="608" t="s">
        <v>3541</v>
      </c>
      <c r="D20" s="259" t="s">
        <v>132</v>
      </c>
      <c r="E20" s="610">
        <v>22</v>
      </c>
      <c r="F20" s="463" t="s">
        <v>2182</v>
      </c>
      <c r="G20" s="455" t="s">
        <v>106</v>
      </c>
      <c r="H20" s="462" t="s">
        <v>3542</v>
      </c>
      <c r="I20" s="615" t="s">
        <v>1891</v>
      </c>
      <c r="J20" s="615" t="s">
        <v>1892</v>
      </c>
      <c r="K20" s="397">
        <f t="shared" si="5"/>
        <v>0.89772727272727271</v>
      </c>
      <c r="L20" s="621">
        <v>79</v>
      </c>
      <c r="M20" s="622">
        <v>88</v>
      </c>
      <c r="N20" s="639" t="s">
        <v>367</v>
      </c>
      <c r="O20" s="631"/>
      <c r="P20" s="632"/>
      <c r="Q20" s="632"/>
      <c r="R20" s="632"/>
      <c r="S20" s="632"/>
      <c r="T20" s="631"/>
      <c r="U20" s="632"/>
      <c r="V20" s="632"/>
      <c r="W20" s="632"/>
      <c r="X20" s="632"/>
      <c r="Y20" s="631"/>
      <c r="Z20" s="632"/>
      <c r="AA20" s="632"/>
      <c r="AB20" s="632"/>
      <c r="AC20" s="632"/>
      <c r="AD20" s="631"/>
      <c r="AE20" s="632"/>
      <c r="AF20" s="632"/>
      <c r="AG20" s="632"/>
      <c r="AH20" s="632"/>
      <c r="AI20" s="632"/>
      <c r="AJ20" s="632"/>
      <c r="AK20" s="631"/>
      <c r="AL20" s="733"/>
      <c r="AM20" s="634"/>
      <c r="AN20" s="634"/>
      <c r="AO20" s="634"/>
      <c r="AP20" s="635"/>
      <c r="AQ20" s="487">
        <v>4.5822784810126587</v>
      </c>
      <c r="AR20" s="296">
        <v>4.5822784810126587</v>
      </c>
      <c r="AS20" s="641">
        <f t="shared" si="11"/>
        <v>4.5316455696202533</v>
      </c>
      <c r="AT20" s="300">
        <v>4.5443037974683547</v>
      </c>
      <c r="AU20" s="311">
        <v>4.518987341772152</v>
      </c>
      <c r="AV20" s="307">
        <f t="shared" si="12"/>
        <v>4.4588607594936711</v>
      </c>
      <c r="AW20" s="300">
        <v>4.5063291139240507</v>
      </c>
      <c r="AX20" s="127">
        <v>4.3291139240506329</v>
      </c>
      <c r="AY20" s="127">
        <v>4.5063291139240507</v>
      </c>
      <c r="AZ20" s="311">
        <v>4.4936708860759493</v>
      </c>
      <c r="BA20" s="641">
        <f t="shared" si="13"/>
        <v>4.6139240506329111</v>
      </c>
      <c r="BB20" s="300">
        <v>4.6202531645569618</v>
      </c>
      <c r="BC20" s="311">
        <v>4.6075949367088604</v>
      </c>
      <c r="BD20" s="307">
        <f t="shared" si="14"/>
        <v>4.4303797468354436</v>
      </c>
      <c r="BE20" s="313">
        <v>4.3670886075949369</v>
      </c>
      <c r="BF20" s="318">
        <v>4.4936708860759493</v>
      </c>
      <c r="BG20" s="317">
        <f>'입력(강사강의)'!$J$962</f>
        <v>4.5313287408213254</v>
      </c>
      <c r="BH20" s="734">
        <f t="shared" si="15"/>
        <v>4.5140944211537333</v>
      </c>
      <c r="BI20" s="488" t="s">
        <v>367</v>
      </c>
    </row>
    <row r="21" spans="1:61" s="80" customFormat="1" x14ac:dyDescent="0.3">
      <c r="A21" s="259" t="s">
        <v>3394</v>
      </c>
      <c r="B21" s="259" t="s">
        <v>3621</v>
      </c>
      <c r="C21" s="608" t="s">
        <v>3622</v>
      </c>
      <c r="D21" s="259" t="s">
        <v>132</v>
      </c>
      <c r="E21" s="610">
        <v>22</v>
      </c>
      <c r="F21" s="463" t="s">
        <v>2183</v>
      </c>
      <c r="G21" s="455" t="s">
        <v>1661</v>
      </c>
      <c r="H21" s="462" t="s">
        <v>1897</v>
      </c>
      <c r="I21" s="615" t="s">
        <v>1891</v>
      </c>
      <c r="J21" s="615" t="s">
        <v>1892</v>
      </c>
      <c r="K21" s="397">
        <f t="shared" si="5"/>
        <v>0.625</v>
      </c>
      <c r="L21" s="621">
        <v>55</v>
      </c>
      <c r="M21" s="622">
        <v>88</v>
      </c>
      <c r="N21" s="639" t="s">
        <v>367</v>
      </c>
      <c r="O21" s="631"/>
      <c r="P21" s="632"/>
      <c r="Q21" s="632"/>
      <c r="R21" s="632"/>
      <c r="S21" s="632"/>
      <c r="T21" s="631"/>
      <c r="U21" s="632"/>
      <c r="V21" s="632"/>
      <c r="W21" s="632"/>
      <c r="X21" s="632"/>
      <c r="Y21" s="631"/>
      <c r="Z21" s="632"/>
      <c r="AA21" s="632"/>
      <c r="AB21" s="632"/>
      <c r="AC21" s="632"/>
      <c r="AD21" s="631"/>
      <c r="AE21" s="632"/>
      <c r="AF21" s="632"/>
      <c r="AG21" s="632"/>
      <c r="AH21" s="632"/>
      <c r="AI21" s="632"/>
      <c r="AJ21" s="632"/>
      <c r="AK21" s="631"/>
      <c r="AL21" s="733"/>
      <c r="AM21" s="634"/>
      <c r="AN21" s="634"/>
      <c r="AO21" s="634"/>
      <c r="AP21" s="635"/>
      <c r="AQ21" s="487">
        <v>4.7272727272727275</v>
      </c>
      <c r="AR21" s="296">
        <v>4.6545454545454543</v>
      </c>
      <c r="AS21" s="641">
        <f t="shared" si="11"/>
        <v>4.6454545454545455</v>
      </c>
      <c r="AT21" s="300">
        <v>4.6181818181818182</v>
      </c>
      <c r="AU21" s="311">
        <v>4.6727272727272728</v>
      </c>
      <c r="AV21" s="307">
        <f t="shared" si="12"/>
        <v>4.6409090909090907</v>
      </c>
      <c r="AW21" s="300">
        <v>4.6181818181818182</v>
      </c>
      <c r="AX21" s="127">
        <v>4.6545454545454543</v>
      </c>
      <c r="AY21" s="127">
        <v>4.581818181818182</v>
      </c>
      <c r="AZ21" s="311">
        <v>4.709090909090909</v>
      </c>
      <c r="BA21" s="641">
        <f t="shared" si="13"/>
        <v>4.7181818181818187</v>
      </c>
      <c r="BB21" s="300">
        <v>4.7272727272727275</v>
      </c>
      <c r="BC21" s="311">
        <v>4.709090909090909</v>
      </c>
      <c r="BD21" s="307">
        <f t="shared" si="14"/>
        <v>4.5545454545454547</v>
      </c>
      <c r="BE21" s="313">
        <v>4.5090909090909088</v>
      </c>
      <c r="BF21" s="318">
        <v>4.5999999999999996</v>
      </c>
      <c r="BG21" s="317">
        <f>'입력(강사강의)'!$J$1019</f>
        <v>4.6778162875976568</v>
      </c>
      <c r="BH21" s="734">
        <f t="shared" si="15"/>
        <v>4.6507411130319882</v>
      </c>
      <c r="BI21" s="488" t="s">
        <v>367</v>
      </c>
    </row>
    <row r="22" spans="1:61" s="80" customFormat="1" x14ac:dyDescent="0.3">
      <c r="A22" s="259" t="s">
        <v>3394</v>
      </c>
      <c r="B22" s="259" t="s">
        <v>3705</v>
      </c>
      <c r="C22" s="608" t="s">
        <v>3718</v>
      </c>
      <c r="D22" s="259" t="s">
        <v>132</v>
      </c>
      <c r="E22" s="610">
        <v>22</v>
      </c>
      <c r="F22" s="463" t="s">
        <v>2184</v>
      </c>
      <c r="G22" s="455" t="s">
        <v>1661</v>
      </c>
      <c r="H22" s="462" t="s">
        <v>1897</v>
      </c>
      <c r="I22" s="615" t="s">
        <v>1891</v>
      </c>
      <c r="J22" s="615" t="s">
        <v>1892</v>
      </c>
      <c r="K22" s="397">
        <f t="shared" si="5"/>
        <v>0.67045454545454541</v>
      </c>
      <c r="L22" s="621">
        <v>59</v>
      </c>
      <c r="M22" s="622">
        <v>88</v>
      </c>
      <c r="N22" s="639" t="s">
        <v>367</v>
      </c>
      <c r="O22" s="631"/>
      <c r="P22" s="632"/>
      <c r="Q22" s="632"/>
      <c r="R22" s="632"/>
      <c r="S22" s="632"/>
      <c r="T22" s="631"/>
      <c r="U22" s="632"/>
      <c r="V22" s="632"/>
      <c r="W22" s="632"/>
      <c r="X22" s="632"/>
      <c r="Y22" s="631"/>
      <c r="Z22" s="632"/>
      <c r="AA22" s="632"/>
      <c r="AB22" s="632"/>
      <c r="AC22" s="632"/>
      <c r="AD22" s="631"/>
      <c r="AE22" s="632"/>
      <c r="AF22" s="632"/>
      <c r="AG22" s="632"/>
      <c r="AH22" s="632"/>
      <c r="AI22" s="632"/>
      <c r="AJ22" s="632"/>
      <c r="AK22" s="631"/>
      <c r="AL22" s="733"/>
      <c r="AM22" s="634"/>
      <c r="AN22" s="634"/>
      <c r="AO22" s="634"/>
      <c r="AP22" s="635"/>
      <c r="AQ22" s="487">
        <v>4.6610169491525424</v>
      </c>
      <c r="AR22" s="296">
        <v>4.6779661016949152</v>
      </c>
      <c r="AS22" s="641">
        <f t="shared" si="11"/>
        <v>4.6694915254237284</v>
      </c>
      <c r="AT22" s="300">
        <v>4.6610169491525424</v>
      </c>
      <c r="AU22" s="311">
        <v>4.6779661016949152</v>
      </c>
      <c r="AV22" s="307">
        <f t="shared" si="12"/>
        <v>4.6779661016949152</v>
      </c>
      <c r="AW22" s="300">
        <v>4.6779661016949152</v>
      </c>
      <c r="AX22" s="127">
        <v>4.6440677966101696</v>
      </c>
      <c r="AY22" s="127">
        <v>4.6949152542372881</v>
      </c>
      <c r="AZ22" s="311">
        <v>4.6949152542372881</v>
      </c>
      <c r="BA22" s="641">
        <f t="shared" si="13"/>
        <v>4.6779661016949152</v>
      </c>
      <c r="BB22" s="300">
        <v>4.6779661016949152</v>
      </c>
      <c r="BC22" s="311">
        <v>4.6779661016949152</v>
      </c>
      <c r="BD22" s="307">
        <f t="shared" si="14"/>
        <v>4.3615104054923837</v>
      </c>
      <c r="BE22" s="313">
        <v>4.3670886075949369</v>
      </c>
      <c r="BF22" s="318">
        <v>4.3559322033898304</v>
      </c>
      <c r="BG22" s="317">
        <f>'입력(강사강의)'!$J$1072</f>
        <v>4.6287122134344365</v>
      </c>
      <c r="BH22" s="734">
        <f t="shared" si="15"/>
        <v>4.6228842874064311</v>
      </c>
      <c r="BI22" s="488" t="s">
        <v>367</v>
      </c>
    </row>
    <row r="23" spans="1:61" s="80" customFormat="1" x14ac:dyDescent="0.3">
      <c r="A23" s="259" t="s">
        <v>3738</v>
      </c>
      <c r="B23" s="259" t="s">
        <v>3739</v>
      </c>
      <c r="C23" s="608" t="s">
        <v>3740</v>
      </c>
      <c r="D23" s="259" t="s">
        <v>132</v>
      </c>
      <c r="E23" s="610">
        <v>22</v>
      </c>
      <c r="F23" s="463" t="s">
        <v>2185</v>
      </c>
      <c r="G23" s="455" t="s">
        <v>1661</v>
      </c>
      <c r="H23" s="462" t="s">
        <v>1897</v>
      </c>
      <c r="I23" s="615" t="s">
        <v>1891</v>
      </c>
      <c r="J23" s="615" t="s">
        <v>1892</v>
      </c>
      <c r="K23" s="397">
        <f t="shared" si="5"/>
        <v>0.79545454545454541</v>
      </c>
      <c r="L23" s="621">
        <v>70</v>
      </c>
      <c r="M23" s="622">
        <v>88</v>
      </c>
      <c r="N23" s="623">
        <v>39</v>
      </c>
      <c r="O23" s="624">
        <v>31</v>
      </c>
      <c r="P23" s="623">
        <v>0</v>
      </c>
      <c r="Q23" s="625">
        <v>0</v>
      </c>
      <c r="R23" s="625">
        <v>44</v>
      </c>
      <c r="S23" s="625">
        <v>26</v>
      </c>
      <c r="T23" s="624">
        <v>0</v>
      </c>
      <c r="U23" s="623">
        <v>15</v>
      </c>
      <c r="V23" s="625">
        <v>2</v>
      </c>
      <c r="W23" s="625">
        <v>52</v>
      </c>
      <c r="X23" s="626">
        <v>1</v>
      </c>
      <c r="Y23" s="624">
        <v>0</v>
      </c>
      <c r="Z23" s="623">
        <v>0</v>
      </c>
      <c r="AA23" s="625">
        <v>69</v>
      </c>
      <c r="AB23" s="625">
        <v>0</v>
      </c>
      <c r="AC23" s="625">
        <v>0</v>
      </c>
      <c r="AD23" s="624">
        <v>1</v>
      </c>
      <c r="AE23" s="623">
        <v>35</v>
      </c>
      <c r="AF23" s="625">
        <v>32</v>
      </c>
      <c r="AG23" s="625">
        <v>1</v>
      </c>
      <c r="AH23" s="626">
        <v>0</v>
      </c>
      <c r="AI23" s="626">
        <v>1</v>
      </c>
      <c r="AJ23" s="626">
        <v>0</v>
      </c>
      <c r="AK23" s="624">
        <v>1</v>
      </c>
      <c r="AL23" s="636">
        <v>1</v>
      </c>
      <c r="AM23" s="637">
        <v>6</v>
      </c>
      <c r="AN23" s="637">
        <v>30</v>
      </c>
      <c r="AO23" s="637">
        <v>33</v>
      </c>
      <c r="AP23" s="638">
        <v>0</v>
      </c>
      <c r="AQ23" s="730">
        <v>4.5857142857142854</v>
      </c>
      <c r="AR23" s="640">
        <v>4.5714285714285712</v>
      </c>
      <c r="AS23" s="641">
        <f>(AT23+AU23)/2</f>
        <v>4.5285714285714285</v>
      </c>
      <c r="AT23" s="642">
        <v>4.5571428571428569</v>
      </c>
      <c r="AU23" s="643">
        <v>4.5</v>
      </c>
      <c r="AV23" s="307">
        <f>(AW23+AX23+AY23+AZ23)/4</f>
        <v>4.5357142857142856</v>
      </c>
      <c r="AW23" s="642">
        <v>4.5428571428571427</v>
      </c>
      <c r="AX23" s="7">
        <v>4.5142857142857142</v>
      </c>
      <c r="AY23" s="7">
        <v>4.5428571428571427</v>
      </c>
      <c r="AZ23" s="643">
        <v>4.5428571428571427</v>
      </c>
      <c r="BA23" s="641">
        <f>(BB23+BC23)/2</f>
        <v>4.5571428571428569</v>
      </c>
      <c r="BB23" s="642">
        <v>4.5285714285714285</v>
      </c>
      <c r="BC23" s="643">
        <v>4.5857142857142854</v>
      </c>
      <c r="BD23" s="307">
        <f>(BE23+BF23)/2</f>
        <v>4.4285714285714288</v>
      </c>
      <c r="BE23" s="642">
        <v>4.3571428571428568</v>
      </c>
      <c r="BF23" s="643">
        <v>4.5</v>
      </c>
      <c r="BG23" s="317">
        <f>'입력(강사강의)'!$J$1102</f>
        <v>4.5662843806239906</v>
      </c>
      <c r="BH23" s="644">
        <f t="shared" si="15"/>
        <v>4.5303735237842631</v>
      </c>
      <c r="BI23" s="488" t="s">
        <v>367</v>
      </c>
    </row>
    <row r="24" spans="1:61" s="80" customFormat="1" x14ac:dyDescent="0.3">
      <c r="A24" s="259" t="s">
        <v>3737</v>
      </c>
      <c r="B24" s="259" t="s">
        <v>3802</v>
      </c>
      <c r="C24" s="608" t="s">
        <v>3804</v>
      </c>
      <c r="D24" s="259" t="s">
        <v>132</v>
      </c>
      <c r="E24" s="610">
        <v>22</v>
      </c>
      <c r="F24" s="463" t="s">
        <v>3805</v>
      </c>
      <c r="G24" s="455" t="s">
        <v>1661</v>
      </c>
      <c r="H24" s="462" t="s">
        <v>3806</v>
      </c>
      <c r="I24" s="615" t="s">
        <v>3907</v>
      </c>
      <c r="J24" s="615" t="s">
        <v>1892</v>
      </c>
      <c r="K24" s="397">
        <f t="shared" ref="K24:K25" si="16">IFERROR(L24/M24, "-")</f>
        <v>0.75</v>
      </c>
      <c r="L24" s="621">
        <v>66</v>
      </c>
      <c r="M24" s="622">
        <v>88</v>
      </c>
      <c r="N24" s="623">
        <v>37</v>
      </c>
      <c r="O24" s="624">
        <v>29</v>
      </c>
      <c r="P24" s="623">
        <v>0</v>
      </c>
      <c r="Q24" s="625">
        <v>0</v>
      </c>
      <c r="R24" s="625">
        <v>40</v>
      </c>
      <c r="S24" s="625">
        <v>26</v>
      </c>
      <c r="T24" s="624">
        <v>0</v>
      </c>
      <c r="U24" s="623">
        <v>14</v>
      </c>
      <c r="V24" s="625">
        <v>2</v>
      </c>
      <c r="W24" s="625">
        <v>50</v>
      </c>
      <c r="X24" s="626">
        <v>0</v>
      </c>
      <c r="Y24" s="624">
        <v>0</v>
      </c>
      <c r="Z24" s="623">
        <v>0</v>
      </c>
      <c r="AA24" s="625">
        <v>64</v>
      </c>
      <c r="AB24" s="625">
        <v>0</v>
      </c>
      <c r="AC24" s="625">
        <v>0</v>
      </c>
      <c r="AD24" s="624">
        <v>2</v>
      </c>
      <c r="AE24" s="623">
        <v>30</v>
      </c>
      <c r="AF24" s="625">
        <v>34</v>
      </c>
      <c r="AG24" s="625">
        <v>1</v>
      </c>
      <c r="AH24" s="626">
        <v>0</v>
      </c>
      <c r="AI24" s="626">
        <v>0</v>
      </c>
      <c r="AJ24" s="626">
        <v>0</v>
      </c>
      <c r="AK24" s="624">
        <v>1</v>
      </c>
      <c r="AL24" s="636">
        <v>0</v>
      </c>
      <c r="AM24" s="637">
        <v>6</v>
      </c>
      <c r="AN24" s="637">
        <v>30</v>
      </c>
      <c r="AO24" s="637">
        <v>30</v>
      </c>
      <c r="AP24" s="638">
        <v>0</v>
      </c>
      <c r="AQ24" s="487">
        <v>4.666666666666667</v>
      </c>
      <c r="AR24" s="296">
        <v>4.6818181818181817</v>
      </c>
      <c r="AS24" s="641">
        <f t="shared" ref="AS24" si="17">IFERROR(AVERAGE(AT24:AU24), "-")</f>
        <v>4.6515151515151523</v>
      </c>
      <c r="AT24" s="300">
        <v>4.666666666666667</v>
      </c>
      <c r="AU24" s="311">
        <v>4.6363636363636367</v>
      </c>
      <c r="AV24" s="307">
        <f t="shared" ref="AV24" si="18">IFERROR(AVERAGE(AW24:AZ24), "-")</f>
        <v>4.621212121212122</v>
      </c>
      <c r="AW24" s="300">
        <v>4.6060606060606064</v>
      </c>
      <c r="AX24" s="127">
        <v>4.5757575757575761</v>
      </c>
      <c r="AY24" s="127">
        <v>4.6363636363636367</v>
      </c>
      <c r="AZ24" s="311">
        <v>4.666666666666667</v>
      </c>
      <c r="BA24" s="641">
        <f t="shared" ref="BA24" si="19">IFERROR(AVERAGE(BB24:BC24), "-")</f>
        <v>4.6742424242424239</v>
      </c>
      <c r="BB24" s="300">
        <v>4.666666666666667</v>
      </c>
      <c r="BC24" s="311">
        <v>4.6818181818181817</v>
      </c>
      <c r="BD24" s="307">
        <f t="shared" ref="BD24" si="20">IFERROR(AVERAGE(BE24:BF24), "-")</f>
        <v>4.4924242424242422</v>
      </c>
      <c r="BE24" s="313">
        <v>4.4393939393939394</v>
      </c>
      <c r="BF24" s="318">
        <v>4.5454545454545459</v>
      </c>
      <c r="BG24" s="317">
        <f>'입력(강사강의)'!$J$1153</f>
        <v>4.7109421343586977</v>
      </c>
      <c r="BH24" s="644">
        <f t="shared" si="15"/>
        <v>4.6292799310812045</v>
      </c>
      <c r="BI24" s="727" t="s">
        <v>367</v>
      </c>
    </row>
    <row r="25" spans="1:61" s="80" customFormat="1" x14ac:dyDescent="0.3">
      <c r="A25" s="259" t="s">
        <v>3737</v>
      </c>
      <c r="B25" s="259" t="s">
        <v>3834</v>
      </c>
      <c r="C25" s="608" t="s">
        <v>3838</v>
      </c>
      <c r="D25" s="259" t="s">
        <v>492</v>
      </c>
      <c r="E25" s="610">
        <v>22</v>
      </c>
      <c r="F25" s="463" t="s">
        <v>3973</v>
      </c>
      <c r="G25" s="455" t="s">
        <v>106</v>
      </c>
      <c r="H25" s="462" t="s">
        <v>212</v>
      </c>
      <c r="I25" s="615" t="s">
        <v>3906</v>
      </c>
      <c r="J25" s="615" t="s">
        <v>248</v>
      </c>
      <c r="K25" s="397">
        <f t="shared" si="16"/>
        <v>0.77272727272727271</v>
      </c>
      <c r="L25" s="621">
        <v>68</v>
      </c>
      <c r="M25" s="622">
        <v>88</v>
      </c>
      <c r="N25" s="623">
        <v>37</v>
      </c>
      <c r="O25" s="624">
        <v>31</v>
      </c>
      <c r="P25" s="623">
        <v>0</v>
      </c>
      <c r="Q25" s="625">
        <v>0</v>
      </c>
      <c r="R25" s="625">
        <v>42</v>
      </c>
      <c r="S25" s="625">
        <v>26</v>
      </c>
      <c r="T25" s="624">
        <v>0</v>
      </c>
      <c r="U25" s="623">
        <v>16</v>
      </c>
      <c r="V25" s="625">
        <v>2</v>
      </c>
      <c r="W25" s="625">
        <v>50</v>
      </c>
      <c r="X25" s="626">
        <v>0</v>
      </c>
      <c r="Y25" s="624">
        <v>0</v>
      </c>
      <c r="Z25" s="623">
        <v>0</v>
      </c>
      <c r="AA25" s="625">
        <v>67</v>
      </c>
      <c r="AB25" s="625">
        <v>0</v>
      </c>
      <c r="AC25" s="625">
        <v>0</v>
      </c>
      <c r="AD25" s="624">
        <v>1</v>
      </c>
      <c r="AE25" s="623">
        <v>32</v>
      </c>
      <c r="AF25" s="625">
        <v>34</v>
      </c>
      <c r="AG25" s="625">
        <v>1</v>
      </c>
      <c r="AH25" s="626">
        <v>0</v>
      </c>
      <c r="AI25" s="626">
        <v>0</v>
      </c>
      <c r="AJ25" s="626">
        <v>0</v>
      </c>
      <c r="AK25" s="624">
        <v>1</v>
      </c>
      <c r="AL25" s="636">
        <v>1</v>
      </c>
      <c r="AM25" s="637">
        <v>6</v>
      </c>
      <c r="AN25" s="637">
        <v>32</v>
      </c>
      <c r="AO25" s="637">
        <v>28</v>
      </c>
      <c r="AP25" s="638">
        <v>1</v>
      </c>
      <c r="AQ25" s="487">
        <v>4.5820895522388057</v>
      </c>
      <c r="AR25" s="296">
        <v>4.5970149253731343</v>
      </c>
      <c r="AS25" s="641">
        <f>(AT25+AU25)/2</f>
        <v>4.6222563652326603</v>
      </c>
      <c r="AT25" s="300">
        <v>4.6268656716417906</v>
      </c>
      <c r="AU25" s="311">
        <v>4.617647058823529</v>
      </c>
      <c r="AV25" s="307">
        <f t="shared" ref="AV25" si="21">(AW25+AX25+AY25+AZ25)/4</f>
        <v>4.6213235294117645</v>
      </c>
      <c r="AW25" s="300">
        <v>4.632352941176471</v>
      </c>
      <c r="AX25" s="127">
        <v>4.6029411764705879</v>
      </c>
      <c r="AY25" s="127">
        <v>4.617647058823529</v>
      </c>
      <c r="AZ25" s="311">
        <v>4.632352941176471</v>
      </c>
      <c r="BA25" s="641">
        <f t="shared" ref="BA25" si="22">(BB25+BC25)/2</f>
        <v>4.6470588235294121</v>
      </c>
      <c r="BB25" s="300">
        <v>4.6617647058823533</v>
      </c>
      <c r="BC25" s="311">
        <v>4.632352941176471</v>
      </c>
      <c r="BD25" s="307">
        <f t="shared" ref="BD25" si="23">(BE25+BF25)/2</f>
        <v>4.4117647058823533</v>
      </c>
      <c r="BE25" s="313">
        <v>4.3529411764705879</v>
      </c>
      <c r="BF25" s="318">
        <v>4.4705882352941178</v>
      </c>
      <c r="BG25" s="317">
        <f>'입력(강사강의)'!$J$1229</f>
        <v>4.6462764579555449</v>
      </c>
      <c r="BH25" s="644">
        <f t="shared" si="15"/>
        <v>4.5902180648079529</v>
      </c>
      <c r="BI25" s="727" t="s">
        <v>367</v>
      </c>
    </row>
    <row r="26" spans="1:61" s="80" customFormat="1" x14ac:dyDescent="0.3">
      <c r="A26" s="259"/>
      <c r="B26" s="259"/>
      <c r="C26" s="608"/>
      <c r="D26" s="259" t="s">
        <v>132</v>
      </c>
      <c r="E26" s="610">
        <v>22</v>
      </c>
      <c r="F26" s="463" t="s">
        <v>2187</v>
      </c>
      <c r="G26" s="455" t="s">
        <v>1661</v>
      </c>
      <c r="H26" s="462" t="s">
        <v>1897</v>
      </c>
      <c r="I26" s="615" t="s">
        <v>1891</v>
      </c>
      <c r="J26" s="615" t="s">
        <v>1892</v>
      </c>
      <c r="K26" s="397">
        <f t="shared" si="5"/>
        <v>0</v>
      </c>
      <c r="L26" s="621"/>
      <c r="M26" s="622">
        <v>88</v>
      </c>
      <c r="N26" s="630" t="s">
        <v>367</v>
      </c>
      <c r="O26" s="631"/>
      <c r="P26" s="632"/>
      <c r="Q26" s="632"/>
      <c r="R26" s="632"/>
      <c r="S26" s="632"/>
      <c r="T26" s="631"/>
      <c r="U26" s="632"/>
      <c r="V26" s="632"/>
      <c r="W26" s="632"/>
      <c r="X26" s="632"/>
      <c r="Y26" s="631"/>
      <c r="Z26" s="632"/>
      <c r="AA26" s="632"/>
      <c r="AB26" s="632"/>
      <c r="AC26" s="632"/>
      <c r="AD26" s="631"/>
      <c r="AE26" s="632"/>
      <c r="AF26" s="632"/>
      <c r="AG26" s="632"/>
      <c r="AH26" s="632"/>
      <c r="AI26" s="632"/>
      <c r="AJ26" s="632"/>
      <c r="AK26" s="631"/>
      <c r="AL26" s="633"/>
      <c r="AM26" s="634"/>
      <c r="AN26" s="634"/>
      <c r="AO26" s="634"/>
      <c r="AP26" s="635"/>
      <c r="AQ26" s="487" t="s">
        <v>1885</v>
      </c>
      <c r="AR26" s="296" t="s">
        <v>1885</v>
      </c>
      <c r="AS26" s="641" t="str">
        <f t="shared" si="11"/>
        <v>-</v>
      </c>
      <c r="AT26" s="300" t="s">
        <v>1885</v>
      </c>
      <c r="AU26" s="311" t="s">
        <v>1885</v>
      </c>
      <c r="AV26" s="307" t="str">
        <f t="shared" si="12"/>
        <v>-</v>
      </c>
      <c r="AW26" s="300" t="s">
        <v>1885</v>
      </c>
      <c r="AX26" s="127" t="s">
        <v>1885</v>
      </c>
      <c r="AY26" s="127" t="s">
        <v>1885</v>
      </c>
      <c r="AZ26" s="311" t="s">
        <v>1885</v>
      </c>
      <c r="BA26" s="641" t="str">
        <f t="shared" si="13"/>
        <v>-</v>
      </c>
      <c r="BB26" s="300" t="s">
        <v>1885</v>
      </c>
      <c r="BC26" s="311" t="s">
        <v>1885</v>
      </c>
      <c r="BD26" s="307" t="str">
        <f t="shared" si="14"/>
        <v>-</v>
      </c>
      <c r="BE26" s="313" t="s">
        <v>1885</v>
      </c>
      <c r="BF26" s="318" t="s">
        <v>1885</v>
      </c>
      <c r="BG26" s="317"/>
      <c r="BH26" s="644" t="str">
        <f t="shared" si="15"/>
        <v>-</v>
      </c>
      <c r="BI26" s="488" t="s">
        <v>367</v>
      </c>
    </row>
    <row r="27" spans="1:61" s="80" customFormat="1" x14ac:dyDescent="0.3">
      <c r="A27" s="259"/>
      <c r="B27" s="259"/>
      <c r="C27" s="608"/>
      <c r="D27" s="259" t="s">
        <v>132</v>
      </c>
      <c r="E27" s="610">
        <v>22</v>
      </c>
      <c r="F27" s="463" t="s">
        <v>2188</v>
      </c>
      <c r="G27" s="455" t="s">
        <v>1661</v>
      </c>
      <c r="H27" s="462" t="s">
        <v>1897</v>
      </c>
      <c r="I27" s="615" t="s">
        <v>1891</v>
      </c>
      <c r="J27" s="615" t="s">
        <v>1892</v>
      </c>
      <c r="K27" s="397">
        <f t="shared" si="5"/>
        <v>0</v>
      </c>
      <c r="L27" s="621"/>
      <c r="M27" s="622">
        <v>88</v>
      </c>
      <c r="N27" s="630" t="s">
        <v>367</v>
      </c>
      <c r="O27" s="631"/>
      <c r="P27" s="632"/>
      <c r="Q27" s="632"/>
      <c r="R27" s="632"/>
      <c r="S27" s="632"/>
      <c r="T27" s="631"/>
      <c r="U27" s="632"/>
      <c r="V27" s="632"/>
      <c r="W27" s="632"/>
      <c r="X27" s="632"/>
      <c r="Y27" s="631"/>
      <c r="Z27" s="632"/>
      <c r="AA27" s="632"/>
      <c r="AB27" s="632"/>
      <c r="AC27" s="632"/>
      <c r="AD27" s="631"/>
      <c r="AE27" s="632"/>
      <c r="AF27" s="632"/>
      <c r="AG27" s="632"/>
      <c r="AH27" s="632"/>
      <c r="AI27" s="632"/>
      <c r="AJ27" s="632"/>
      <c r="AK27" s="631"/>
      <c r="AL27" s="633"/>
      <c r="AM27" s="634"/>
      <c r="AN27" s="634"/>
      <c r="AO27" s="634"/>
      <c r="AP27" s="635"/>
      <c r="AQ27" s="487" t="s">
        <v>1885</v>
      </c>
      <c r="AR27" s="296" t="s">
        <v>1885</v>
      </c>
      <c r="AS27" s="641" t="str">
        <f t="shared" si="11"/>
        <v>-</v>
      </c>
      <c r="AT27" s="300" t="s">
        <v>1885</v>
      </c>
      <c r="AU27" s="311" t="s">
        <v>1885</v>
      </c>
      <c r="AV27" s="307" t="str">
        <f t="shared" si="12"/>
        <v>-</v>
      </c>
      <c r="AW27" s="300" t="s">
        <v>1885</v>
      </c>
      <c r="AX27" s="127" t="s">
        <v>1885</v>
      </c>
      <c r="AY27" s="127" t="s">
        <v>1885</v>
      </c>
      <c r="AZ27" s="311" t="s">
        <v>1885</v>
      </c>
      <c r="BA27" s="641" t="str">
        <f t="shared" si="13"/>
        <v>-</v>
      </c>
      <c r="BB27" s="300" t="s">
        <v>1885</v>
      </c>
      <c r="BC27" s="311" t="s">
        <v>1885</v>
      </c>
      <c r="BD27" s="307" t="str">
        <f t="shared" si="14"/>
        <v>-</v>
      </c>
      <c r="BE27" s="313" t="s">
        <v>1885</v>
      </c>
      <c r="BF27" s="318" t="s">
        <v>1885</v>
      </c>
      <c r="BG27" s="317"/>
      <c r="BH27" s="644" t="str">
        <f t="shared" si="15"/>
        <v>-</v>
      </c>
      <c r="BI27" s="488" t="s">
        <v>367</v>
      </c>
    </row>
    <row r="28" spans="1:61" s="80" customFormat="1" x14ac:dyDescent="0.3">
      <c r="A28" s="259"/>
      <c r="B28" s="259"/>
      <c r="C28" s="608"/>
      <c r="D28" s="259" t="s">
        <v>132</v>
      </c>
      <c r="E28" s="610">
        <v>22</v>
      </c>
      <c r="F28" s="463" t="s">
        <v>2189</v>
      </c>
      <c r="G28" s="455" t="s">
        <v>1661</v>
      </c>
      <c r="H28" s="462" t="s">
        <v>1897</v>
      </c>
      <c r="I28" s="615" t="s">
        <v>1891</v>
      </c>
      <c r="J28" s="615" t="s">
        <v>1892</v>
      </c>
      <c r="K28" s="397">
        <f t="shared" si="5"/>
        <v>0</v>
      </c>
      <c r="L28" s="621"/>
      <c r="M28" s="622">
        <v>88</v>
      </c>
      <c r="N28" s="630" t="s">
        <v>367</v>
      </c>
      <c r="O28" s="631"/>
      <c r="P28" s="632"/>
      <c r="Q28" s="632"/>
      <c r="R28" s="632"/>
      <c r="S28" s="632"/>
      <c r="T28" s="631"/>
      <c r="U28" s="632"/>
      <c r="V28" s="632"/>
      <c r="W28" s="632"/>
      <c r="X28" s="632"/>
      <c r="Y28" s="631"/>
      <c r="Z28" s="632"/>
      <c r="AA28" s="632"/>
      <c r="AB28" s="632"/>
      <c r="AC28" s="632"/>
      <c r="AD28" s="631"/>
      <c r="AE28" s="632"/>
      <c r="AF28" s="632"/>
      <c r="AG28" s="632"/>
      <c r="AH28" s="632"/>
      <c r="AI28" s="632"/>
      <c r="AJ28" s="632"/>
      <c r="AK28" s="631"/>
      <c r="AL28" s="633"/>
      <c r="AM28" s="634"/>
      <c r="AN28" s="634"/>
      <c r="AO28" s="634"/>
      <c r="AP28" s="635"/>
      <c r="AQ28" s="487" t="s">
        <v>1885</v>
      </c>
      <c r="AR28" s="296" t="s">
        <v>1885</v>
      </c>
      <c r="AS28" s="641" t="str">
        <f t="shared" si="11"/>
        <v>-</v>
      </c>
      <c r="AT28" s="300" t="s">
        <v>1885</v>
      </c>
      <c r="AU28" s="311" t="s">
        <v>1885</v>
      </c>
      <c r="AV28" s="307" t="str">
        <f t="shared" si="12"/>
        <v>-</v>
      </c>
      <c r="AW28" s="300" t="s">
        <v>1885</v>
      </c>
      <c r="AX28" s="127" t="s">
        <v>1885</v>
      </c>
      <c r="AY28" s="127" t="s">
        <v>1885</v>
      </c>
      <c r="AZ28" s="311" t="s">
        <v>1885</v>
      </c>
      <c r="BA28" s="641" t="str">
        <f t="shared" si="13"/>
        <v>-</v>
      </c>
      <c r="BB28" s="300" t="s">
        <v>1885</v>
      </c>
      <c r="BC28" s="311" t="s">
        <v>1885</v>
      </c>
      <c r="BD28" s="307" t="str">
        <f t="shared" si="14"/>
        <v>-</v>
      </c>
      <c r="BE28" s="313" t="s">
        <v>1885</v>
      </c>
      <c r="BF28" s="318" t="s">
        <v>1885</v>
      </c>
      <c r="BG28" s="317"/>
      <c r="BH28" s="644" t="str">
        <f t="shared" si="15"/>
        <v>-</v>
      </c>
      <c r="BI28" s="488" t="s">
        <v>367</v>
      </c>
    </row>
    <row r="29" spans="1:61" s="80" customFormat="1" x14ac:dyDescent="0.3">
      <c r="A29" s="259"/>
      <c r="B29" s="259"/>
      <c r="C29" s="608"/>
      <c r="D29" s="259" t="s">
        <v>132</v>
      </c>
      <c r="E29" s="610">
        <v>22</v>
      </c>
      <c r="F29" s="463" t="s">
        <v>2190</v>
      </c>
      <c r="G29" s="455" t="s">
        <v>1661</v>
      </c>
      <c r="H29" s="462" t="s">
        <v>1897</v>
      </c>
      <c r="I29" s="615" t="s">
        <v>1891</v>
      </c>
      <c r="J29" s="615" t="s">
        <v>1892</v>
      </c>
      <c r="K29" s="397">
        <f t="shared" si="5"/>
        <v>0</v>
      </c>
      <c r="L29" s="621"/>
      <c r="M29" s="622">
        <v>88</v>
      </c>
      <c r="N29" s="630" t="s">
        <v>367</v>
      </c>
      <c r="O29" s="631"/>
      <c r="P29" s="632"/>
      <c r="Q29" s="632"/>
      <c r="R29" s="632"/>
      <c r="S29" s="632"/>
      <c r="T29" s="631"/>
      <c r="U29" s="632"/>
      <c r="V29" s="632"/>
      <c r="W29" s="632"/>
      <c r="X29" s="632"/>
      <c r="Y29" s="631"/>
      <c r="Z29" s="632"/>
      <c r="AA29" s="632"/>
      <c r="AB29" s="632"/>
      <c r="AC29" s="632"/>
      <c r="AD29" s="631"/>
      <c r="AE29" s="632"/>
      <c r="AF29" s="632"/>
      <c r="AG29" s="632"/>
      <c r="AH29" s="632"/>
      <c r="AI29" s="632"/>
      <c r="AJ29" s="632"/>
      <c r="AK29" s="631"/>
      <c r="AL29" s="633"/>
      <c r="AM29" s="634"/>
      <c r="AN29" s="634"/>
      <c r="AO29" s="634"/>
      <c r="AP29" s="635"/>
      <c r="AQ29" s="487" t="s">
        <v>1885</v>
      </c>
      <c r="AR29" s="296" t="s">
        <v>1885</v>
      </c>
      <c r="AS29" s="641" t="str">
        <f t="shared" si="11"/>
        <v>-</v>
      </c>
      <c r="AT29" s="300" t="s">
        <v>1885</v>
      </c>
      <c r="AU29" s="311" t="s">
        <v>1885</v>
      </c>
      <c r="AV29" s="307" t="str">
        <f t="shared" si="12"/>
        <v>-</v>
      </c>
      <c r="AW29" s="300" t="s">
        <v>1885</v>
      </c>
      <c r="AX29" s="127" t="s">
        <v>1885</v>
      </c>
      <c r="AY29" s="127" t="s">
        <v>1885</v>
      </c>
      <c r="AZ29" s="311" t="s">
        <v>1885</v>
      </c>
      <c r="BA29" s="641" t="str">
        <f t="shared" si="13"/>
        <v>-</v>
      </c>
      <c r="BB29" s="300" t="s">
        <v>1885</v>
      </c>
      <c r="BC29" s="311" t="s">
        <v>1885</v>
      </c>
      <c r="BD29" s="307" t="str">
        <f t="shared" si="14"/>
        <v>-</v>
      </c>
      <c r="BE29" s="313" t="s">
        <v>1885</v>
      </c>
      <c r="BF29" s="318" t="s">
        <v>1885</v>
      </c>
      <c r="BG29" s="317"/>
      <c r="BH29" s="644" t="str">
        <f t="shared" si="15"/>
        <v>-</v>
      </c>
      <c r="BI29" s="488" t="s">
        <v>367</v>
      </c>
    </row>
    <row r="30" spans="1:61" s="80" customFormat="1" x14ac:dyDescent="0.3">
      <c r="A30" s="259"/>
      <c r="B30" s="259"/>
      <c r="C30" s="608"/>
      <c r="D30" s="259" t="s">
        <v>132</v>
      </c>
      <c r="E30" s="610">
        <v>22</v>
      </c>
      <c r="F30" s="463" t="s">
        <v>2191</v>
      </c>
      <c r="G30" s="455" t="s">
        <v>1661</v>
      </c>
      <c r="H30" s="462" t="s">
        <v>1897</v>
      </c>
      <c r="I30" s="615" t="s">
        <v>1891</v>
      </c>
      <c r="J30" s="615" t="s">
        <v>1892</v>
      </c>
      <c r="K30" s="397">
        <f t="shared" si="5"/>
        <v>0</v>
      </c>
      <c r="L30" s="621"/>
      <c r="M30" s="622">
        <v>88</v>
      </c>
      <c r="N30" s="630" t="s">
        <v>367</v>
      </c>
      <c r="O30" s="631"/>
      <c r="P30" s="632"/>
      <c r="Q30" s="632"/>
      <c r="R30" s="632"/>
      <c r="S30" s="632"/>
      <c r="T30" s="631"/>
      <c r="U30" s="632"/>
      <c r="V30" s="632"/>
      <c r="W30" s="632"/>
      <c r="X30" s="632"/>
      <c r="Y30" s="631"/>
      <c r="Z30" s="632"/>
      <c r="AA30" s="632"/>
      <c r="AB30" s="632"/>
      <c r="AC30" s="632"/>
      <c r="AD30" s="631"/>
      <c r="AE30" s="632"/>
      <c r="AF30" s="632"/>
      <c r="AG30" s="632"/>
      <c r="AH30" s="632"/>
      <c r="AI30" s="632"/>
      <c r="AJ30" s="632"/>
      <c r="AK30" s="631"/>
      <c r="AL30" s="633"/>
      <c r="AM30" s="634"/>
      <c r="AN30" s="634"/>
      <c r="AO30" s="634"/>
      <c r="AP30" s="635"/>
      <c r="AQ30" s="487" t="s">
        <v>1885</v>
      </c>
      <c r="AR30" s="296" t="s">
        <v>1885</v>
      </c>
      <c r="AS30" s="641" t="str">
        <f t="shared" si="11"/>
        <v>-</v>
      </c>
      <c r="AT30" s="300" t="s">
        <v>1885</v>
      </c>
      <c r="AU30" s="311" t="s">
        <v>1885</v>
      </c>
      <c r="AV30" s="307" t="str">
        <f t="shared" si="12"/>
        <v>-</v>
      </c>
      <c r="AW30" s="300" t="s">
        <v>1885</v>
      </c>
      <c r="AX30" s="127" t="s">
        <v>1885</v>
      </c>
      <c r="AY30" s="127" t="s">
        <v>1885</v>
      </c>
      <c r="AZ30" s="311" t="s">
        <v>1885</v>
      </c>
      <c r="BA30" s="641" t="str">
        <f t="shared" si="13"/>
        <v>-</v>
      </c>
      <c r="BB30" s="300" t="s">
        <v>1885</v>
      </c>
      <c r="BC30" s="311" t="s">
        <v>1885</v>
      </c>
      <c r="BD30" s="307" t="str">
        <f t="shared" si="14"/>
        <v>-</v>
      </c>
      <c r="BE30" s="313" t="s">
        <v>1885</v>
      </c>
      <c r="BF30" s="318" t="s">
        <v>1885</v>
      </c>
      <c r="BG30" s="317"/>
      <c r="BH30" s="644" t="str">
        <f t="shared" si="15"/>
        <v>-</v>
      </c>
      <c r="BI30" s="488" t="s">
        <v>367</v>
      </c>
    </row>
    <row r="31" spans="1:61" s="80" customFormat="1" x14ac:dyDescent="0.3">
      <c r="A31" s="259"/>
      <c r="B31" s="259"/>
      <c r="C31" s="608"/>
      <c r="D31" s="259" t="s">
        <v>132</v>
      </c>
      <c r="E31" s="610">
        <v>22</v>
      </c>
      <c r="F31" s="463" t="s">
        <v>2192</v>
      </c>
      <c r="G31" s="455" t="s">
        <v>1661</v>
      </c>
      <c r="H31" s="462" t="s">
        <v>1897</v>
      </c>
      <c r="I31" s="615" t="s">
        <v>1891</v>
      </c>
      <c r="J31" s="615" t="s">
        <v>1892</v>
      </c>
      <c r="K31" s="397">
        <f t="shared" si="5"/>
        <v>0</v>
      </c>
      <c r="L31" s="621"/>
      <c r="M31" s="622">
        <v>88</v>
      </c>
      <c r="N31" s="630" t="s">
        <v>367</v>
      </c>
      <c r="O31" s="631"/>
      <c r="P31" s="632"/>
      <c r="Q31" s="632"/>
      <c r="R31" s="632"/>
      <c r="S31" s="632"/>
      <c r="T31" s="631"/>
      <c r="U31" s="632"/>
      <c r="V31" s="632"/>
      <c r="W31" s="632"/>
      <c r="X31" s="632"/>
      <c r="Y31" s="631"/>
      <c r="Z31" s="632"/>
      <c r="AA31" s="632"/>
      <c r="AB31" s="632"/>
      <c r="AC31" s="632"/>
      <c r="AD31" s="631"/>
      <c r="AE31" s="632"/>
      <c r="AF31" s="632"/>
      <c r="AG31" s="632"/>
      <c r="AH31" s="632"/>
      <c r="AI31" s="632"/>
      <c r="AJ31" s="632"/>
      <c r="AK31" s="631"/>
      <c r="AL31" s="633"/>
      <c r="AM31" s="634"/>
      <c r="AN31" s="634"/>
      <c r="AO31" s="634"/>
      <c r="AP31" s="635"/>
      <c r="AQ31" s="487" t="s">
        <v>1885</v>
      </c>
      <c r="AR31" s="296" t="s">
        <v>1885</v>
      </c>
      <c r="AS31" s="641" t="str">
        <f t="shared" si="11"/>
        <v>-</v>
      </c>
      <c r="AT31" s="300" t="s">
        <v>1885</v>
      </c>
      <c r="AU31" s="311" t="s">
        <v>1885</v>
      </c>
      <c r="AV31" s="307" t="str">
        <f t="shared" si="12"/>
        <v>-</v>
      </c>
      <c r="AW31" s="300" t="s">
        <v>1885</v>
      </c>
      <c r="AX31" s="127" t="s">
        <v>1885</v>
      </c>
      <c r="AY31" s="127" t="s">
        <v>1885</v>
      </c>
      <c r="AZ31" s="311" t="s">
        <v>1885</v>
      </c>
      <c r="BA31" s="641" t="str">
        <f t="shared" si="13"/>
        <v>-</v>
      </c>
      <c r="BB31" s="300" t="s">
        <v>1885</v>
      </c>
      <c r="BC31" s="311" t="s">
        <v>1885</v>
      </c>
      <c r="BD31" s="307" t="str">
        <f t="shared" si="14"/>
        <v>-</v>
      </c>
      <c r="BE31" s="313" t="s">
        <v>1885</v>
      </c>
      <c r="BF31" s="318" t="s">
        <v>1885</v>
      </c>
      <c r="BG31" s="317"/>
      <c r="BH31" s="644" t="str">
        <f t="shared" si="15"/>
        <v>-</v>
      </c>
      <c r="BI31" s="488" t="s">
        <v>367</v>
      </c>
    </row>
    <row r="32" spans="1:61" s="80" customFormat="1" x14ac:dyDescent="0.3">
      <c r="A32" s="259"/>
      <c r="B32" s="259"/>
      <c r="C32" s="608"/>
      <c r="D32" s="259" t="s">
        <v>132</v>
      </c>
      <c r="E32" s="610">
        <v>22</v>
      </c>
      <c r="F32" s="463" t="s">
        <v>2193</v>
      </c>
      <c r="G32" s="455" t="s">
        <v>1661</v>
      </c>
      <c r="H32" s="462" t="s">
        <v>1897</v>
      </c>
      <c r="I32" s="615" t="s">
        <v>1891</v>
      </c>
      <c r="J32" s="615" t="s">
        <v>1892</v>
      </c>
      <c r="K32" s="397">
        <f t="shared" si="5"/>
        <v>0</v>
      </c>
      <c r="L32" s="621"/>
      <c r="M32" s="622">
        <v>88</v>
      </c>
      <c r="N32" s="630" t="s">
        <v>367</v>
      </c>
      <c r="O32" s="631"/>
      <c r="P32" s="632"/>
      <c r="Q32" s="632"/>
      <c r="R32" s="632"/>
      <c r="S32" s="632"/>
      <c r="T32" s="631"/>
      <c r="U32" s="632"/>
      <c r="V32" s="632"/>
      <c r="W32" s="632"/>
      <c r="X32" s="632"/>
      <c r="Y32" s="631"/>
      <c r="Z32" s="632"/>
      <c r="AA32" s="632"/>
      <c r="AB32" s="632"/>
      <c r="AC32" s="632"/>
      <c r="AD32" s="631"/>
      <c r="AE32" s="632"/>
      <c r="AF32" s="632"/>
      <c r="AG32" s="632"/>
      <c r="AH32" s="632"/>
      <c r="AI32" s="632"/>
      <c r="AJ32" s="632"/>
      <c r="AK32" s="631"/>
      <c r="AL32" s="633"/>
      <c r="AM32" s="634"/>
      <c r="AN32" s="634"/>
      <c r="AO32" s="634"/>
      <c r="AP32" s="635"/>
      <c r="AQ32" s="487" t="s">
        <v>1885</v>
      </c>
      <c r="AR32" s="296" t="s">
        <v>1885</v>
      </c>
      <c r="AS32" s="641" t="str">
        <f t="shared" si="11"/>
        <v>-</v>
      </c>
      <c r="AT32" s="300" t="s">
        <v>1885</v>
      </c>
      <c r="AU32" s="311" t="s">
        <v>1885</v>
      </c>
      <c r="AV32" s="307" t="str">
        <f t="shared" si="12"/>
        <v>-</v>
      </c>
      <c r="AW32" s="300" t="s">
        <v>1885</v>
      </c>
      <c r="AX32" s="127" t="s">
        <v>1885</v>
      </c>
      <c r="AY32" s="127" t="s">
        <v>1885</v>
      </c>
      <c r="AZ32" s="311" t="s">
        <v>1885</v>
      </c>
      <c r="BA32" s="641" t="str">
        <f t="shared" si="13"/>
        <v>-</v>
      </c>
      <c r="BB32" s="300" t="s">
        <v>1885</v>
      </c>
      <c r="BC32" s="311" t="s">
        <v>1885</v>
      </c>
      <c r="BD32" s="307" t="str">
        <f t="shared" si="14"/>
        <v>-</v>
      </c>
      <c r="BE32" s="313" t="s">
        <v>1885</v>
      </c>
      <c r="BF32" s="318" t="s">
        <v>1885</v>
      </c>
      <c r="BG32" s="317"/>
      <c r="BH32" s="644" t="str">
        <f t="shared" si="15"/>
        <v>-</v>
      </c>
      <c r="BI32" s="488" t="s">
        <v>367</v>
      </c>
    </row>
    <row r="33" spans="1:61" s="80" customFormat="1" x14ac:dyDescent="0.3">
      <c r="A33" s="259"/>
      <c r="B33" s="259"/>
      <c r="C33" s="608"/>
      <c r="D33" s="259" t="s">
        <v>132</v>
      </c>
      <c r="E33" s="610">
        <v>22</v>
      </c>
      <c r="F33" s="463" t="s">
        <v>2194</v>
      </c>
      <c r="G33" s="455" t="s">
        <v>1661</v>
      </c>
      <c r="H33" s="462" t="s">
        <v>1897</v>
      </c>
      <c r="I33" s="615" t="s">
        <v>1891</v>
      </c>
      <c r="J33" s="615" t="s">
        <v>1892</v>
      </c>
      <c r="K33" s="397">
        <f t="shared" si="5"/>
        <v>0</v>
      </c>
      <c r="L33" s="621"/>
      <c r="M33" s="622">
        <v>88</v>
      </c>
      <c r="N33" s="630" t="s">
        <v>367</v>
      </c>
      <c r="O33" s="631"/>
      <c r="P33" s="632"/>
      <c r="Q33" s="632"/>
      <c r="R33" s="632"/>
      <c r="S33" s="632"/>
      <c r="T33" s="631"/>
      <c r="U33" s="632"/>
      <c r="V33" s="632"/>
      <c r="W33" s="632"/>
      <c r="X33" s="632"/>
      <c r="Y33" s="631"/>
      <c r="Z33" s="632"/>
      <c r="AA33" s="632"/>
      <c r="AB33" s="632"/>
      <c r="AC33" s="632"/>
      <c r="AD33" s="631"/>
      <c r="AE33" s="632"/>
      <c r="AF33" s="632"/>
      <c r="AG33" s="632"/>
      <c r="AH33" s="632"/>
      <c r="AI33" s="632"/>
      <c r="AJ33" s="632"/>
      <c r="AK33" s="631"/>
      <c r="AL33" s="633"/>
      <c r="AM33" s="634"/>
      <c r="AN33" s="634"/>
      <c r="AO33" s="634"/>
      <c r="AP33" s="635"/>
      <c r="AQ33" s="487" t="s">
        <v>1885</v>
      </c>
      <c r="AR33" s="296" t="s">
        <v>1885</v>
      </c>
      <c r="AS33" s="641" t="str">
        <f t="shared" si="11"/>
        <v>-</v>
      </c>
      <c r="AT33" s="300" t="s">
        <v>1885</v>
      </c>
      <c r="AU33" s="311" t="s">
        <v>1885</v>
      </c>
      <c r="AV33" s="307" t="str">
        <f t="shared" si="12"/>
        <v>-</v>
      </c>
      <c r="AW33" s="300" t="s">
        <v>1885</v>
      </c>
      <c r="AX33" s="127" t="s">
        <v>1885</v>
      </c>
      <c r="AY33" s="127" t="s">
        <v>1885</v>
      </c>
      <c r="AZ33" s="311" t="s">
        <v>1885</v>
      </c>
      <c r="BA33" s="641" t="str">
        <f t="shared" si="13"/>
        <v>-</v>
      </c>
      <c r="BB33" s="300" t="s">
        <v>1885</v>
      </c>
      <c r="BC33" s="311" t="s">
        <v>1885</v>
      </c>
      <c r="BD33" s="307" t="str">
        <f t="shared" si="14"/>
        <v>-</v>
      </c>
      <c r="BE33" s="313" t="s">
        <v>1885</v>
      </c>
      <c r="BF33" s="318" t="s">
        <v>1885</v>
      </c>
      <c r="BG33" s="317"/>
      <c r="BH33" s="644" t="str">
        <f t="shared" si="15"/>
        <v>-</v>
      </c>
      <c r="BI33" s="488" t="s">
        <v>367</v>
      </c>
    </row>
    <row r="34" spans="1:61" s="80" customFormat="1" x14ac:dyDescent="0.3">
      <c r="A34" s="259"/>
      <c r="B34" s="259"/>
      <c r="C34" s="608"/>
      <c r="D34" s="259" t="s">
        <v>132</v>
      </c>
      <c r="E34" s="610">
        <v>22</v>
      </c>
      <c r="F34" s="463" t="s">
        <v>2195</v>
      </c>
      <c r="G34" s="455" t="s">
        <v>1661</v>
      </c>
      <c r="H34" s="462" t="s">
        <v>1897</v>
      </c>
      <c r="I34" s="615" t="s">
        <v>1891</v>
      </c>
      <c r="J34" s="615" t="s">
        <v>1892</v>
      </c>
      <c r="K34" s="397">
        <f t="shared" si="5"/>
        <v>0</v>
      </c>
      <c r="L34" s="621"/>
      <c r="M34" s="622">
        <v>88</v>
      </c>
      <c r="N34" s="630" t="s">
        <v>367</v>
      </c>
      <c r="O34" s="631"/>
      <c r="P34" s="632"/>
      <c r="Q34" s="632"/>
      <c r="R34" s="632"/>
      <c r="S34" s="632"/>
      <c r="T34" s="631"/>
      <c r="U34" s="632"/>
      <c r="V34" s="632"/>
      <c r="W34" s="632"/>
      <c r="X34" s="632"/>
      <c r="Y34" s="631"/>
      <c r="Z34" s="632"/>
      <c r="AA34" s="632"/>
      <c r="AB34" s="632"/>
      <c r="AC34" s="632"/>
      <c r="AD34" s="631"/>
      <c r="AE34" s="632"/>
      <c r="AF34" s="632"/>
      <c r="AG34" s="632"/>
      <c r="AH34" s="632"/>
      <c r="AI34" s="632"/>
      <c r="AJ34" s="632"/>
      <c r="AK34" s="631"/>
      <c r="AL34" s="633"/>
      <c r="AM34" s="634"/>
      <c r="AN34" s="634"/>
      <c r="AO34" s="634"/>
      <c r="AP34" s="635"/>
      <c r="AQ34" s="487" t="s">
        <v>1885</v>
      </c>
      <c r="AR34" s="296" t="s">
        <v>1885</v>
      </c>
      <c r="AS34" s="641" t="str">
        <f t="shared" si="11"/>
        <v>-</v>
      </c>
      <c r="AT34" s="300" t="s">
        <v>1885</v>
      </c>
      <c r="AU34" s="311" t="s">
        <v>1885</v>
      </c>
      <c r="AV34" s="307" t="str">
        <f t="shared" si="12"/>
        <v>-</v>
      </c>
      <c r="AW34" s="300" t="s">
        <v>1885</v>
      </c>
      <c r="AX34" s="127" t="s">
        <v>1885</v>
      </c>
      <c r="AY34" s="127" t="s">
        <v>1885</v>
      </c>
      <c r="AZ34" s="311" t="s">
        <v>1885</v>
      </c>
      <c r="BA34" s="641" t="str">
        <f t="shared" si="13"/>
        <v>-</v>
      </c>
      <c r="BB34" s="300" t="s">
        <v>1885</v>
      </c>
      <c r="BC34" s="311" t="s">
        <v>1885</v>
      </c>
      <c r="BD34" s="307" t="str">
        <f t="shared" si="14"/>
        <v>-</v>
      </c>
      <c r="BE34" s="313" t="s">
        <v>1885</v>
      </c>
      <c r="BF34" s="318" t="s">
        <v>1885</v>
      </c>
      <c r="BG34" s="317"/>
      <c r="BH34" s="644" t="str">
        <f t="shared" si="15"/>
        <v>-</v>
      </c>
      <c r="BI34" s="488" t="s">
        <v>367</v>
      </c>
    </row>
    <row r="35" spans="1:61" s="80" customFormat="1" x14ac:dyDescent="0.3">
      <c r="A35" s="259"/>
      <c r="B35" s="259"/>
      <c r="C35" s="608"/>
      <c r="D35" s="259" t="s">
        <v>132</v>
      </c>
      <c r="E35" s="610">
        <v>22</v>
      </c>
      <c r="F35" s="463" t="s">
        <v>2196</v>
      </c>
      <c r="G35" s="455" t="s">
        <v>1661</v>
      </c>
      <c r="H35" s="462" t="s">
        <v>1897</v>
      </c>
      <c r="I35" s="615" t="s">
        <v>1891</v>
      </c>
      <c r="J35" s="615" t="s">
        <v>1892</v>
      </c>
      <c r="K35" s="397">
        <f t="shared" si="5"/>
        <v>0</v>
      </c>
      <c r="L35" s="621"/>
      <c r="M35" s="622">
        <v>88</v>
      </c>
      <c r="N35" s="630" t="s">
        <v>367</v>
      </c>
      <c r="O35" s="631"/>
      <c r="P35" s="632"/>
      <c r="Q35" s="632"/>
      <c r="R35" s="632"/>
      <c r="S35" s="632"/>
      <c r="T35" s="631"/>
      <c r="U35" s="632"/>
      <c r="V35" s="632"/>
      <c r="W35" s="632"/>
      <c r="X35" s="632"/>
      <c r="Y35" s="631"/>
      <c r="Z35" s="632"/>
      <c r="AA35" s="632"/>
      <c r="AB35" s="632"/>
      <c r="AC35" s="632"/>
      <c r="AD35" s="631"/>
      <c r="AE35" s="632"/>
      <c r="AF35" s="632"/>
      <c r="AG35" s="632"/>
      <c r="AH35" s="632"/>
      <c r="AI35" s="632"/>
      <c r="AJ35" s="632"/>
      <c r="AK35" s="631"/>
      <c r="AL35" s="633"/>
      <c r="AM35" s="634"/>
      <c r="AN35" s="634"/>
      <c r="AO35" s="634"/>
      <c r="AP35" s="635"/>
      <c r="AQ35" s="487" t="s">
        <v>1885</v>
      </c>
      <c r="AR35" s="296" t="s">
        <v>1885</v>
      </c>
      <c r="AS35" s="641" t="str">
        <f t="shared" si="11"/>
        <v>-</v>
      </c>
      <c r="AT35" s="300" t="s">
        <v>1885</v>
      </c>
      <c r="AU35" s="311" t="s">
        <v>1885</v>
      </c>
      <c r="AV35" s="307" t="str">
        <f t="shared" si="12"/>
        <v>-</v>
      </c>
      <c r="AW35" s="300" t="s">
        <v>1885</v>
      </c>
      <c r="AX35" s="127" t="s">
        <v>1885</v>
      </c>
      <c r="AY35" s="127" t="s">
        <v>1885</v>
      </c>
      <c r="AZ35" s="311" t="s">
        <v>1885</v>
      </c>
      <c r="BA35" s="641" t="str">
        <f t="shared" si="13"/>
        <v>-</v>
      </c>
      <c r="BB35" s="300" t="s">
        <v>1885</v>
      </c>
      <c r="BC35" s="311" t="s">
        <v>1885</v>
      </c>
      <c r="BD35" s="307" t="str">
        <f t="shared" si="14"/>
        <v>-</v>
      </c>
      <c r="BE35" s="313" t="s">
        <v>1885</v>
      </c>
      <c r="BF35" s="318" t="s">
        <v>1885</v>
      </c>
      <c r="BG35" s="317"/>
      <c r="BH35" s="644" t="str">
        <f t="shared" si="15"/>
        <v>-</v>
      </c>
      <c r="BI35" s="488" t="s">
        <v>367</v>
      </c>
    </row>
    <row r="36" spans="1:61" s="80" customFormat="1" x14ac:dyDescent="0.3">
      <c r="A36" s="259"/>
      <c r="B36" s="259"/>
      <c r="C36" s="608"/>
      <c r="D36" s="259" t="s">
        <v>132</v>
      </c>
      <c r="E36" s="610">
        <v>22</v>
      </c>
      <c r="F36" s="463" t="s">
        <v>2197</v>
      </c>
      <c r="G36" s="455" t="s">
        <v>1661</v>
      </c>
      <c r="H36" s="462" t="s">
        <v>1897</v>
      </c>
      <c r="I36" s="615" t="s">
        <v>1891</v>
      </c>
      <c r="J36" s="615" t="s">
        <v>1892</v>
      </c>
      <c r="K36" s="397">
        <f t="shared" si="5"/>
        <v>0</v>
      </c>
      <c r="L36" s="621"/>
      <c r="M36" s="622">
        <v>88</v>
      </c>
      <c r="N36" s="630" t="s">
        <v>367</v>
      </c>
      <c r="O36" s="631"/>
      <c r="P36" s="632"/>
      <c r="Q36" s="632"/>
      <c r="R36" s="632"/>
      <c r="S36" s="632"/>
      <c r="T36" s="631"/>
      <c r="U36" s="632"/>
      <c r="V36" s="632"/>
      <c r="W36" s="632"/>
      <c r="X36" s="632"/>
      <c r="Y36" s="631"/>
      <c r="Z36" s="632"/>
      <c r="AA36" s="632"/>
      <c r="AB36" s="632"/>
      <c r="AC36" s="632"/>
      <c r="AD36" s="631"/>
      <c r="AE36" s="632"/>
      <c r="AF36" s="632"/>
      <c r="AG36" s="632"/>
      <c r="AH36" s="632"/>
      <c r="AI36" s="632"/>
      <c r="AJ36" s="632"/>
      <c r="AK36" s="631"/>
      <c r="AL36" s="633"/>
      <c r="AM36" s="634"/>
      <c r="AN36" s="634"/>
      <c r="AO36" s="634"/>
      <c r="AP36" s="635"/>
      <c r="AQ36" s="487" t="s">
        <v>1885</v>
      </c>
      <c r="AR36" s="296" t="s">
        <v>1885</v>
      </c>
      <c r="AS36" s="641" t="str">
        <f t="shared" si="11"/>
        <v>-</v>
      </c>
      <c r="AT36" s="300" t="s">
        <v>1885</v>
      </c>
      <c r="AU36" s="311" t="s">
        <v>1885</v>
      </c>
      <c r="AV36" s="307" t="str">
        <f t="shared" si="12"/>
        <v>-</v>
      </c>
      <c r="AW36" s="300" t="s">
        <v>1885</v>
      </c>
      <c r="AX36" s="127" t="s">
        <v>1885</v>
      </c>
      <c r="AY36" s="127" t="s">
        <v>1885</v>
      </c>
      <c r="AZ36" s="311" t="s">
        <v>1885</v>
      </c>
      <c r="BA36" s="641" t="str">
        <f t="shared" si="13"/>
        <v>-</v>
      </c>
      <c r="BB36" s="300" t="s">
        <v>1885</v>
      </c>
      <c r="BC36" s="311" t="s">
        <v>1885</v>
      </c>
      <c r="BD36" s="307" t="str">
        <f t="shared" si="14"/>
        <v>-</v>
      </c>
      <c r="BE36" s="313" t="s">
        <v>1885</v>
      </c>
      <c r="BF36" s="318" t="s">
        <v>1885</v>
      </c>
      <c r="BG36" s="317"/>
      <c r="BH36" s="644" t="str">
        <f t="shared" si="15"/>
        <v>-</v>
      </c>
      <c r="BI36" s="488" t="s">
        <v>367</v>
      </c>
    </row>
    <row r="37" spans="1:61" s="80" customFormat="1" x14ac:dyDescent="0.3">
      <c r="A37" s="259"/>
      <c r="B37" s="259"/>
      <c r="C37" s="608"/>
      <c r="D37" s="259" t="s">
        <v>132</v>
      </c>
      <c r="E37" s="610">
        <v>22</v>
      </c>
      <c r="F37" s="463" t="s">
        <v>2198</v>
      </c>
      <c r="G37" s="455" t="s">
        <v>1661</v>
      </c>
      <c r="H37" s="462" t="s">
        <v>1897</v>
      </c>
      <c r="I37" s="615" t="s">
        <v>1891</v>
      </c>
      <c r="J37" s="615" t="s">
        <v>1892</v>
      </c>
      <c r="K37" s="397">
        <f t="shared" si="5"/>
        <v>0</v>
      </c>
      <c r="L37" s="621"/>
      <c r="M37" s="622">
        <v>88</v>
      </c>
      <c r="N37" s="630" t="s">
        <v>367</v>
      </c>
      <c r="O37" s="631"/>
      <c r="P37" s="632"/>
      <c r="Q37" s="632"/>
      <c r="R37" s="632"/>
      <c r="S37" s="632"/>
      <c r="T37" s="631"/>
      <c r="U37" s="632"/>
      <c r="V37" s="632"/>
      <c r="W37" s="632"/>
      <c r="X37" s="632"/>
      <c r="Y37" s="631"/>
      <c r="Z37" s="632"/>
      <c r="AA37" s="632"/>
      <c r="AB37" s="632"/>
      <c r="AC37" s="632"/>
      <c r="AD37" s="631"/>
      <c r="AE37" s="632"/>
      <c r="AF37" s="632"/>
      <c r="AG37" s="632"/>
      <c r="AH37" s="632"/>
      <c r="AI37" s="632"/>
      <c r="AJ37" s="632"/>
      <c r="AK37" s="631"/>
      <c r="AL37" s="633"/>
      <c r="AM37" s="634"/>
      <c r="AN37" s="634"/>
      <c r="AO37" s="634"/>
      <c r="AP37" s="635"/>
      <c r="AQ37" s="487" t="s">
        <v>1885</v>
      </c>
      <c r="AR37" s="296" t="s">
        <v>1885</v>
      </c>
      <c r="AS37" s="641" t="str">
        <f t="shared" si="11"/>
        <v>-</v>
      </c>
      <c r="AT37" s="300" t="s">
        <v>1885</v>
      </c>
      <c r="AU37" s="311" t="s">
        <v>1885</v>
      </c>
      <c r="AV37" s="307" t="str">
        <f t="shared" si="12"/>
        <v>-</v>
      </c>
      <c r="AW37" s="300" t="s">
        <v>1885</v>
      </c>
      <c r="AX37" s="127" t="s">
        <v>1885</v>
      </c>
      <c r="AY37" s="127" t="s">
        <v>1885</v>
      </c>
      <c r="AZ37" s="311" t="s">
        <v>1885</v>
      </c>
      <c r="BA37" s="641" t="str">
        <f t="shared" si="13"/>
        <v>-</v>
      </c>
      <c r="BB37" s="300" t="s">
        <v>1885</v>
      </c>
      <c r="BC37" s="311" t="s">
        <v>1885</v>
      </c>
      <c r="BD37" s="307" t="str">
        <f t="shared" si="14"/>
        <v>-</v>
      </c>
      <c r="BE37" s="313" t="s">
        <v>1885</v>
      </c>
      <c r="BF37" s="318" t="s">
        <v>1885</v>
      </c>
      <c r="BG37" s="317"/>
      <c r="BH37" s="644" t="str">
        <f t="shared" si="15"/>
        <v>-</v>
      </c>
      <c r="BI37" s="488" t="s">
        <v>367</v>
      </c>
    </row>
    <row r="38" spans="1:61" s="80" customFormat="1" x14ac:dyDescent="0.3">
      <c r="A38" s="259"/>
      <c r="B38" s="259"/>
      <c r="C38" s="608"/>
      <c r="D38" s="259" t="s">
        <v>132</v>
      </c>
      <c r="E38" s="610">
        <v>22</v>
      </c>
      <c r="F38" s="463" t="s">
        <v>2199</v>
      </c>
      <c r="G38" s="455" t="s">
        <v>1661</v>
      </c>
      <c r="H38" s="462" t="s">
        <v>1897</v>
      </c>
      <c r="I38" s="615" t="s">
        <v>1891</v>
      </c>
      <c r="J38" s="615" t="s">
        <v>1892</v>
      </c>
      <c r="K38" s="397">
        <f t="shared" si="5"/>
        <v>0</v>
      </c>
      <c r="L38" s="621"/>
      <c r="M38" s="622">
        <v>88</v>
      </c>
      <c r="N38" s="630" t="s">
        <v>367</v>
      </c>
      <c r="O38" s="631"/>
      <c r="P38" s="632"/>
      <c r="Q38" s="632"/>
      <c r="R38" s="632"/>
      <c r="S38" s="632"/>
      <c r="T38" s="631"/>
      <c r="U38" s="632"/>
      <c r="V38" s="632"/>
      <c r="W38" s="632"/>
      <c r="X38" s="632"/>
      <c r="Y38" s="631"/>
      <c r="Z38" s="632"/>
      <c r="AA38" s="632"/>
      <c r="AB38" s="632"/>
      <c r="AC38" s="632"/>
      <c r="AD38" s="631"/>
      <c r="AE38" s="632"/>
      <c r="AF38" s="632"/>
      <c r="AG38" s="632"/>
      <c r="AH38" s="632"/>
      <c r="AI38" s="632"/>
      <c r="AJ38" s="632"/>
      <c r="AK38" s="631"/>
      <c r="AL38" s="633"/>
      <c r="AM38" s="634"/>
      <c r="AN38" s="634"/>
      <c r="AO38" s="634"/>
      <c r="AP38" s="635"/>
      <c r="AQ38" s="487" t="s">
        <v>1885</v>
      </c>
      <c r="AR38" s="296" t="s">
        <v>1885</v>
      </c>
      <c r="AS38" s="641" t="str">
        <f t="shared" si="11"/>
        <v>-</v>
      </c>
      <c r="AT38" s="300" t="s">
        <v>1885</v>
      </c>
      <c r="AU38" s="311" t="s">
        <v>1885</v>
      </c>
      <c r="AV38" s="307" t="str">
        <f t="shared" si="12"/>
        <v>-</v>
      </c>
      <c r="AW38" s="300" t="s">
        <v>1885</v>
      </c>
      <c r="AX38" s="127" t="s">
        <v>1885</v>
      </c>
      <c r="AY38" s="127" t="s">
        <v>1885</v>
      </c>
      <c r="AZ38" s="311" t="s">
        <v>1885</v>
      </c>
      <c r="BA38" s="641" t="str">
        <f t="shared" si="13"/>
        <v>-</v>
      </c>
      <c r="BB38" s="300" t="s">
        <v>1885</v>
      </c>
      <c r="BC38" s="311" t="s">
        <v>1885</v>
      </c>
      <c r="BD38" s="307" t="str">
        <f t="shared" si="14"/>
        <v>-</v>
      </c>
      <c r="BE38" s="313" t="s">
        <v>1885</v>
      </c>
      <c r="BF38" s="318" t="s">
        <v>1885</v>
      </c>
      <c r="BG38" s="317"/>
      <c r="BH38" s="644" t="str">
        <f t="shared" si="15"/>
        <v>-</v>
      </c>
      <c r="BI38" s="488" t="s">
        <v>367</v>
      </c>
    </row>
    <row r="39" spans="1:61" s="80" customFormat="1" x14ac:dyDescent="0.3">
      <c r="A39" s="259"/>
      <c r="B39" s="259"/>
      <c r="C39" s="608"/>
      <c r="D39" s="259" t="s">
        <v>132</v>
      </c>
      <c r="E39" s="610">
        <v>22</v>
      </c>
      <c r="F39" s="463" t="s">
        <v>2200</v>
      </c>
      <c r="G39" s="455" t="s">
        <v>1661</v>
      </c>
      <c r="H39" s="462" t="s">
        <v>1897</v>
      </c>
      <c r="I39" s="615" t="s">
        <v>1891</v>
      </c>
      <c r="J39" s="615" t="s">
        <v>1892</v>
      </c>
      <c r="K39" s="397">
        <f t="shared" si="5"/>
        <v>0</v>
      </c>
      <c r="L39" s="621"/>
      <c r="M39" s="622">
        <v>88</v>
      </c>
      <c r="N39" s="630" t="s">
        <v>367</v>
      </c>
      <c r="O39" s="631"/>
      <c r="P39" s="632"/>
      <c r="Q39" s="632"/>
      <c r="R39" s="632"/>
      <c r="S39" s="632"/>
      <c r="T39" s="631"/>
      <c r="U39" s="632"/>
      <c r="V39" s="632"/>
      <c r="W39" s="632"/>
      <c r="X39" s="632"/>
      <c r="Y39" s="631"/>
      <c r="Z39" s="632"/>
      <c r="AA39" s="632"/>
      <c r="AB39" s="632"/>
      <c r="AC39" s="632"/>
      <c r="AD39" s="631"/>
      <c r="AE39" s="632"/>
      <c r="AF39" s="632"/>
      <c r="AG39" s="632"/>
      <c r="AH39" s="632"/>
      <c r="AI39" s="632"/>
      <c r="AJ39" s="632"/>
      <c r="AK39" s="631"/>
      <c r="AL39" s="633"/>
      <c r="AM39" s="634"/>
      <c r="AN39" s="634"/>
      <c r="AO39" s="634"/>
      <c r="AP39" s="635"/>
      <c r="AQ39" s="487" t="s">
        <v>1885</v>
      </c>
      <c r="AR39" s="296" t="s">
        <v>1885</v>
      </c>
      <c r="AS39" s="641" t="str">
        <f t="shared" si="11"/>
        <v>-</v>
      </c>
      <c r="AT39" s="300" t="s">
        <v>1885</v>
      </c>
      <c r="AU39" s="311" t="s">
        <v>1885</v>
      </c>
      <c r="AV39" s="307" t="str">
        <f t="shared" si="12"/>
        <v>-</v>
      </c>
      <c r="AW39" s="300" t="s">
        <v>1885</v>
      </c>
      <c r="AX39" s="127" t="s">
        <v>1885</v>
      </c>
      <c r="AY39" s="127" t="s">
        <v>1885</v>
      </c>
      <c r="AZ39" s="311" t="s">
        <v>1885</v>
      </c>
      <c r="BA39" s="641" t="str">
        <f t="shared" si="13"/>
        <v>-</v>
      </c>
      <c r="BB39" s="300" t="s">
        <v>1885</v>
      </c>
      <c r="BC39" s="311" t="s">
        <v>1885</v>
      </c>
      <c r="BD39" s="307" t="str">
        <f t="shared" si="14"/>
        <v>-</v>
      </c>
      <c r="BE39" s="313" t="s">
        <v>1885</v>
      </c>
      <c r="BF39" s="318" t="s">
        <v>1885</v>
      </c>
      <c r="BG39" s="317"/>
      <c r="BH39" s="644" t="str">
        <f t="shared" si="15"/>
        <v>-</v>
      </c>
      <c r="BI39" s="488" t="s">
        <v>367</v>
      </c>
    </row>
    <row r="40" spans="1:61" s="80" customFormat="1" x14ac:dyDescent="0.3">
      <c r="A40" s="259"/>
      <c r="B40" s="259"/>
      <c r="C40" s="608"/>
      <c r="D40" s="259" t="s">
        <v>132</v>
      </c>
      <c r="E40" s="610">
        <v>22</v>
      </c>
      <c r="F40" s="463" t="s">
        <v>2201</v>
      </c>
      <c r="G40" s="455" t="s">
        <v>1661</v>
      </c>
      <c r="H40" s="462" t="s">
        <v>1897</v>
      </c>
      <c r="I40" s="615" t="s">
        <v>1891</v>
      </c>
      <c r="J40" s="615" t="s">
        <v>1892</v>
      </c>
      <c r="K40" s="397">
        <f t="shared" si="5"/>
        <v>0</v>
      </c>
      <c r="L40" s="621"/>
      <c r="M40" s="622">
        <v>88</v>
      </c>
      <c r="N40" s="630" t="s">
        <v>367</v>
      </c>
      <c r="O40" s="631"/>
      <c r="P40" s="632"/>
      <c r="Q40" s="632"/>
      <c r="R40" s="632"/>
      <c r="S40" s="632"/>
      <c r="T40" s="631"/>
      <c r="U40" s="632"/>
      <c r="V40" s="632"/>
      <c r="W40" s="632"/>
      <c r="X40" s="632"/>
      <c r="Y40" s="631"/>
      <c r="Z40" s="632"/>
      <c r="AA40" s="632"/>
      <c r="AB40" s="632"/>
      <c r="AC40" s="632"/>
      <c r="AD40" s="631"/>
      <c r="AE40" s="632"/>
      <c r="AF40" s="632"/>
      <c r="AG40" s="632"/>
      <c r="AH40" s="632"/>
      <c r="AI40" s="632"/>
      <c r="AJ40" s="632"/>
      <c r="AK40" s="631"/>
      <c r="AL40" s="633"/>
      <c r="AM40" s="634"/>
      <c r="AN40" s="634"/>
      <c r="AO40" s="634"/>
      <c r="AP40" s="635"/>
      <c r="AQ40" s="487" t="s">
        <v>1885</v>
      </c>
      <c r="AR40" s="296" t="s">
        <v>1885</v>
      </c>
      <c r="AS40" s="641" t="str">
        <f t="shared" si="11"/>
        <v>-</v>
      </c>
      <c r="AT40" s="300" t="s">
        <v>1885</v>
      </c>
      <c r="AU40" s="311" t="s">
        <v>1885</v>
      </c>
      <c r="AV40" s="307" t="str">
        <f t="shared" si="12"/>
        <v>-</v>
      </c>
      <c r="AW40" s="300" t="s">
        <v>1885</v>
      </c>
      <c r="AX40" s="127" t="s">
        <v>1885</v>
      </c>
      <c r="AY40" s="127" t="s">
        <v>1885</v>
      </c>
      <c r="AZ40" s="311" t="s">
        <v>1885</v>
      </c>
      <c r="BA40" s="641" t="str">
        <f t="shared" si="13"/>
        <v>-</v>
      </c>
      <c r="BB40" s="300" t="s">
        <v>1885</v>
      </c>
      <c r="BC40" s="311" t="s">
        <v>1885</v>
      </c>
      <c r="BD40" s="307" t="str">
        <f t="shared" si="14"/>
        <v>-</v>
      </c>
      <c r="BE40" s="313" t="s">
        <v>1885</v>
      </c>
      <c r="BF40" s="318" t="s">
        <v>1885</v>
      </c>
      <c r="BG40" s="317"/>
      <c r="BH40" s="644" t="str">
        <f t="shared" si="15"/>
        <v>-</v>
      </c>
      <c r="BI40" s="488" t="s">
        <v>367</v>
      </c>
    </row>
    <row r="41" spans="1:61" s="80" customFormat="1" x14ac:dyDescent="0.3">
      <c r="A41" s="259"/>
      <c r="B41" s="259"/>
      <c r="C41" s="608"/>
      <c r="D41" s="259" t="s">
        <v>132</v>
      </c>
      <c r="E41" s="610">
        <v>22</v>
      </c>
      <c r="F41" s="463" t="s">
        <v>2202</v>
      </c>
      <c r="G41" s="455" t="s">
        <v>1661</v>
      </c>
      <c r="H41" s="462" t="s">
        <v>1897</v>
      </c>
      <c r="I41" s="615" t="s">
        <v>1891</v>
      </c>
      <c r="J41" s="615" t="s">
        <v>1892</v>
      </c>
      <c r="K41" s="397">
        <f t="shared" si="5"/>
        <v>0</v>
      </c>
      <c r="L41" s="621"/>
      <c r="M41" s="622">
        <v>88</v>
      </c>
      <c r="N41" s="630" t="s">
        <v>367</v>
      </c>
      <c r="O41" s="631"/>
      <c r="P41" s="632"/>
      <c r="Q41" s="632"/>
      <c r="R41" s="632"/>
      <c r="S41" s="632"/>
      <c r="T41" s="631"/>
      <c r="U41" s="632"/>
      <c r="V41" s="632"/>
      <c r="W41" s="632"/>
      <c r="X41" s="632"/>
      <c r="Y41" s="631"/>
      <c r="Z41" s="632"/>
      <c r="AA41" s="632"/>
      <c r="AB41" s="632"/>
      <c r="AC41" s="632"/>
      <c r="AD41" s="631"/>
      <c r="AE41" s="632"/>
      <c r="AF41" s="632"/>
      <c r="AG41" s="632"/>
      <c r="AH41" s="632"/>
      <c r="AI41" s="632"/>
      <c r="AJ41" s="632"/>
      <c r="AK41" s="631"/>
      <c r="AL41" s="633"/>
      <c r="AM41" s="634"/>
      <c r="AN41" s="634"/>
      <c r="AO41" s="634"/>
      <c r="AP41" s="635"/>
      <c r="AQ41" s="487" t="s">
        <v>1885</v>
      </c>
      <c r="AR41" s="296" t="s">
        <v>1885</v>
      </c>
      <c r="AS41" s="641" t="str">
        <f t="shared" si="11"/>
        <v>-</v>
      </c>
      <c r="AT41" s="300" t="s">
        <v>1885</v>
      </c>
      <c r="AU41" s="311" t="s">
        <v>1885</v>
      </c>
      <c r="AV41" s="307" t="str">
        <f t="shared" si="12"/>
        <v>-</v>
      </c>
      <c r="AW41" s="300" t="s">
        <v>1885</v>
      </c>
      <c r="AX41" s="127" t="s">
        <v>1885</v>
      </c>
      <c r="AY41" s="127" t="s">
        <v>1885</v>
      </c>
      <c r="AZ41" s="311" t="s">
        <v>1885</v>
      </c>
      <c r="BA41" s="641" t="str">
        <f t="shared" si="13"/>
        <v>-</v>
      </c>
      <c r="BB41" s="300" t="s">
        <v>1885</v>
      </c>
      <c r="BC41" s="311" t="s">
        <v>1885</v>
      </c>
      <c r="BD41" s="307" t="str">
        <f t="shared" si="14"/>
        <v>-</v>
      </c>
      <c r="BE41" s="313" t="s">
        <v>1885</v>
      </c>
      <c r="BF41" s="318" t="s">
        <v>1885</v>
      </c>
      <c r="BG41" s="317"/>
      <c r="BH41" s="644" t="str">
        <f t="shared" si="15"/>
        <v>-</v>
      </c>
      <c r="BI41" s="488" t="s">
        <v>367</v>
      </c>
    </row>
    <row r="42" spans="1:61" s="80" customFormat="1" x14ac:dyDescent="0.3">
      <c r="A42" s="259"/>
      <c r="B42" s="259"/>
      <c r="C42" s="608"/>
      <c r="D42" s="259" t="s">
        <v>132</v>
      </c>
      <c r="E42" s="610">
        <v>22</v>
      </c>
      <c r="F42" s="463" t="s">
        <v>2203</v>
      </c>
      <c r="G42" s="455" t="s">
        <v>1661</v>
      </c>
      <c r="H42" s="462" t="s">
        <v>1897</v>
      </c>
      <c r="I42" s="615" t="s">
        <v>1891</v>
      </c>
      <c r="J42" s="615" t="s">
        <v>1892</v>
      </c>
      <c r="K42" s="397">
        <f t="shared" si="5"/>
        <v>0</v>
      </c>
      <c r="L42" s="621"/>
      <c r="M42" s="622">
        <v>88</v>
      </c>
      <c r="N42" s="630" t="s">
        <v>367</v>
      </c>
      <c r="O42" s="631"/>
      <c r="P42" s="632"/>
      <c r="Q42" s="632"/>
      <c r="R42" s="632"/>
      <c r="S42" s="632"/>
      <c r="T42" s="631"/>
      <c r="U42" s="632"/>
      <c r="V42" s="632"/>
      <c r="W42" s="632"/>
      <c r="X42" s="632"/>
      <c r="Y42" s="631"/>
      <c r="Z42" s="632"/>
      <c r="AA42" s="632"/>
      <c r="AB42" s="632"/>
      <c r="AC42" s="632"/>
      <c r="AD42" s="631"/>
      <c r="AE42" s="632"/>
      <c r="AF42" s="632"/>
      <c r="AG42" s="632"/>
      <c r="AH42" s="632"/>
      <c r="AI42" s="632"/>
      <c r="AJ42" s="632"/>
      <c r="AK42" s="631"/>
      <c r="AL42" s="633"/>
      <c r="AM42" s="634"/>
      <c r="AN42" s="634"/>
      <c r="AO42" s="634"/>
      <c r="AP42" s="635"/>
      <c r="AQ42" s="487" t="s">
        <v>1885</v>
      </c>
      <c r="AR42" s="296" t="s">
        <v>1885</v>
      </c>
      <c r="AS42" s="641" t="str">
        <f t="shared" si="11"/>
        <v>-</v>
      </c>
      <c r="AT42" s="300" t="s">
        <v>1885</v>
      </c>
      <c r="AU42" s="311" t="s">
        <v>1885</v>
      </c>
      <c r="AV42" s="307" t="str">
        <f t="shared" si="12"/>
        <v>-</v>
      </c>
      <c r="AW42" s="300" t="s">
        <v>1885</v>
      </c>
      <c r="AX42" s="127" t="s">
        <v>1885</v>
      </c>
      <c r="AY42" s="127" t="s">
        <v>1885</v>
      </c>
      <c r="AZ42" s="311" t="s">
        <v>1885</v>
      </c>
      <c r="BA42" s="641" t="str">
        <f t="shared" si="13"/>
        <v>-</v>
      </c>
      <c r="BB42" s="300" t="s">
        <v>1885</v>
      </c>
      <c r="BC42" s="311" t="s">
        <v>1885</v>
      </c>
      <c r="BD42" s="307" t="str">
        <f t="shared" si="14"/>
        <v>-</v>
      </c>
      <c r="BE42" s="313" t="s">
        <v>1885</v>
      </c>
      <c r="BF42" s="318" t="s">
        <v>1885</v>
      </c>
      <c r="BG42" s="317"/>
      <c r="BH42" s="644" t="str">
        <f t="shared" si="15"/>
        <v>-</v>
      </c>
      <c r="BI42" s="488" t="s">
        <v>367</v>
      </c>
    </row>
    <row r="43" spans="1:61" s="80" customFormat="1" x14ac:dyDescent="0.3">
      <c r="A43" s="259"/>
      <c r="B43" s="259"/>
      <c r="C43" s="608"/>
      <c r="D43" s="259" t="s">
        <v>132</v>
      </c>
      <c r="E43" s="610">
        <v>22</v>
      </c>
      <c r="F43" s="463" t="s">
        <v>2204</v>
      </c>
      <c r="G43" s="455" t="s">
        <v>1661</v>
      </c>
      <c r="H43" s="462" t="s">
        <v>1897</v>
      </c>
      <c r="I43" s="615" t="s">
        <v>1891</v>
      </c>
      <c r="J43" s="615" t="s">
        <v>1892</v>
      </c>
      <c r="K43" s="397">
        <f t="shared" si="5"/>
        <v>0</v>
      </c>
      <c r="L43" s="621"/>
      <c r="M43" s="622">
        <v>88</v>
      </c>
      <c r="N43" s="630" t="s">
        <v>367</v>
      </c>
      <c r="O43" s="631"/>
      <c r="P43" s="632"/>
      <c r="Q43" s="632"/>
      <c r="R43" s="632"/>
      <c r="S43" s="632"/>
      <c r="T43" s="631"/>
      <c r="U43" s="632"/>
      <c r="V43" s="632"/>
      <c r="W43" s="632"/>
      <c r="X43" s="632"/>
      <c r="Y43" s="631"/>
      <c r="Z43" s="632"/>
      <c r="AA43" s="632"/>
      <c r="AB43" s="632"/>
      <c r="AC43" s="632"/>
      <c r="AD43" s="631"/>
      <c r="AE43" s="632"/>
      <c r="AF43" s="632"/>
      <c r="AG43" s="632"/>
      <c r="AH43" s="632"/>
      <c r="AI43" s="632"/>
      <c r="AJ43" s="632"/>
      <c r="AK43" s="631"/>
      <c r="AL43" s="633"/>
      <c r="AM43" s="634"/>
      <c r="AN43" s="634"/>
      <c r="AO43" s="634"/>
      <c r="AP43" s="635"/>
      <c r="AQ43" s="487" t="s">
        <v>1885</v>
      </c>
      <c r="AR43" s="296" t="s">
        <v>1885</v>
      </c>
      <c r="AS43" s="641" t="str">
        <f t="shared" si="11"/>
        <v>-</v>
      </c>
      <c r="AT43" s="300" t="s">
        <v>1885</v>
      </c>
      <c r="AU43" s="311" t="s">
        <v>1885</v>
      </c>
      <c r="AV43" s="307" t="str">
        <f t="shared" si="12"/>
        <v>-</v>
      </c>
      <c r="AW43" s="300" t="s">
        <v>1885</v>
      </c>
      <c r="AX43" s="127" t="s">
        <v>1885</v>
      </c>
      <c r="AY43" s="127" t="s">
        <v>1885</v>
      </c>
      <c r="AZ43" s="311" t="s">
        <v>1885</v>
      </c>
      <c r="BA43" s="641" t="str">
        <f t="shared" si="13"/>
        <v>-</v>
      </c>
      <c r="BB43" s="300" t="s">
        <v>1885</v>
      </c>
      <c r="BC43" s="311" t="s">
        <v>1885</v>
      </c>
      <c r="BD43" s="307" t="str">
        <f t="shared" si="14"/>
        <v>-</v>
      </c>
      <c r="BE43" s="313" t="s">
        <v>1885</v>
      </c>
      <c r="BF43" s="318" t="s">
        <v>1885</v>
      </c>
      <c r="BG43" s="317"/>
      <c r="BH43" s="644" t="str">
        <f t="shared" si="15"/>
        <v>-</v>
      </c>
      <c r="BI43" s="488" t="s">
        <v>367</v>
      </c>
    </row>
    <row r="44" spans="1:61" s="80" customFormat="1" x14ac:dyDescent="0.3">
      <c r="A44" s="259"/>
      <c r="B44" s="259"/>
      <c r="C44" s="608"/>
      <c r="D44" s="259" t="s">
        <v>132</v>
      </c>
      <c r="E44" s="610">
        <v>22</v>
      </c>
      <c r="F44" s="463" t="s">
        <v>2205</v>
      </c>
      <c r="G44" s="455" t="s">
        <v>1661</v>
      </c>
      <c r="H44" s="462" t="s">
        <v>1897</v>
      </c>
      <c r="I44" s="615" t="s">
        <v>1891</v>
      </c>
      <c r="J44" s="615" t="s">
        <v>1892</v>
      </c>
      <c r="K44" s="397">
        <f t="shared" si="5"/>
        <v>0</v>
      </c>
      <c r="L44" s="621"/>
      <c r="M44" s="622">
        <v>88</v>
      </c>
      <c r="N44" s="630" t="s">
        <v>367</v>
      </c>
      <c r="O44" s="631"/>
      <c r="P44" s="632"/>
      <c r="Q44" s="632"/>
      <c r="R44" s="632"/>
      <c r="S44" s="632"/>
      <c r="T44" s="631"/>
      <c r="U44" s="632"/>
      <c r="V44" s="632"/>
      <c r="W44" s="632"/>
      <c r="X44" s="632"/>
      <c r="Y44" s="631"/>
      <c r="Z44" s="632"/>
      <c r="AA44" s="632"/>
      <c r="AB44" s="632"/>
      <c r="AC44" s="632"/>
      <c r="AD44" s="631"/>
      <c r="AE44" s="632"/>
      <c r="AF44" s="632"/>
      <c r="AG44" s="632"/>
      <c r="AH44" s="632"/>
      <c r="AI44" s="632"/>
      <c r="AJ44" s="632"/>
      <c r="AK44" s="631"/>
      <c r="AL44" s="633"/>
      <c r="AM44" s="634"/>
      <c r="AN44" s="634"/>
      <c r="AO44" s="634"/>
      <c r="AP44" s="635"/>
      <c r="AQ44" s="487" t="s">
        <v>1885</v>
      </c>
      <c r="AR44" s="296" t="s">
        <v>1885</v>
      </c>
      <c r="AS44" s="641" t="str">
        <f t="shared" si="11"/>
        <v>-</v>
      </c>
      <c r="AT44" s="300" t="s">
        <v>1885</v>
      </c>
      <c r="AU44" s="311" t="s">
        <v>1885</v>
      </c>
      <c r="AV44" s="307" t="str">
        <f t="shared" si="12"/>
        <v>-</v>
      </c>
      <c r="AW44" s="300" t="s">
        <v>1885</v>
      </c>
      <c r="AX44" s="127" t="s">
        <v>1885</v>
      </c>
      <c r="AY44" s="127" t="s">
        <v>1885</v>
      </c>
      <c r="AZ44" s="311" t="s">
        <v>1885</v>
      </c>
      <c r="BA44" s="641" t="str">
        <f t="shared" si="13"/>
        <v>-</v>
      </c>
      <c r="BB44" s="300" t="s">
        <v>1885</v>
      </c>
      <c r="BC44" s="311" t="s">
        <v>1885</v>
      </c>
      <c r="BD44" s="307" t="str">
        <f t="shared" si="14"/>
        <v>-</v>
      </c>
      <c r="BE44" s="313" t="s">
        <v>1885</v>
      </c>
      <c r="BF44" s="318" t="s">
        <v>1885</v>
      </c>
      <c r="BG44" s="317"/>
      <c r="BH44" s="644" t="str">
        <f t="shared" si="15"/>
        <v>-</v>
      </c>
      <c r="BI44" s="488" t="s">
        <v>367</v>
      </c>
    </row>
    <row r="45" spans="1:61" s="80" customFormat="1" x14ac:dyDescent="0.3">
      <c r="A45" s="259"/>
      <c r="B45" s="259"/>
      <c r="C45" s="608"/>
      <c r="D45" s="259" t="s">
        <v>132</v>
      </c>
      <c r="E45" s="610">
        <v>22</v>
      </c>
      <c r="F45" s="463" t="s">
        <v>2206</v>
      </c>
      <c r="G45" s="455" t="s">
        <v>1661</v>
      </c>
      <c r="H45" s="462" t="s">
        <v>1897</v>
      </c>
      <c r="I45" s="615" t="s">
        <v>1891</v>
      </c>
      <c r="J45" s="615" t="s">
        <v>1892</v>
      </c>
      <c r="K45" s="397">
        <f t="shared" si="5"/>
        <v>0</v>
      </c>
      <c r="L45" s="621"/>
      <c r="M45" s="622">
        <v>88</v>
      </c>
      <c r="N45" s="630" t="s">
        <v>367</v>
      </c>
      <c r="O45" s="631"/>
      <c r="P45" s="632"/>
      <c r="Q45" s="632"/>
      <c r="R45" s="632"/>
      <c r="S45" s="632"/>
      <c r="T45" s="631"/>
      <c r="U45" s="632"/>
      <c r="V45" s="632"/>
      <c r="W45" s="632"/>
      <c r="X45" s="632"/>
      <c r="Y45" s="631"/>
      <c r="Z45" s="632"/>
      <c r="AA45" s="632"/>
      <c r="AB45" s="632"/>
      <c r="AC45" s="632"/>
      <c r="AD45" s="631"/>
      <c r="AE45" s="632"/>
      <c r="AF45" s="632"/>
      <c r="AG45" s="632"/>
      <c r="AH45" s="632"/>
      <c r="AI45" s="632"/>
      <c r="AJ45" s="632"/>
      <c r="AK45" s="631"/>
      <c r="AL45" s="633"/>
      <c r="AM45" s="634"/>
      <c r="AN45" s="634"/>
      <c r="AO45" s="634"/>
      <c r="AP45" s="635"/>
      <c r="AQ45" s="487" t="s">
        <v>1885</v>
      </c>
      <c r="AR45" s="296" t="s">
        <v>1885</v>
      </c>
      <c r="AS45" s="641" t="str">
        <f t="shared" si="11"/>
        <v>-</v>
      </c>
      <c r="AT45" s="300" t="s">
        <v>1885</v>
      </c>
      <c r="AU45" s="311" t="s">
        <v>1885</v>
      </c>
      <c r="AV45" s="307" t="str">
        <f t="shared" si="12"/>
        <v>-</v>
      </c>
      <c r="AW45" s="300" t="s">
        <v>1885</v>
      </c>
      <c r="AX45" s="127" t="s">
        <v>1885</v>
      </c>
      <c r="AY45" s="127" t="s">
        <v>1885</v>
      </c>
      <c r="AZ45" s="311" t="s">
        <v>1885</v>
      </c>
      <c r="BA45" s="641" t="str">
        <f t="shared" si="13"/>
        <v>-</v>
      </c>
      <c r="BB45" s="300" t="s">
        <v>1885</v>
      </c>
      <c r="BC45" s="311" t="s">
        <v>1885</v>
      </c>
      <c r="BD45" s="307" t="str">
        <f t="shared" si="14"/>
        <v>-</v>
      </c>
      <c r="BE45" s="313" t="s">
        <v>1885</v>
      </c>
      <c r="BF45" s="318" t="s">
        <v>1885</v>
      </c>
      <c r="BG45" s="317"/>
      <c r="BH45" s="644" t="str">
        <f t="shared" si="15"/>
        <v>-</v>
      </c>
      <c r="BI45" s="488" t="s">
        <v>367</v>
      </c>
    </row>
    <row r="46" spans="1:61" s="80" customFormat="1" x14ac:dyDescent="0.3">
      <c r="A46" s="259"/>
      <c r="B46" s="259"/>
      <c r="C46" s="608"/>
      <c r="D46" s="259" t="s">
        <v>132</v>
      </c>
      <c r="E46" s="610">
        <v>22</v>
      </c>
      <c r="F46" s="463" t="s">
        <v>2207</v>
      </c>
      <c r="G46" s="455" t="s">
        <v>1661</v>
      </c>
      <c r="H46" s="462" t="s">
        <v>1897</v>
      </c>
      <c r="I46" s="615" t="s">
        <v>1891</v>
      </c>
      <c r="J46" s="615" t="s">
        <v>1892</v>
      </c>
      <c r="K46" s="397">
        <f t="shared" si="5"/>
        <v>0</v>
      </c>
      <c r="L46" s="621"/>
      <c r="M46" s="622">
        <v>88</v>
      </c>
      <c r="N46" s="623"/>
      <c r="O46" s="624"/>
      <c r="P46" s="623"/>
      <c r="Q46" s="625"/>
      <c r="R46" s="625"/>
      <c r="S46" s="625"/>
      <c r="T46" s="624"/>
      <c r="U46" s="623"/>
      <c r="V46" s="625"/>
      <c r="W46" s="625"/>
      <c r="X46" s="626"/>
      <c r="Y46" s="624"/>
      <c r="Z46" s="623"/>
      <c r="AA46" s="625"/>
      <c r="AB46" s="625"/>
      <c r="AC46" s="625"/>
      <c r="AD46" s="624"/>
      <c r="AE46" s="623"/>
      <c r="AF46" s="625"/>
      <c r="AG46" s="625"/>
      <c r="AH46" s="626"/>
      <c r="AI46" s="626"/>
      <c r="AJ46" s="626"/>
      <c r="AK46" s="624"/>
      <c r="AL46" s="636"/>
      <c r="AM46" s="637"/>
      <c r="AN46" s="637"/>
      <c r="AO46" s="637"/>
      <c r="AP46" s="638"/>
      <c r="AQ46" s="487" t="s">
        <v>1885</v>
      </c>
      <c r="AR46" s="296" t="s">
        <v>1885</v>
      </c>
      <c r="AS46" s="641" t="str">
        <f t="shared" si="11"/>
        <v>-</v>
      </c>
      <c r="AT46" s="300" t="s">
        <v>1885</v>
      </c>
      <c r="AU46" s="311" t="s">
        <v>1885</v>
      </c>
      <c r="AV46" s="307" t="str">
        <f t="shared" si="12"/>
        <v>-</v>
      </c>
      <c r="AW46" s="300" t="s">
        <v>1885</v>
      </c>
      <c r="AX46" s="127" t="s">
        <v>1885</v>
      </c>
      <c r="AY46" s="127" t="s">
        <v>1885</v>
      </c>
      <c r="AZ46" s="311" t="s">
        <v>1885</v>
      </c>
      <c r="BA46" s="641" t="str">
        <f t="shared" si="13"/>
        <v>-</v>
      </c>
      <c r="BB46" s="300" t="s">
        <v>1885</v>
      </c>
      <c r="BC46" s="311" t="s">
        <v>1885</v>
      </c>
      <c r="BD46" s="307" t="str">
        <f t="shared" si="14"/>
        <v>-</v>
      </c>
      <c r="BE46" s="313" t="s">
        <v>1885</v>
      </c>
      <c r="BF46" s="318" t="s">
        <v>1885</v>
      </c>
      <c r="BG46" s="317"/>
      <c r="BH46" s="644" t="str">
        <f t="shared" si="15"/>
        <v>-</v>
      </c>
      <c r="BI46" s="488" t="s">
        <v>1926</v>
      </c>
    </row>
    <row r="47" spans="1:61" s="80" customFormat="1" x14ac:dyDescent="0.3">
      <c r="A47" s="492" t="s">
        <v>1927</v>
      </c>
      <c r="B47" s="493"/>
      <c r="C47" s="713"/>
      <c r="D47" s="493"/>
      <c r="E47" s="712"/>
      <c r="F47" s="494"/>
      <c r="G47" s="495"/>
      <c r="H47" s="494"/>
      <c r="I47" s="714"/>
      <c r="J47" s="714"/>
      <c r="K47" s="499"/>
      <c r="L47" s="711"/>
      <c r="M47" s="711"/>
      <c r="N47" s="715"/>
      <c r="O47" s="715"/>
      <c r="P47" s="715"/>
      <c r="Q47" s="715"/>
      <c r="R47" s="715"/>
      <c r="S47" s="715"/>
      <c r="T47" s="715"/>
      <c r="U47" s="715"/>
      <c r="V47" s="715"/>
      <c r="W47" s="715"/>
      <c r="X47" s="715"/>
      <c r="Y47" s="715"/>
      <c r="Z47" s="715"/>
      <c r="AA47" s="715"/>
      <c r="AB47" s="715"/>
      <c r="AC47" s="715"/>
      <c r="AD47" s="715"/>
      <c r="AE47" s="715"/>
      <c r="AF47" s="715"/>
      <c r="AG47" s="715"/>
      <c r="AH47" s="715"/>
      <c r="AI47" s="715"/>
      <c r="AJ47" s="715"/>
      <c r="AK47" s="715"/>
      <c r="AL47" s="711"/>
      <c r="AM47" s="711"/>
      <c r="AN47" s="711"/>
      <c r="AO47" s="711"/>
      <c r="AP47" s="711"/>
      <c r="AQ47" s="502">
        <f t="shared" ref="AQ47:BF47" si="24">IFERROR(AVERAGE(AQ48:AQ50),"-")</f>
        <v>4.5308641975308639</v>
      </c>
      <c r="AR47" s="503">
        <f t="shared" si="24"/>
        <v>4.5</v>
      </c>
      <c r="AS47" s="716">
        <f t="shared" si="24"/>
        <v>4.5421686746987948</v>
      </c>
      <c r="AT47" s="504">
        <f t="shared" si="24"/>
        <v>4.5662650602409638</v>
      </c>
      <c r="AU47" s="505">
        <f t="shared" si="24"/>
        <v>4.5180722891566267</v>
      </c>
      <c r="AV47" s="717">
        <f t="shared" si="24"/>
        <v>4.524096385542169</v>
      </c>
      <c r="AW47" s="504">
        <f t="shared" si="24"/>
        <v>4.5301204819277112</v>
      </c>
      <c r="AX47" s="506">
        <f t="shared" si="24"/>
        <v>4.5783132530120483</v>
      </c>
      <c r="AY47" s="506">
        <f t="shared" si="24"/>
        <v>4.4216867469879517</v>
      </c>
      <c r="AZ47" s="505">
        <f t="shared" si="24"/>
        <v>4.5662650602409638</v>
      </c>
      <c r="BA47" s="716">
        <f t="shared" si="24"/>
        <v>4.5963855421686741</v>
      </c>
      <c r="BB47" s="504">
        <f t="shared" si="24"/>
        <v>4.5783132530120483</v>
      </c>
      <c r="BC47" s="505">
        <f t="shared" si="24"/>
        <v>4.6144578313253009</v>
      </c>
      <c r="BD47" s="717">
        <f t="shared" si="24"/>
        <v>4.572289156626506</v>
      </c>
      <c r="BE47" s="507">
        <f t="shared" si="24"/>
        <v>4.5662650602409638</v>
      </c>
      <c r="BF47" s="508">
        <f t="shared" si="24"/>
        <v>4.5783132530120483</v>
      </c>
      <c r="BG47" s="509">
        <f>AVERAGEIFS('입력(강사강의)'!J48:J5104,'입력(강사강의)'!C48:C5104,1,'입력(강사강의)'!D48:D5104,"신규 임용(후보)자 과정*")</f>
        <v>4.615535112052199</v>
      </c>
      <c r="BH47" s="718">
        <f t="shared" ref="BH47" si="25">IFERROR(AVERAGE(AQ47:AR47,AT47:AU47,AW47:AZ47,BB47:BC47,BE47:BF47,BG47), "-")</f>
        <v>4.5511131999030532</v>
      </c>
      <c r="BI47" s="478" t="s">
        <v>1934</v>
      </c>
    </row>
    <row r="48" spans="1:61" s="80" customFormat="1" x14ac:dyDescent="0.3">
      <c r="A48" s="259" t="s">
        <v>1898</v>
      </c>
      <c r="B48" s="259" t="s">
        <v>1899</v>
      </c>
      <c r="C48" s="608" t="s">
        <v>1900</v>
      </c>
      <c r="D48" s="259" t="s">
        <v>763</v>
      </c>
      <c r="E48" s="610">
        <v>1</v>
      </c>
      <c r="F48" s="463" t="s">
        <v>1928</v>
      </c>
      <c r="G48" s="455" t="s">
        <v>1661</v>
      </c>
      <c r="H48" s="462" t="s">
        <v>1929</v>
      </c>
      <c r="I48" s="615" t="s">
        <v>1930</v>
      </c>
      <c r="J48" s="615" t="s">
        <v>1131</v>
      </c>
      <c r="K48" s="397">
        <v>1</v>
      </c>
      <c r="L48" s="621">
        <v>88</v>
      </c>
      <c r="M48" s="622">
        <v>88</v>
      </c>
      <c r="N48" s="630" t="s">
        <v>367</v>
      </c>
      <c r="O48" s="631"/>
      <c r="P48" s="632"/>
      <c r="Q48" s="632"/>
      <c r="R48" s="632"/>
      <c r="S48" s="632"/>
      <c r="T48" s="631"/>
      <c r="U48" s="632"/>
      <c r="V48" s="632"/>
      <c r="W48" s="632"/>
      <c r="X48" s="632"/>
      <c r="Y48" s="631"/>
      <c r="Z48" s="632"/>
      <c r="AA48" s="632"/>
      <c r="AB48" s="632"/>
      <c r="AC48" s="632"/>
      <c r="AD48" s="631"/>
      <c r="AE48" s="632"/>
      <c r="AF48" s="632"/>
      <c r="AG48" s="632"/>
      <c r="AH48" s="632"/>
      <c r="AI48" s="632"/>
      <c r="AJ48" s="632"/>
      <c r="AK48" s="631"/>
      <c r="AL48" s="633"/>
      <c r="AM48" s="634"/>
      <c r="AN48" s="634"/>
      <c r="AO48" s="634"/>
      <c r="AP48" s="635"/>
      <c r="AQ48" s="487">
        <v>4.5308641975308639</v>
      </c>
      <c r="AR48" s="296">
        <v>4.5</v>
      </c>
      <c r="AS48" s="641">
        <f t="shared" ref="AS48:AS49" si="26">IFERROR(AVERAGE(AT48:AU48), "-")</f>
        <v>4.5421686746987948</v>
      </c>
      <c r="AT48" s="300">
        <v>4.5662650602409638</v>
      </c>
      <c r="AU48" s="311">
        <v>4.5180722891566267</v>
      </c>
      <c r="AV48" s="307">
        <f t="shared" ref="AV48:AV49" si="27">IFERROR(AVERAGE(AW48:AZ48), "-")</f>
        <v>4.524096385542169</v>
      </c>
      <c r="AW48" s="300">
        <v>4.5301204819277112</v>
      </c>
      <c r="AX48" s="127">
        <v>4.5783132530120483</v>
      </c>
      <c r="AY48" s="127">
        <v>4.4216867469879517</v>
      </c>
      <c r="AZ48" s="311">
        <v>4.5662650602409638</v>
      </c>
      <c r="BA48" s="641">
        <f t="shared" ref="BA48:BA49" si="28">IFERROR(AVERAGE(BB48:BC48), "-")</f>
        <v>4.5963855421686741</v>
      </c>
      <c r="BB48" s="300">
        <v>4.5783132530120483</v>
      </c>
      <c r="BC48" s="311">
        <v>4.6144578313253009</v>
      </c>
      <c r="BD48" s="307">
        <f t="shared" ref="BD48:BD49" si="29">IFERROR(AVERAGE(BE48:BF48), "-")</f>
        <v>4.572289156626506</v>
      </c>
      <c r="BE48" s="313">
        <v>4.5662650602409638</v>
      </c>
      <c r="BF48" s="318">
        <v>4.5783132530120483</v>
      </c>
      <c r="BG48" s="317">
        <f>'입력(강사강의)'!$J$97</f>
        <v>4.5747432187038921</v>
      </c>
      <c r="BH48" s="644">
        <f t="shared" si="15"/>
        <v>4.547975361953184</v>
      </c>
      <c r="BI48" s="488" t="s">
        <v>367</v>
      </c>
    </row>
    <row r="49" spans="1:61" s="80" customFormat="1" x14ac:dyDescent="0.3">
      <c r="A49" s="259" t="s">
        <v>1898</v>
      </c>
      <c r="B49" s="259" t="s">
        <v>1902</v>
      </c>
      <c r="C49" s="608" t="s">
        <v>1903</v>
      </c>
      <c r="D49" s="259" t="s">
        <v>763</v>
      </c>
      <c r="E49" s="610">
        <v>1</v>
      </c>
      <c r="F49" s="463" t="s">
        <v>1931</v>
      </c>
      <c r="G49" s="455" t="s">
        <v>1661</v>
      </c>
      <c r="H49" s="462" t="s">
        <v>1932</v>
      </c>
      <c r="I49" s="615" t="s">
        <v>1930</v>
      </c>
      <c r="J49" s="615" t="s">
        <v>1131</v>
      </c>
      <c r="K49" s="397">
        <v>1</v>
      </c>
      <c r="L49" s="621">
        <v>88</v>
      </c>
      <c r="M49" s="622">
        <v>88</v>
      </c>
      <c r="N49" s="630" t="s">
        <v>367</v>
      </c>
      <c r="O49" s="631"/>
      <c r="P49" s="632"/>
      <c r="Q49" s="632"/>
      <c r="R49" s="632"/>
      <c r="S49" s="632"/>
      <c r="T49" s="631"/>
      <c r="U49" s="632"/>
      <c r="V49" s="632"/>
      <c r="W49" s="632"/>
      <c r="X49" s="632"/>
      <c r="Y49" s="631"/>
      <c r="Z49" s="632"/>
      <c r="AA49" s="632"/>
      <c r="AB49" s="632"/>
      <c r="AC49" s="632"/>
      <c r="AD49" s="631"/>
      <c r="AE49" s="632"/>
      <c r="AF49" s="632"/>
      <c r="AG49" s="632"/>
      <c r="AH49" s="632"/>
      <c r="AI49" s="632"/>
      <c r="AJ49" s="632"/>
      <c r="AK49" s="631"/>
      <c r="AL49" s="633"/>
      <c r="AM49" s="634"/>
      <c r="AN49" s="634"/>
      <c r="AO49" s="634"/>
      <c r="AP49" s="635"/>
      <c r="AQ49" s="487">
        <v>4.5308641975308639</v>
      </c>
      <c r="AR49" s="296">
        <v>4.5</v>
      </c>
      <c r="AS49" s="641">
        <f t="shared" si="26"/>
        <v>4.5421686746987948</v>
      </c>
      <c r="AT49" s="300">
        <v>4.5662650602409638</v>
      </c>
      <c r="AU49" s="311">
        <v>4.5180722891566267</v>
      </c>
      <c r="AV49" s="307">
        <f t="shared" si="27"/>
        <v>4.524096385542169</v>
      </c>
      <c r="AW49" s="300">
        <v>4.5301204819277112</v>
      </c>
      <c r="AX49" s="127">
        <v>4.5783132530120483</v>
      </c>
      <c r="AY49" s="127">
        <v>4.4216867469879517</v>
      </c>
      <c r="AZ49" s="311">
        <v>4.5662650602409638</v>
      </c>
      <c r="BA49" s="641">
        <f t="shared" si="28"/>
        <v>4.5963855421686741</v>
      </c>
      <c r="BB49" s="300">
        <v>4.5783132530120483</v>
      </c>
      <c r="BC49" s="311">
        <v>4.6144578313253009</v>
      </c>
      <c r="BD49" s="307">
        <f t="shared" si="29"/>
        <v>4.572289156626506</v>
      </c>
      <c r="BE49" s="313">
        <v>4.5662650602409638</v>
      </c>
      <c r="BF49" s="318">
        <v>4.5783132530120483</v>
      </c>
      <c r="BG49" s="317">
        <f>'입력(강사강의)'!$J$148</f>
        <v>4.613882490895949</v>
      </c>
      <c r="BH49" s="644">
        <f t="shared" si="15"/>
        <v>4.5509860751987263</v>
      </c>
      <c r="BI49" s="488" t="s">
        <v>367</v>
      </c>
    </row>
    <row r="50" spans="1:61" s="80" customFormat="1" x14ac:dyDescent="0.3">
      <c r="A50" s="259" t="s">
        <v>1898</v>
      </c>
      <c r="B50" s="259" t="s">
        <v>1905</v>
      </c>
      <c r="C50" s="608" t="s">
        <v>1906</v>
      </c>
      <c r="D50" s="259" t="s">
        <v>763</v>
      </c>
      <c r="E50" s="610">
        <v>1</v>
      </c>
      <c r="F50" s="463" t="s">
        <v>1933</v>
      </c>
      <c r="G50" s="455" t="s">
        <v>1661</v>
      </c>
      <c r="H50" s="462" t="s">
        <v>1932</v>
      </c>
      <c r="I50" s="615" t="s">
        <v>1930</v>
      </c>
      <c r="J50" s="615" t="s">
        <v>1131</v>
      </c>
      <c r="K50" s="397">
        <v>0.92222222222222228</v>
      </c>
      <c r="L50" s="621">
        <v>83</v>
      </c>
      <c r="M50" s="622">
        <v>90</v>
      </c>
      <c r="N50" s="623">
        <v>43</v>
      </c>
      <c r="O50" s="624">
        <v>40</v>
      </c>
      <c r="P50" s="623">
        <v>53</v>
      </c>
      <c r="Q50" s="625">
        <v>25</v>
      </c>
      <c r="R50" s="625">
        <v>5</v>
      </c>
      <c r="S50" s="625">
        <v>0</v>
      </c>
      <c r="T50" s="624">
        <v>0</v>
      </c>
      <c r="U50" s="623">
        <v>7</v>
      </c>
      <c r="V50" s="625">
        <v>5</v>
      </c>
      <c r="W50" s="625">
        <v>70</v>
      </c>
      <c r="X50" s="626">
        <v>1</v>
      </c>
      <c r="Y50" s="624">
        <v>0</v>
      </c>
      <c r="Z50" s="623">
        <v>0</v>
      </c>
      <c r="AA50" s="625">
        <v>2</v>
      </c>
      <c r="AB50" s="625">
        <v>3</v>
      </c>
      <c r="AC50" s="625">
        <v>62</v>
      </c>
      <c r="AD50" s="624">
        <v>16</v>
      </c>
      <c r="AE50" s="623">
        <v>25</v>
      </c>
      <c r="AF50" s="625">
        <v>40</v>
      </c>
      <c r="AG50" s="625">
        <v>15</v>
      </c>
      <c r="AH50" s="626">
        <v>0</v>
      </c>
      <c r="AI50" s="626">
        <v>0</v>
      </c>
      <c r="AJ50" s="626">
        <v>0</v>
      </c>
      <c r="AK50" s="624">
        <v>3</v>
      </c>
      <c r="AL50" s="636">
        <v>16</v>
      </c>
      <c r="AM50" s="637">
        <v>55</v>
      </c>
      <c r="AN50" s="637">
        <v>3</v>
      </c>
      <c r="AO50" s="637">
        <v>2</v>
      </c>
      <c r="AP50" s="638">
        <v>7</v>
      </c>
      <c r="AQ50" s="487">
        <v>4.5308641975308639</v>
      </c>
      <c r="AR50" s="296">
        <v>4.5</v>
      </c>
      <c r="AS50" s="641">
        <v>4.5421686746987948</v>
      </c>
      <c r="AT50" s="300">
        <v>4.5662650602409638</v>
      </c>
      <c r="AU50" s="311">
        <v>4.5180722891566267</v>
      </c>
      <c r="AV50" s="307">
        <v>4.524096385542169</v>
      </c>
      <c r="AW50" s="300">
        <v>4.5301204819277112</v>
      </c>
      <c r="AX50" s="127">
        <v>4.5783132530120483</v>
      </c>
      <c r="AY50" s="127">
        <v>4.4216867469879517</v>
      </c>
      <c r="AZ50" s="311">
        <v>4.5662650602409638</v>
      </c>
      <c r="BA50" s="641">
        <v>4.5963855421686741</v>
      </c>
      <c r="BB50" s="300">
        <v>4.5783132530120483</v>
      </c>
      <c r="BC50" s="311">
        <v>4.6144578313253009</v>
      </c>
      <c r="BD50" s="307">
        <v>4.572289156626506</v>
      </c>
      <c r="BE50" s="313">
        <v>4.5662650602409638</v>
      </c>
      <c r="BF50" s="318">
        <v>4.5783132530120483</v>
      </c>
      <c r="BG50" s="317">
        <f>'입력(강사강의)'!$J$236</f>
        <v>4.6540656993375489</v>
      </c>
      <c r="BH50" s="644">
        <f t="shared" si="15"/>
        <v>4.5540770912326956</v>
      </c>
      <c r="BI50" s="488" t="s">
        <v>1922</v>
      </c>
    </row>
    <row r="51" spans="1:61" s="80" customFormat="1" x14ac:dyDescent="0.3">
      <c r="A51" s="492" t="s">
        <v>1935</v>
      </c>
      <c r="B51" s="493"/>
      <c r="C51" s="713"/>
      <c r="D51" s="493"/>
      <c r="E51" s="712"/>
      <c r="F51" s="494"/>
      <c r="G51" s="495"/>
      <c r="H51" s="494"/>
      <c r="I51" s="714"/>
      <c r="J51" s="714"/>
      <c r="K51" s="499"/>
      <c r="L51" s="711"/>
      <c r="M51" s="711"/>
      <c r="N51" s="715"/>
      <c r="O51" s="715"/>
      <c r="P51" s="715"/>
      <c r="Q51" s="715"/>
      <c r="R51" s="715"/>
      <c r="S51" s="715"/>
      <c r="T51" s="715"/>
      <c r="U51" s="715"/>
      <c r="V51" s="715"/>
      <c r="W51" s="715"/>
      <c r="X51" s="715"/>
      <c r="Y51" s="715"/>
      <c r="Z51" s="715"/>
      <c r="AA51" s="715"/>
      <c r="AB51" s="715"/>
      <c r="AC51" s="715"/>
      <c r="AD51" s="715"/>
      <c r="AE51" s="715"/>
      <c r="AF51" s="715"/>
      <c r="AG51" s="715"/>
      <c r="AH51" s="715"/>
      <c r="AI51" s="715"/>
      <c r="AJ51" s="715"/>
      <c r="AK51" s="715"/>
      <c r="AL51" s="711"/>
      <c r="AM51" s="711"/>
      <c r="AN51" s="711"/>
      <c r="AO51" s="711"/>
      <c r="AP51" s="711"/>
      <c r="AQ51" s="502">
        <f t="shared" ref="AQ51:BF51" si="30">IFERROR(AVERAGE(AQ52:AQ54),"-")</f>
        <v>4.5714285714285712</v>
      </c>
      <c r="AR51" s="503">
        <f t="shared" si="30"/>
        <v>4.5476190476190474</v>
      </c>
      <c r="AS51" s="716">
        <f t="shared" si="30"/>
        <v>4.4642857142857144</v>
      </c>
      <c r="AT51" s="504">
        <f t="shared" si="30"/>
        <v>4.5</v>
      </c>
      <c r="AU51" s="505">
        <f t="shared" si="30"/>
        <v>4.4285714285714288</v>
      </c>
      <c r="AV51" s="717">
        <f t="shared" si="30"/>
        <v>4.4821428571428577</v>
      </c>
      <c r="AW51" s="504">
        <f t="shared" si="30"/>
        <v>4.4285714285714288</v>
      </c>
      <c r="AX51" s="506">
        <f t="shared" si="30"/>
        <v>4.4523809523809526</v>
      </c>
      <c r="AY51" s="506">
        <f t="shared" si="30"/>
        <v>4.5</v>
      </c>
      <c r="AZ51" s="505">
        <f t="shared" si="30"/>
        <v>4.5476190476190474</v>
      </c>
      <c r="BA51" s="716">
        <f t="shared" si="30"/>
        <v>4.7108013937282234</v>
      </c>
      <c r="BB51" s="504">
        <f t="shared" si="30"/>
        <v>4.7073170731707314</v>
      </c>
      <c r="BC51" s="505">
        <f t="shared" si="30"/>
        <v>4.7142857142857144</v>
      </c>
      <c r="BD51" s="717">
        <f t="shared" si="30"/>
        <v>4.5119047619047619</v>
      </c>
      <c r="BE51" s="507">
        <f t="shared" si="30"/>
        <v>4.4761904761904763</v>
      </c>
      <c r="BF51" s="508">
        <f t="shared" si="30"/>
        <v>4.5476190476190474</v>
      </c>
      <c r="BG51" s="509">
        <f>AVERAGEIFS('입력(강사강의)'!J52:J5108,'입력(강사강의)'!C52:C5108,2,'입력(강사강의)'!D52:D5108,"신규 임용(후보)자 과정*")</f>
        <v>4.5107309048538475</v>
      </c>
      <c r="BH51" s="718">
        <f t="shared" ref="BH51" si="31">IFERROR(AVERAGE(AQ51:AR51,AT51:AU51,AW51:AZ51,BB51:BC51,BE51:BF51,BG51), "-")</f>
        <v>4.5332564378700226</v>
      </c>
      <c r="BI51" s="478" t="s">
        <v>1934</v>
      </c>
    </row>
    <row r="52" spans="1:61" s="80" customFormat="1" x14ac:dyDescent="0.3">
      <c r="A52" s="259" t="s">
        <v>1173</v>
      </c>
      <c r="B52" s="259" t="s">
        <v>1911</v>
      </c>
      <c r="C52" s="608" t="s">
        <v>1912</v>
      </c>
      <c r="D52" s="259" t="s">
        <v>763</v>
      </c>
      <c r="E52" s="610">
        <v>2</v>
      </c>
      <c r="F52" s="463" t="s">
        <v>1928</v>
      </c>
      <c r="G52" s="455" t="s">
        <v>1661</v>
      </c>
      <c r="H52" s="462" t="s">
        <v>1929</v>
      </c>
      <c r="I52" s="615" t="s">
        <v>1930</v>
      </c>
      <c r="J52" s="615" t="s">
        <v>1131</v>
      </c>
      <c r="K52" s="397">
        <v>1</v>
      </c>
      <c r="L52" s="621">
        <v>45</v>
      </c>
      <c r="M52" s="622">
        <v>45</v>
      </c>
      <c r="N52" s="630" t="s">
        <v>1893</v>
      </c>
      <c r="O52" s="631"/>
      <c r="P52" s="632"/>
      <c r="Q52" s="632"/>
      <c r="R52" s="632"/>
      <c r="S52" s="632"/>
      <c r="T52" s="631"/>
      <c r="U52" s="632"/>
      <c r="V52" s="632"/>
      <c r="W52" s="632"/>
      <c r="X52" s="632"/>
      <c r="Y52" s="631"/>
      <c r="Z52" s="632"/>
      <c r="AA52" s="632"/>
      <c r="AB52" s="632"/>
      <c r="AC52" s="632"/>
      <c r="AD52" s="631"/>
      <c r="AE52" s="632"/>
      <c r="AF52" s="632"/>
      <c r="AG52" s="632"/>
      <c r="AH52" s="632"/>
      <c r="AI52" s="632"/>
      <c r="AJ52" s="632"/>
      <c r="AK52" s="631"/>
      <c r="AL52" s="633"/>
      <c r="AM52" s="634"/>
      <c r="AN52" s="634"/>
      <c r="AO52" s="634"/>
      <c r="AP52" s="635"/>
      <c r="AQ52" s="487">
        <v>4.5714285714285712</v>
      </c>
      <c r="AR52" s="296">
        <v>4.5476190476190474</v>
      </c>
      <c r="AS52" s="641">
        <f t="shared" ref="AS52:AS53" si="32">IFERROR(AVERAGE(AT52:AU52), "-")</f>
        <v>4.4642857142857144</v>
      </c>
      <c r="AT52" s="300">
        <v>4.5</v>
      </c>
      <c r="AU52" s="311">
        <v>4.4285714285714288</v>
      </c>
      <c r="AV52" s="641">
        <f t="shared" ref="AV52:AV53" si="33">IFERROR(AVERAGE(AW52:AZ52), "-")</f>
        <v>4.4821428571428577</v>
      </c>
      <c r="AW52" s="300">
        <v>4.4285714285714288</v>
      </c>
      <c r="AX52" s="127">
        <v>4.4523809523809526</v>
      </c>
      <c r="AY52" s="127">
        <v>4.5</v>
      </c>
      <c r="AZ52" s="311">
        <v>4.5476190476190474</v>
      </c>
      <c r="BA52" s="641">
        <f t="shared" ref="BA52:BA53" si="34">IFERROR(AVERAGE(BB52:BC52), "-")</f>
        <v>4.7108013937282234</v>
      </c>
      <c r="BB52" s="300">
        <v>4.7073170731707314</v>
      </c>
      <c r="BC52" s="311">
        <v>4.7142857142857144</v>
      </c>
      <c r="BD52" s="641">
        <f t="shared" ref="BD52:BD53" si="35">IFERROR(AVERAGE(BE52:BF52), "-")</f>
        <v>4.5119047619047619</v>
      </c>
      <c r="BE52" s="313">
        <v>4.4761904761904763</v>
      </c>
      <c r="BF52" s="318">
        <v>4.5476190476190474</v>
      </c>
      <c r="BG52" s="317">
        <f>'입력(강사강의)'!$J$362</f>
        <v>4.4960157126823788</v>
      </c>
      <c r="BH52" s="644">
        <f t="shared" si="15"/>
        <v>4.5321245000106796</v>
      </c>
      <c r="BI52" s="488" t="s">
        <v>367</v>
      </c>
    </row>
    <row r="53" spans="1:61" s="80" customFormat="1" x14ac:dyDescent="0.3">
      <c r="A53" s="259" t="s">
        <v>1173</v>
      </c>
      <c r="B53" s="259" t="s">
        <v>1914</v>
      </c>
      <c r="C53" s="608" t="s">
        <v>1915</v>
      </c>
      <c r="D53" s="259" t="s">
        <v>763</v>
      </c>
      <c r="E53" s="610">
        <v>2</v>
      </c>
      <c r="F53" s="463" t="s">
        <v>1931</v>
      </c>
      <c r="G53" s="455" t="s">
        <v>1661</v>
      </c>
      <c r="H53" s="462" t="s">
        <v>1840</v>
      </c>
      <c r="I53" s="615" t="s">
        <v>1930</v>
      </c>
      <c r="J53" s="615" t="s">
        <v>1131</v>
      </c>
      <c r="K53" s="397">
        <v>0.97777777777777775</v>
      </c>
      <c r="L53" s="621">
        <v>44</v>
      </c>
      <c r="M53" s="622">
        <v>45</v>
      </c>
      <c r="N53" s="630" t="s">
        <v>1893</v>
      </c>
      <c r="O53" s="631"/>
      <c r="P53" s="632"/>
      <c r="Q53" s="632"/>
      <c r="R53" s="632"/>
      <c r="S53" s="632"/>
      <c r="T53" s="631"/>
      <c r="U53" s="632"/>
      <c r="V53" s="632"/>
      <c r="W53" s="632"/>
      <c r="X53" s="632"/>
      <c r="Y53" s="631"/>
      <c r="Z53" s="632"/>
      <c r="AA53" s="632"/>
      <c r="AB53" s="632"/>
      <c r="AC53" s="632"/>
      <c r="AD53" s="631"/>
      <c r="AE53" s="632"/>
      <c r="AF53" s="632"/>
      <c r="AG53" s="632"/>
      <c r="AH53" s="632"/>
      <c r="AI53" s="632"/>
      <c r="AJ53" s="632"/>
      <c r="AK53" s="631"/>
      <c r="AL53" s="633"/>
      <c r="AM53" s="634"/>
      <c r="AN53" s="634"/>
      <c r="AO53" s="634"/>
      <c r="AP53" s="635"/>
      <c r="AQ53" s="487">
        <v>4.5714285714285712</v>
      </c>
      <c r="AR53" s="296">
        <v>4.5476190476190474</v>
      </c>
      <c r="AS53" s="641">
        <f t="shared" si="32"/>
        <v>4.4642857142857144</v>
      </c>
      <c r="AT53" s="300">
        <v>4.5</v>
      </c>
      <c r="AU53" s="311">
        <v>4.4285714285714288</v>
      </c>
      <c r="AV53" s="641">
        <f t="shared" si="33"/>
        <v>4.4821428571428577</v>
      </c>
      <c r="AW53" s="300">
        <v>4.4285714285714288</v>
      </c>
      <c r="AX53" s="127">
        <v>4.4523809523809526</v>
      </c>
      <c r="AY53" s="127">
        <v>4.5</v>
      </c>
      <c r="AZ53" s="311">
        <v>4.5476190476190474</v>
      </c>
      <c r="BA53" s="641">
        <f t="shared" si="34"/>
        <v>4.7108013937282234</v>
      </c>
      <c r="BB53" s="300">
        <v>4.7073170731707314</v>
      </c>
      <c r="BC53" s="311">
        <v>4.7142857142857144</v>
      </c>
      <c r="BD53" s="641">
        <f t="shared" si="35"/>
        <v>4.5119047619047619</v>
      </c>
      <c r="BE53" s="313">
        <v>4.4761904761904763</v>
      </c>
      <c r="BF53" s="318">
        <v>4.5476190476190474</v>
      </c>
      <c r="BG53" s="317">
        <f>'입력(강사강의)'!$J$436</f>
        <v>4.4208429431738097</v>
      </c>
      <c r="BH53" s="644">
        <f t="shared" si="15"/>
        <v>4.526341979279251</v>
      </c>
      <c r="BI53" s="488" t="s">
        <v>367</v>
      </c>
    </row>
    <row r="54" spans="1:61" s="80" customFormat="1" x14ac:dyDescent="0.3">
      <c r="A54" s="259" t="s">
        <v>1173</v>
      </c>
      <c r="B54" s="259" t="s">
        <v>1548</v>
      </c>
      <c r="C54" s="608" t="s">
        <v>1917</v>
      </c>
      <c r="D54" s="259" t="s">
        <v>763</v>
      </c>
      <c r="E54" s="610">
        <v>2</v>
      </c>
      <c r="F54" s="463" t="s">
        <v>1933</v>
      </c>
      <c r="G54" s="455" t="s">
        <v>1661</v>
      </c>
      <c r="H54" s="462" t="s">
        <v>1932</v>
      </c>
      <c r="I54" s="615" t="s">
        <v>1930</v>
      </c>
      <c r="J54" s="615" t="s">
        <v>1131</v>
      </c>
      <c r="K54" s="397">
        <v>0.93333333333333335</v>
      </c>
      <c r="L54" s="621">
        <v>42</v>
      </c>
      <c r="M54" s="622">
        <v>45</v>
      </c>
      <c r="N54" s="623">
        <v>16</v>
      </c>
      <c r="O54" s="624">
        <v>26</v>
      </c>
      <c r="P54" s="623">
        <v>24</v>
      </c>
      <c r="Q54" s="625">
        <v>17</v>
      </c>
      <c r="R54" s="625">
        <v>1</v>
      </c>
      <c r="S54" s="625">
        <v>0</v>
      </c>
      <c r="T54" s="624">
        <v>0</v>
      </c>
      <c r="U54" s="623">
        <v>0</v>
      </c>
      <c r="V54" s="625">
        <v>3</v>
      </c>
      <c r="W54" s="625">
        <v>38</v>
      </c>
      <c r="X54" s="626">
        <v>0</v>
      </c>
      <c r="Y54" s="624">
        <v>1</v>
      </c>
      <c r="Z54" s="623">
        <v>0</v>
      </c>
      <c r="AA54" s="625">
        <v>0</v>
      </c>
      <c r="AB54" s="625">
        <v>0</v>
      </c>
      <c r="AC54" s="625">
        <v>41</v>
      </c>
      <c r="AD54" s="624">
        <v>1</v>
      </c>
      <c r="AE54" s="623">
        <v>21</v>
      </c>
      <c r="AF54" s="625">
        <v>16</v>
      </c>
      <c r="AG54" s="625">
        <v>1</v>
      </c>
      <c r="AH54" s="626">
        <v>0</v>
      </c>
      <c r="AI54" s="626">
        <v>2</v>
      </c>
      <c r="AJ54" s="626">
        <v>0</v>
      </c>
      <c r="AK54" s="624">
        <v>2</v>
      </c>
      <c r="AL54" s="636">
        <v>20</v>
      </c>
      <c r="AM54" s="637">
        <v>18</v>
      </c>
      <c r="AN54" s="637">
        <v>1</v>
      </c>
      <c r="AO54" s="637">
        <v>1</v>
      </c>
      <c r="AP54" s="638">
        <v>2</v>
      </c>
      <c r="AQ54" s="487">
        <v>4.5714285714285712</v>
      </c>
      <c r="AR54" s="296">
        <v>4.5476190476190474</v>
      </c>
      <c r="AS54" s="641">
        <v>4.4642857142857144</v>
      </c>
      <c r="AT54" s="300">
        <v>4.5</v>
      </c>
      <c r="AU54" s="311">
        <v>4.4285714285714288</v>
      </c>
      <c r="AV54" s="307">
        <v>4.4821428571428577</v>
      </c>
      <c r="AW54" s="300">
        <v>4.4285714285714288</v>
      </c>
      <c r="AX54" s="127">
        <v>4.4523809523809526</v>
      </c>
      <c r="AY54" s="127">
        <v>4.5</v>
      </c>
      <c r="AZ54" s="311">
        <v>4.5476190476190474</v>
      </c>
      <c r="BA54" s="641">
        <v>4.7108013937282234</v>
      </c>
      <c r="BB54" s="300">
        <v>4.7073170731707314</v>
      </c>
      <c r="BC54" s="311">
        <v>4.7142857142857144</v>
      </c>
      <c r="BD54" s="307">
        <v>4.5119047619047619</v>
      </c>
      <c r="BE54" s="313">
        <v>4.4761904761904763</v>
      </c>
      <c r="BF54" s="318">
        <v>4.5476190476190474</v>
      </c>
      <c r="BG54" s="317">
        <f>'입력(강사강의)'!$J$497</f>
        <v>4.6228513356562129</v>
      </c>
      <c r="BH54" s="644">
        <f t="shared" si="15"/>
        <v>4.5418810863932819</v>
      </c>
      <c r="BI54" s="488" t="s">
        <v>1922</v>
      </c>
    </row>
    <row r="55" spans="1:61" s="80" customFormat="1" x14ac:dyDescent="0.3">
      <c r="A55" s="492" t="s">
        <v>3972</v>
      </c>
      <c r="B55" s="493"/>
      <c r="C55" s="713"/>
      <c r="D55" s="493"/>
      <c r="E55" s="712"/>
      <c r="F55" s="494"/>
      <c r="G55" s="495"/>
      <c r="H55" s="494"/>
      <c r="I55" s="714"/>
      <c r="J55" s="714"/>
      <c r="K55" s="499"/>
      <c r="L55" s="711"/>
      <c r="M55" s="711"/>
      <c r="N55" s="715"/>
      <c r="O55" s="715"/>
      <c r="P55" s="715"/>
      <c r="Q55" s="715"/>
      <c r="R55" s="715"/>
      <c r="S55" s="715"/>
      <c r="T55" s="715"/>
      <c r="U55" s="715"/>
      <c r="V55" s="715"/>
      <c r="W55" s="715"/>
      <c r="X55" s="715"/>
      <c r="Y55" s="715"/>
      <c r="Z55" s="715"/>
      <c r="AA55" s="715"/>
      <c r="AB55" s="715"/>
      <c r="AC55" s="715"/>
      <c r="AD55" s="715"/>
      <c r="AE55" s="715"/>
      <c r="AF55" s="715"/>
      <c r="AG55" s="715"/>
      <c r="AH55" s="715"/>
      <c r="AI55" s="715"/>
      <c r="AJ55" s="715"/>
      <c r="AK55" s="715"/>
      <c r="AL55" s="711"/>
      <c r="AM55" s="711"/>
      <c r="AN55" s="711"/>
      <c r="AO55" s="711"/>
      <c r="AP55" s="711"/>
      <c r="AQ55" s="502">
        <f t="shared" ref="AQ55:BF55" si="36">IFERROR(AVERAGE(AQ56:AQ58),"-")</f>
        <v>4.2094399731723682</v>
      </c>
      <c r="AR55" s="503">
        <f t="shared" si="36"/>
        <v>4.2587776659959751</v>
      </c>
      <c r="AS55" s="716">
        <f t="shared" si="36"/>
        <v>4.1225435949027505</v>
      </c>
      <c r="AT55" s="504">
        <f t="shared" si="36"/>
        <v>4.1587189805499669</v>
      </c>
      <c r="AU55" s="505">
        <f t="shared" si="36"/>
        <v>4.0863682092555331</v>
      </c>
      <c r="AV55" s="717">
        <f t="shared" si="36"/>
        <v>4.1506308685446012</v>
      </c>
      <c r="AW55" s="504">
        <f t="shared" si="36"/>
        <v>4.127565392354124</v>
      </c>
      <c r="AX55" s="506">
        <f t="shared" si="36"/>
        <v>4.1984657947686124</v>
      </c>
      <c r="AY55" s="506">
        <f t="shared" si="36"/>
        <v>4.1257796780684108</v>
      </c>
      <c r="AZ55" s="505">
        <f t="shared" si="36"/>
        <v>4.1507126089872566</v>
      </c>
      <c r="BA55" s="716">
        <f t="shared" si="36"/>
        <v>4.2553026492287058</v>
      </c>
      <c r="BB55" s="504">
        <f t="shared" si="36"/>
        <v>4.2615526492287055</v>
      </c>
      <c r="BC55" s="505">
        <f t="shared" si="36"/>
        <v>4.2490526492287053</v>
      </c>
      <c r="BD55" s="717">
        <f t="shared" si="36"/>
        <v>4.2994802146210596</v>
      </c>
      <c r="BE55" s="507">
        <f t="shared" si="36"/>
        <v>4.2145959087860492</v>
      </c>
      <c r="BF55" s="508">
        <f t="shared" si="36"/>
        <v>4.3843645204560699</v>
      </c>
      <c r="BG55" s="509">
        <f>AVERAGEIFS('입력(강사강의)'!J56:J5112,'입력(강사강의)'!C56:C5112,2,'입력(강사강의)'!D56:D5112,"신규 임용(후보)자 과정*")</f>
        <v>4.5107309048538475</v>
      </c>
      <c r="BH55" s="718">
        <f t="shared" si="15"/>
        <v>4.2258557642850487</v>
      </c>
      <c r="BI55" s="478" t="s">
        <v>1934</v>
      </c>
    </row>
    <row r="56" spans="1:61" s="80" customFormat="1" x14ac:dyDescent="0.3">
      <c r="A56" s="259" t="s">
        <v>3737</v>
      </c>
      <c r="B56" s="259" t="s">
        <v>3802</v>
      </c>
      <c r="C56" s="608" t="s">
        <v>3804</v>
      </c>
      <c r="D56" s="259" t="s">
        <v>3797</v>
      </c>
      <c r="E56" s="610">
        <v>3</v>
      </c>
      <c r="F56" s="463" t="s">
        <v>3883</v>
      </c>
      <c r="G56" s="455" t="s">
        <v>3809</v>
      </c>
      <c r="H56" s="462" t="s">
        <v>3812</v>
      </c>
      <c r="I56" s="615" t="s">
        <v>3814</v>
      </c>
      <c r="J56" s="615" t="s">
        <v>3815</v>
      </c>
      <c r="K56" s="397">
        <f t="shared" ref="K56:K58" si="37">IFERROR(L56/M56, "-")</f>
        <v>0.96385542168674698</v>
      </c>
      <c r="L56" s="621">
        <v>80</v>
      </c>
      <c r="M56" s="622">
        <v>83</v>
      </c>
      <c r="N56" s="623">
        <v>50</v>
      </c>
      <c r="O56" s="624">
        <v>30</v>
      </c>
      <c r="P56" s="623">
        <v>27</v>
      </c>
      <c r="Q56" s="625">
        <v>32</v>
      </c>
      <c r="R56" s="625">
        <v>15</v>
      </c>
      <c r="S56" s="625">
        <v>6</v>
      </c>
      <c r="T56" s="624">
        <v>0</v>
      </c>
      <c r="U56" s="623">
        <v>4</v>
      </c>
      <c r="V56" s="625">
        <v>3</v>
      </c>
      <c r="W56" s="625">
        <v>72</v>
      </c>
      <c r="X56" s="626">
        <v>0</v>
      </c>
      <c r="Y56" s="624">
        <v>1</v>
      </c>
      <c r="Z56" s="623">
        <v>0</v>
      </c>
      <c r="AA56" s="625">
        <v>0</v>
      </c>
      <c r="AB56" s="625">
        <v>5</v>
      </c>
      <c r="AC56" s="625">
        <v>67</v>
      </c>
      <c r="AD56" s="624">
        <v>8</v>
      </c>
      <c r="AE56" s="623">
        <v>19</v>
      </c>
      <c r="AF56" s="625">
        <v>46</v>
      </c>
      <c r="AG56" s="625">
        <v>3</v>
      </c>
      <c r="AH56" s="626">
        <v>1</v>
      </c>
      <c r="AI56" s="626">
        <v>0</v>
      </c>
      <c r="AJ56" s="626">
        <v>0</v>
      </c>
      <c r="AK56" s="624">
        <v>11</v>
      </c>
      <c r="AL56" s="636">
        <v>21</v>
      </c>
      <c r="AM56" s="637">
        <v>41</v>
      </c>
      <c r="AN56" s="637">
        <v>2</v>
      </c>
      <c r="AO56" s="637">
        <v>4</v>
      </c>
      <c r="AP56" s="638">
        <v>12</v>
      </c>
      <c r="AQ56" s="487">
        <v>4.1749999999999998</v>
      </c>
      <c r="AR56" s="296">
        <v>4.2374999999999998</v>
      </c>
      <c r="AS56" s="641">
        <f t="shared" ref="AS56" si="38">IFERROR(AVERAGE(AT56:AU56), "-")</f>
        <v>4.1125000000000007</v>
      </c>
      <c r="AT56" s="300">
        <v>4.1500000000000004</v>
      </c>
      <c r="AU56" s="311">
        <v>4.0750000000000002</v>
      </c>
      <c r="AV56" s="307">
        <f t="shared" ref="AV56" si="39">IFERROR(AVERAGE(AW56:AZ56), "-")</f>
        <v>4.140625</v>
      </c>
      <c r="AW56" s="300">
        <v>4.0999999999999996</v>
      </c>
      <c r="AX56" s="127">
        <v>4.2125000000000004</v>
      </c>
      <c r="AY56" s="127">
        <v>4.1375000000000002</v>
      </c>
      <c r="AZ56" s="311">
        <v>4.1124999999999998</v>
      </c>
      <c r="BA56" s="641">
        <f t="shared" ref="BA56" si="40">IFERROR(AVERAGE(BB56:BC56), "-")</f>
        <v>4.2562499999999996</v>
      </c>
      <c r="BB56" s="300">
        <v>4.2750000000000004</v>
      </c>
      <c r="BC56" s="311">
        <v>4.2374999999999998</v>
      </c>
      <c r="BD56" s="307">
        <f t="shared" ref="BD56" si="41">IFERROR(AVERAGE(BE56:BF56), "-")</f>
        <v>4.2750000000000004</v>
      </c>
      <c r="BE56" s="313">
        <v>4.1624999999999996</v>
      </c>
      <c r="BF56" s="318">
        <v>4.3875000000000002</v>
      </c>
      <c r="BG56" s="317">
        <f>'입력(강사강의)'!J1111</f>
        <v>4.4974747474747474</v>
      </c>
      <c r="BH56" s="644">
        <f t="shared" si="15"/>
        <v>4.2123057498057497</v>
      </c>
      <c r="BI56" s="727" t="s">
        <v>367</v>
      </c>
    </row>
    <row r="57" spans="1:61" s="80" customFormat="1" x14ac:dyDescent="0.3">
      <c r="A57" s="259" t="s">
        <v>3737</v>
      </c>
      <c r="B57" s="259" t="s">
        <v>3834</v>
      </c>
      <c r="C57" s="608" t="s">
        <v>3838</v>
      </c>
      <c r="D57" s="259" t="s">
        <v>369</v>
      </c>
      <c r="E57" s="610">
        <v>3</v>
      </c>
      <c r="F57" s="463" t="s">
        <v>1038</v>
      </c>
      <c r="G57" s="455" t="s">
        <v>106</v>
      </c>
      <c r="H57" s="462" t="s">
        <v>534</v>
      </c>
      <c r="I57" s="615" t="s">
        <v>3814</v>
      </c>
      <c r="J57" s="615" t="s">
        <v>536</v>
      </c>
      <c r="K57" s="397">
        <f t="shared" si="37"/>
        <v>0.85542168674698793</v>
      </c>
      <c r="L57" s="621">
        <v>71</v>
      </c>
      <c r="M57" s="622">
        <v>83</v>
      </c>
      <c r="N57" s="623">
        <v>46</v>
      </c>
      <c r="O57" s="624">
        <v>25</v>
      </c>
      <c r="P57" s="623">
        <v>19</v>
      </c>
      <c r="Q57" s="625">
        <v>33</v>
      </c>
      <c r="R57" s="625">
        <v>15</v>
      </c>
      <c r="S57" s="625">
        <v>4</v>
      </c>
      <c r="T57" s="624">
        <v>0</v>
      </c>
      <c r="U57" s="623">
        <v>3</v>
      </c>
      <c r="V57" s="625">
        <v>4</v>
      </c>
      <c r="W57" s="625">
        <v>62</v>
      </c>
      <c r="X57" s="626">
        <v>1</v>
      </c>
      <c r="Y57" s="624">
        <v>1</v>
      </c>
      <c r="Z57" s="623">
        <v>0</v>
      </c>
      <c r="AA57" s="625">
        <v>0</v>
      </c>
      <c r="AB57" s="625">
        <v>4</v>
      </c>
      <c r="AC57" s="625">
        <v>59</v>
      </c>
      <c r="AD57" s="624">
        <v>8</v>
      </c>
      <c r="AE57" s="623">
        <v>14</v>
      </c>
      <c r="AF57" s="625">
        <v>45</v>
      </c>
      <c r="AG57" s="625">
        <v>2</v>
      </c>
      <c r="AH57" s="626">
        <v>1</v>
      </c>
      <c r="AI57" s="626">
        <v>0</v>
      </c>
      <c r="AJ57" s="626">
        <v>0</v>
      </c>
      <c r="AK57" s="624">
        <v>9</v>
      </c>
      <c r="AL57" s="636">
        <v>17</v>
      </c>
      <c r="AM57" s="637">
        <v>42</v>
      </c>
      <c r="AN57" s="637">
        <v>3</v>
      </c>
      <c r="AO57" s="637">
        <v>0</v>
      </c>
      <c r="AP57" s="638">
        <v>9</v>
      </c>
      <c r="AQ57" s="487">
        <v>4.267605633802817</v>
      </c>
      <c r="AR57" s="296">
        <v>4.28169014084507</v>
      </c>
      <c r="AS57" s="641">
        <f t="shared" ref="AS57" si="42">(AT57+AU57)/2</f>
        <v>4.140845070422535</v>
      </c>
      <c r="AT57" s="300">
        <v>4.169014084507042</v>
      </c>
      <c r="AU57" s="311">
        <v>4.112676056338028</v>
      </c>
      <c r="AV57" s="307">
        <f t="shared" ref="AV57" si="43">(AW57+AX57+AY57+AZ57)/4</f>
        <v>4.211267605633803</v>
      </c>
      <c r="AW57" s="300">
        <v>4.211267605633803</v>
      </c>
      <c r="AX57" s="127">
        <v>4.197183098591549</v>
      </c>
      <c r="AY57" s="127">
        <v>4.211267605633803</v>
      </c>
      <c r="AZ57" s="311">
        <v>4.225352112676056</v>
      </c>
      <c r="BA57" s="641">
        <f t="shared" ref="BA57" si="44">(BB57+BC57)/2</f>
        <v>4.323943661971831</v>
      </c>
      <c r="BB57" s="300">
        <v>4.323943661971831</v>
      </c>
      <c r="BC57" s="311">
        <v>4.323943661971831</v>
      </c>
      <c r="BD57" s="307">
        <f t="shared" ref="BD57" si="45">(BE57+BF57)/2</f>
        <v>4.3591549295774641</v>
      </c>
      <c r="BE57" s="313">
        <v>4.3098591549295771</v>
      </c>
      <c r="BF57" s="318">
        <v>4.408450704225352</v>
      </c>
      <c r="BG57" s="317">
        <f>'입력(강사강의)'!$J$1264</f>
        <v>4.3519810894351618</v>
      </c>
      <c r="BH57" s="644">
        <f t="shared" si="15"/>
        <v>4.2610949700432252</v>
      </c>
      <c r="BI57" s="727" t="s">
        <v>367</v>
      </c>
    </row>
    <row r="58" spans="1:61" s="80" customFormat="1" x14ac:dyDescent="0.3">
      <c r="A58" s="259" t="s">
        <v>3737</v>
      </c>
      <c r="B58" s="259" t="s">
        <v>3861</v>
      </c>
      <c r="C58" s="608" t="s">
        <v>3885</v>
      </c>
      <c r="D58" s="259" t="s">
        <v>369</v>
      </c>
      <c r="E58" s="610">
        <v>3</v>
      </c>
      <c r="F58" s="463" t="s">
        <v>1040</v>
      </c>
      <c r="G58" s="455" t="s">
        <v>106</v>
      </c>
      <c r="H58" s="462" t="s">
        <v>534</v>
      </c>
      <c r="I58" s="615" t="s">
        <v>3814</v>
      </c>
      <c r="J58" s="615" t="s">
        <v>536</v>
      </c>
      <c r="K58" s="397">
        <f t="shared" si="37"/>
        <v>0.84337349397590367</v>
      </c>
      <c r="L58" s="621">
        <v>70</v>
      </c>
      <c r="M58" s="622">
        <v>83</v>
      </c>
      <c r="N58" s="623">
        <v>46</v>
      </c>
      <c r="O58" s="624">
        <v>24</v>
      </c>
      <c r="P58" s="623">
        <v>22</v>
      </c>
      <c r="Q58" s="625">
        <v>28</v>
      </c>
      <c r="R58" s="625">
        <v>14</v>
      </c>
      <c r="S58" s="625">
        <v>6</v>
      </c>
      <c r="T58" s="624">
        <v>0</v>
      </c>
      <c r="U58" s="623">
        <v>5</v>
      </c>
      <c r="V58" s="625">
        <v>4</v>
      </c>
      <c r="W58" s="625">
        <v>60</v>
      </c>
      <c r="X58" s="626">
        <v>0</v>
      </c>
      <c r="Y58" s="624">
        <v>1</v>
      </c>
      <c r="Z58" s="623">
        <v>0</v>
      </c>
      <c r="AA58" s="625">
        <v>0</v>
      </c>
      <c r="AB58" s="625">
        <v>4</v>
      </c>
      <c r="AC58" s="625">
        <v>58</v>
      </c>
      <c r="AD58" s="624">
        <v>8</v>
      </c>
      <c r="AE58" s="623">
        <v>15</v>
      </c>
      <c r="AF58" s="625">
        <v>43</v>
      </c>
      <c r="AG58" s="625">
        <v>2</v>
      </c>
      <c r="AH58" s="626">
        <v>2</v>
      </c>
      <c r="AI58" s="626">
        <v>0</v>
      </c>
      <c r="AJ58" s="626">
        <v>0</v>
      </c>
      <c r="AK58" s="624">
        <v>8</v>
      </c>
      <c r="AL58" s="636">
        <v>19</v>
      </c>
      <c r="AM58" s="637">
        <v>39</v>
      </c>
      <c r="AN58" s="637">
        <v>0</v>
      </c>
      <c r="AO58" s="637">
        <v>2</v>
      </c>
      <c r="AP58" s="638">
        <v>10</v>
      </c>
      <c r="AQ58" s="487">
        <v>4.1857142857142859</v>
      </c>
      <c r="AR58" s="296">
        <v>4.2571428571428571</v>
      </c>
      <c r="AS58" s="641">
        <f>(AT58+AU58)/2</f>
        <v>4.1142857142857139</v>
      </c>
      <c r="AT58" s="300">
        <v>4.1571428571428575</v>
      </c>
      <c r="AU58" s="311">
        <v>4.0714285714285712</v>
      </c>
      <c r="AV58" s="307">
        <f>(AW58+AX58+AY58+AZ58)/4</f>
        <v>4.0999999999999996</v>
      </c>
      <c r="AW58" s="300">
        <v>4.0714285714285712</v>
      </c>
      <c r="AX58" s="127">
        <v>4.1857142857142859</v>
      </c>
      <c r="AY58" s="127">
        <v>4.0285714285714285</v>
      </c>
      <c r="AZ58" s="311">
        <v>4.1142857142857139</v>
      </c>
      <c r="BA58" s="641">
        <f>(BB58+BC58)/2</f>
        <v>4.1857142857142859</v>
      </c>
      <c r="BB58" s="300">
        <v>4.1857142857142859</v>
      </c>
      <c r="BC58" s="311">
        <v>4.1857142857142859</v>
      </c>
      <c r="BD58" s="307">
        <f>(BE58+BF58)/2</f>
        <v>4.2642857142857142</v>
      </c>
      <c r="BE58" s="313">
        <v>4.1714285714285717</v>
      </c>
      <c r="BF58" s="318">
        <v>4.3571428571428568</v>
      </c>
      <c r="BG58" s="317">
        <f>'입력(강사강의)'!$J$1307</f>
        <v>4.2682677100100852</v>
      </c>
      <c r="BH58" s="644">
        <f t="shared" si="15"/>
        <v>4.1722843293414345</v>
      </c>
      <c r="BI58" s="488" t="s">
        <v>1922</v>
      </c>
    </row>
    <row r="59" spans="1:61" s="80" customFormat="1" x14ac:dyDescent="0.3">
      <c r="A59" s="492" t="s">
        <v>1876</v>
      </c>
      <c r="B59" s="493"/>
      <c r="C59" s="713"/>
      <c r="D59" s="493"/>
      <c r="E59" s="712"/>
      <c r="F59" s="494"/>
      <c r="G59" s="495"/>
      <c r="H59" s="494"/>
      <c r="I59" s="714"/>
      <c r="J59" s="714"/>
      <c r="K59" s="499"/>
      <c r="L59" s="711"/>
      <c r="M59" s="711"/>
      <c r="N59" s="715"/>
      <c r="O59" s="715"/>
      <c r="P59" s="715"/>
      <c r="Q59" s="715"/>
      <c r="R59" s="715"/>
      <c r="S59" s="715"/>
      <c r="T59" s="715"/>
      <c r="U59" s="715"/>
      <c r="V59" s="715"/>
      <c r="W59" s="715"/>
      <c r="X59" s="715"/>
      <c r="Y59" s="715"/>
      <c r="Z59" s="715"/>
      <c r="AA59" s="715"/>
      <c r="AB59" s="715"/>
      <c r="AC59" s="715"/>
      <c r="AD59" s="715"/>
      <c r="AE59" s="715"/>
      <c r="AF59" s="715"/>
      <c r="AG59" s="715"/>
      <c r="AH59" s="715"/>
      <c r="AI59" s="715"/>
      <c r="AJ59" s="715"/>
      <c r="AK59" s="715"/>
      <c r="AL59" s="711"/>
      <c r="AM59" s="711"/>
      <c r="AN59" s="711"/>
      <c r="AO59" s="711"/>
      <c r="AP59" s="711"/>
      <c r="AQ59" s="502">
        <f t="shared" ref="AQ59:BF59" si="46">AVERAGE(AQ60:AQ61)</f>
        <v>4.822222222222222</v>
      </c>
      <c r="AR59" s="503">
        <f t="shared" si="46"/>
        <v>4.8777777777777782</v>
      </c>
      <c r="AS59" s="716">
        <f t="shared" si="46"/>
        <v>4.7055555555555557</v>
      </c>
      <c r="AT59" s="504">
        <f t="shared" si="46"/>
        <v>4.7222222222222223</v>
      </c>
      <c r="AU59" s="505">
        <f t="shared" si="46"/>
        <v>4.6888888888888891</v>
      </c>
      <c r="AV59" s="717">
        <f t="shared" si="46"/>
        <v>4.780555555555555</v>
      </c>
      <c r="AW59" s="504">
        <f t="shared" si="46"/>
        <v>4.7222222222222214</v>
      </c>
      <c r="AX59" s="506">
        <f t="shared" si="46"/>
        <v>4.7666666666666666</v>
      </c>
      <c r="AY59" s="506">
        <f t="shared" si="46"/>
        <v>4.8</v>
      </c>
      <c r="AZ59" s="505">
        <f t="shared" si="46"/>
        <v>4.833333333333333</v>
      </c>
      <c r="BA59" s="716">
        <f t="shared" si="46"/>
        <v>4.9055555555555559</v>
      </c>
      <c r="BB59" s="504">
        <f t="shared" si="46"/>
        <v>4.8888888888888893</v>
      </c>
      <c r="BC59" s="505">
        <f t="shared" si="46"/>
        <v>4.9222222222222225</v>
      </c>
      <c r="BD59" s="717">
        <f t="shared" si="46"/>
        <v>4.7333333333333325</v>
      </c>
      <c r="BE59" s="507">
        <f t="shared" si="46"/>
        <v>4.6777777777777771</v>
      </c>
      <c r="BF59" s="508">
        <f t="shared" si="46"/>
        <v>4.7888888888888888</v>
      </c>
      <c r="BG59" s="509">
        <f>AVERAGEIFS('입력(강사강의)'!J4:J5060,'입력(강사강의)'!C4:C5060,1,'입력(강사강의)'!D4:D5060,"미래설계 과정*")</f>
        <v>4.6485251856932681</v>
      </c>
      <c r="BH59" s="718">
        <f t="shared" ref="BH59" si="47">IFERROR(AVERAGE(AQ59:AR59,AT59:AU59,AW59:AZ59,BB59:BC59,BE59:BF59,BG59), "-")</f>
        <v>4.7815104843695675</v>
      </c>
      <c r="BI59" s="478" t="s">
        <v>1877</v>
      </c>
    </row>
    <row r="60" spans="1:61" s="80" customFormat="1" x14ac:dyDescent="0.3">
      <c r="A60" s="259" t="s">
        <v>1188</v>
      </c>
      <c r="B60" s="259" t="s">
        <v>1659</v>
      </c>
      <c r="C60" s="608" t="s">
        <v>1660</v>
      </c>
      <c r="D60" s="259" t="s">
        <v>767</v>
      </c>
      <c r="E60" s="610">
        <v>1</v>
      </c>
      <c r="F60" s="463" t="s">
        <v>1698</v>
      </c>
      <c r="G60" s="455" t="s">
        <v>106</v>
      </c>
      <c r="H60" s="462" t="s">
        <v>534</v>
      </c>
      <c r="I60" s="615" t="s">
        <v>362</v>
      </c>
      <c r="J60" s="615" t="s">
        <v>362</v>
      </c>
      <c r="K60" s="397">
        <f t="shared" ref="K60:K61" si="48">IFERROR(L60/M60, "-")</f>
        <v>0.95744680851063835</v>
      </c>
      <c r="L60" s="621">
        <v>45</v>
      </c>
      <c r="M60" s="622">
        <v>47</v>
      </c>
      <c r="N60" s="630" t="s">
        <v>367</v>
      </c>
      <c r="O60" s="631"/>
      <c r="P60" s="632"/>
      <c r="Q60" s="632"/>
      <c r="R60" s="632"/>
      <c r="S60" s="632"/>
      <c r="T60" s="631"/>
      <c r="U60" s="632"/>
      <c r="V60" s="632"/>
      <c r="W60" s="632"/>
      <c r="X60" s="632"/>
      <c r="Y60" s="631"/>
      <c r="Z60" s="632"/>
      <c r="AA60" s="632"/>
      <c r="AB60" s="632"/>
      <c r="AC60" s="632"/>
      <c r="AD60" s="631"/>
      <c r="AE60" s="632"/>
      <c r="AF60" s="632"/>
      <c r="AG60" s="632"/>
      <c r="AH60" s="632"/>
      <c r="AI60" s="632"/>
      <c r="AJ60" s="632"/>
      <c r="AK60" s="631"/>
      <c r="AL60" s="633"/>
      <c r="AM60" s="634"/>
      <c r="AN60" s="634"/>
      <c r="AO60" s="634"/>
      <c r="AP60" s="635"/>
      <c r="AQ60" s="491">
        <v>4.8</v>
      </c>
      <c r="AR60" s="486">
        <v>4.8888888888888893</v>
      </c>
      <c r="AS60" s="641">
        <f t="shared" ref="AS60:AS61" si="49">IFERROR(AVERAGE(AT60:AU60), "-")</f>
        <v>4.6888888888888891</v>
      </c>
      <c r="AT60" s="483">
        <v>4.7333333333333334</v>
      </c>
      <c r="AU60" s="484">
        <v>4.6444444444444448</v>
      </c>
      <c r="AV60" s="307">
        <f t="shared" ref="AV60:AV61" si="50">IFERROR(AVERAGE(AW60:AZ60), "-")</f>
        <v>4.75</v>
      </c>
      <c r="AW60" s="483">
        <v>4.5999999999999996</v>
      </c>
      <c r="AX60" s="485">
        <v>4.7333333333333334</v>
      </c>
      <c r="AY60" s="485">
        <v>4.8</v>
      </c>
      <c r="AZ60" s="484">
        <v>4.8666666666666663</v>
      </c>
      <c r="BA60" s="641">
        <f t="shared" ref="BA60:BA61" si="51">IFERROR(AVERAGE(BB60:BC60), "-")</f>
        <v>4.9000000000000004</v>
      </c>
      <c r="BB60" s="483">
        <v>4.8666666666666663</v>
      </c>
      <c r="BC60" s="484">
        <v>4.9333333333333336</v>
      </c>
      <c r="BD60" s="307">
        <f t="shared" ref="BD60:BD61" si="52">IFERROR(AVERAGE(BE60:BF60), "-")</f>
        <v>4.6999999999999993</v>
      </c>
      <c r="BE60" s="481">
        <v>4.6222222222222218</v>
      </c>
      <c r="BF60" s="482">
        <v>4.7777777777777777</v>
      </c>
      <c r="BG60" s="317">
        <f>'입력(강사강의)'!$J$541</f>
        <v>4.6064521040974524</v>
      </c>
      <c r="BH60" s="644">
        <f t="shared" si="15"/>
        <v>4.7594706746741631</v>
      </c>
      <c r="BI60" s="488" t="s">
        <v>367</v>
      </c>
    </row>
    <row r="61" spans="1:61" s="80" customFormat="1" x14ac:dyDescent="0.3">
      <c r="A61" s="259" t="s">
        <v>1834</v>
      </c>
      <c r="B61" s="259" t="s">
        <v>1836</v>
      </c>
      <c r="C61" s="608" t="s">
        <v>1837</v>
      </c>
      <c r="D61" s="259" t="s">
        <v>767</v>
      </c>
      <c r="E61" s="610">
        <v>1</v>
      </c>
      <c r="F61" s="463" t="s">
        <v>1838</v>
      </c>
      <c r="G61" s="455" t="s">
        <v>106</v>
      </c>
      <c r="H61" s="462" t="s">
        <v>1500</v>
      </c>
      <c r="I61" s="615" t="s">
        <v>362</v>
      </c>
      <c r="J61" s="615" t="s">
        <v>362</v>
      </c>
      <c r="K61" s="397">
        <f t="shared" si="48"/>
        <v>0.95744680851063835</v>
      </c>
      <c r="L61" s="621">
        <v>45</v>
      </c>
      <c r="M61" s="622">
        <v>47</v>
      </c>
      <c r="N61" s="623">
        <v>22</v>
      </c>
      <c r="O61" s="624">
        <v>23</v>
      </c>
      <c r="P61" s="623">
        <v>0</v>
      </c>
      <c r="Q61" s="625">
        <v>0</v>
      </c>
      <c r="R61" s="625">
        <v>0</v>
      </c>
      <c r="S61" s="625">
        <v>12</v>
      </c>
      <c r="T61" s="624">
        <v>33</v>
      </c>
      <c r="U61" s="623">
        <v>3</v>
      </c>
      <c r="V61" s="625">
        <v>7</v>
      </c>
      <c r="W61" s="625">
        <v>35</v>
      </c>
      <c r="X61" s="626">
        <v>0</v>
      </c>
      <c r="Y61" s="624">
        <v>0</v>
      </c>
      <c r="Z61" s="623">
        <v>25</v>
      </c>
      <c r="AA61" s="625">
        <v>17</v>
      </c>
      <c r="AB61" s="625">
        <v>2</v>
      </c>
      <c r="AC61" s="625">
        <v>0</v>
      </c>
      <c r="AD61" s="624">
        <v>1</v>
      </c>
      <c r="AE61" s="623">
        <v>17</v>
      </c>
      <c r="AF61" s="625">
        <v>18</v>
      </c>
      <c r="AG61" s="625">
        <v>4</v>
      </c>
      <c r="AH61" s="626">
        <v>0</v>
      </c>
      <c r="AI61" s="626">
        <v>2</v>
      </c>
      <c r="AJ61" s="626">
        <v>0</v>
      </c>
      <c r="AK61" s="624">
        <v>4</v>
      </c>
      <c r="AL61" s="636">
        <v>4</v>
      </c>
      <c r="AM61" s="637">
        <v>1</v>
      </c>
      <c r="AN61" s="637">
        <v>18</v>
      </c>
      <c r="AO61" s="637">
        <v>18</v>
      </c>
      <c r="AP61" s="638">
        <v>4</v>
      </c>
      <c r="AQ61" s="487">
        <v>4.8444444444444441</v>
      </c>
      <c r="AR61" s="296">
        <v>4.8666666666666663</v>
      </c>
      <c r="AS61" s="641">
        <f t="shared" si="49"/>
        <v>4.7222222222222223</v>
      </c>
      <c r="AT61" s="300">
        <v>4.7111111111111112</v>
      </c>
      <c r="AU61" s="311">
        <v>4.7333333333333334</v>
      </c>
      <c r="AV61" s="307">
        <f t="shared" si="50"/>
        <v>4.8111111111111109</v>
      </c>
      <c r="AW61" s="300">
        <v>4.8444444444444441</v>
      </c>
      <c r="AX61" s="127">
        <v>4.8</v>
      </c>
      <c r="AY61" s="127">
        <v>4.8</v>
      </c>
      <c r="AZ61" s="311">
        <v>4.8</v>
      </c>
      <c r="BA61" s="641">
        <f t="shared" si="51"/>
        <v>4.9111111111111114</v>
      </c>
      <c r="BB61" s="300">
        <v>4.9111111111111114</v>
      </c>
      <c r="BC61" s="311">
        <v>4.9111111111111114</v>
      </c>
      <c r="BD61" s="307">
        <f t="shared" si="52"/>
        <v>4.7666666666666666</v>
      </c>
      <c r="BE61" s="313">
        <v>4.7333333333333334</v>
      </c>
      <c r="BF61" s="318">
        <v>4.8</v>
      </c>
      <c r="BG61" s="317">
        <f>'입력(강사강의)'!$J$628</f>
        <v>4.6399638992975332</v>
      </c>
      <c r="BH61" s="644">
        <f t="shared" si="15"/>
        <v>4.7996553426810067</v>
      </c>
      <c r="BI61" s="480" t="s">
        <v>1923</v>
      </c>
    </row>
    <row r="62" spans="1:61" s="80" customFormat="1" x14ac:dyDescent="0.3">
      <c r="A62" s="492" t="s">
        <v>3970</v>
      </c>
      <c r="B62" s="493"/>
      <c r="C62" s="713"/>
      <c r="D62" s="493"/>
      <c r="E62" s="712"/>
      <c r="F62" s="494"/>
      <c r="G62" s="495"/>
      <c r="H62" s="494"/>
      <c r="I62" s="714"/>
      <c r="J62" s="714"/>
      <c r="K62" s="499"/>
      <c r="L62" s="711"/>
      <c r="M62" s="711"/>
      <c r="N62" s="715"/>
      <c r="O62" s="715"/>
      <c r="P62" s="715"/>
      <c r="Q62" s="715"/>
      <c r="R62" s="715"/>
      <c r="S62" s="715"/>
      <c r="T62" s="715"/>
      <c r="U62" s="715"/>
      <c r="V62" s="715"/>
      <c r="W62" s="715"/>
      <c r="X62" s="715"/>
      <c r="Y62" s="715"/>
      <c r="Z62" s="715"/>
      <c r="AA62" s="715"/>
      <c r="AB62" s="715"/>
      <c r="AC62" s="715"/>
      <c r="AD62" s="715"/>
      <c r="AE62" s="715"/>
      <c r="AF62" s="715"/>
      <c r="AG62" s="715"/>
      <c r="AH62" s="715"/>
      <c r="AI62" s="715"/>
      <c r="AJ62" s="715"/>
      <c r="AK62" s="715"/>
      <c r="AL62" s="711"/>
      <c r="AM62" s="711"/>
      <c r="AN62" s="711"/>
      <c r="AO62" s="711"/>
      <c r="AP62" s="711"/>
      <c r="AQ62" s="502">
        <f t="shared" ref="AQ62:BF62" si="53">AVERAGE(AQ63:AQ64)</f>
        <v>4.8653846923076927</v>
      </c>
      <c r="AR62" s="503">
        <f t="shared" si="53"/>
        <v>4.7307691153846152</v>
      </c>
      <c r="AS62" s="716">
        <f>AVERAGE(AT62:AU62)</f>
        <v>4.634615384615385</v>
      </c>
      <c r="AT62" s="504">
        <f t="shared" si="53"/>
        <v>4.7884615384615383</v>
      </c>
      <c r="AU62" s="505">
        <f t="shared" si="53"/>
        <v>4.4807692307692308</v>
      </c>
      <c r="AV62" s="716">
        <f>AVERAGE(AW62:AZ62)</f>
        <v>4.75</v>
      </c>
      <c r="AW62" s="504">
        <f t="shared" si="53"/>
        <v>4.7692307692307692</v>
      </c>
      <c r="AX62" s="506">
        <f t="shared" si="53"/>
        <v>4.7307692307692308</v>
      </c>
      <c r="AY62" s="506">
        <f t="shared" si="53"/>
        <v>4.75</v>
      </c>
      <c r="AZ62" s="505">
        <f t="shared" si="53"/>
        <v>4.75</v>
      </c>
      <c r="BA62" s="716">
        <f>AVERAGE(BB62:BC62)</f>
        <v>4.8173076923076916</v>
      </c>
      <c r="BB62" s="504">
        <f t="shared" si="53"/>
        <v>4.8076923076923075</v>
      </c>
      <c r="BC62" s="505">
        <f t="shared" si="53"/>
        <v>4.8269230769230766</v>
      </c>
      <c r="BD62" s="717">
        <f>AVERAGE(BE62:BF62)</f>
        <v>4.7019230769230766</v>
      </c>
      <c r="BE62" s="507">
        <f t="shared" si="53"/>
        <v>4.634615384615385</v>
      </c>
      <c r="BF62" s="508">
        <f t="shared" si="53"/>
        <v>4.7692307692307692</v>
      </c>
      <c r="BG62" s="509">
        <f>AVERAGE('입력(강사강의)'!$J$800:$J$807,'입력(강사강의)'!$J$868:$J$872)</f>
        <v>4.6856090157790922</v>
      </c>
      <c r="BH62" s="718">
        <f t="shared" ref="BH62" si="54">IFERROR(AVERAGE(AQ62:AR62,AT62:AU62,AW62:AZ62,BB62:BC62,BE62:BF62,BG62), "-")</f>
        <v>4.7376503947049011</v>
      </c>
      <c r="BI62" s="478" t="s">
        <v>1877</v>
      </c>
    </row>
    <row r="63" spans="1:61" s="80" customFormat="1" x14ac:dyDescent="0.3">
      <c r="A63" s="259" t="s">
        <v>1834</v>
      </c>
      <c r="B63" s="259" t="s">
        <v>2303</v>
      </c>
      <c r="C63" s="608" t="s">
        <v>2305</v>
      </c>
      <c r="D63" s="259" t="s">
        <v>767</v>
      </c>
      <c r="E63" s="610">
        <v>2</v>
      </c>
      <c r="F63" s="463" t="s">
        <v>1698</v>
      </c>
      <c r="G63" s="455" t="s">
        <v>106</v>
      </c>
      <c r="H63" s="462" t="s">
        <v>1500</v>
      </c>
      <c r="I63" s="615" t="s">
        <v>362</v>
      </c>
      <c r="J63" s="615" t="s">
        <v>362</v>
      </c>
      <c r="K63" s="397">
        <f t="shared" ref="K63:K64" si="55">IFERROR(L63/M63, "-")</f>
        <v>1</v>
      </c>
      <c r="L63" s="621">
        <v>26</v>
      </c>
      <c r="M63" s="622">
        <v>26</v>
      </c>
      <c r="N63" s="630" t="s">
        <v>367</v>
      </c>
      <c r="O63" s="631"/>
      <c r="P63" s="632"/>
      <c r="Q63" s="632"/>
      <c r="R63" s="632"/>
      <c r="S63" s="632"/>
      <c r="T63" s="631"/>
      <c r="U63" s="632"/>
      <c r="V63" s="632"/>
      <c r="W63" s="632"/>
      <c r="X63" s="632"/>
      <c r="Y63" s="631"/>
      <c r="Z63" s="632"/>
      <c r="AA63" s="632"/>
      <c r="AB63" s="632"/>
      <c r="AC63" s="632"/>
      <c r="AD63" s="631"/>
      <c r="AE63" s="632"/>
      <c r="AF63" s="632"/>
      <c r="AG63" s="632"/>
      <c r="AH63" s="632"/>
      <c r="AI63" s="632"/>
      <c r="AJ63" s="632"/>
      <c r="AK63" s="631"/>
      <c r="AL63" s="633"/>
      <c r="AM63" s="634"/>
      <c r="AN63" s="634"/>
      <c r="AO63" s="634"/>
      <c r="AP63" s="635"/>
      <c r="AQ63" s="491">
        <v>4.884615384615385</v>
      </c>
      <c r="AR63" s="486">
        <v>4.7307692307692308</v>
      </c>
      <c r="AS63" s="641">
        <f t="shared" ref="AS63:AS64" si="56">IFERROR(AVERAGE(AT63:AU63), "-")</f>
        <v>4.634615384615385</v>
      </c>
      <c r="AT63" s="483">
        <v>4.7307692307692308</v>
      </c>
      <c r="AU63" s="484">
        <v>4.5384615384615383</v>
      </c>
      <c r="AV63" s="307">
        <f t="shared" ref="AV63:AV64" si="57">IFERROR(AVERAGE(AW63:AZ63), "-")</f>
        <v>4.75</v>
      </c>
      <c r="AW63" s="483">
        <v>4.7307692307692308</v>
      </c>
      <c r="AX63" s="485">
        <v>4.7307692307692308</v>
      </c>
      <c r="AY63" s="485">
        <v>4.7692307692307692</v>
      </c>
      <c r="AZ63" s="484">
        <v>4.7692307692307692</v>
      </c>
      <c r="BA63" s="641">
        <f t="shared" ref="BA63:BA64" si="58">IFERROR(AVERAGE(BB63:BC63), "-")</f>
        <v>4.8461538461538458</v>
      </c>
      <c r="BB63" s="483">
        <v>4.8461538461538458</v>
      </c>
      <c r="BC63" s="484">
        <v>4.8461538461538458</v>
      </c>
      <c r="BD63" s="307">
        <f t="shared" ref="BD63:BD64" si="59">IFERROR(AVERAGE(BE63:BF63), "-")</f>
        <v>4.75</v>
      </c>
      <c r="BE63" s="481">
        <v>4.6538461538461542</v>
      </c>
      <c r="BF63" s="482">
        <v>4.8461538461538458</v>
      </c>
      <c r="BG63" s="317">
        <f>'입력(강사강의)'!$J$799</f>
        <v>4.7001722756410258</v>
      </c>
      <c r="BH63" s="644">
        <f t="shared" si="15"/>
        <v>4.7520842578895461</v>
      </c>
      <c r="BI63" s="488" t="s">
        <v>367</v>
      </c>
    </row>
    <row r="64" spans="1:61" s="80" customFormat="1" x14ac:dyDescent="0.3">
      <c r="A64" s="259" t="s">
        <v>1834</v>
      </c>
      <c r="B64" s="259" t="s">
        <v>2304</v>
      </c>
      <c r="C64" s="608" t="s">
        <v>2306</v>
      </c>
      <c r="D64" s="259" t="s">
        <v>767</v>
      </c>
      <c r="E64" s="610">
        <v>2</v>
      </c>
      <c r="F64" s="463" t="s">
        <v>1838</v>
      </c>
      <c r="G64" s="455" t="s">
        <v>106</v>
      </c>
      <c r="H64" s="462" t="s">
        <v>1500</v>
      </c>
      <c r="I64" s="615" t="s">
        <v>362</v>
      </c>
      <c r="J64" s="615" t="s">
        <v>362</v>
      </c>
      <c r="K64" s="397">
        <f t="shared" si="55"/>
        <v>1</v>
      </c>
      <c r="L64" s="621">
        <v>26</v>
      </c>
      <c r="M64" s="622">
        <v>26</v>
      </c>
      <c r="N64" s="623">
        <v>18</v>
      </c>
      <c r="O64" s="624">
        <v>8</v>
      </c>
      <c r="P64" s="623">
        <v>0</v>
      </c>
      <c r="Q64" s="625">
        <v>0</v>
      </c>
      <c r="R64" s="625">
        <v>0</v>
      </c>
      <c r="S64" s="625">
        <v>9</v>
      </c>
      <c r="T64" s="624">
        <v>17</v>
      </c>
      <c r="U64" s="623">
        <v>2</v>
      </c>
      <c r="V64" s="625">
        <v>1</v>
      </c>
      <c r="W64" s="625">
        <v>23</v>
      </c>
      <c r="X64" s="626">
        <v>0</v>
      </c>
      <c r="Y64" s="624">
        <v>0</v>
      </c>
      <c r="Z64" s="623">
        <v>13</v>
      </c>
      <c r="AA64" s="625">
        <v>13</v>
      </c>
      <c r="AB64" s="625">
        <v>0</v>
      </c>
      <c r="AC64" s="625">
        <v>0</v>
      </c>
      <c r="AD64" s="624">
        <v>0</v>
      </c>
      <c r="AE64" s="623">
        <v>15</v>
      </c>
      <c r="AF64" s="625">
        <v>6</v>
      </c>
      <c r="AG64" s="625">
        <v>2</v>
      </c>
      <c r="AH64" s="626">
        <v>0</v>
      </c>
      <c r="AI64" s="626">
        <v>0</v>
      </c>
      <c r="AJ64" s="626">
        <v>0</v>
      </c>
      <c r="AK64" s="624">
        <v>3</v>
      </c>
      <c r="AL64" s="636">
        <v>5</v>
      </c>
      <c r="AM64" s="637">
        <v>0</v>
      </c>
      <c r="AN64" s="637">
        <v>6</v>
      </c>
      <c r="AO64" s="637">
        <v>15</v>
      </c>
      <c r="AP64" s="638">
        <v>0</v>
      </c>
      <c r="AQ64" s="487">
        <v>4.8461540000000003</v>
      </c>
      <c r="AR64" s="296">
        <v>4.7307689999999996</v>
      </c>
      <c r="AS64" s="641">
        <f t="shared" si="56"/>
        <v>4.634615384615385</v>
      </c>
      <c r="AT64" s="300">
        <v>4.8461538461538458</v>
      </c>
      <c r="AU64" s="311">
        <v>4.4230769230769234</v>
      </c>
      <c r="AV64" s="307">
        <f t="shared" si="57"/>
        <v>4.75</v>
      </c>
      <c r="AW64" s="300">
        <v>4.8076923076923075</v>
      </c>
      <c r="AX64" s="127">
        <v>4.7307692307692308</v>
      </c>
      <c r="AY64" s="127">
        <v>4.7307692307692308</v>
      </c>
      <c r="AZ64" s="311">
        <v>4.7307692307692308</v>
      </c>
      <c r="BA64" s="641">
        <f t="shared" si="58"/>
        <v>4.7884615384615383</v>
      </c>
      <c r="BB64" s="300">
        <v>4.7692307692307692</v>
      </c>
      <c r="BC64" s="311">
        <v>4.8076923076923075</v>
      </c>
      <c r="BD64" s="307">
        <f t="shared" si="59"/>
        <v>4.6538461538461533</v>
      </c>
      <c r="BE64" s="313">
        <v>4.615384615384615</v>
      </c>
      <c r="BF64" s="318">
        <v>4.6923076923076925</v>
      </c>
      <c r="BG64" s="317">
        <f>'입력(강사강의)'!$J$867</f>
        <v>4.6623077999999989</v>
      </c>
      <c r="BH64" s="644">
        <f t="shared" si="15"/>
        <v>4.7225443810650889</v>
      </c>
      <c r="BI64" s="480" t="s">
        <v>1923</v>
      </c>
    </row>
    <row r="65" spans="1:61" s="80" customFormat="1" x14ac:dyDescent="0.3">
      <c r="A65" s="492" t="s">
        <v>3971</v>
      </c>
      <c r="B65" s="493"/>
      <c r="C65" s="713"/>
      <c r="D65" s="493"/>
      <c r="E65" s="712"/>
      <c r="F65" s="494"/>
      <c r="G65" s="495"/>
      <c r="H65" s="494"/>
      <c r="I65" s="714"/>
      <c r="J65" s="714"/>
      <c r="K65" s="499"/>
      <c r="L65" s="711"/>
      <c r="M65" s="711"/>
      <c r="N65" s="715"/>
      <c r="O65" s="715"/>
      <c r="P65" s="715"/>
      <c r="Q65" s="715"/>
      <c r="R65" s="715"/>
      <c r="S65" s="715"/>
      <c r="T65" s="715"/>
      <c r="U65" s="715"/>
      <c r="V65" s="715"/>
      <c r="W65" s="715"/>
      <c r="X65" s="715"/>
      <c r="Y65" s="715"/>
      <c r="Z65" s="715"/>
      <c r="AA65" s="715"/>
      <c r="AB65" s="715"/>
      <c r="AC65" s="715"/>
      <c r="AD65" s="715"/>
      <c r="AE65" s="715"/>
      <c r="AF65" s="715"/>
      <c r="AG65" s="715"/>
      <c r="AH65" s="715"/>
      <c r="AI65" s="715"/>
      <c r="AJ65" s="715"/>
      <c r="AK65" s="715"/>
      <c r="AL65" s="711"/>
      <c r="AM65" s="711"/>
      <c r="AN65" s="711"/>
      <c r="AO65" s="711"/>
      <c r="AP65" s="711"/>
      <c r="AQ65" s="502">
        <f t="shared" ref="AQ65:AR65" si="60">AVERAGE(AQ66:AQ67)</f>
        <v>4.8055555555555554</v>
      </c>
      <c r="AR65" s="503">
        <f t="shared" si="60"/>
        <v>4.6666666666666661</v>
      </c>
      <c r="AS65" s="716">
        <f t="shared" ref="AS65:AS67" si="61">IFERROR(AVERAGE(AT65:AU65), "-")</f>
        <v>4.7222222222222223</v>
      </c>
      <c r="AT65" s="504">
        <f t="shared" ref="AT65" si="62">AVERAGE(AT66:AT67)</f>
        <v>4.7222222222222223</v>
      </c>
      <c r="AU65" s="505" t="s">
        <v>4099</v>
      </c>
      <c r="AV65" s="716">
        <f>AVERAGE(AW65:AZ65)</f>
        <v>4.625</v>
      </c>
      <c r="AW65" s="504">
        <f t="shared" ref="AW65:AZ65" si="63">AVERAGE(AW66:AW67)</f>
        <v>4.6388888888888893</v>
      </c>
      <c r="AX65" s="506">
        <f t="shared" si="63"/>
        <v>4.6944444444444446</v>
      </c>
      <c r="AY65" s="506">
        <f t="shared" si="63"/>
        <v>4.4722222222222223</v>
      </c>
      <c r="AZ65" s="505">
        <f t="shared" si="63"/>
        <v>4.6944444444444446</v>
      </c>
      <c r="BA65" s="716">
        <f>AVERAGE(BB65:BC65)</f>
        <v>4.75</v>
      </c>
      <c r="BB65" s="504">
        <f t="shared" ref="BB65:BC65" si="64">AVERAGE(BB66:BB67)</f>
        <v>4.75</v>
      </c>
      <c r="BC65" s="505">
        <f t="shared" si="64"/>
        <v>4.75</v>
      </c>
      <c r="BD65" s="717">
        <f>AVERAGE(BE65:BF65)</f>
        <v>4.4305555555555554</v>
      </c>
      <c r="BE65" s="507">
        <f t="shared" ref="BE65:BF65" si="65">AVERAGE(BE66:BE67)</f>
        <v>4.3888888888888893</v>
      </c>
      <c r="BF65" s="508">
        <f t="shared" si="65"/>
        <v>4.4722222222222223</v>
      </c>
      <c r="BG65" s="509">
        <f>AVERAGE('입력(강사강의)'!$J$800:$J$807,'입력(강사강의)'!$J$868:$J$872)</f>
        <v>4.6856090157790922</v>
      </c>
      <c r="BH65" s="718">
        <f t="shared" si="15"/>
        <v>4.6450970476112206</v>
      </c>
      <c r="BI65" s="478" t="s">
        <v>1877</v>
      </c>
    </row>
    <row r="66" spans="1:61" s="80" customFormat="1" x14ac:dyDescent="0.3">
      <c r="A66" s="259" t="s">
        <v>3737</v>
      </c>
      <c r="B66" s="259" t="s">
        <v>3802</v>
      </c>
      <c r="C66" s="608" t="s">
        <v>3804</v>
      </c>
      <c r="D66" s="259" t="s">
        <v>767</v>
      </c>
      <c r="E66" s="610">
        <v>3</v>
      </c>
      <c r="F66" s="463" t="s">
        <v>1698</v>
      </c>
      <c r="G66" s="455" t="s">
        <v>3809</v>
      </c>
      <c r="H66" s="462" t="s">
        <v>3810</v>
      </c>
      <c r="I66" s="615" t="s">
        <v>3811</v>
      </c>
      <c r="J66" s="615" t="s">
        <v>3811</v>
      </c>
      <c r="K66" s="397">
        <f t="shared" ref="K66:K67" si="66">IFERROR(L66/M66, "-")</f>
        <v>0.9</v>
      </c>
      <c r="L66" s="621">
        <v>18</v>
      </c>
      <c r="M66" s="622">
        <v>20</v>
      </c>
      <c r="N66" s="623">
        <v>14</v>
      </c>
      <c r="O66" s="624">
        <v>4</v>
      </c>
      <c r="P66" s="623">
        <v>0</v>
      </c>
      <c r="Q66" s="625">
        <v>0</v>
      </c>
      <c r="R66" s="625">
        <v>0</v>
      </c>
      <c r="S66" s="625">
        <v>11</v>
      </c>
      <c r="T66" s="624">
        <v>7</v>
      </c>
      <c r="U66" s="623">
        <v>5</v>
      </c>
      <c r="V66" s="625">
        <v>1</v>
      </c>
      <c r="W66" s="625">
        <v>12</v>
      </c>
      <c r="X66" s="626">
        <v>0</v>
      </c>
      <c r="Y66" s="624">
        <v>0</v>
      </c>
      <c r="Z66" s="623">
        <v>16</v>
      </c>
      <c r="AA66" s="625">
        <v>2</v>
      </c>
      <c r="AB66" s="625">
        <v>0</v>
      </c>
      <c r="AC66" s="625">
        <v>0</v>
      </c>
      <c r="AD66" s="624">
        <v>0</v>
      </c>
      <c r="AE66" s="623">
        <v>9</v>
      </c>
      <c r="AF66" s="625">
        <v>7</v>
      </c>
      <c r="AG66" s="625">
        <v>1</v>
      </c>
      <c r="AH66" s="626">
        <v>0</v>
      </c>
      <c r="AI66" s="626">
        <v>0</v>
      </c>
      <c r="AJ66" s="626">
        <v>1</v>
      </c>
      <c r="AK66" s="624">
        <v>0</v>
      </c>
      <c r="AL66" s="636">
        <v>0</v>
      </c>
      <c r="AM66" s="637">
        <v>1</v>
      </c>
      <c r="AN66" s="637">
        <v>4</v>
      </c>
      <c r="AO66" s="637">
        <v>10</v>
      </c>
      <c r="AP66" s="638">
        <v>3</v>
      </c>
      <c r="AQ66" s="487">
        <v>4.7777777777777777</v>
      </c>
      <c r="AR66" s="296">
        <v>4.7222222222222223</v>
      </c>
      <c r="AS66" s="641">
        <f t="shared" si="61"/>
        <v>4.7222222222222223</v>
      </c>
      <c r="AT66" s="300">
        <v>4.7222222222222223</v>
      </c>
      <c r="AU66" s="311" t="s">
        <v>3919</v>
      </c>
      <c r="AV66" s="307">
        <f t="shared" ref="AV66" si="67">IFERROR(AVERAGE(AW66:AZ66), "-")</f>
        <v>4.6111111111111107</v>
      </c>
      <c r="AW66" s="300">
        <v>4.6111111111111107</v>
      </c>
      <c r="AX66" s="127">
        <v>4.6111111111111107</v>
      </c>
      <c r="AY66" s="127">
        <v>4.5555555555555554</v>
      </c>
      <c r="AZ66" s="311">
        <v>4.666666666666667</v>
      </c>
      <c r="BA66" s="641">
        <f t="shared" ref="BA66" si="68">IFERROR(AVERAGE(BB66:BC66), "-")</f>
        <v>4.75</v>
      </c>
      <c r="BB66" s="300">
        <v>4.7222222222222223</v>
      </c>
      <c r="BC66" s="311">
        <v>4.7777777777777777</v>
      </c>
      <c r="BD66" s="307">
        <f t="shared" ref="BD66" si="69">IFERROR(AVERAGE(BE66:BF66), "-")</f>
        <v>4.416666666666667</v>
      </c>
      <c r="BE66" s="313">
        <v>4.3888888888888893</v>
      </c>
      <c r="BF66" s="318">
        <v>4.4444444444444446</v>
      </c>
      <c r="BG66" s="317">
        <f>'입력(강사강의)'!$J$1179</f>
        <v>4.6600924223856204</v>
      </c>
      <c r="BH66" s="644">
        <f t="shared" si="15"/>
        <v>4.6383410351988017</v>
      </c>
      <c r="BI66" s="727" t="s">
        <v>367</v>
      </c>
    </row>
    <row r="67" spans="1:61" s="80" customFormat="1" x14ac:dyDescent="0.3">
      <c r="A67" s="259" t="s">
        <v>3737</v>
      </c>
      <c r="B67" s="259" t="s">
        <v>3834</v>
      </c>
      <c r="C67" s="608" t="s">
        <v>3838</v>
      </c>
      <c r="D67" s="259" t="s">
        <v>767</v>
      </c>
      <c r="E67" s="610">
        <v>3</v>
      </c>
      <c r="F67" s="463" t="s">
        <v>1838</v>
      </c>
      <c r="G67" s="455" t="s">
        <v>106</v>
      </c>
      <c r="H67" s="462" t="s">
        <v>2365</v>
      </c>
      <c r="I67" s="615" t="s">
        <v>362</v>
      </c>
      <c r="J67" s="615" t="s">
        <v>362</v>
      </c>
      <c r="K67" s="397">
        <f t="shared" si="66"/>
        <v>0.9</v>
      </c>
      <c r="L67" s="621">
        <v>18</v>
      </c>
      <c r="M67" s="622">
        <v>20</v>
      </c>
      <c r="N67" s="623">
        <v>14</v>
      </c>
      <c r="O67" s="624">
        <v>4</v>
      </c>
      <c r="P67" s="623">
        <v>0</v>
      </c>
      <c r="Q67" s="625">
        <v>0</v>
      </c>
      <c r="R67" s="625">
        <v>0</v>
      </c>
      <c r="S67" s="625">
        <v>10</v>
      </c>
      <c r="T67" s="624">
        <v>8</v>
      </c>
      <c r="U67" s="623">
        <v>4</v>
      </c>
      <c r="V67" s="625">
        <v>1</v>
      </c>
      <c r="W67" s="625">
        <v>13</v>
      </c>
      <c r="X67" s="626">
        <v>0</v>
      </c>
      <c r="Y67" s="624">
        <v>0</v>
      </c>
      <c r="Z67" s="623">
        <v>16</v>
      </c>
      <c r="AA67" s="625">
        <v>2</v>
      </c>
      <c r="AB67" s="625">
        <v>0</v>
      </c>
      <c r="AC67" s="625">
        <v>0</v>
      </c>
      <c r="AD67" s="624">
        <v>0</v>
      </c>
      <c r="AE67" s="623">
        <v>10</v>
      </c>
      <c r="AF67" s="625">
        <v>7</v>
      </c>
      <c r="AG67" s="625">
        <v>1</v>
      </c>
      <c r="AH67" s="626">
        <v>0</v>
      </c>
      <c r="AI67" s="626">
        <v>0</v>
      </c>
      <c r="AJ67" s="626">
        <v>0</v>
      </c>
      <c r="AK67" s="624">
        <v>0</v>
      </c>
      <c r="AL67" s="636">
        <v>0</v>
      </c>
      <c r="AM67" s="637">
        <v>0</v>
      </c>
      <c r="AN67" s="637">
        <v>2</v>
      </c>
      <c r="AO67" s="637">
        <v>14</v>
      </c>
      <c r="AP67" s="638">
        <v>2</v>
      </c>
      <c r="AQ67" s="487">
        <v>4.833333333333333</v>
      </c>
      <c r="AR67" s="296">
        <v>4.6111111111111107</v>
      </c>
      <c r="AS67" s="641">
        <f t="shared" si="61"/>
        <v>4.7222222222222223</v>
      </c>
      <c r="AT67" s="300">
        <v>4.7222222222222223</v>
      </c>
      <c r="AU67" s="311" t="s">
        <v>104</v>
      </c>
      <c r="AV67" s="307">
        <f t="shared" ref="AV67" si="70">(AW67+AX67+AY67+AZ67)/4</f>
        <v>4.6388888888888893</v>
      </c>
      <c r="AW67" s="300">
        <v>4.666666666666667</v>
      </c>
      <c r="AX67" s="127">
        <v>4.7777777777777777</v>
      </c>
      <c r="AY67" s="127">
        <v>4.3888888888888893</v>
      </c>
      <c r="AZ67" s="311">
        <v>4.7222222222222223</v>
      </c>
      <c r="BA67" s="641">
        <f t="shared" ref="BA67" si="71">(BB67+BC67)/2</f>
        <v>4.75</v>
      </c>
      <c r="BB67" s="300">
        <v>4.7777777777777777</v>
      </c>
      <c r="BC67" s="311">
        <v>4.7222222222222223</v>
      </c>
      <c r="BD67" s="307">
        <f t="shared" ref="BD67" si="72">(BE67+BF67)/2</f>
        <v>4.4444444444444446</v>
      </c>
      <c r="BE67" s="313">
        <v>4.3888888888888893</v>
      </c>
      <c r="BF67" s="318">
        <v>4.5</v>
      </c>
      <c r="BG67" s="317">
        <f>'입력(강사강의)'!$J$1256</f>
        <v>4.7460317460317469</v>
      </c>
      <c r="BH67" s="644">
        <f t="shared" si="15"/>
        <v>4.6547619047619051</v>
      </c>
      <c r="BI67" s="488" t="s">
        <v>1922</v>
      </c>
    </row>
  </sheetData>
  <phoneticPr fontId="28" type="noConversion"/>
  <dataValidations count="2">
    <dataValidation type="list" allowBlank="1" showInputMessage="1" showErrorMessage="1" sqref="G3:G67" xr:uid="{E05DDA44-FED4-4786-AC42-28B18D93AB19}">
      <formula1>"인재개발원, 온라인, 현장캠퍼스, -"</formula1>
    </dataValidation>
    <dataValidation type="list" allowBlank="1" showInputMessage="1" showErrorMessage="1" sqref="D3:D67" xr:uid="{E2DD6BD4-B35A-4864-8726-6DD13924AB06}">
      <formula1>"기본(기본), 기본(기본장기), 기본(리더십), 직무(공통), 직무(전문), 직무(인문·소양), 핵심(핵심과제), 핵심(디지털), 핵심(도민역량)"</formula1>
    </dataValidation>
  </dataValidations>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TotalTime>94</TotalTime>
  <Application>Microsoft Excel</Application>
  <DocSecurity>0</DocSecurity>
  <ScaleCrop>false</ScaleCrop>
  <HeadingPairs>
    <vt:vector size="4" baseType="variant">
      <vt:variant>
        <vt:lpstr>워크시트</vt:lpstr>
      </vt:variant>
      <vt:variant>
        <vt:i4>10</vt:i4>
      </vt:variant>
      <vt:variant>
        <vt:lpstr>이름 지정된 범위</vt:lpstr>
      </vt:variant>
      <vt:variant>
        <vt:i4>12</vt:i4>
      </vt:variant>
    </vt:vector>
  </HeadingPairs>
  <TitlesOfParts>
    <vt:vector size="22" baseType="lpstr">
      <vt:lpstr>기본현황('21)</vt:lpstr>
      <vt:lpstr>1. 교육만족도 변화추이</vt:lpstr>
      <vt:lpstr>2. 과정유형별 교육만족도 현황</vt:lpstr>
      <vt:lpstr>3. 교육과정 종합순위</vt:lpstr>
      <vt:lpstr>4. 강사강의 만족도 순위</vt:lpstr>
      <vt:lpstr>입력(교육과정)</vt:lpstr>
      <vt:lpstr>입력(강사강의)</vt:lpstr>
      <vt:lpstr>입력(교육생 건의사항)</vt:lpstr>
      <vt:lpstr>입력(진행과정)</vt:lpstr>
      <vt:lpstr>Sheet1</vt:lpstr>
      <vt:lpstr>'1. 교육만족도 변화추이'!Print_Area</vt:lpstr>
      <vt:lpstr>'2. 과정유형별 교육만족도 현황'!Print_Area</vt:lpstr>
      <vt:lpstr>'3. 교육과정 종합순위'!Print_Area</vt:lpstr>
      <vt:lpstr>'4. 강사강의 만족도 순위'!Print_Area</vt:lpstr>
      <vt:lpstr>'입력(강사강의)'!Print_Area</vt:lpstr>
      <vt:lpstr>'입력(교육과정)'!Print_Area</vt:lpstr>
      <vt:lpstr>'입력(교육생 건의사항)'!Print_Area</vt:lpstr>
      <vt:lpstr>'3. 교육과정 종합순위'!Print_Titles</vt:lpstr>
      <vt:lpstr>'4. 강사강의 만족도 순위'!Print_Titles</vt:lpstr>
      <vt:lpstr>'입력(강사강의)'!Print_Titles</vt:lpstr>
      <vt:lpstr>'입력(교육과정)'!Print_Titles</vt:lpstr>
      <vt:lpstr>'입력(교육생 건의사항)'!Print_Titles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개발원</dc:creator>
  <cp:lastModifiedBy>ATEC</cp:lastModifiedBy>
  <cp:revision>5</cp:revision>
  <cp:lastPrinted>2025-05-28T05:38:45Z</cp:lastPrinted>
  <dcterms:created xsi:type="dcterms:W3CDTF">2013-02-20T05:28:34Z</dcterms:created>
  <dcterms:modified xsi:type="dcterms:W3CDTF">2025-07-31T07:24:11Z</dcterms:modified>
  <cp:version>0906.0200.01</cp:version>
</cp:coreProperties>
</file>