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19580" windowHeight="1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12" i="1"/>
  <c r="F15" i="1"/>
  <c r="F13" i="1"/>
  <c r="F24" i="1"/>
  <c r="C18" i="1"/>
  <c r="F25" i="1"/>
  <c r="F27" i="1"/>
  <c r="C19" i="1"/>
  <c r="B18" i="1"/>
  <c r="B19" i="1"/>
  <c r="C16" i="1"/>
  <c r="B16" i="1"/>
  <c r="F11" i="1"/>
  <c r="F28" i="1"/>
  <c r="F26" i="1"/>
  <c r="F30" i="1"/>
  <c r="F29" i="1"/>
  <c r="F14" i="1"/>
  <c r="F8" i="1"/>
  <c r="F9" i="1"/>
  <c r="F7" i="1"/>
</calcChain>
</file>

<file path=xl/sharedStrings.xml><?xml version="1.0" encoding="utf-8"?>
<sst xmlns="http://schemas.openxmlformats.org/spreadsheetml/2006/main" count="39" uniqueCount="39">
  <si>
    <t>x</t>
  </si>
  <si>
    <t>y</t>
  </si>
  <si>
    <t>z</t>
  </si>
  <si>
    <t>End-effector coordinate</t>
  </si>
  <si>
    <t>Constant</t>
  </si>
  <si>
    <t>Lb</t>
  </si>
  <si>
    <t>L1</t>
  </si>
  <si>
    <t>L2</t>
  </si>
  <si>
    <t>Lp</t>
  </si>
  <si>
    <t>PI</t>
  </si>
  <si>
    <t>Inverse Kinematics</t>
  </si>
  <si>
    <t>ε (rad)</t>
  </si>
  <si>
    <t>α (rad)</t>
  </si>
  <si>
    <t>α</t>
  </si>
  <si>
    <t>z'</t>
  </si>
  <si>
    <t>L*</t>
  </si>
  <si>
    <t>β' (rad)</t>
  </si>
  <si>
    <t>β* (rad)</t>
  </si>
  <si>
    <t>y1</t>
  </si>
  <si>
    <t>z'1</t>
  </si>
  <si>
    <t>y2</t>
  </si>
  <si>
    <t>z'2</t>
  </si>
  <si>
    <t>β</t>
  </si>
  <si>
    <t>ϒ (rad)</t>
  </si>
  <si>
    <t>δ* (rad)</t>
  </si>
  <si>
    <t>ϒ</t>
  </si>
  <si>
    <t>δ' (rad)</t>
  </si>
  <si>
    <t>ε</t>
  </si>
  <si>
    <t>L</t>
  </si>
  <si>
    <t>β'' (rad)</t>
  </si>
  <si>
    <t>δ' (β''&lt;=β')</t>
  </si>
  <si>
    <t>δ' (β''&gt;β')</t>
  </si>
  <si>
    <t>Φ</t>
  </si>
  <si>
    <t>y3</t>
  </si>
  <si>
    <t>z'3</t>
  </si>
  <si>
    <t>y4</t>
  </si>
  <si>
    <t>z'4</t>
  </si>
  <si>
    <t>joint-y</t>
  </si>
  <si>
    <t>joint-z'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</si>
</sst>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cat>
            <c:numRef>
              <c:f>Sheet1!$C$16:$C$19</c:f>
              <c:numCache>
                <c:formatCode>General</c:formatCode>
                <c:ptCount val="4"/>
                <c:pt idx="0">
                  <c:v>-99.9999999736182</c:v>
                </c:pt>
                <c:pt idx="1">
                  <c:v>0.0</c:v>
                </c:pt>
                <c:pt idx="2">
                  <c:v>97.63712018977653</c:v>
                </c:pt>
                <c:pt idx="3">
                  <c:v>16.42966542116027</c:v>
                </c:pt>
              </c:numCache>
            </c:numRef>
          </c:cat>
          <c:val>
            <c:numRef>
              <c:f>Sheet1!$B$16:$B$19</c:f>
              <c:numCache>
                <c:formatCode>General</c:formatCode>
                <c:ptCount val="4"/>
                <c:pt idx="0">
                  <c:v>-99.99999997361818</c:v>
                </c:pt>
                <c:pt idx="1">
                  <c:v>0.0</c:v>
                </c:pt>
                <c:pt idx="2">
                  <c:v>389.2308529151397</c:v>
                </c:pt>
                <c:pt idx="3">
                  <c:v>306.9919367667463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6168"/>
        <c:axId val="2127058072"/>
      </c:lineChart>
      <c:catAx>
        <c:axId val="212705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7058072"/>
        <c:crosses val="autoZero"/>
        <c:auto val="1"/>
        <c:lblAlgn val="ctr"/>
        <c:lblOffset val="100"/>
        <c:noMultiLvlLbl val="0"/>
      </c:catAx>
      <c:valAx>
        <c:axId val="2127058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7056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10160</xdr:rowOff>
    </xdr:from>
    <xdr:to>
      <xdr:col>12</xdr:col>
      <xdr:colOff>457200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abSelected="1" zoomScale="125" zoomScaleNormal="125" zoomScalePageLayoutView="125" workbookViewId="0">
      <selection activeCell="B3" sqref="B3"/>
    </sheetView>
  </sheetViews>
  <sheetFormatPr baseColWidth="10" defaultRowHeight="15" x14ac:dyDescent="0"/>
  <cols>
    <col min="3" max="3" width="11.33203125" bestFit="1" customWidth="1"/>
  </cols>
  <sheetData>
    <row r="2" spans="2:6">
      <c r="B2" t="s">
        <v>3</v>
      </c>
    </row>
    <row r="3" spans="2:6">
      <c r="B3" t="s">
        <v>0</v>
      </c>
      <c r="C3" t="s">
        <v>1</v>
      </c>
      <c r="D3" t="s">
        <v>2</v>
      </c>
      <c r="E3" t="s">
        <v>27</v>
      </c>
    </row>
    <row r="4" spans="2:6">
      <c r="B4">
        <v>40</v>
      </c>
      <c r="C4">
        <v>50</v>
      </c>
      <c r="D4">
        <v>400</v>
      </c>
      <c r="E4">
        <v>90</v>
      </c>
    </row>
    <row r="6" spans="2:6">
      <c r="B6" t="s">
        <v>4</v>
      </c>
      <c r="E6" t="s">
        <v>10</v>
      </c>
    </row>
    <row r="7" spans="2:6">
      <c r="B7" t="s">
        <v>5</v>
      </c>
      <c r="C7">
        <v>141.42135619999999</v>
      </c>
      <c r="E7" t="s">
        <v>11</v>
      </c>
      <c r="F7">
        <f>(E4/180)*C12</f>
        <v>1.5707963250000001</v>
      </c>
    </row>
    <row r="8" spans="2:6">
      <c r="B8" t="s">
        <v>32</v>
      </c>
      <c r="C8">
        <v>45</v>
      </c>
      <c r="E8" t="s">
        <v>12</v>
      </c>
      <c r="F8">
        <f>ATAN(B4/D4)</f>
        <v>9.9668652491162038E-2</v>
      </c>
    </row>
    <row r="9" spans="2:6">
      <c r="B9" t="s">
        <v>6</v>
      </c>
      <c r="C9">
        <v>401.29</v>
      </c>
      <c r="E9" s="2" t="s">
        <v>13</v>
      </c>
      <c r="F9" s="2">
        <f>(F8/C12)*180</f>
        <v>5.7105931440249469</v>
      </c>
    </row>
    <row r="10" spans="2:6">
      <c r="B10" t="s">
        <v>7</v>
      </c>
      <c r="C10">
        <v>397.85422469999997</v>
      </c>
      <c r="E10" t="s">
        <v>14</v>
      </c>
      <c r="F10">
        <f>SQRT(D4^2+B4^2)</f>
        <v>401.9950248448356</v>
      </c>
    </row>
    <row r="11" spans="2:6">
      <c r="B11" t="s">
        <v>8</v>
      </c>
      <c r="C11">
        <v>83</v>
      </c>
      <c r="E11" t="s">
        <v>28</v>
      </c>
      <c r="F11">
        <f>SQRT(F10^2+C4^2)</f>
        <v>405.09258201058185</v>
      </c>
    </row>
    <row r="12" spans="2:6">
      <c r="B12" t="s">
        <v>9</v>
      </c>
      <c r="C12" s="1">
        <v>3.1415926500000002</v>
      </c>
      <c r="E12" s="3" t="s">
        <v>15</v>
      </c>
      <c r="F12">
        <f>SQRT(POWER((C4+C11*(SIN(RADIANS(E4)))),2)+POWER((F10-C11*(COS(RADIANS(E4)))),2))</f>
        <v>423.42531809045147</v>
      </c>
    </row>
    <row r="13" spans="2:6">
      <c r="E13" s="3" t="s">
        <v>16</v>
      </c>
      <c r="F13">
        <f>ATAN((C4+C11*SIN(RADIANS(E4)))/(F10-C11*COS(RADIANS(E4))))</f>
        <v>0.31951377080069993</v>
      </c>
    </row>
    <row r="14" spans="2:6">
      <c r="E14" t="s">
        <v>29</v>
      </c>
      <c r="F14">
        <f>ATAN(C4/F10)</f>
        <v>0.12374414062470476</v>
      </c>
    </row>
    <row r="15" spans="2:6">
      <c r="B15" t="s">
        <v>37</v>
      </c>
      <c r="C15" t="s">
        <v>38</v>
      </c>
      <c r="E15" s="3" t="s">
        <v>17</v>
      </c>
      <c r="F15">
        <f>ACOS((C9^2+F12^2-C10^2)/(2*C9*F12))</f>
        <v>1.0055075318155249</v>
      </c>
    </row>
    <row r="16" spans="2:6">
      <c r="B16">
        <f>(-(C7*SIN(RADIANS(C8))))</f>
        <v>-99.999999973618188</v>
      </c>
      <c r="C16">
        <f>(-(C7*COS(RADIANS(C8))))</f>
        <v>-99.999999973618202</v>
      </c>
      <c r="E16" t="s">
        <v>18</v>
      </c>
    </row>
    <row r="17" spans="2:6">
      <c r="B17">
        <v>0</v>
      </c>
      <c r="C17">
        <v>0</v>
      </c>
      <c r="E17" t="s">
        <v>19</v>
      </c>
    </row>
    <row r="18" spans="2:6">
      <c r="B18">
        <f>(C9*SIN(RADIANS(F24)))</f>
        <v>389.23085291513974</v>
      </c>
      <c r="C18">
        <f>C9*COS(RADIANS(F24))</f>
        <v>97.637120189776539</v>
      </c>
      <c r="E18" t="s">
        <v>20</v>
      </c>
    </row>
    <row r="19" spans="2:6">
      <c r="B19">
        <f>B18+(C10*COS(RADIANS(F27-90-F24)))</f>
        <v>306.99193676674628</v>
      </c>
      <c r="C19">
        <f>C18+(C11*SIN(RADIANS(F27-90-F24)))</f>
        <v>16.429665421160266</v>
      </c>
      <c r="E19" t="s">
        <v>21</v>
      </c>
    </row>
    <row r="20" spans="2:6">
      <c r="E20" t="s">
        <v>33</v>
      </c>
    </row>
    <row r="21" spans="2:6">
      <c r="E21" t="s">
        <v>34</v>
      </c>
    </row>
    <row r="22" spans="2:6">
      <c r="E22" t="s">
        <v>35</v>
      </c>
    </row>
    <row r="23" spans="2:6">
      <c r="E23" t="s">
        <v>36</v>
      </c>
    </row>
    <row r="24" spans="2:6">
      <c r="E24" s="2" t="s">
        <v>22</v>
      </c>
      <c r="F24" s="2">
        <f>DEGREES(F13+F15)</f>
        <v>75.918128404836338</v>
      </c>
    </row>
    <row r="25" spans="2:6">
      <c r="E25" s="3" t="s">
        <v>23</v>
      </c>
      <c r="F25">
        <f>ACOS((C9^2+C10^2-F12^2)/(2*C9*C10))</f>
        <v>1.116814101787708</v>
      </c>
    </row>
    <row r="26" spans="2:6">
      <c r="E26" s="3" t="s">
        <v>24</v>
      </c>
      <c r="F26">
        <f>C12-(F15+F25)</f>
        <v>1.0192710163967673</v>
      </c>
    </row>
    <row r="27" spans="2:6">
      <c r="E27" s="2" t="s">
        <v>25</v>
      </c>
      <c r="F27" s="2">
        <f>DEGREES(F25)</f>
        <v>63.988734533129595</v>
      </c>
    </row>
    <row r="28" spans="2:6">
      <c r="E28" s="3" t="s">
        <v>26</v>
      </c>
      <c r="F28">
        <f>ACOS((F12^2+C11^2-F11^2)/(2*F12*C11))</f>
        <v>1.2512825559941962</v>
      </c>
    </row>
    <row r="29" spans="2:6">
      <c r="E29" s="2" t="s">
        <v>30</v>
      </c>
      <c r="F29" s="2">
        <f>DEGREES(F28+F26)</f>
        <v>130.09313685635405</v>
      </c>
    </row>
    <row r="30" spans="2:6">
      <c r="E30" s="2" t="s">
        <v>31</v>
      </c>
      <c r="F30" s="2">
        <f>360-(DEGREES(F28-F26))</f>
        <v>346.70671798273497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ADRIAN</dc:creator>
  <cp:lastModifiedBy>NICHOLAS ADRIAN</cp:lastModifiedBy>
  <dcterms:created xsi:type="dcterms:W3CDTF">2016-07-09T15:51:46Z</dcterms:created>
  <dcterms:modified xsi:type="dcterms:W3CDTF">2016-07-13T16:04:25Z</dcterms:modified>
</cp:coreProperties>
</file>