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<sst xmlns="http://schemas.openxmlformats.org/spreadsheetml/2006/main" count="1224" uniqueCount="470">
  <si>
    <t>File opened</t>
  </si>
  <si>
    <t>2025-06-02 15:44:55</t>
  </si>
  <si>
    <t>Console s/n</t>
  </si>
  <si>
    <t>68C-373434</t>
  </si>
  <si>
    <t>Console ver</t>
  </si>
  <si>
    <t>Bluestem v.2.1.13</t>
  </si>
  <si>
    <t>Scripts ver</t>
  </si>
  <si>
    <t>2024.01  2.1.13, Apr 2024</t>
  </si>
  <si>
    <t>Head s/n</t>
  </si>
  <si>
    <t>68H-413422</t>
  </si>
  <si>
    <t>Head ver</t>
  </si>
  <si>
    <t>1.4.23</t>
  </si>
  <si>
    <t>Head cal</t>
  </si>
  <si>
    <t>{"oxygen": "21", "co2azero": "1.13252", "co2aspan1": "1.00086", "co2aspan2": "-0.0306047", "co2aspan2a": "0.302173", "co2aspan2b": "0.299638", "co2aspanconc1": "2504", "co2aspanconc2": "301.5", "co2bzero": "1.10325", "co2bspan1": "1.00071", "co2bspan2": "-0.0305924", "co2bspan2a": "0.303946", "co2bspan2b": "0.301335", "co2bspanconc1": "2504", "co2bspanconc2": "301.5", "h2oazero": "0.922883", "h2oaspan1": "0.993873", "h2oaspan2": "0", "h2oaspan2a": "0.0634835", "h2oaspan2b": "0.0630945", "h2oaspanconc1": "11.57", "h2oaspanconc2": "0", "h2obzero": "0.918789", "h2obspan1": "0.994507", "h2obspan2": "0", "h2obspan2a": "0.0645314", "h2obspan2b": "0.0641769", "h2obspanconc1": "11.57", "h2obspanconc2": "0", "tazero": "0.108139", "tbzero": "0.199612", "flowmeterzero": "2.50013", "flowazero": "0.408", "flowbzero": "0.30117", "chamberpressurezero": "2.66319", "ssa_ref": "37399.9", "ssb_ref": "36574.9"}</t>
  </si>
  <si>
    <t>Factory cal date</t>
  </si>
  <si>
    <t>23 Jul 2024</t>
  </si>
  <si>
    <t>CO2 rangematch</t>
  </si>
  <si>
    <t>Wed May 28 10:47</t>
  </si>
  <si>
    <t>H2O rangematch</t>
  </si>
  <si>
    <t>Wed May 28 10:56</t>
  </si>
  <si>
    <t>Chamber type</t>
  </si>
  <si>
    <t>6800-01A</t>
  </si>
  <si>
    <t>Chamber s/n</t>
  </si>
  <si>
    <t>MPF-742845</t>
  </si>
  <si>
    <t>Chamber rev</t>
  </si>
  <si>
    <t>0</t>
  </si>
  <si>
    <t>Chamber cal</t>
  </si>
  <si>
    <t>Fluorometer</t>
  </si>
  <si>
    <t>Flr. Version</t>
  </si>
  <si>
    <t>15:44:55</t>
  </si>
  <si>
    <t>Stability Definition:	Adyn (Dynamic): Slp&lt;0.5 Std&lt;0.4 Per=30	gsw (GasEx): Slp&lt;0.05 Std&lt;0.1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</si>
  <si>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</si>
  <si>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</si>
  <si>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</si>
  <si>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</si>
  <si>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</si>
  <si>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</si>
  <si>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</si>
  <si>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</si>
  <si>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</si>
  <si>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</si>
  <si>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</si>
  <si>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</si>
  <si>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</si>
  <si>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</si>
  <si>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</si>
  <si>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</si>
  <si>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</si>
  <si>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</si>
  <si>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</si>
  <si>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</si>
  <si>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</si>
  <si>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</si>
  <si>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</si>
  <si>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</si>
  <si>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</si>
  <si>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</si>
  <si>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</si>
  <si>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</si>
  <si>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</si>
  <si>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</si>
  <si>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</si>
  <si>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</si>
  <si>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</si>
  <si>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</si>
  <si>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</si>
  <si>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</si>
  <si>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</si>
  <si>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</si>
  <si>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</si>
  <si>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</si>
  <si>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</si>
  <si>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</si>
  <si>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</si>
  <si>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</si>
  <si>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</si>
  <si>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</si>
  <si>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</si>
  <si>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</si>
  <si>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</si>
  <si>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</si>
  <si>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</si>
  <si>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</si>
  <si>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1.76053 203.291 364.605 572.378 842.588 1036.99 1234.46 1355.7</t>
  </si>
  <si>
    <t>Fs_true</t>
  </si>
  <si>
    <t>0.570889 225.126 392.796 585.181 808.231 1001.51 1201.25 1401.31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</si>
  <si>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</si>
  <si>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</si>
  <si>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</si>
  <si>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</si>
  <si>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</si>
  <si>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</si>
  <si>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</si>
  <si>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</si>
  <si>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</si>
  <si>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</si>
  <si>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</si>
  <si>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</si>
  <si>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</si>
  <si>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</si>
  <si>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</si>
  <si>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</si>
  <si>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</si>
  <si>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</si>
  <si>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</si>
  <si>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</si>
  <si>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</si>
  <si>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</si>
  <si>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</si>
  <si>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</si>
  <si>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</si>
  <si>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</si>
  <si>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</si>
  <si>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</si>
  <si>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</si>
  <si>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Measurement</t>
  </si>
  <si>
    <t>Genotype</t>
  </si>
  <si>
    <t>Replicate</t>
  </si>
  <si>
    <t>Species</t>
  </si>
  <si>
    <t>AmbPAR_level</t>
  </si>
  <si>
    <t>PulseDuration</t>
  </si>
  <si>
    <t>Phase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</si>
  <si>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</si>
  <si>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</si>
  <si>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</si>
  <si>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</si>
  <si>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</si>
  <si>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</si>
  <si>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</si>
  <si>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</si>
  <si>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</si>
  <si>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</si>
  <si>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</si>
  <si>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</si>
  <si>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</si>
  <si>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</si>
  <si>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</si>
  <si>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</si>
  <si>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</si>
  <si>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</si>
  <si>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</si>
  <si>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</si>
  <si>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</si>
  <si>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</si>
  <si>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</si>
  <si>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</si>
  <si>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</si>
  <si>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</si>
  <si>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</si>
  <si>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</si>
  <si>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</si>
  <si>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</si>
  <si>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</si>
  <si>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</si>
  <si>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</si>
  <si>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</si>
  <si>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</si>
  <si>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</si>
  <si>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</si>
  <si>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</si>
  <si>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</si>
  <si>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</si>
  <si>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</si>
  <si>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</si>
  <si>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</si>
  <si>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</si>
  <si>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</si>
  <si>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</si>
  <si>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</si>
  <si>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</si>
  <si>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</si>
  <si>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</si>
  <si>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</si>
  <si>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</si>
  <si>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</si>
  <si>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</si>
  <si>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</si>
  <si>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</si>
  <si>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</si>
  <si>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</si>
  <si>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</si>
  <si>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</si>
  <si>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</si>
  <si>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</si>
  <si>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</si>
  <si>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</si>
  <si>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</si>
  <si>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</si>
  <si>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</si>
  <si>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</si>
  <si>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</si>
  <si>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</si>
  <si>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</si>
  <si>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</si>
  <si>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</si>
  <si>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</si>
  <si>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</si>
  <si>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</si>
  <si>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</si>
  <si>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</si>
  <si>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</si>
  <si>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</si>
  <si>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</si>
  <si>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</si>
  <si>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</si>
  <si>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</si>
  <si>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</si>
  <si>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</si>
  <si>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</si>
  <si>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</si>
  <si>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</si>
  <si>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</si>
  <si>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</si>
  <si>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</si>
  <si>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</si>
  <si>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</si>
  <si>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</si>
  <si>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</si>
  <si>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</si>
  <si>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</si>
  <si>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</si>
  <si>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</si>
  <si>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</si>
  <si>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</si>
  <si>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</si>
  <si>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</si>
  <si>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</si>
  <si>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</si>
  <si>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</si>
  <si>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</si>
  <si>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</si>
  <si>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</si>
  <si>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</si>
  <si>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</si>
  <si>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</si>
  <si>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</si>
  <si>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</si>
  <si>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</si>
  <si>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</si>
  <si>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</si>
  <si>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</si>
  <si>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</si>
  <si>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</si>
  <si>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</si>
  <si>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</si>
  <si>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</si>
  <si>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</si>
  <si>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</si>
  <si>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</si>
  <si>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</si>
  <si>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</si>
  <si>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</si>
  <si>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</si>
  <si>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</si>
  <si>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</si>
  <si>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</si>
  <si>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</si>
  <si>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</si>
  <si>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</si>
  <si>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</si>
  <si>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</si>
  <si>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</si>
  <si>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</si>
  <si>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</si>
  <si>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</si>
  <si>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</si>
  <si>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</si>
  <si>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</si>
  <si>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</si>
  <si>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</si>
  <si>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</si>
  <si>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</si>
  <si>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</si>
  <si>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</si>
  <si>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</si>
  <si>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</si>
  <si>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</si>
  <si>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</si>
  <si>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</si>
  <si>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</si>
  <si>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</si>
  <si>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</si>
  <si>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</si>
  <si>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</si>
  <si>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</si>
  <si>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</si>
  <si>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</si>
  <si>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</si>
  <si>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</si>
  <si>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</si>
  <si>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</si>
  <si>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</si>
  <si>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</si>
  <si>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</si>
  <si>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</si>
  <si>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</si>
  <si>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</si>
  <si>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</si>
  <si>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</si>
  <si>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</si>
  <si>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</si>
  <si>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</si>
  <si>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</si>
  <si>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</si>
  <si>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</si>
  <si>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</si>
  <si>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</si>
  <si>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</si>
  <si>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</si>
  <si>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</si>
  <si>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</si>
  <si>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</si>
  <si>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</si>
  <si>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</si>
  <si>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</si>
  <si>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</si>
  <si>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</si>
  <si>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</si>
  <si>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</si>
  <si>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</si>
  <si>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</si>
  <si>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</si>
  <si>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</si>
  <si>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</si>
  <si>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</si>
  <si>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</si>
  <si>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</si>
  <si>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</si>
  <si>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</si>
  <si>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</si>
  <si>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</si>
  <si>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</si>
  <si>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</si>
  <si>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</si>
  <si>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</si>
  <si>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</si>
  <si>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</si>
  <si>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</si>
  <si>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</si>
  <si>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</si>
  <si>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</si>
  <si>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</si>
  <si>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</si>
  <si>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</si>
  <si>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</si>
  <si>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</si>
  <si>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</si>
  <si>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</si>
  <si>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</si>
  <si>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</si>
  <si>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</si>
  <si>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</si>
  <si>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</si>
  <si>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</si>
  <si>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</si>
  <si>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</si>
  <si>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</si>
  <si>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</si>
  <si>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</si>
  <si>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</si>
  <si>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</si>
  <si>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</si>
  <si>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</si>
  <si>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</si>
  <si>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</si>
  <si>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</si>
  <si>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</si>
  <si>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</si>
  <si>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</si>
  <si>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</si>
  <si>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</si>
  <si>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</si>
  <si>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</si>
  <si>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</si>
  <si>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</si>
  <si>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</si>
  <si>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</si>
  <si>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</si>
  <si>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</si>
  <si>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</si>
  <si>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</si>
  <si>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</si>
  <si>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</si>
  <si>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</si>
  <si>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</si>
  <si>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</si>
  <si>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</si>
  <si>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</si>
  <si>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</si>
  <si>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</si>
  <si>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</si>
  <si>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</si>
  <si>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</si>
  <si>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</si>
  <si>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</si>
  <si>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</si>
  <si>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</si>
  <si>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</si>
  <si>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</si>
  <si>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</si>
  <si>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</si>
  <si>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</si>
  <si>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</si>
  <si>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</si>
  <si>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</si>
  <si>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</si>
  <si>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</si>
  <si>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</si>
  <si>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</si>
  <si>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</si>
  <si>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</si>
  <si>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</si>
  <si>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</si>
  <si>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</si>
  <si>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</si>
  <si>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</si>
  <si>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</si>
  <si>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</si>
  <si>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</si>
  <si>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</si>
  <si>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</si>
  <si>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</si>
  <si>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</si>
  <si>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</si>
  <si>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</si>
  <si>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</si>
  <si>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</si>
  <si>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</si>
  <si>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</si>
  <si>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</si>
  <si>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</si>
  <si>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</si>
  <si>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</si>
  <si>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</si>
  <si>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20250603 15:55:26</t>
  </si>
  <si>
    <t>15:55:26</t>
  </si>
  <si>
    <t>none</t>
  </si>
  <si>
    <t>A/Q</t>
  </si>
  <si>
    <t>Delinel</t>
  </si>
  <si>
    <t>1</t>
  </si>
  <si>
    <t>Common Bean</t>
  </si>
  <si>
    <t>-</t>
  </si>
  <si>
    <t>0: Broadleaf</t>
  </si>
  <si>
    <t>14:55:08</t>
  </si>
  <si>
    <t>1/2</t>
  </si>
  <si>
    <t>00000000</t>
  </si>
  <si>
    <t>iiiiiiii</t>
  </si>
  <si>
    <t>off</t>
  </si>
  <si>
    <t>20250603 16:00:27</t>
  </si>
  <si>
    <t>16:00:27</t>
  </si>
  <si>
    <t>20250603 16:05:27</t>
  </si>
  <si>
    <t>16:05:27</t>
  </si>
  <si>
    <t>20250603 16:10:28</t>
  </si>
  <si>
    <t>16:10:28</t>
  </si>
  <si>
    <t>20250603 16:15:28</t>
  </si>
  <si>
    <t>16:15:28</t>
  </si>
  <si>
    <t>20250603 16:20:29</t>
  </si>
  <si>
    <t>16:20:29</t>
  </si>
  <si>
    <t>20250603 16:25:29</t>
  </si>
  <si>
    <t>16:25:29</t>
  </si>
  <si>
    <t>20250603 16:30:30</t>
  </si>
  <si>
    <t>16:30:30</t>
  </si>
  <si>
    <t>20250603 16:35:30</t>
  </si>
  <si>
    <t>16:35:30</t>
  </si>
  <si>
    <t>20250603 16:40:31</t>
  </si>
  <si>
    <t>16:40:31</t>
  </si>
  <si>
    <t>20250603 16:45:31</t>
  </si>
  <si>
    <t>16:45:31</t>
  </si>
  <si>
    <t>20250603 16:50:32</t>
  </si>
  <si>
    <t>16:50:32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</si>
</sst>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28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34</v>
      </c>
    </row>
    <row r="3" spans="1:298">
      <c r="B3" t="s">
        <v>33</v>
      </c>
      <c r="C3">
        <v>21</v>
      </c>
    </row>
    <row r="4" spans="1:298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8">
      <c r="B5" t="s">
        <v>21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8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8">
      <c r="B7">
        <v>0</v>
      </c>
      <c r="C7">
        <v>1</v>
      </c>
      <c r="D7">
        <v>0</v>
      </c>
      <c r="E7">
        <v>0</v>
      </c>
    </row>
    <row r="8" spans="1:298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8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8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8">
      <c r="B11">
        <v>0</v>
      </c>
      <c r="C11">
        <v>0</v>
      </c>
      <c r="D11">
        <v>0</v>
      </c>
      <c r="E11">
        <v>0</v>
      </c>
      <c r="F11">
        <v>1</v>
      </c>
    </row>
    <row r="12" spans="1:298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8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98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  <c r="KD14" t="s">
        <v>108</v>
      </c>
      <c r="KE14" t="s">
        <v>108</v>
      </c>
      <c r="KF14" t="s">
        <v>108</v>
      </c>
      <c r="KG14" t="s">
        <v>108</v>
      </c>
      <c r="KH14" t="s">
        <v>108</v>
      </c>
      <c r="KI14" t="s">
        <v>108</v>
      </c>
      <c r="KJ14" t="s">
        <v>108</v>
      </c>
      <c r="KK14" t="s">
        <v>108</v>
      </c>
      <c r="KL14" t="s">
        <v>108</v>
      </c>
    </row>
    <row r="15" spans="1:298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91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210</v>
      </c>
      <c r="CZ15" t="s">
        <v>190</v>
      </c>
      <c r="DA15" t="s">
        <v>211</v>
      </c>
      <c r="DB15" t="s">
        <v>212</v>
      </c>
      <c r="DC15" t="s">
        <v>213</v>
      </c>
      <c r="DD15" t="s">
        <v>164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122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280</v>
      </c>
      <c r="FU15" t="s">
        <v>110</v>
      </c>
      <c r="FV15" t="s">
        <v>113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  <c r="KD15" t="s">
        <v>392</v>
      </c>
      <c r="KE15" t="s">
        <v>393</v>
      </c>
      <c r="KF15" t="s">
        <v>394</v>
      </c>
      <c r="KG15" t="s">
        <v>395</v>
      </c>
      <c r="KH15" t="s">
        <v>396</v>
      </c>
      <c r="KI15" t="s">
        <v>397</v>
      </c>
      <c r="KJ15" t="s">
        <v>398</v>
      </c>
      <c r="KK15" t="s">
        <v>399</v>
      </c>
      <c r="KL15" t="s">
        <v>400</v>
      </c>
    </row>
    <row r="16" spans="1:298">
      <c r="B16" t="s">
        <v>401</v>
      </c>
      <c r="C16" t="s">
        <v>401</v>
      </c>
      <c r="F16" t="s">
        <v>401</v>
      </c>
      <c r="N16" t="s">
        <v>401</v>
      </c>
      <c r="O16" t="s">
        <v>402</v>
      </c>
      <c r="P16" t="s">
        <v>403</v>
      </c>
      <c r="Q16" t="s">
        <v>404</v>
      </c>
      <c r="R16" t="s">
        <v>405</v>
      </c>
      <c r="S16" t="s">
        <v>405</v>
      </c>
      <c r="T16" t="s">
        <v>238</v>
      </c>
      <c r="U16" t="s">
        <v>238</v>
      </c>
      <c r="V16" t="s">
        <v>402</v>
      </c>
      <c r="W16" t="s">
        <v>402</v>
      </c>
      <c r="X16" t="s">
        <v>402</v>
      </c>
      <c r="Y16" t="s">
        <v>402</v>
      </c>
      <c r="Z16" t="s">
        <v>406</v>
      </c>
      <c r="AA16" t="s">
        <v>407</v>
      </c>
      <c r="AB16" t="s">
        <v>407</v>
      </c>
      <c r="AC16" t="s">
        <v>408</v>
      </c>
      <c r="AD16" t="s">
        <v>409</v>
      </c>
      <c r="AE16" t="s">
        <v>408</v>
      </c>
      <c r="AF16" t="s">
        <v>408</v>
      </c>
      <c r="AG16" t="s">
        <v>408</v>
      </c>
      <c r="AH16" t="s">
        <v>406</v>
      </c>
      <c r="AI16" t="s">
        <v>406</v>
      </c>
      <c r="AJ16" t="s">
        <v>406</v>
      </c>
      <c r="AK16" t="s">
        <v>406</v>
      </c>
      <c r="AL16" t="s">
        <v>404</v>
      </c>
      <c r="AM16" t="s">
        <v>403</v>
      </c>
      <c r="AN16" t="s">
        <v>404</v>
      </c>
      <c r="AO16" t="s">
        <v>405</v>
      </c>
      <c r="AP16" t="s">
        <v>405</v>
      </c>
      <c r="AQ16" t="s">
        <v>410</v>
      </c>
      <c r="AR16" t="s">
        <v>411</v>
      </c>
      <c r="AS16" t="s">
        <v>403</v>
      </c>
      <c r="AT16" t="s">
        <v>412</v>
      </c>
      <c r="AU16" t="s">
        <v>412</v>
      </c>
      <c r="AV16" t="s">
        <v>413</v>
      </c>
      <c r="AW16" t="s">
        <v>411</v>
      </c>
      <c r="AX16" t="s">
        <v>414</v>
      </c>
      <c r="AY16" t="s">
        <v>409</v>
      </c>
      <c r="BA16" t="s">
        <v>409</v>
      </c>
      <c r="BB16" t="s">
        <v>414</v>
      </c>
      <c r="BH16" t="s">
        <v>404</v>
      </c>
      <c r="BO16" t="s">
        <v>404</v>
      </c>
      <c r="BP16" t="s">
        <v>404</v>
      </c>
      <c r="BQ16" t="s">
        <v>404</v>
      </c>
      <c r="BR16" t="s">
        <v>415</v>
      </c>
      <c r="CF16" t="s">
        <v>416</v>
      </c>
      <c r="CH16" t="s">
        <v>416</v>
      </c>
      <c r="CI16" t="s">
        <v>404</v>
      </c>
      <c r="CL16" t="s">
        <v>416</v>
      </c>
      <c r="CM16" t="s">
        <v>409</v>
      </c>
      <c r="CP16" t="s">
        <v>417</v>
      </c>
      <c r="CQ16" t="s">
        <v>417</v>
      </c>
      <c r="CS16" t="s">
        <v>418</v>
      </c>
      <c r="CT16" t="s">
        <v>416</v>
      </c>
      <c r="CV16" t="s">
        <v>416</v>
      </c>
      <c r="CW16" t="s">
        <v>404</v>
      </c>
      <c r="DA16" t="s">
        <v>416</v>
      </c>
      <c r="DC16" t="s">
        <v>419</v>
      </c>
      <c r="DF16" t="s">
        <v>416</v>
      </c>
      <c r="DG16" t="s">
        <v>416</v>
      </c>
      <c r="DI16" t="s">
        <v>416</v>
      </c>
      <c r="DK16" t="s">
        <v>416</v>
      </c>
      <c r="DM16" t="s">
        <v>404</v>
      </c>
      <c r="DN16" t="s">
        <v>404</v>
      </c>
      <c r="DP16" t="s">
        <v>420</v>
      </c>
      <c r="DQ16" t="s">
        <v>421</v>
      </c>
      <c r="DT16" t="s">
        <v>402</v>
      </c>
      <c r="DV16" t="s">
        <v>401</v>
      </c>
      <c r="DW16" t="s">
        <v>405</v>
      </c>
      <c r="DX16" t="s">
        <v>405</v>
      </c>
      <c r="DY16" t="s">
        <v>412</v>
      </c>
      <c r="DZ16" t="s">
        <v>412</v>
      </c>
      <c r="EA16" t="s">
        <v>405</v>
      </c>
      <c r="EB16" t="s">
        <v>412</v>
      </c>
      <c r="EC16" t="s">
        <v>414</v>
      </c>
      <c r="ED16" t="s">
        <v>408</v>
      </c>
      <c r="EE16" t="s">
        <v>408</v>
      </c>
      <c r="EF16" t="s">
        <v>407</v>
      </c>
      <c r="EG16" t="s">
        <v>407</v>
      </c>
      <c r="EH16" t="s">
        <v>407</v>
      </c>
      <c r="EI16" t="s">
        <v>407</v>
      </c>
      <c r="EJ16" t="s">
        <v>407</v>
      </c>
      <c r="EK16" t="s">
        <v>422</v>
      </c>
      <c r="EL16" t="s">
        <v>404</v>
      </c>
      <c r="EM16" t="s">
        <v>404</v>
      </c>
      <c r="EN16" t="s">
        <v>405</v>
      </c>
      <c r="EO16" t="s">
        <v>405</v>
      </c>
      <c r="EP16" t="s">
        <v>405</v>
      </c>
      <c r="EQ16" t="s">
        <v>412</v>
      </c>
      <c r="ER16" t="s">
        <v>405</v>
      </c>
      <c r="ES16" t="s">
        <v>412</v>
      </c>
      <c r="ET16" t="s">
        <v>408</v>
      </c>
      <c r="EU16" t="s">
        <v>408</v>
      </c>
      <c r="EV16" t="s">
        <v>407</v>
      </c>
      <c r="EW16" t="s">
        <v>407</v>
      </c>
      <c r="EX16" t="s">
        <v>404</v>
      </c>
      <c r="FC16" t="s">
        <v>404</v>
      </c>
      <c r="FF16" t="s">
        <v>407</v>
      </c>
      <c r="FG16" t="s">
        <v>407</v>
      </c>
      <c r="FH16" t="s">
        <v>407</v>
      </c>
      <c r="FI16" t="s">
        <v>407</v>
      </c>
      <c r="FJ16" t="s">
        <v>407</v>
      </c>
      <c r="FK16" t="s">
        <v>404</v>
      </c>
      <c r="FL16" t="s">
        <v>404</v>
      </c>
      <c r="FM16" t="s">
        <v>404</v>
      </c>
      <c r="FN16" t="s">
        <v>401</v>
      </c>
      <c r="FQ16" t="s">
        <v>423</v>
      </c>
      <c r="FR16" t="s">
        <v>423</v>
      </c>
      <c r="FT16" t="s">
        <v>401</v>
      </c>
      <c r="FU16" t="s">
        <v>424</v>
      </c>
      <c r="FW16" t="s">
        <v>401</v>
      </c>
      <c r="FX16" t="s">
        <v>401</v>
      </c>
      <c r="FZ16" t="s">
        <v>425</v>
      </c>
      <c r="GA16" t="s">
        <v>426</v>
      </c>
      <c r="GB16" t="s">
        <v>425</v>
      </c>
      <c r="GC16" t="s">
        <v>426</v>
      </c>
      <c r="GD16" t="s">
        <v>425</v>
      </c>
      <c r="GE16" t="s">
        <v>426</v>
      </c>
      <c r="GF16" t="s">
        <v>409</v>
      </c>
      <c r="GG16" t="s">
        <v>409</v>
      </c>
      <c r="GH16" t="s">
        <v>404</v>
      </c>
      <c r="GI16" t="s">
        <v>427</v>
      </c>
      <c r="GJ16" t="s">
        <v>404</v>
      </c>
      <c r="GL16" t="s">
        <v>402</v>
      </c>
      <c r="GM16" t="s">
        <v>428</v>
      </c>
      <c r="GN16" t="s">
        <v>402</v>
      </c>
      <c r="GS16" t="s">
        <v>429</v>
      </c>
      <c r="GT16" t="s">
        <v>429</v>
      </c>
      <c r="HG16" t="s">
        <v>429</v>
      </c>
      <c r="HH16" t="s">
        <v>429</v>
      </c>
      <c r="HI16" t="s">
        <v>430</v>
      </c>
      <c r="HJ16" t="s">
        <v>430</v>
      </c>
      <c r="HK16" t="s">
        <v>407</v>
      </c>
      <c r="HL16" t="s">
        <v>407</v>
      </c>
      <c r="HM16" t="s">
        <v>409</v>
      </c>
      <c r="HN16" t="s">
        <v>407</v>
      </c>
      <c r="HO16" t="s">
        <v>412</v>
      </c>
      <c r="HP16" t="s">
        <v>409</v>
      </c>
      <c r="HQ16" t="s">
        <v>409</v>
      </c>
      <c r="HS16" t="s">
        <v>429</v>
      </c>
      <c r="HT16" t="s">
        <v>429</v>
      </c>
      <c r="HU16" t="s">
        <v>429</v>
      </c>
      <c r="HV16" t="s">
        <v>429</v>
      </c>
      <c r="HW16" t="s">
        <v>429</v>
      </c>
      <c r="HX16" t="s">
        <v>429</v>
      </c>
      <c r="HY16" t="s">
        <v>429</v>
      </c>
      <c r="HZ16" t="s">
        <v>431</v>
      </c>
      <c r="IA16" t="s">
        <v>431</v>
      </c>
      <c r="IB16" t="s">
        <v>431</v>
      </c>
      <c r="IC16" t="s">
        <v>432</v>
      </c>
      <c r="ID16" t="s">
        <v>429</v>
      </c>
      <c r="IE16" t="s">
        <v>429</v>
      </c>
      <c r="IF16" t="s">
        <v>429</v>
      </c>
      <c r="IG16" t="s">
        <v>429</v>
      </c>
      <c r="IH16" t="s">
        <v>429</v>
      </c>
      <c r="II16" t="s">
        <v>429</v>
      </c>
      <c r="IJ16" t="s">
        <v>429</v>
      </c>
      <c r="IK16" t="s">
        <v>429</v>
      </c>
      <c r="IL16" t="s">
        <v>429</v>
      </c>
      <c r="IM16" t="s">
        <v>429</v>
      </c>
      <c r="IN16" t="s">
        <v>429</v>
      </c>
      <c r="IO16" t="s">
        <v>429</v>
      </c>
      <c r="IV16" t="s">
        <v>429</v>
      </c>
      <c r="IW16" t="s">
        <v>409</v>
      </c>
      <c r="IX16" t="s">
        <v>409</v>
      </c>
      <c r="IY16" t="s">
        <v>425</v>
      </c>
      <c r="IZ16" t="s">
        <v>426</v>
      </c>
      <c r="JA16" t="s">
        <v>425</v>
      </c>
      <c r="JE16" t="s">
        <v>426</v>
      </c>
      <c r="JI16" t="s">
        <v>405</v>
      </c>
      <c r="JJ16" t="s">
        <v>405</v>
      </c>
      <c r="JK16" t="s">
        <v>412</v>
      </c>
      <c r="JL16" t="s">
        <v>412</v>
      </c>
      <c r="JM16" t="s">
        <v>433</v>
      </c>
      <c r="JN16" t="s">
        <v>433</v>
      </c>
      <c r="JO16" t="s">
        <v>429</v>
      </c>
      <c r="JP16" t="s">
        <v>429</v>
      </c>
      <c r="JQ16" t="s">
        <v>429</v>
      </c>
      <c r="JR16" t="s">
        <v>429</v>
      </c>
      <c r="JS16" t="s">
        <v>429</v>
      </c>
      <c r="JT16" t="s">
        <v>429</v>
      </c>
      <c r="JU16" t="s">
        <v>407</v>
      </c>
      <c r="JV16" t="s">
        <v>429</v>
      </c>
      <c r="JX16" t="s">
        <v>414</v>
      </c>
      <c r="JY16" t="s">
        <v>414</v>
      </c>
      <c r="JZ16" t="s">
        <v>407</v>
      </c>
      <c r="KA16" t="s">
        <v>407</v>
      </c>
      <c r="KB16" t="s">
        <v>407</v>
      </c>
      <c r="KC16" t="s">
        <v>407</v>
      </c>
      <c r="KD16" t="s">
        <v>407</v>
      </c>
      <c r="KE16" t="s">
        <v>409</v>
      </c>
      <c r="KF16" t="s">
        <v>409</v>
      </c>
      <c r="KG16" t="s">
        <v>409</v>
      </c>
      <c r="KH16" t="s">
        <v>407</v>
      </c>
      <c r="KI16" t="s">
        <v>405</v>
      </c>
      <c r="KJ16" t="s">
        <v>412</v>
      </c>
      <c r="KK16" t="s">
        <v>409</v>
      </c>
      <c r="KL16" t="s">
        <v>409</v>
      </c>
    </row>
    <row r="17" spans="1:298">
      <c r="A17">
        <v>1</v>
      </c>
      <c r="B17">
        <v>1748958926.5</v>
      </c>
      <c r="C17">
        <v>0</v>
      </c>
      <c r="D17" t="s">
        <v>434</v>
      </c>
      <c r="E17" t="s">
        <v>435</v>
      </c>
      <c r="F17" t="s">
        <v>436</v>
      </c>
      <c r="G17" t="s">
        <v>437</v>
      </c>
      <c r="H17" t="s">
        <v>438</v>
      </c>
      <c r="I17" t="s">
        <v>439</v>
      </c>
      <c r="J17" t="s">
        <v>440</v>
      </c>
      <c r="N17">
        <v>1748958926.5</v>
      </c>
      <c r="O17">
        <f>(P17)/1000</f>
        <v>0</v>
      </c>
      <c r="P17">
        <f>IF(DU17, AS17, AM17)</f>
        <v>0</v>
      </c>
      <c r="Q17">
        <f>IF(DU17, AN17, AL17)</f>
        <v>0</v>
      </c>
      <c r="R17">
        <f>DW17 - IF(AZ17&gt;1, Q17*DQ17*100.0/(BB17), 0)</f>
        <v>0</v>
      </c>
      <c r="S17">
        <f>((Y17-O17/2)*R17-Q17)/(Y17+O17/2)</f>
        <v>0</v>
      </c>
      <c r="T17">
        <f>S17*(ED17+EE17)/1000.0</f>
        <v>0</v>
      </c>
      <c r="U17">
        <f>(DW17 - IF(AZ17&gt;1, Q17*DQ17*100.0/(BB17), 0))*(ED17+EE17)/1000.0</f>
        <v>0</v>
      </c>
      <c r="V17">
        <f>2.0/((1/X17-1/W17)+SIGN(X17)*SQRT((1/X17-1/W17)*(1/X17-1/W17) + 4*DR17/((DR17+1)*(DR17+1))*(2*1/X17*1/W17-1/W17*1/W17)))</f>
        <v>0</v>
      </c>
      <c r="W17">
        <f>IF(LEFT(DS17,1)&lt;&gt;"0",IF(LEFT(DS17,1)="1",3.0,DT17),$D$5+$E$5*(EK17*ED17/($K$5*1000))+$F$5*(EK17*ED17/($K$5*1000))*MAX(MIN(DQ17,$J$5),$I$5)*MAX(MIN(DQ17,$J$5),$I$5)+$G$5*MAX(MIN(DQ17,$J$5),$I$5)*(EK17*ED17/($K$5*1000))+$H$5*(EK17*ED17/($K$5*1000))*(EK17*ED17/($K$5*1000)))</f>
        <v>0</v>
      </c>
      <c r="X17">
        <f>O17*(1000-(1000*0.61365*exp(17.502*AB17/(240.97+AB17))/(ED17+EE17)+DY17)/2)/(1000*0.61365*exp(17.502*AB17/(240.97+AB17))/(ED17+EE17)-DY17)</f>
        <v>0</v>
      </c>
      <c r="Y17">
        <f>1/((DR17+1)/(V17/1.6)+1/(W17/1.37)) + DR17/((DR17+1)/(V17/1.6) + DR17/(W17/1.37))</f>
        <v>0</v>
      </c>
      <c r="Z17">
        <f>(DM17*DP17)</f>
        <v>0</v>
      </c>
      <c r="AA17">
        <f>(EF17+(Z17+2*0.95*5.67E-8*(((EF17+$B$7)+273)^4-(EF17+273)^4)-44100*O17)/(1.84*29.3*W17+8*0.95*5.67E-8*(EF17+273)^3))</f>
        <v>0</v>
      </c>
      <c r="AB17">
        <f>($C$7*EG17+$D$7*EH17+$E$7*AA17)</f>
        <v>0</v>
      </c>
      <c r="AC17">
        <f>0.61365*exp(17.502*AB17/(240.97+AB17))</f>
        <v>0</v>
      </c>
      <c r="AD17">
        <f>(AE17/AF17*100)</f>
        <v>0</v>
      </c>
      <c r="AE17">
        <f>DY17*(ED17+EE17)/1000</f>
        <v>0</v>
      </c>
      <c r="AF17">
        <f>0.61365*exp(17.502*EF17/(240.97+EF17))</f>
        <v>0</v>
      </c>
      <c r="AG17">
        <f>(AC17-DY17*(ED17+EE17)/1000)</f>
        <v>0</v>
      </c>
      <c r="AH17">
        <f>(-O17*44100)</f>
        <v>0</v>
      </c>
      <c r="AI17">
        <f>2*29.3*W17*0.92*(EF17-AB17)</f>
        <v>0</v>
      </c>
      <c r="AJ17">
        <f>2*0.95*5.67E-8*(((EF17+$B$7)+273)^4-(AB17+273)^4)</f>
        <v>0</v>
      </c>
      <c r="AK17">
        <f>Z17+AJ17+AH17+AI17</f>
        <v>0</v>
      </c>
      <c r="AL17">
        <f>EC17*AZ17*(DX17-DW17*(1000-AZ17*DZ17)/(1000-AZ17*DY17))/(100*DQ17)</f>
        <v>0</v>
      </c>
      <c r="AM17">
        <f>1000*EC17*AZ17*(DY17-DZ17)/(100*DQ17*(1000-AZ17*DY17))</f>
        <v>0</v>
      </c>
      <c r="AN17">
        <f>(AO17 - AP17 - ED17*1E3/(8.314*(EF17+273.15)) * AR17/EC17 * AQ17) * EC17/(100*DQ17) * (1000 - DZ17)/1000</f>
        <v>0</v>
      </c>
      <c r="AO17">
        <v>528.2870610349651</v>
      </c>
      <c r="AP17">
        <v>558.1087030303031</v>
      </c>
      <c r="AQ17">
        <v>-0.4626266666666421</v>
      </c>
      <c r="AR17">
        <v>66.45999999999999</v>
      </c>
      <c r="AS17">
        <f>(AU17 - AT17 + ED17*1E3/(8.314*(EF17+273.15)) * AW17/EC17 * AV17) * EC17/(100*DQ17) * 1000/(1000 - AU17)</f>
        <v>0</v>
      </c>
      <c r="AT17">
        <v>13.38163013594406</v>
      </c>
      <c r="AU17">
        <v>10.94929090909091</v>
      </c>
      <c r="AV17">
        <v>5.974025974096977E-05</v>
      </c>
      <c r="AW17">
        <v>77.3</v>
      </c>
      <c r="AX17">
        <v>2</v>
      </c>
      <c r="AY17">
        <v>100</v>
      </c>
      <c r="AZ17">
        <f>IF(AX17*$H$13&gt;=BB17,1.0,(BB17/(BB17-AX17*$H$13)))</f>
        <v>0</v>
      </c>
      <c r="BA17">
        <f>(AZ17-1)*100</f>
        <v>0</v>
      </c>
      <c r="BB17">
        <f>MAX(0,($B$13+$C$13*EK17)/(1+$D$13*EK17)*ED17/(EF17+273)*$E$13)</f>
        <v>0</v>
      </c>
      <c r="BC17" t="s">
        <v>441</v>
      </c>
      <c r="BD17" t="s">
        <v>441</v>
      </c>
      <c r="BE17">
        <v>0</v>
      </c>
      <c r="BF17">
        <v>0</v>
      </c>
      <c r="BG17">
        <f>1-BE17/BF17</f>
        <v>0</v>
      </c>
      <c r="BH17">
        <v>0</v>
      </c>
      <c r="BI17" t="s">
        <v>441</v>
      </c>
      <c r="BJ17" t="s">
        <v>441</v>
      </c>
      <c r="BK17">
        <v>0</v>
      </c>
      <c r="BL17">
        <v>0</v>
      </c>
      <c r="BM17">
        <f>1-BK17/BL17</f>
        <v>0</v>
      </c>
      <c r="BN17">
        <v>0.5</v>
      </c>
      <c r="BO17">
        <f>DN17</f>
        <v>0</v>
      </c>
      <c r="BP17">
        <f>Q17</f>
        <v>0</v>
      </c>
      <c r="BQ17">
        <f>BM17*BN17*BO17</f>
        <v>0</v>
      </c>
      <c r="BR17">
        <f>(BP17-BH17)/BO17</f>
        <v>0</v>
      </c>
      <c r="BS17">
        <f>(BF17-BL17)/BL17</f>
        <v>0</v>
      </c>
      <c r="BT17">
        <f>BE17/(BG17+BE17/BL17)</f>
        <v>0</v>
      </c>
      <c r="BU17" t="s">
        <v>441</v>
      </c>
      <c r="BV17">
        <v>0</v>
      </c>
      <c r="BW17">
        <f>IF(BV17&lt;&gt;0, BV17, BT17)</f>
        <v>0</v>
      </c>
      <c r="BX17">
        <f>1-BW17/BL17</f>
        <v>0</v>
      </c>
      <c r="BY17">
        <f>(BL17-BK17)/(BL17-BW17)</f>
        <v>0</v>
      </c>
      <c r="BZ17">
        <f>(BF17-BL17)/(BF17-BW17)</f>
        <v>0</v>
      </c>
      <c r="CA17">
        <f>(BL17-BK17)/(BL17-BE17)</f>
        <v>0</v>
      </c>
      <c r="CB17">
        <f>(BF17-BL17)/(BF17-BE17)</f>
        <v>0</v>
      </c>
      <c r="CC17">
        <f>(BY17*BW17/BK17)</f>
        <v>0</v>
      </c>
      <c r="CD17">
        <f>(1-CC17)</f>
        <v>0</v>
      </c>
      <c r="DM17">
        <f>$B$11*EL17+$C$11*EM17+$F$11*EX17*(1-FA17)</f>
        <v>0</v>
      </c>
      <c r="DN17">
        <f>DM17*DO17</f>
        <v>0</v>
      </c>
      <c r="DO17">
        <f>($B$11*$D$9+$C$11*$D$9+$F$11*((FK17+FC17)/MAX(FK17+FC17+FL17, 0.1)*$I$9+FL17/MAX(FK17+FC17+FL17, 0.1)*$J$9))/($B$11+$C$11+$F$11)</f>
        <v>0</v>
      </c>
      <c r="DP17">
        <f>($B$11*$K$9+$C$11*$K$9+$F$11*((FK17+FC17)/MAX(FK17+FC17+FL17, 0.1)*$P$9+FL17/MAX(FK17+FC17+FL17, 0.1)*$Q$9))/($B$11+$C$11+$F$11)</f>
        <v>0</v>
      </c>
      <c r="DQ17">
        <v>6</v>
      </c>
      <c r="DR17">
        <v>0.5</v>
      </c>
      <c r="DS17" t="s">
        <v>442</v>
      </c>
      <c r="DT17">
        <v>2</v>
      </c>
      <c r="DU17" t="b">
        <v>1</v>
      </c>
      <c r="DV17">
        <v>1748958926.5</v>
      </c>
      <c r="DW17">
        <v>551.792</v>
      </c>
      <c r="DX17">
        <v>520.9109999999999</v>
      </c>
      <c r="DY17">
        <v>10.9472</v>
      </c>
      <c r="DZ17">
        <v>13.3731</v>
      </c>
      <c r="EA17">
        <v>551.501</v>
      </c>
      <c r="EB17">
        <v>11.004</v>
      </c>
      <c r="EC17">
        <v>-144.233</v>
      </c>
      <c r="ED17">
        <v>101.423</v>
      </c>
      <c r="EE17">
        <v>0.00316318</v>
      </c>
      <c r="EF17">
        <v>26.6169</v>
      </c>
      <c r="EG17">
        <v>25.95</v>
      </c>
      <c r="EH17">
        <v>999.9</v>
      </c>
      <c r="EI17">
        <v>0</v>
      </c>
      <c r="EJ17">
        <v>0</v>
      </c>
      <c r="EK17">
        <v>10045.6</v>
      </c>
      <c r="EL17">
        <v>0</v>
      </c>
      <c r="EM17">
        <v>7.23741</v>
      </c>
      <c r="EN17">
        <v>30.8816</v>
      </c>
      <c r="EO17">
        <v>557.9</v>
      </c>
      <c r="EP17">
        <v>527.971</v>
      </c>
      <c r="EQ17">
        <v>-2.42591</v>
      </c>
      <c r="ER17">
        <v>520.9109999999999</v>
      </c>
      <c r="ES17">
        <v>13.3731</v>
      </c>
      <c r="ET17">
        <v>1.1103</v>
      </c>
      <c r="EU17">
        <v>1.35634</v>
      </c>
      <c r="EV17">
        <v>8.45021</v>
      </c>
      <c r="EW17">
        <v>11.4381</v>
      </c>
      <c r="EX17">
        <v>1999.91</v>
      </c>
      <c r="EY17">
        <v>0.980001</v>
      </c>
      <c r="EZ17">
        <v>0.0199988</v>
      </c>
      <c r="FA17">
        <v>0</v>
      </c>
      <c r="FB17">
        <v>743.6369999999999</v>
      </c>
      <c r="FC17">
        <v>4.99957</v>
      </c>
      <c r="FD17">
        <v>14801.6</v>
      </c>
      <c r="FE17">
        <v>19281.7</v>
      </c>
      <c r="FF17">
        <v>36.625</v>
      </c>
      <c r="FG17">
        <v>37.687</v>
      </c>
      <c r="FH17">
        <v>36.562</v>
      </c>
      <c r="FI17">
        <v>36.875</v>
      </c>
      <c r="FJ17">
        <v>38.437</v>
      </c>
      <c r="FK17">
        <v>1955.01</v>
      </c>
      <c r="FL17">
        <v>39.9</v>
      </c>
      <c r="FM17">
        <v>0</v>
      </c>
      <c r="FN17">
        <v>1748958926.4</v>
      </c>
      <c r="FO17">
        <v>0</v>
      </c>
      <c r="FP17">
        <v>744.4337307692307</v>
      </c>
      <c r="FQ17">
        <v>-5.151623893768583</v>
      </c>
      <c r="FR17">
        <v>-206.4444444588254</v>
      </c>
      <c r="FS17">
        <v>14827.72692307692</v>
      </c>
      <c r="FT17">
        <v>15</v>
      </c>
      <c r="FU17">
        <v>1748955308</v>
      </c>
      <c r="FV17" t="s">
        <v>443</v>
      </c>
      <c r="FW17">
        <v>1748955300</v>
      </c>
      <c r="FX17">
        <v>1748955308</v>
      </c>
      <c r="FY17">
        <v>1</v>
      </c>
      <c r="FZ17">
        <v>1.152</v>
      </c>
      <c r="GA17">
        <v>-0.051</v>
      </c>
      <c r="GB17">
        <v>0.31</v>
      </c>
      <c r="GC17">
        <v>-0.077</v>
      </c>
      <c r="GD17">
        <v>400</v>
      </c>
      <c r="GE17">
        <v>6</v>
      </c>
      <c r="GF17">
        <v>0.23</v>
      </c>
      <c r="GG17">
        <v>0.02</v>
      </c>
      <c r="GH17">
        <v>7.521402957412434</v>
      </c>
      <c r="GI17">
        <v>4.03456794059726</v>
      </c>
      <c r="GJ17">
        <v>1.258246596067914</v>
      </c>
      <c r="GK17">
        <v>0</v>
      </c>
      <c r="GL17">
        <v>0.02661322690478604</v>
      </c>
      <c r="GM17">
        <v>-0.003529855602204401</v>
      </c>
      <c r="GN17">
        <v>0.001069663237338536</v>
      </c>
      <c r="GO17">
        <v>1</v>
      </c>
      <c r="GP17">
        <v>1</v>
      </c>
      <c r="GQ17">
        <v>2</v>
      </c>
      <c r="GR17" t="s">
        <v>444</v>
      </c>
      <c r="GS17">
        <v>2.15067</v>
      </c>
      <c r="GT17">
        <v>2.7086</v>
      </c>
      <c r="GU17">
        <v>0.122664</v>
      </c>
      <c r="GV17">
        <v>0.118518</v>
      </c>
      <c r="GW17">
        <v>0.06374630000000001</v>
      </c>
      <c r="GX17">
        <v>0.07518030000000001</v>
      </c>
      <c r="GY17">
        <v>23958.1</v>
      </c>
      <c r="GZ17">
        <v>25002.8</v>
      </c>
      <c r="HA17">
        <v>31063.6</v>
      </c>
      <c r="HB17">
        <v>31453.1</v>
      </c>
      <c r="HC17">
        <v>45577.2</v>
      </c>
      <c r="HD17">
        <v>42207.7</v>
      </c>
      <c r="HE17">
        <v>44969.3</v>
      </c>
      <c r="HF17">
        <v>41962</v>
      </c>
      <c r="HG17">
        <v>0.017</v>
      </c>
      <c r="HH17">
        <v>1.44438</v>
      </c>
      <c r="HI17">
        <v>0.09045</v>
      </c>
      <c r="HJ17">
        <v>0</v>
      </c>
      <c r="HK17">
        <v>24.4664</v>
      </c>
      <c r="HL17">
        <v>999.9</v>
      </c>
      <c r="HM17">
        <v>35.4</v>
      </c>
      <c r="HN17">
        <v>27.1</v>
      </c>
      <c r="HO17">
        <v>12.5671</v>
      </c>
      <c r="HP17">
        <v>62.1294</v>
      </c>
      <c r="HQ17">
        <v>0</v>
      </c>
      <c r="HR17">
        <v>0</v>
      </c>
      <c r="HS17">
        <v>-0.150696</v>
      </c>
      <c r="HT17">
        <v>-0.241231</v>
      </c>
      <c r="HU17">
        <v>20.2241</v>
      </c>
      <c r="HV17">
        <v>5.22298</v>
      </c>
      <c r="HW17">
        <v>11.9021</v>
      </c>
      <c r="HX17">
        <v>4.9717</v>
      </c>
      <c r="HY17">
        <v>3.273</v>
      </c>
      <c r="HZ17">
        <v>9999</v>
      </c>
      <c r="IA17">
        <v>9999</v>
      </c>
      <c r="IB17">
        <v>9999</v>
      </c>
      <c r="IC17">
        <v>999.9</v>
      </c>
      <c r="ID17">
        <v>1.87943</v>
      </c>
      <c r="IE17">
        <v>1.87958</v>
      </c>
      <c r="IF17">
        <v>1.8817</v>
      </c>
      <c r="IG17">
        <v>1.87469</v>
      </c>
      <c r="IH17">
        <v>1.87805</v>
      </c>
      <c r="II17">
        <v>1.87749</v>
      </c>
      <c r="IJ17">
        <v>1.87454</v>
      </c>
      <c r="IK17">
        <v>1.88232</v>
      </c>
      <c r="IL17">
        <v>0</v>
      </c>
      <c r="IM17">
        <v>0</v>
      </c>
      <c r="IN17">
        <v>0</v>
      </c>
      <c r="IO17">
        <v>0</v>
      </c>
      <c r="IP17" t="s">
        <v>445</v>
      </c>
      <c r="IQ17" t="s">
        <v>446</v>
      </c>
      <c r="IR17" t="s">
        <v>447</v>
      </c>
      <c r="IS17" t="s">
        <v>447</v>
      </c>
      <c r="IT17" t="s">
        <v>447</v>
      </c>
      <c r="IU17" t="s">
        <v>447</v>
      </c>
      <c r="IV17">
        <v>0</v>
      </c>
      <c r="IW17">
        <v>100</v>
      </c>
      <c r="IX17">
        <v>100</v>
      </c>
      <c r="IY17">
        <v>0.291</v>
      </c>
      <c r="IZ17">
        <v>-0.0568</v>
      </c>
      <c r="JA17">
        <v>0.05849680989268169</v>
      </c>
      <c r="JB17">
        <v>0.001323615700540971</v>
      </c>
      <c r="JC17">
        <v>-2.008821720501489E-06</v>
      </c>
      <c r="JD17">
        <v>6.811706543154579E-10</v>
      </c>
      <c r="JE17">
        <v>-0.1371248497728609</v>
      </c>
      <c r="JF17">
        <v>0.01340756427336354</v>
      </c>
      <c r="JG17">
        <v>-0.0007051983484813201</v>
      </c>
      <c r="JH17">
        <v>1.366541560347856E-05</v>
      </c>
      <c r="JI17">
        <v>17</v>
      </c>
      <c r="JJ17">
        <v>1974</v>
      </c>
      <c r="JK17">
        <v>3</v>
      </c>
      <c r="JL17">
        <v>22</v>
      </c>
      <c r="JM17">
        <v>60.4</v>
      </c>
      <c r="JN17">
        <v>60.3</v>
      </c>
      <c r="JO17">
        <v>4.50195</v>
      </c>
      <c r="JP17">
        <v>4.99634</v>
      </c>
      <c r="JQ17">
        <v>0.227051</v>
      </c>
      <c r="JR17">
        <v>0.00610352</v>
      </c>
      <c r="JS17">
        <v>0.253906</v>
      </c>
      <c r="JT17">
        <v>4.99634</v>
      </c>
      <c r="JU17">
        <v>32.2225</v>
      </c>
      <c r="JV17">
        <v>24.1225</v>
      </c>
      <c r="JW17">
        <v>2</v>
      </c>
      <c r="JX17">
        <v>-40.3026</v>
      </c>
      <c r="JY17">
        <v>236.473</v>
      </c>
      <c r="JZ17">
        <v>25.0001</v>
      </c>
      <c r="KA17">
        <v>25.3086</v>
      </c>
      <c r="KB17">
        <v>30.0001</v>
      </c>
      <c r="KC17">
        <v>25.4508</v>
      </c>
      <c r="KD17">
        <v>25.3682</v>
      </c>
      <c r="KE17">
        <v>-1</v>
      </c>
      <c r="KF17">
        <v>-30</v>
      </c>
      <c r="KG17">
        <v>-30</v>
      </c>
      <c r="KH17">
        <v>25</v>
      </c>
      <c r="KI17">
        <v>400</v>
      </c>
      <c r="KJ17">
        <v>6.27583</v>
      </c>
      <c r="KK17">
        <v>101.649</v>
      </c>
      <c r="KL17">
        <v>100.363</v>
      </c>
    </row>
    <row r="18" spans="1:298">
      <c r="A18">
        <v>2</v>
      </c>
      <c r="B18">
        <v>1748959227</v>
      </c>
      <c r="C18">
        <v>300.5</v>
      </c>
      <c r="D18" t="s">
        <v>448</v>
      </c>
      <c r="E18" t="s">
        <v>449</v>
      </c>
      <c r="F18" t="s">
        <v>436</v>
      </c>
      <c r="G18" t="s">
        <v>437</v>
      </c>
      <c r="H18" t="s">
        <v>438</v>
      </c>
      <c r="I18" t="s">
        <v>439</v>
      </c>
      <c r="J18" t="s">
        <v>440</v>
      </c>
      <c r="N18">
        <v>1748959227</v>
      </c>
      <c r="O18">
        <f>(P18)/1000</f>
        <v>0</v>
      </c>
      <c r="P18">
        <f>IF(DU18, AS18, AM18)</f>
        <v>0</v>
      </c>
      <c r="Q18">
        <f>IF(DU18, AN18, AL18)</f>
        <v>0</v>
      </c>
      <c r="R18">
        <f>DW18 - IF(AZ18&gt;1, Q18*DQ18*100.0/(BB18), 0)</f>
        <v>0</v>
      </c>
      <c r="S18">
        <f>((Y18-O18/2)*R18-Q18)/(Y18+O18/2)</f>
        <v>0</v>
      </c>
      <c r="T18">
        <f>S18*(ED18+EE18)/1000.0</f>
        <v>0</v>
      </c>
      <c r="U18">
        <f>(DW18 - IF(AZ18&gt;1, Q18*DQ18*100.0/(BB18), 0))*(ED18+EE18)/1000.0</f>
        <v>0</v>
      </c>
      <c r="V18">
        <f>2.0/((1/X18-1/W18)+SIGN(X18)*SQRT((1/X18-1/W18)*(1/X18-1/W18) + 4*DR18/((DR18+1)*(DR18+1))*(2*1/X18*1/W18-1/W18*1/W18)))</f>
        <v>0</v>
      </c>
      <c r="W18">
        <f>IF(LEFT(DS18,1)&lt;&gt;"0",IF(LEFT(DS18,1)="1",3.0,DT18),$D$5+$E$5*(EK18*ED18/($K$5*1000))+$F$5*(EK18*ED18/($K$5*1000))*MAX(MIN(DQ18,$J$5),$I$5)*MAX(MIN(DQ18,$J$5),$I$5)+$G$5*MAX(MIN(DQ18,$J$5),$I$5)*(EK18*ED18/($K$5*1000))+$H$5*(EK18*ED18/($K$5*1000))*(EK18*ED18/($K$5*1000)))</f>
        <v>0</v>
      </c>
      <c r="X18">
        <f>O18*(1000-(1000*0.61365*exp(17.502*AB18/(240.97+AB18))/(ED18+EE18)+DY18)/2)/(1000*0.61365*exp(17.502*AB18/(240.97+AB18))/(ED18+EE18)-DY18)</f>
        <v>0</v>
      </c>
      <c r="Y18">
        <f>1/((DR18+1)/(V18/1.6)+1/(W18/1.37)) + DR18/((DR18+1)/(V18/1.6) + DR18/(W18/1.37))</f>
        <v>0</v>
      </c>
      <c r="Z18">
        <f>(DM18*DP18)</f>
        <v>0</v>
      </c>
      <c r="AA18">
        <f>(EF18+(Z18+2*0.95*5.67E-8*(((EF18+$B$7)+273)^4-(EF18+273)^4)-44100*O18)/(1.84*29.3*W18+8*0.95*5.67E-8*(EF18+273)^3))</f>
        <v>0</v>
      </c>
      <c r="AB18">
        <f>($C$7*EG18+$D$7*EH18+$E$7*AA18)</f>
        <v>0</v>
      </c>
      <c r="AC18">
        <f>0.61365*exp(17.502*AB18/(240.97+AB18))</f>
        <v>0</v>
      </c>
      <c r="AD18">
        <f>(AE18/AF18*100)</f>
        <v>0</v>
      </c>
      <c r="AE18">
        <f>DY18*(ED18+EE18)/1000</f>
        <v>0</v>
      </c>
      <c r="AF18">
        <f>0.61365*exp(17.502*EF18/(240.97+EF18))</f>
        <v>0</v>
      </c>
      <c r="AG18">
        <f>(AC18-DY18*(ED18+EE18)/1000)</f>
        <v>0</v>
      </c>
      <c r="AH18">
        <f>(-O18*44100)</f>
        <v>0</v>
      </c>
      <c r="AI18">
        <f>2*29.3*W18*0.92*(EF18-AB18)</f>
        <v>0</v>
      </c>
      <c r="AJ18">
        <f>2*0.95*5.67E-8*(((EF18+$B$7)+273)^4-(AB18+273)^4)</f>
        <v>0</v>
      </c>
      <c r="AK18">
        <f>Z18+AJ18+AH18+AI18</f>
        <v>0</v>
      </c>
      <c r="AL18">
        <f>EC18*AZ18*(DX18-DW18*(1000-AZ18*DZ18)/(1000-AZ18*DY18))/(100*DQ18)</f>
        <v>0</v>
      </c>
      <c r="AM18">
        <f>1000*EC18*AZ18*(DY18-DZ18)/(100*DQ18*(1000-AZ18*DY18))</f>
        <v>0</v>
      </c>
      <c r="AN18">
        <f>(AO18 - AP18 - ED18*1E3/(8.314*(EF18+273.15)) * AR18/EC18 * AQ18) * EC18/(100*DQ18) * (1000 - DZ18)/1000</f>
        <v>0</v>
      </c>
      <c r="AO18">
        <v>528.0941505790207</v>
      </c>
      <c r="AP18">
        <v>523.3081272727273</v>
      </c>
      <c r="AQ18">
        <v>-0.021933333333195</v>
      </c>
      <c r="AR18">
        <v>66.45999999999999</v>
      </c>
      <c r="AS18">
        <f>(AU18 - AT18 + ED18*1E3/(8.314*(EF18+273.15)) * AW18/EC18 * AV18) * EC18/(100*DQ18) * 1000/(1000 - AU18)</f>
        <v>0</v>
      </c>
      <c r="AT18">
        <v>11.71740905622378</v>
      </c>
      <c r="AU18">
        <v>10.81217692307693</v>
      </c>
      <c r="AV18">
        <v>-0.001478437869821525</v>
      </c>
      <c r="AW18">
        <v>77.3</v>
      </c>
      <c r="AX18">
        <v>2</v>
      </c>
      <c r="AY18">
        <v>100</v>
      </c>
      <c r="AZ18">
        <f>IF(AX18*$H$13&gt;=BB18,1.0,(BB18/(BB18-AX18*$H$13)))</f>
        <v>0</v>
      </c>
      <c r="BA18">
        <f>(AZ18-1)*100</f>
        <v>0</v>
      </c>
      <c r="BB18">
        <f>MAX(0,($B$13+$C$13*EK18)/(1+$D$13*EK18)*ED18/(EF18+273)*$E$13)</f>
        <v>0</v>
      </c>
      <c r="BC18" t="s">
        <v>441</v>
      </c>
      <c r="BD18" t="s">
        <v>441</v>
      </c>
      <c r="BE18">
        <v>0</v>
      </c>
      <c r="BF18">
        <v>0</v>
      </c>
      <c r="BG18">
        <f>1-BE18/BF18</f>
        <v>0</v>
      </c>
      <c r="BH18">
        <v>0</v>
      </c>
      <c r="BI18" t="s">
        <v>441</v>
      </c>
      <c r="BJ18" t="s">
        <v>441</v>
      </c>
      <c r="BK18">
        <v>0</v>
      </c>
      <c r="BL18">
        <v>0</v>
      </c>
      <c r="BM18">
        <f>1-BK18/BL18</f>
        <v>0</v>
      </c>
      <c r="BN18">
        <v>0.5</v>
      </c>
      <c r="BO18">
        <f>DN18</f>
        <v>0</v>
      </c>
      <c r="BP18">
        <f>Q18</f>
        <v>0</v>
      </c>
      <c r="BQ18">
        <f>BM18*BN18*BO18</f>
        <v>0</v>
      </c>
      <c r="BR18">
        <f>(BP18-BH18)/BO18</f>
        <v>0</v>
      </c>
      <c r="BS18">
        <f>(BF18-BL18)/BL18</f>
        <v>0</v>
      </c>
      <c r="BT18">
        <f>BE18/(BG18+BE18/BL18)</f>
        <v>0</v>
      </c>
      <c r="BU18" t="s">
        <v>441</v>
      </c>
      <c r="BV18">
        <v>0</v>
      </c>
      <c r="BW18">
        <f>IF(BV18&lt;&gt;0, BV18, BT18)</f>
        <v>0</v>
      </c>
      <c r="BX18">
        <f>1-BW18/BL18</f>
        <v>0</v>
      </c>
      <c r="BY18">
        <f>(BL18-BK18)/(BL18-BW18)</f>
        <v>0</v>
      </c>
      <c r="BZ18">
        <f>(BF18-BL18)/(BF18-BW18)</f>
        <v>0</v>
      </c>
      <c r="CA18">
        <f>(BL18-BK18)/(BL18-BE18)</f>
        <v>0</v>
      </c>
      <c r="CB18">
        <f>(BF18-BL18)/(BF18-BE18)</f>
        <v>0</v>
      </c>
      <c r="CC18">
        <f>(BY18*BW18/BK18)</f>
        <v>0</v>
      </c>
      <c r="CD18">
        <f>(1-CC18)</f>
        <v>0</v>
      </c>
      <c r="DM18">
        <f>$B$11*EL18+$C$11*EM18+$F$11*EX18*(1-FA18)</f>
        <v>0</v>
      </c>
      <c r="DN18">
        <f>DM18*DO18</f>
        <v>0</v>
      </c>
      <c r="DO18">
        <f>($B$11*$D$9+$C$11*$D$9+$F$11*((FK18+FC18)/MAX(FK18+FC18+FL18, 0.1)*$I$9+FL18/MAX(FK18+FC18+FL18, 0.1)*$J$9))/($B$11+$C$11+$F$11)</f>
        <v>0</v>
      </c>
      <c r="DP18">
        <f>($B$11*$K$9+$C$11*$K$9+$F$11*((FK18+FC18)/MAX(FK18+FC18+FL18, 0.1)*$P$9+FL18/MAX(FK18+FC18+FL18, 0.1)*$Q$9))/($B$11+$C$11+$F$11)</f>
        <v>0</v>
      </c>
      <c r="DQ18">
        <v>6</v>
      </c>
      <c r="DR18">
        <v>0.5</v>
      </c>
      <c r="DS18" t="s">
        <v>442</v>
      </c>
      <c r="DT18">
        <v>2</v>
      </c>
      <c r="DU18" t="b">
        <v>1</v>
      </c>
      <c r="DV18">
        <v>1748959227</v>
      </c>
      <c r="DW18">
        <v>517.496</v>
      </c>
      <c r="DX18">
        <v>521.475</v>
      </c>
      <c r="DY18">
        <v>10.8118</v>
      </c>
      <c r="DZ18">
        <v>11.6984</v>
      </c>
      <c r="EA18">
        <v>517.196</v>
      </c>
      <c r="EB18">
        <v>10.869</v>
      </c>
      <c r="EC18">
        <v>-144.195</v>
      </c>
      <c r="ED18">
        <v>101.422</v>
      </c>
      <c r="EE18">
        <v>0.00300078</v>
      </c>
      <c r="EF18">
        <v>25.8828</v>
      </c>
      <c r="EG18">
        <v>25.0938</v>
      </c>
      <c r="EH18">
        <v>999.9</v>
      </c>
      <c r="EI18">
        <v>0</v>
      </c>
      <c r="EJ18">
        <v>0</v>
      </c>
      <c r="EK18">
        <v>10042.5</v>
      </c>
      <c r="EL18">
        <v>0</v>
      </c>
      <c r="EM18">
        <v>7.23741</v>
      </c>
      <c r="EN18">
        <v>-3.97961</v>
      </c>
      <c r="EO18">
        <v>523.152</v>
      </c>
      <c r="EP18">
        <v>527.648</v>
      </c>
      <c r="EQ18">
        <v>-0.886624</v>
      </c>
      <c r="ER18">
        <v>521.475</v>
      </c>
      <c r="ES18">
        <v>11.6984</v>
      </c>
      <c r="ET18">
        <v>1.09656</v>
      </c>
      <c r="EU18">
        <v>1.18648</v>
      </c>
      <c r="EV18">
        <v>8.266719999999999</v>
      </c>
      <c r="EW18">
        <v>9.43303</v>
      </c>
      <c r="EX18">
        <v>0.0499957</v>
      </c>
      <c r="EY18">
        <v>0</v>
      </c>
      <c r="EZ18">
        <v>0</v>
      </c>
      <c r="FA18">
        <v>0</v>
      </c>
      <c r="FB18">
        <v>474.5</v>
      </c>
      <c r="FC18">
        <v>0.0499957</v>
      </c>
      <c r="FD18">
        <v>0.95</v>
      </c>
      <c r="FE18">
        <v>-1.33</v>
      </c>
      <c r="FF18">
        <v>35.875</v>
      </c>
      <c r="FG18">
        <v>40.375</v>
      </c>
      <c r="FH18">
        <v>37.875</v>
      </c>
      <c r="FI18">
        <v>40.25</v>
      </c>
      <c r="FJ18">
        <v>38.625</v>
      </c>
      <c r="FK18">
        <v>0</v>
      </c>
      <c r="FL18">
        <v>0</v>
      </c>
      <c r="FM18">
        <v>0</v>
      </c>
      <c r="FN18">
        <v>1748959226.4</v>
      </c>
      <c r="FO18">
        <v>0</v>
      </c>
      <c r="FP18">
        <v>477.0576923076923</v>
      </c>
      <c r="FQ18">
        <v>-19.99111144191092</v>
      </c>
      <c r="FR18">
        <v>14.68205163417716</v>
      </c>
      <c r="FS18">
        <v>-3.885</v>
      </c>
      <c r="FT18">
        <v>15</v>
      </c>
      <c r="FU18">
        <v>1748955308</v>
      </c>
      <c r="FV18" t="s">
        <v>443</v>
      </c>
      <c r="FW18">
        <v>1748955300</v>
      </c>
      <c r="FX18">
        <v>1748955308</v>
      </c>
      <c r="FY18">
        <v>1</v>
      </c>
      <c r="FZ18">
        <v>1.152</v>
      </c>
      <c r="GA18">
        <v>-0.051</v>
      </c>
      <c r="GB18">
        <v>0.31</v>
      </c>
      <c r="GC18">
        <v>-0.077</v>
      </c>
      <c r="GD18">
        <v>400</v>
      </c>
      <c r="GE18">
        <v>6</v>
      </c>
      <c r="GF18">
        <v>0.23</v>
      </c>
      <c r="GG18">
        <v>0.02</v>
      </c>
      <c r="GH18">
        <v>-0.8109076283348688</v>
      </c>
      <c r="GI18">
        <v>0.01901950452626126</v>
      </c>
      <c r="GJ18">
        <v>0.6470498287304762</v>
      </c>
      <c r="GK18">
        <v>0</v>
      </c>
      <c r="GL18">
        <v>0.01140515059254017</v>
      </c>
      <c r="GM18">
        <v>-0.002476437372752857</v>
      </c>
      <c r="GN18">
        <v>0.001124033016619041</v>
      </c>
      <c r="GO18">
        <v>1</v>
      </c>
      <c r="GP18">
        <v>1</v>
      </c>
      <c r="GQ18">
        <v>2</v>
      </c>
      <c r="GR18" t="s">
        <v>444</v>
      </c>
      <c r="GS18">
        <v>2.15095</v>
      </c>
      <c r="GT18">
        <v>2.70842</v>
      </c>
      <c r="GU18">
        <v>0.117137</v>
      </c>
      <c r="GV18">
        <v>0.118589</v>
      </c>
      <c r="GW18">
        <v>0.0631439</v>
      </c>
      <c r="GX18">
        <v>0.0679336</v>
      </c>
      <c r="GY18">
        <v>24108.9</v>
      </c>
      <c r="GZ18">
        <v>25007.5</v>
      </c>
      <c r="HA18">
        <v>31063.6</v>
      </c>
      <c r="HB18">
        <v>31461.6</v>
      </c>
      <c r="HC18">
        <v>45606.4</v>
      </c>
      <c r="HD18">
        <v>42549.8</v>
      </c>
      <c r="HE18">
        <v>44969.2</v>
      </c>
      <c r="HF18">
        <v>41973.1</v>
      </c>
      <c r="HG18">
        <v>0.017</v>
      </c>
      <c r="HH18">
        <v>1.44442</v>
      </c>
      <c r="HI18">
        <v>0.0629239</v>
      </c>
      <c r="HJ18">
        <v>0</v>
      </c>
      <c r="HK18">
        <v>24.0607</v>
      </c>
      <c r="HL18">
        <v>999.9</v>
      </c>
      <c r="HM18">
        <v>35.3</v>
      </c>
      <c r="HN18">
        <v>27.3</v>
      </c>
      <c r="HO18">
        <v>12.678</v>
      </c>
      <c r="HP18">
        <v>62.2094</v>
      </c>
      <c r="HQ18">
        <v>0</v>
      </c>
      <c r="HR18">
        <v>0</v>
      </c>
      <c r="HS18">
        <v>-0.153206</v>
      </c>
      <c r="HT18">
        <v>-0.36707</v>
      </c>
      <c r="HU18">
        <v>20.2414</v>
      </c>
      <c r="HV18">
        <v>5.22014</v>
      </c>
      <c r="HW18">
        <v>11.9041</v>
      </c>
      <c r="HX18">
        <v>4.97155</v>
      </c>
      <c r="HY18">
        <v>3.27233</v>
      </c>
      <c r="HZ18">
        <v>9999</v>
      </c>
      <c r="IA18">
        <v>9999</v>
      </c>
      <c r="IB18">
        <v>9999</v>
      </c>
      <c r="IC18">
        <v>999.9</v>
      </c>
      <c r="ID18">
        <v>1.87943</v>
      </c>
      <c r="IE18">
        <v>1.87958</v>
      </c>
      <c r="IF18">
        <v>1.88168</v>
      </c>
      <c r="IG18">
        <v>1.87469</v>
      </c>
      <c r="IH18">
        <v>1.87805</v>
      </c>
      <c r="II18">
        <v>1.87745</v>
      </c>
      <c r="IJ18">
        <v>1.87454</v>
      </c>
      <c r="IK18">
        <v>1.88232</v>
      </c>
      <c r="IL18">
        <v>0</v>
      </c>
      <c r="IM18">
        <v>0</v>
      </c>
      <c r="IN18">
        <v>0</v>
      </c>
      <c r="IO18">
        <v>0</v>
      </c>
      <c r="IP18" t="s">
        <v>445</v>
      </c>
      <c r="IQ18" t="s">
        <v>446</v>
      </c>
      <c r="IR18" t="s">
        <v>447</v>
      </c>
      <c r="IS18" t="s">
        <v>447</v>
      </c>
      <c r="IT18" t="s">
        <v>447</v>
      </c>
      <c r="IU18" t="s">
        <v>447</v>
      </c>
      <c r="IV18">
        <v>0</v>
      </c>
      <c r="IW18">
        <v>100</v>
      </c>
      <c r="IX18">
        <v>100</v>
      </c>
      <c r="IY18">
        <v>0.3</v>
      </c>
      <c r="IZ18">
        <v>-0.0572</v>
      </c>
      <c r="JA18">
        <v>0.05849680989268169</v>
      </c>
      <c r="JB18">
        <v>0.001323615700540971</v>
      </c>
      <c r="JC18">
        <v>-2.008821720501489E-06</v>
      </c>
      <c r="JD18">
        <v>6.811706543154579E-10</v>
      </c>
      <c r="JE18">
        <v>-0.1371248497728609</v>
      </c>
      <c r="JF18">
        <v>0.01340756427336354</v>
      </c>
      <c r="JG18">
        <v>-0.0007051983484813201</v>
      </c>
      <c r="JH18">
        <v>1.366541560347856E-05</v>
      </c>
      <c r="JI18">
        <v>17</v>
      </c>
      <c r="JJ18">
        <v>1974</v>
      </c>
      <c r="JK18">
        <v>3</v>
      </c>
      <c r="JL18">
        <v>22</v>
      </c>
      <c r="JM18">
        <v>65.5</v>
      </c>
      <c r="JN18">
        <v>65.3</v>
      </c>
      <c r="JO18">
        <v>4.4812</v>
      </c>
      <c r="JP18">
        <v>4.99634</v>
      </c>
      <c r="JQ18">
        <v>0.227051</v>
      </c>
      <c r="JR18">
        <v>0.00610352</v>
      </c>
      <c r="JS18">
        <v>0.253906</v>
      </c>
      <c r="JT18">
        <v>4.99634</v>
      </c>
      <c r="JU18">
        <v>32.0464</v>
      </c>
      <c r="JV18">
        <v>24.1488</v>
      </c>
      <c r="JW18">
        <v>2</v>
      </c>
      <c r="JX18">
        <v>-40.307</v>
      </c>
      <c r="JY18">
        <v>236.475</v>
      </c>
      <c r="JZ18">
        <v>24.9997</v>
      </c>
      <c r="KA18">
        <v>25.289</v>
      </c>
      <c r="KB18">
        <v>30</v>
      </c>
      <c r="KC18">
        <v>25.4316</v>
      </c>
      <c r="KD18">
        <v>25.3638</v>
      </c>
      <c r="KE18">
        <v>-1</v>
      </c>
      <c r="KF18">
        <v>-30</v>
      </c>
      <c r="KG18">
        <v>-30</v>
      </c>
      <c r="KH18">
        <v>25</v>
      </c>
      <c r="KI18">
        <v>400</v>
      </c>
      <c r="KJ18">
        <v>6.27583</v>
      </c>
      <c r="KK18">
        <v>101.648</v>
      </c>
      <c r="KL18">
        <v>100.389</v>
      </c>
    </row>
    <row r="19" spans="1:298">
      <c r="A19">
        <v>3</v>
      </c>
      <c r="B19">
        <v>1748959527.5</v>
      </c>
      <c r="C19">
        <v>601</v>
      </c>
      <c r="D19" t="s">
        <v>450</v>
      </c>
      <c r="E19" t="s">
        <v>451</v>
      </c>
      <c r="F19" t="s">
        <v>436</v>
      </c>
      <c r="G19" t="s">
        <v>437</v>
      </c>
      <c r="H19" t="s">
        <v>438</v>
      </c>
      <c r="I19" t="s">
        <v>439</v>
      </c>
      <c r="J19" t="s">
        <v>440</v>
      </c>
      <c r="N19">
        <v>1748959527.5</v>
      </c>
      <c r="O19">
        <f>(P19)/1000</f>
        <v>0</v>
      </c>
      <c r="P19">
        <f>IF(DU19, AS19, AM19)</f>
        <v>0</v>
      </c>
      <c r="Q19">
        <f>IF(DU19, AN19, AL19)</f>
        <v>0</v>
      </c>
      <c r="R19">
        <f>DW19 - IF(AZ19&gt;1, Q19*DQ19*100.0/(BB19), 0)</f>
        <v>0</v>
      </c>
      <c r="S19">
        <f>((Y19-O19/2)*R19-Q19)/(Y19+O19/2)</f>
        <v>0</v>
      </c>
      <c r="T19">
        <f>S19*(ED19+EE19)/1000.0</f>
        <v>0</v>
      </c>
      <c r="U19">
        <f>(DW19 - IF(AZ19&gt;1, Q19*DQ19*100.0/(BB19), 0))*(ED19+EE19)/1000.0</f>
        <v>0</v>
      </c>
      <c r="V19">
        <f>2.0/((1/X19-1/W19)+SIGN(X19)*SQRT((1/X19-1/W19)*(1/X19-1/W19) + 4*DR19/((DR19+1)*(DR19+1))*(2*1/X19*1/W19-1/W19*1/W19)))</f>
        <v>0</v>
      </c>
      <c r="W19">
        <f>IF(LEFT(DS19,1)&lt;&gt;"0",IF(LEFT(DS19,1)="1",3.0,DT19),$D$5+$E$5*(EK19*ED19/($K$5*1000))+$F$5*(EK19*ED19/($K$5*1000))*MAX(MIN(DQ19,$J$5),$I$5)*MAX(MIN(DQ19,$J$5),$I$5)+$G$5*MAX(MIN(DQ19,$J$5),$I$5)*(EK19*ED19/($K$5*1000))+$H$5*(EK19*ED19/($K$5*1000))*(EK19*ED19/($K$5*1000)))</f>
        <v>0</v>
      </c>
      <c r="X19">
        <f>O19*(1000-(1000*0.61365*exp(17.502*AB19/(240.97+AB19))/(ED19+EE19)+DY19)/2)/(1000*0.61365*exp(17.502*AB19/(240.97+AB19))/(ED19+EE19)-DY19)</f>
        <v>0</v>
      </c>
      <c r="Y19">
        <f>1/((DR19+1)/(V19/1.6)+1/(W19/1.37)) + DR19/((DR19+1)/(V19/1.6) + DR19/(W19/1.37))</f>
        <v>0</v>
      </c>
      <c r="Z19">
        <f>(DM19*DP19)</f>
        <v>0</v>
      </c>
      <c r="AA19">
        <f>(EF19+(Z19+2*0.95*5.67E-8*(((EF19+$B$7)+273)^4-(EF19+273)^4)-44100*O19)/(1.84*29.3*W19+8*0.95*5.67E-8*(EF19+273)^3))</f>
        <v>0</v>
      </c>
      <c r="AB19">
        <f>($C$7*EG19+$D$7*EH19+$E$7*AA19)</f>
        <v>0</v>
      </c>
      <c r="AC19">
        <f>0.61365*exp(17.502*AB19/(240.97+AB19))</f>
        <v>0</v>
      </c>
      <c r="AD19">
        <f>(AE19/AF19*100)</f>
        <v>0</v>
      </c>
      <c r="AE19">
        <f>DY19*(ED19+EE19)/1000</f>
        <v>0</v>
      </c>
      <c r="AF19">
        <f>0.61365*exp(17.502*EF19/(240.97+EF19))</f>
        <v>0</v>
      </c>
      <c r="AG19">
        <f>(AC19-DY19*(ED19+EE19)/1000)</f>
        <v>0</v>
      </c>
      <c r="AH19">
        <f>(-O19*44100)</f>
        <v>0</v>
      </c>
      <c r="AI19">
        <f>2*29.3*W19*0.92*(EF19-AB19)</f>
        <v>0</v>
      </c>
      <c r="AJ19">
        <f>2*0.95*5.67E-8*(((EF19+$B$7)+273)^4-(AB19+273)^4)</f>
        <v>0</v>
      </c>
      <c r="AK19">
        <f>Z19+AJ19+AH19+AI19</f>
        <v>0</v>
      </c>
      <c r="AL19">
        <f>EC19*AZ19*(DX19-DW19*(1000-AZ19*DZ19)/(1000-AZ19*DY19))/(100*DQ19)</f>
        <v>0</v>
      </c>
      <c r="AM19">
        <f>1000*EC19*AZ19*(DY19-DZ19)/(100*DQ19*(1000-AZ19*DY19))</f>
        <v>0</v>
      </c>
      <c r="AN19">
        <f>(AO19 - AP19 - ED19*1E3/(8.314*(EF19+273.15)) * AR19/EC19 * AQ19) * EC19/(100*DQ19) * (1000 - DZ19)/1000</f>
        <v>0</v>
      </c>
      <c r="AO19">
        <v>492.1263492027973</v>
      </c>
      <c r="AP19">
        <v>496.1949090909089</v>
      </c>
      <c r="AQ19">
        <v>-0.6172133333334182</v>
      </c>
      <c r="AR19">
        <v>66.45999999999999</v>
      </c>
      <c r="AS19">
        <f>(AU19 - AT19 + ED19*1E3/(8.314*(EF19+273.15)) * AW19/EC19 * AV19) * EC19/(100*DQ19) * 1000/(1000 - AU19)</f>
        <v>0</v>
      </c>
      <c r="AT19">
        <v>10.7334272055944</v>
      </c>
      <c r="AU19">
        <v>10.7136013986014</v>
      </c>
      <c r="AV19">
        <v>-0.01155994405594024</v>
      </c>
      <c r="AW19">
        <v>77.3</v>
      </c>
      <c r="AX19">
        <v>2</v>
      </c>
      <c r="AY19">
        <v>100</v>
      </c>
      <c r="AZ19">
        <f>IF(AX19*$H$13&gt;=BB19,1.0,(BB19/(BB19-AX19*$H$13)))</f>
        <v>0</v>
      </c>
      <c r="BA19">
        <f>(AZ19-1)*100</f>
        <v>0</v>
      </c>
      <c r="BB19">
        <f>MAX(0,($B$13+$C$13*EK19)/(1+$D$13*EK19)*ED19/(EF19+273)*$E$13)</f>
        <v>0</v>
      </c>
      <c r="BC19" t="s">
        <v>441</v>
      </c>
      <c r="BD19" t="s">
        <v>441</v>
      </c>
      <c r="BE19">
        <v>0</v>
      </c>
      <c r="BF19">
        <v>0</v>
      </c>
      <c r="BG19">
        <f>1-BE19/BF19</f>
        <v>0</v>
      </c>
      <c r="BH19">
        <v>0</v>
      </c>
      <c r="BI19" t="s">
        <v>441</v>
      </c>
      <c r="BJ19" t="s">
        <v>441</v>
      </c>
      <c r="BK19">
        <v>0</v>
      </c>
      <c r="BL19">
        <v>0</v>
      </c>
      <c r="BM19">
        <f>1-BK19/BL19</f>
        <v>0</v>
      </c>
      <c r="BN19">
        <v>0.5</v>
      </c>
      <c r="BO19">
        <f>DN19</f>
        <v>0</v>
      </c>
      <c r="BP19">
        <f>Q19</f>
        <v>0</v>
      </c>
      <c r="BQ19">
        <f>BM19*BN19*BO19</f>
        <v>0</v>
      </c>
      <c r="BR19">
        <f>(BP19-BH19)/BO19</f>
        <v>0</v>
      </c>
      <c r="BS19">
        <f>(BF19-BL19)/BL19</f>
        <v>0</v>
      </c>
      <c r="BT19">
        <f>BE19/(BG19+BE19/BL19)</f>
        <v>0</v>
      </c>
      <c r="BU19" t="s">
        <v>441</v>
      </c>
      <c r="BV19">
        <v>0</v>
      </c>
      <c r="BW19">
        <f>IF(BV19&lt;&gt;0, BV19, BT19)</f>
        <v>0</v>
      </c>
      <c r="BX19">
        <f>1-BW19/BL19</f>
        <v>0</v>
      </c>
      <c r="BY19">
        <f>(BL19-BK19)/(BL19-BW19)</f>
        <v>0</v>
      </c>
      <c r="BZ19">
        <f>(BF19-BL19)/(BF19-BW19)</f>
        <v>0</v>
      </c>
      <c r="CA19">
        <f>(BL19-BK19)/(BL19-BE19)</f>
        <v>0</v>
      </c>
      <c r="CB19">
        <f>(BF19-BL19)/(BF19-BE19)</f>
        <v>0</v>
      </c>
      <c r="CC19">
        <f>(BY19*BW19/BK19)</f>
        <v>0</v>
      </c>
      <c r="CD19">
        <f>(1-CC19)</f>
        <v>0</v>
      </c>
      <c r="DM19">
        <f>$B$11*EL19+$C$11*EM19+$F$11*EX19*(1-FA19)</f>
        <v>0</v>
      </c>
      <c r="DN19">
        <f>DM19*DO19</f>
        <v>0</v>
      </c>
      <c r="DO19">
        <f>($B$11*$D$9+$C$11*$D$9+$F$11*((FK19+FC19)/MAX(FK19+FC19+FL19, 0.1)*$I$9+FL19/MAX(FK19+FC19+FL19, 0.1)*$J$9))/($B$11+$C$11+$F$11)</f>
        <v>0</v>
      </c>
      <c r="DP19">
        <f>($B$11*$K$9+$C$11*$K$9+$F$11*((FK19+FC19)/MAX(FK19+FC19+FL19, 0.1)*$P$9+FL19/MAX(FK19+FC19+FL19, 0.1)*$Q$9))/($B$11+$C$11+$F$11)</f>
        <v>0</v>
      </c>
      <c r="DQ19">
        <v>6</v>
      </c>
      <c r="DR19">
        <v>0.5</v>
      </c>
      <c r="DS19" t="s">
        <v>442</v>
      </c>
      <c r="DT19">
        <v>2</v>
      </c>
      <c r="DU19" t="b">
        <v>1</v>
      </c>
      <c r="DV19">
        <v>1748959527.5</v>
      </c>
      <c r="DW19">
        <v>490.928</v>
      </c>
      <c r="DX19">
        <v>486.901</v>
      </c>
      <c r="DY19">
        <v>10.7218</v>
      </c>
      <c r="DZ19">
        <v>10.7296</v>
      </c>
      <c r="EA19">
        <v>490.623</v>
      </c>
      <c r="EB19">
        <v>10.7792</v>
      </c>
      <c r="EC19">
        <v>-144.368</v>
      </c>
      <c r="ED19">
        <v>101.419</v>
      </c>
      <c r="EE19">
        <v>0.00305013</v>
      </c>
      <c r="EF19">
        <v>26.6153</v>
      </c>
      <c r="EG19">
        <v>25.9672</v>
      </c>
      <c r="EH19">
        <v>999.9</v>
      </c>
      <c r="EI19">
        <v>0</v>
      </c>
      <c r="EJ19">
        <v>0</v>
      </c>
      <c r="EK19">
        <v>10045.6</v>
      </c>
      <c r="EL19">
        <v>0</v>
      </c>
      <c r="EM19">
        <v>7.23741</v>
      </c>
      <c r="EN19">
        <v>4.02731</v>
      </c>
      <c r="EO19">
        <v>496.249</v>
      </c>
      <c r="EP19">
        <v>492.182</v>
      </c>
      <c r="EQ19">
        <v>-0.00777245</v>
      </c>
      <c r="ER19">
        <v>486.901</v>
      </c>
      <c r="ES19">
        <v>10.7296</v>
      </c>
      <c r="ET19">
        <v>1.08739</v>
      </c>
      <c r="EU19">
        <v>1.08818</v>
      </c>
      <c r="EV19">
        <v>8.14307</v>
      </c>
      <c r="EW19">
        <v>8.153729999999999</v>
      </c>
      <c r="EX19">
        <v>2000.1</v>
      </c>
      <c r="EY19">
        <v>0.980001</v>
      </c>
      <c r="EZ19">
        <v>0.0199988</v>
      </c>
      <c r="FA19">
        <v>0</v>
      </c>
      <c r="FB19">
        <v>718.692</v>
      </c>
      <c r="FC19">
        <v>4.99957</v>
      </c>
      <c r="FD19">
        <v>14290</v>
      </c>
      <c r="FE19">
        <v>19283.5</v>
      </c>
      <c r="FF19">
        <v>36.562</v>
      </c>
      <c r="FG19">
        <v>37.687</v>
      </c>
      <c r="FH19">
        <v>36.562</v>
      </c>
      <c r="FI19">
        <v>36.937</v>
      </c>
      <c r="FJ19">
        <v>38.375</v>
      </c>
      <c r="FK19">
        <v>1955.2</v>
      </c>
      <c r="FL19">
        <v>39.9</v>
      </c>
      <c r="FM19">
        <v>0</v>
      </c>
      <c r="FN19">
        <v>1748959527.1</v>
      </c>
      <c r="FO19">
        <v>0</v>
      </c>
      <c r="FP19">
        <v>718.8449615384616</v>
      </c>
      <c r="FQ19">
        <v>-2.121675208781705</v>
      </c>
      <c r="FR19">
        <v>-31.46666664295978</v>
      </c>
      <c r="FS19">
        <v>14293.83076923077</v>
      </c>
      <c r="FT19">
        <v>15</v>
      </c>
      <c r="FU19">
        <v>1748955308</v>
      </c>
      <c r="FV19" t="s">
        <v>443</v>
      </c>
      <c r="FW19">
        <v>1748955300</v>
      </c>
      <c r="FX19">
        <v>1748955308</v>
      </c>
      <c r="FY19">
        <v>1</v>
      </c>
      <c r="FZ19">
        <v>1.152</v>
      </c>
      <c r="GA19">
        <v>-0.051</v>
      </c>
      <c r="GB19">
        <v>0.31</v>
      </c>
      <c r="GC19">
        <v>-0.077</v>
      </c>
      <c r="GD19">
        <v>400</v>
      </c>
      <c r="GE19">
        <v>6</v>
      </c>
      <c r="GF19">
        <v>0.23</v>
      </c>
      <c r="GG19">
        <v>0.02</v>
      </c>
      <c r="GH19">
        <v>1.658298421511059</v>
      </c>
      <c r="GI19">
        <v>-1.519975561765763</v>
      </c>
      <c r="GJ19">
        <v>1.571327438035995</v>
      </c>
      <c r="GK19">
        <v>0</v>
      </c>
      <c r="GL19">
        <v>-0.0006808728778971526</v>
      </c>
      <c r="GM19">
        <v>0.004391884881231908</v>
      </c>
      <c r="GN19">
        <v>0.004577413254111239</v>
      </c>
      <c r="GO19">
        <v>1</v>
      </c>
      <c r="GP19">
        <v>1</v>
      </c>
      <c r="GQ19">
        <v>2</v>
      </c>
      <c r="GR19" t="s">
        <v>444</v>
      </c>
      <c r="GS19">
        <v>2.14964</v>
      </c>
      <c r="GT19">
        <v>2.70849</v>
      </c>
      <c r="GU19">
        <v>0.112735</v>
      </c>
      <c r="GV19">
        <v>0.112817</v>
      </c>
      <c r="GW19">
        <v>0.06274440000000001</v>
      </c>
      <c r="GX19">
        <v>0.063573</v>
      </c>
      <c r="GY19">
        <v>24229.2</v>
      </c>
      <c r="GZ19">
        <v>25175.5</v>
      </c>
      <c r="HA19">
        <v>31063.5</v>
      </c>
      <c r="HB19">
        <v>31466.8</v>
      </c>
      <c r="HC19">
        <v>45626.3</v>
      </c>
      <c r="HD19">
        <v>42755.6</v>
      </c>
      <c r="HE19">
        <v>44969.6</v>
      </c>
      <c r="HF19">
        <v>41979.5</v>
      </c>
      <c r="HG19">
        <v>0.017</v>
      </c>
      <c r="HH19">
        <v>1.44765</v>
      </c>
      <c r="HI19">
        <v>0.0976622</v>
      </c>
      <c r="HJ19">
        <v>0</v>
      </c>
      <c r="HK19">
        <v>24.3652</v>
      </c>
      <c r="HL19">
        <v>999.9</v>
      </c>
      <c r="HM19">
        <v>35</v>
      </c>
      <c r="HN19">
        <v>27.4</v>
      </c>
      <c r="HO19">
        <v>12.6451</v>
      </c>
      <c r="HP19">
        <v>61.8495</v>
      </c>
      <c r="HQ19">
        <v>0</v>
      </c>
      <c r="HR19">
        <v>0</v>
      </c>
      <c r="HS19">
        <v>-0.156502</v>
      </c>
      <c r="HT19">
        <v>-0.298927</v>
      </c>
      <c r="HU19">
        <v>20.2242</v>
      </c>
      <c r="HV19">
        <v>5.22208</v>
      </c>
      <c r="HW19">
        <v>11.9021</v>
      </c>
      <c r="HX19">
        <v>4.9717</v>
      </c>
      <c r="HY19">
        <v>3.273</v>
      </c>
      <c r="HZ19">
        <v>9999</v>
      </c>
      <c r="IA19">
        <v>9999</v>
      </c>
      <c r="IB19">
        <v>9999</v>
      </c>
      <c r="IC19">
        <v>999.9</v>
      </c>
      <c r="ID19">
        <v>1.87943</v>
      </c>
      <c r="IE19">
        <v>1.87958</v>
      </c>
      <c r="IF19">
        <v>1.8817</v>
      </c>
      <c r="IG19">
        <v>1.87468</v>
      </c>
      <c r="IH19">
        <v>1.87805</v>
      </c>
      <c r="II19">
        <v>1.87747</v>
      </c>
      <c r="IJ19">
        <v>1.87454</v>
      </c>
      <c r="IK19">
        <v>1.88229</v>
      </c>
      <c r="IL19">
        <v>0</v>
      </c>
      <c r="IM19">
        <v>0</v>
      </c>
      <c r="IN19">
        <v>0</v>
      </c>
      <c r="IO19">
        <v>0</v>
      </c>
      <c r="IP19" t="s">
        <v>445</v>
      </c>
      <c r="IQ19" t="s">
        <v>446</v>
      </c>
      <c r="IR19" t="s">
        <v>447</v>
      </c>
      <c r="IS19" t="s">
        <v>447</v>
      </c>
      <c r="IT19" t="s">
        <v>447</v>
      </c>
      <c r="IU19" t="s">
        <v>447</v>
      </c>
      <c r="IV19">
        <v>0</v>
      </c>
      <c r="IW19">
        <v>100</v>
      </c>
      <c r="IX19">
        <v>100</v>
      </c>
      <c r="IY19">
        <v>0.305</v>
      </c>
      <c r="IZ19">
        <v>-0.0574</v>
      </c>
      <c r="JA19">
        <v>0.05849680989268169</v>
      </c>
      <c r="JB19">
        <v>0.001323615700540971</v>
      </c>
      <c r="JC19">
        <v>-2.008821720501489E-06</v>
      </c>
      <c r="JD19">
        <v>6.811706543154579E-10</v>
      </c>
      <c r="JE19">
        <v>-0.1371248497728609</v>
      </c>
      <c r="JF19">
        <v>0.01340756427336354</v>
      </c>
      <c r="JG19">
        <v>-0.0007051983484813201</v>
      </c>
      <c r="JH19">
        <v>1.366541560347856E-05</v>
      </c>
      <c r="JI19">
        <v>17</v>
      </c>
      <c r="JJ19">
        <v>1974</v>
      </c>
      <c r="JK19">
        <v>3</v>
      </c>
      <c r="JL19">
        <v>22</v>
      </c>
      <c r="JM19">
        <v>70.5</v>
      </c>
      <c r="JN19">
        <v>70.3</v>
      </c>
      <c r="JO19">
        <v>4.46411</v>
      </c>
      <c r="JP19">
        <v>4.99634</v>
      </c>
      <c r="JQ19">
        <v>0.227051</v>
      </c>
      <c r="JR19">
        <v>0.00610352</v>
      </c>
      <c r="JS19">
        <v>0.253906</v>
      </c>
      <c r="JT19">
        <v>4.99634</v>
      </c>
      <c r="JU19">
        <v>32.0244</v>
      </c>
      <c r="JV19">
        <v>24.1225</v>
      </c>
      <c r="JW19">
        <v>2</v>
      </c>
      <c r="JX19">
        <v>-40.3167</v>
      </c>
      <c r="JY19">
        <v>237.569</v>
      </c>
      <c r="JZ19">
        <v>25.0003</v>
      </c>
      <c r="KA19">
        <v>25.2448</v>
      </c>
      <c r="KB19">
        <v>30.0001</v>
      </c>
      <c r="KC19">
        <v>25.3891</v>
      </c>
      <c r="KD19">
        <v>25.3304</v>
      </c>
      <c r="KE19">
        <v>-1</v>
      </c>
      <c r="KF19">
        <v>-30</v>
      </c>
      <c r="KG19">
        <v>-30</v>
      </c>
      <c r="KH19">
        <v>25</v>
      </c>
      <c r="KI19">
        <v>400</v>
      </c>
      <c r="KJ19">
        <v>6.27583</v>
      </c>
      <c r="KK19">
        <v>101.649</v>
      </c>
      <c r="KL19">
        <v>100.405</v>
      </c>
    </row>
    <row r="20" spans="1:298">
      <c r="A20">
        <v>4</v>
      </c>
      <c r="B20">
        <v>1748959828</v>
      </c>
      <c r="C20">
        <v>901.5</v>
      </c>
      <c r="D20" t="s">
        <v>452</v>
      </c>
      <c r="E20" t="s">
        <v>453</v>
      </c>
      <c r="F20" t="s">
        <v>436</v>
      </c>
      <c r="G20" t="s">
        <v>437</v>
      </c>
      <c r="H20" t="s">
        <v>438</v>
      </c>
      <c r="I20" t="s">
        <v>439</v>
      </c>
      <c r="J20" t="s">
        <v>440</v>
      </c>
      <c r="N20">
        <v>1748959828</v>
      </c>
      <c r="O20">
        <f>(P20)/1000</f>
        <v>0</v>
      </c>
      <c r="P20">
        <f>IF(DU20, AS20, AM20)</f>
        <v>0</v>
      </c>
      <c r="Q20">
        <f>IF(DU20, AN20, AL20)</f>
        <v>0</v>
      </c>
      <c r="R20">
        <f>DW20 - IF(AZ20&gt;1, Q20*DQ20*100.0/(BB20), 0)</f>
        <v>0</v>
      </c>
      <c r="S20">
        <f>((Y20-O20/2)*R20-Q20)/(Y20+O20/2)</f>
        <v>0</v>
      </c>
      <c r="T20">
        <f>S20*(ED20+EE20)/1000.0</f>
        <v>0</v>
      </c>
      <c r="U20">
        <f>(DW20 - IF(AZ20&gt;1, Q20*DQ20*100.0/(BB20), 0))*(ED20+EE20)/1000.0</f>
        <v>0</v>
      </c>
      <c r="V20">
        <f>2.0/((1/X20-1/W20)+SIGN(X20)*SQRT((1/X20-1/W20)*(1/X20-1/W20) + 4*DR20/((DR20+1)*(DR20+1))*(2*1/X20*1/W20-1/W20*1/W20)))</f>
        <v>0</v>
      </c>
      <c r="W20">
        <f>IF(LEFT(DS20,1)&lt;&gt;"0",IF(LEFT(DS20,1)="1",3.0,DT20),$D$5+$E$5*(EK20*ED20/($K$5*1000))+$F$5*(EK20*ED20/($K$5*1000))*MAX(MIN(DQ20,$J$5),$I$5)*MAX(MIN(DQ20,$J$5),$I$5)+$G$5*MAX(MIN(DQ20,$J$5),$I$5)*(EK20*ED20/($K$5*1000))+$H$5*(EK20*ED20/($K$5*1000))*(EK20*ED20/($K$5*1000)))</f>
        <v>0</v>
      </c>
      <c r="X20">
        <f>O20*(1000-(1000*0.61365*exp(17.502*AB20/(240.97+AB20))/(ED20+EE20)+DY20)/2)/(1000*0.61365*exp(17.502*AB20/(240.97+AB20))/(ED20+EE20)-DY20)</f>
        <v>0</v>
      </c>
      <c r="Y20">
        <f>1/((DR20+1)/(V20/1.6)+1/(W20/1.37)) + DR20/((DR20+1)/(V20/1.6) + DR20/(W20/1.37))</f>
        <v>0</v>
      </c>
      <c r="Z20">
        <f>(DM20*DP20)</f>
        <v>0</v>
      </c>
      <c r="AA20">
        <f>(EF20+(Z20+2*0.95*5.67E-8*(((EF20+$B$7)+273)^4-(EF20+273)^4)-44100*O20)/(1.84*29.3*W20+8*0.95*5.67E-8*(EF20+273)^3))</f>
        <v>0</v>
      </c>
      <c r="AB20">
        <f>($C$7*EG20+$D$7*EH20+$E$7*AA20)</f>
        <v>0</v>
      </c>
      <c r="AC20">
        <f>0.61365*exp(17.502*AB20/(240.97+AB20))</f>
        <v>0</v>
      </c>
      <c r="AD20">
        <f>(AE20/AF20*100)</f>
        <v>0</v>
      </c>
      <c r="AE20">
        <f>DY20*(ED20+EE20)/1000</f>
        <v>0</v>
      </c>
      <c r="AF20">
        <f>0.61365*exp(17.502*EF20/(240.97+EF20))</f>
        <v>0</v>
      </c>
      <c r="AG20">
        <f>(AC20-DY20*(ED20+EE20)/1000)</f>
        <v>0</v>
      </c>
      <c r="AH20">
        <f>(-O20*44100)</f>
        <v>0</v>
      </c>
      <c r="AI20">
        <f>2*29.3*W20*0.92*(EF20-AB20)</f>
        <v>0</v>
      </c>
      <c r="AJ20">
        <f>2*0.95*5.67E-8*(((EF20+$B$7)+273)^4-(AB20+273)^4)</f>
        <v>0</v>
      </c>
      <c r="AK20">
        <f>Z20+AJ20+AH20+AI20</f>
        <v>0</v>
      </c>
      <c r="AL20">
        <f>EC20*AZ20*(DX20-DW20*(1000-AZ20*DZ20)/(1000-AZ20*DY20))/(100*DQ20)</f>
        <v>0</v>
      </c>
      <c r="AM20">
        <f>1000*EC20*AZ20*(DY20-DZ20)/(100*DQ20*(1000-AZ20*DY20))</f>
        <v>0</v>
      </c>
      <c r="AN20">
        <f>(AO20 - AP20 - ED20*1E3/(8.314*(EF20+273.15)) * AR20/EC20 * AQ20) * EC20/(100*DQ20) * (1000 - DZ20)/1000</f>
        <v>0</v>
      </c>
      <c r="AO20">
        <v>482.5742752671328</v>
      </c>
      <c r="AP20">
        <v>478.4086363636361</v>
      </c>
      <c r="AQ20">
        <v>0.03554666666670073</v>
      </c>
      <c r="AR20">
        <v>66.45999999999999</v>
      </c>
      <c r="AS20">
        <f>(AU20 - AT20 + ED20*1E3/(8.314*(EF20+273.15)) * AW20/EC20 * AV20) * EC20/(100*DQ20) * 1000/(1000 - AU20)</f>
        <v>0</v>
      </c>
      <c r="AT20">
        <v>10.56768658125874</v>
      </c>
      <c r="AU20">
        <v>10.74044685314686</v>
      </c>
      <c r="AV20">
        <v>0.0007223496503535494</v>
      </c>
      <c r="AW20">
        <v>77.3</v>
      </c>
      <c r="AX20">
        <v>2</v>
      </c>
      <c r="AY20">
        <v>100</v>
      </c>
      <c r="AZ20">
        <f>IF(AX20*$H$13&gt;=BB20,1.0,(BB20/(BB20-AX20*$H$13)))</f>
        <v>0</v>
      </c>
      <c r="BA20">
        <f>(AZ20-1)*100</f>
        <v>0</v>
      </c>
      <c r="BB20">
        <f>MAX(0,($B$13+$C$13*EK20)/(1+$D$13*EK20)*ED20/(EF20+273)*$E$13)</f>
        <v>0</v>
      </c>
      <c r="BC20" t="s">
        <v>441</v>
      </c>
      <c r="BD20" t="s">
        <v>441</v>
      </c>
      <c r="BE20">
        <v>0</v>
      </c>
      <c r="BF20">
        <v>0</v>
      </c>
      <c r="BG20">
        <f>1-BE20/BF20</f>
        <v>0</v>
      </c>
      <c r="BH20">
        <v>0</v>
      </c>
      <c r="BI20" t="s">
        <v>441</v>
      </c>
      <c r="BJ20" t="s">
        <v>441</v>
      </c>
      <c r="BK20">
        <v>0</v>
      </c>
      <c r="BL20">
        <v>0</v>
      </c>
      <c r="BM20">
        <f>1-BK20/BL20</f>
        <v>0</v>
      </c>
      <c r="BN20">
        <v>0.5</v>
      </c>
      <c r="BO20">
        <f>DN20</f>
        <v>0</v>
      </c>
      <c r="BP20">
        <f>Q20</f>
        <v>0</v>
      </c>
      <c r="BQ20">
        <f>BM20*BN20*BO20</f>
        <v>0</v>
      </c>
      <c r="BR20">
        <f>(BP20-BH20)/BO20</f>
        <v>0</v>
      </c>
      <c r="BS20">
        <f>(BF20-BL20)/BL20</f>
        <v>0</v>
      </c>
      <c r="BT20">
        <f>BE20/(BG20+BE20/BL20)</f>
        <v>0</v>
      </c>
      <c r="BU20" t="s">
        <v>441</v>
      </c>
      <c r="BV20">
        <v>0</v>
      </c>
      <c r="BW20">
        <f>IF(BV20&lt;&gt;0, BV20, BT20)</f>
        <v>0</v>
      </c>
      <c r="BX20">
        <f>1-BW20/BL20</f>
        <v>0</v>
      </c>
      <c r="BY20">
        <f>(BL20-BK20)/(BL20-BW20)</f>
        <v>0</v>
      </c>
      <c r="BZ20">
        <f>(BF20-BL20)/(BF20-BW20)</f>
        <v>0</v>
      </c>
      <c r="CA20">
        <f>(BL20-BK20)/(BL20-BE20)</f>
        <v>0</v>
      </c>
      <c r="CB20">
        <f>(BF20-BL20)/(BF20-BE20)</f>
        <v>0</v>
      </c>
      <c r="CC20">
        <f>(BY20*BW20/BK20)</f>
        <v>0</v>
      </c>
      <c r="CD20">
        <f>(1-CC20)</f>
        <v>0</v>
      </c>
      <c r="DM20">
        <f>$B$11*EL20+$C$11*EM20+$F$11*EX20*(1-FA20)</f>
        <v>0</v>
      </c>
      <c r="DN20">
        <f>DM20*DO20</f>
        <v>0</v>
      </c>
      <c r="DO20">
        <f>($B$11*$D$9+$C$11*$D$9+$F$11*((FK20+FC20)/MAX(FK20+FC20+FL20, 0.1)*$I$9+FL20/MAX(FK20+FC20+FL20, 0.1)*$J$9))/($B$11+$C$11+$F$11)</f>
        <v>0</v>
      </c>
      <c r="DP20">
        <f>($B$11*$K$9+$C$11*$K$9+$F$11*((FK20+FC20)/MAX(FK20+FC20+FL20, 0.1)*$P$9+FL20/MAX(FK20+FC20+FL20, 0.1)*$Q$9))/($B$11+$C$11+$F$11)</f>
        <v>0</v>
      </c>
      <c r="DQ20">
        <v>6</v>
      </c>
      <c r="DR20">
        <v>0.5</v>
      </c>
      <c r="DS20" t="s">
        <v>442</v>
      </c>
      <c r="DT20">
        <v>2</v>
      </c>
      <c r="DU20" t="b">
        <v>1</v>
      </c>
      <c r="DV20">
        <v>1748959828</v>
      </c>
      <c r="DW20">
        <v>473.262</v>
      </c>
      <c r="DX20">
        <v>476.78</v>
      </c>
      <c r="DY20">
        <v>10.737</v>
      </c>
      <c r="DZ20">
        <v>10.57</v>
      </c>
      <c r="EA20">
        <v>472.955</v>
      </c>
      <c r="EB20">
        <v>10.7944</v>
      </c>
      <c r="EC20">
        <v>-144.391</v>
      </c>
      <c r="ED20">
        <v>101.42</v>
      </c>
      <c r="EE20">
        <v>0.00313457</v>
      </c>
      <c r="EF20">
        <v>25.873</v>
      </c>
      <c r="EG20">
        <v>25.0943</v>
      </c>
      <c r="EH20">
        <v>999.9</v>
      </c>
      <c r="EI20">
        <v>0</v>
      </c>
      <c r="EJ20">
        <v>0</v>
      </c>
      <c r="EK20">
        <v>10034.4</v>
      </c>
      <c r="EL20">
        <v>0</v>
      </c>
      <c r="EM20">
        <v>7.23741</v>
      </c>
      <c r="EN20">
        <v>-3.51831</v>
      </c>
      <c r="EO20">
        <v>478.398</v>
      </c>
      <c r="EP20">
        <v>481.874</v>
      </c>
      <c r="EQ20">
        <v>0.166991</v>
      </c>
      <c r="ER20">
        <v>476.78</v>
      </c>
      <c r="ES20">
        <v>10.57</v>
      </c>
      <c r="ET20">
        <v>1.08895</v>
      </c>
      <c r="EU20">
        <v>1.07201</v>
      </c>
      <c r="EV20">
        <v>8.16417</v>
      </c>
      <c r="EW20">
        <v>7.93369</v>
      </c>
      <c r="EX20">
        <v>0.0499957</v>
      </c>
      <c r="EY20">
        <v>0</v>
      </c>
      <c r="EZ20">
        <v>0</v>
      </c>
      <c r="FA20">
        <v>0</v>
      </c>
      <c r="FB20">
        <v>492.74</v>
      </c>
      <c r="FC20">
        <v>0.0499957</v>
      </c>
      <c r="FD20">
        <v>-7.58</v>
      </c>
      <c r="FE20">
        <v>-1.16</v>
      </c>
      <c r="FF20">
        <v>35.75</v>
      </c>
      <c r="FG20">
        <v>40.25</v>
      </c>
      <c r="FH20">
        <v>37.812</v>
      </c>
      <c r="FI20">
        <v>40.062</v>
      </c>
      <c r="FJ20">
        <v>38.5</v>
      </c>
      <c r="FK20">
        <v>0</v>
      </c>
      <c r="FL20">
        <v>0</v>
      </c>
      <c r="FM20">
        <v>0</v>
      </c>
      <c r="FN20">
        <v>1748959827.6</v>
      </c>
      <c r="FO20">
        <v>0</v>
      </c>
      <c r="FP20">
        <v>495.5252</v>
      </c>
      <c r="FQ20">
        <v>0.5946153916298225</v>
      </c>
      <c r="FR20">
        <v>-4.378461304684361</v>
      </c>
      <c r="FS20">
        <v>-4.0032</v>
      </c>
      <c r="FT20">
        <v>15</v>
      </c>
      <c r="FU20">
        <v>1748955308</v>
      </c>
      <c r="FV20" t="s">
        <v>443</v>
      </c>
      <c r="FW20">
        <v>1748955300</v>
      </c>
      <c r="FX20">
        <v>1748955308</v>
      </c>
      <c r="FY20">
        <v>1</v>
      </c>
      <c r="FZ20">
        <v>1.152</v>
      </c>
      <c r="GA20">
        <v>-0.051</v>
      </c>
      <c r="GB20">
        <v>0.31</v>
      </c>
      <c r="GC20">
        <v>-0.077</v>
      </c>
      <c r="GD20">
        <v>400</v>
      </c>
      <c r="GE20">
        <v>6</v>
      </c>
      <c r="GF20">
        <v>0.23</v>
      </c>
      <c r="GG20">
        <v>0.02</v>
      </c>
      <c r="GH20">
        <v>-0.7389074203822926</v>
      </c>
      <c r="GI20">
        <v>-5.516394749204624</v>
      </c>
      <c r="GJ20">
        <v>1.776884140799682</v>
      </c>
      <c r="GK20">
        <v>0</v>
      </c>
      <c r="GL20">
        <v>-0.001461937794776014</v>
      </c>
      <c r="GM20">
        <v>0.0007727553459279596</v>
      </c>
      <c r="GN20">
        <v>0.004567720651967413</v>
      </c>
      <c r="GO20">
        <v>1</v>
      </c>
      <c r="GP20">
        <v>1</v>
      </c>
      <c r="GQ20">
        <v>2</v>
      </c>
      <c r="GR20" t="s">
        <v>444</v>
      </c>
      <c r="GS20">
        <v>2.14945</v>
      </c>
      <c r="GT20">
        <v>2.70848</v>
      </c>
      <c r="GU20">
        <v>0.109749</v>
      </c>
      <c r="GV20">
        <v>0.1111</v>
      </c>
      <c r="GW20">
        <v>0.0628182</v>
      </c>
      <c r="GX20">
        <v>0.062847</v>
      </c>
      <c r="GY20">
        <v>24310.6</v>
      </c>
      <c r="GZ20">
        <v>25225.6</v>
      </c>
      <c r="HA20">
        <v>31063.3</v>
      </c>
      <c r="HB20">
        <v>31468.5</v>
      </c>
      <c r="HC20">
        <v>45622.8</v>
      </c>
      <c r="HD20">
        <v>42791.5</v>
      </c>
      <c r="HE20">
        <v>44969.6</v>
      </c>
      <c r="HF20">
        <v>41982.1</v>
      </c>
      <c r="HG20">
        <v>0.017</v>
      </c>
      <c r="HH20">
        <v>1.44835</v>
      </c>
      <c r="HI20">
        <v>0.0663325</v>
      </c>
      <c r="HJ20">
        <v>0</v>
      </c>
      <c r="HK20">
        <v>24.0052</v>
      </c>
      <c r="HL20">
        <v>999.9</v>
      </c>
      <c r="HM20">
        <v>34.7</v>
      </c>
      <c r="HN20">
        <v>27.5</v>
      </c>
      <c r="HO20">
        <v>12.6091</v>
      </c>
      <c r="HP20">
        <v>61.9895</v>
      </c>
      <c r="HQ20">
        <v>0</v>
      </c>
      <c r="HR20">
        <v>0</v>
      </c>
      <c r="HS20">
        <v>-0.158478</v>
      </c>
      <c r="HT20">
        <v>-0.386618</v>
      </c>
      <c r="HU20">
        <v>20.2425</v>
      </c>
      <c r="HV20">
        <v>5.22358</v>
      </c>
      <c r="HW20">
        <v>11.9021</v>
      </c>
      <c r="HX20">
        <v>4.9723</v>
      </c>
      <c r="HY20">
        <v>3.273</v>
      </c>
      <c r="HZ20">
        <v>9999</v>
      </c>
      <c r="IA20">
        <v>9999</v>
      </c>
      <c r="IB20">
        <v>9999</v>
      </c>
      <c r="IC20">
        <v>999.9</v>
      </c>
      <c r="ID20">
        <v>1.87943</v>
      </c>
      <c r="IE20">
        <v>1.87958</v>
      </c>
      <c r="IF20">
        <v>1.88168</v>
      </c>
      <c r="IG20">
        <v>1.87469</v>
      </c>
      <c r="IH20">
        <v>1.87805</v>
      </c>
      <c r="II20">
        <v>1.87746</v>
      </c>
      <c r="IJ20">
        <v>1.87454</v>
      </c>
      <c r="IK20">
        <v>1.88227</v>
      </c>
      <c r="IL20">
        <v>0</v>
      </c>
      <c r="IM20">
        <v>0</v>
      </c>
      <c r="IN20">
        <v>0</v>
      </c>
      <c r="IO20">
        <v>0</v>
      </c>
      <c r="IP20" t="s">
        <v>445</v>
      </c>
      <c r="IQ20" t="s">
        <v>446</v>
      </c>
      <c r="IR20" t="s">
        <v>447</v>
      </c>
      <c r="IS20" t="s">
        <v>447</v>
      </c>
      <c r="IT20" t="s">
        <v>447</v>
      </c>
      <c r="IU20" t="s">
        <v>447</v>
      </c>
      <c r="IV20">
        <v>0</v>
      </c>
      <c r="IW20">
        <v>100</v>
      </c>
      <c r="IX20">
        <v>100</v>
      </c>
      <c r="IY20">
        <v>0.307</v>
      </c>
      <c r="IZ20">
        <v>-0.0574</v>
      </c>
      <c r="JA20">
        <v>0.05849680989268169</v>
      </c>
      <c r="JB20">
        <v>0.001323615700540971</v>
      </c>
      <c r="JC20">
        <v>-2.008821720501489E-06</v>
      </c>
      <c r="JD20">
        <v>6.811706543154579E-10</v>
      </c>
      <c r="JE20">
        <v>-0.1371248497728609</v>
      </c>
      <c r="JF20">
        <v>0.01340756427336354</v>
      </c>
      <c r="JG20">
        <v>-0.0007051983484813201</v>
      </c>
      <c r="JH20">
        <v>1.366541560347856E-05</v>
      </c>
      <c r="JI20">
        <v>17</v>
      </c>
      <c r="JJ20">
        <v>1974</v>
      </c>
      <c r="JK20">
        <v>3</v>
      </c>
      <c r="JL20">
        <v>22</v>
      </c>
      <c r="JM20">
        <v>75.5</v>
      </c>
      <c r="JN20">
        <v>75.3</v>
      </c>
      <c r="JO20">
        <v>4.4458</v>
      </c>
      <c r="JP20">
        <v>4.99634</v>
      </c>
      <c r="JQ20">
        <v>0.227051</v>
      </c>
      <c r="JR20">
        <v>0.00610352</v>
      </c>
      <c r="JS20">
        <v>0.253906</v>
      </c>
      <c r="JT20">
        <v>4.99634</v>
      </c>
      <c r="JU20">
        <v>31.9805</v>
      </c>
      <c r="JV20">
        <v>24.1488</v>
      </c>
      <c r="JW20">
        <v>2</v>
      </c>
      <c r="JX20">
        <v>-40.323</v>
      </c>
      <c r="JY20">
        <v>237.719</v>
      </c>
      <c r="JZ20">
        <v>24.9995</v>
      </c>
      <c r="KA20">
        <v>25.2172</v>
      </c>
      <c r="KB20">
        <v>30</v>
      </c>
      <c r="KC20">
        <v>25.3614</v>
      </c>
      <c r="KD20">
        <v>25.3004</v>
      </c>
      <c r="KE20">
        <v>-1</v>
      </c>
      <c r="KF20">
        <v>-30</v>
      </c>
      <c r="KG20">
        <v>-30</v>
      </c>
      <c r="KH20">
        <v>25</v>
      </c>
      <c r="KI20">
        <v>400</v>
      </c>
      <c r="KJ20">
        <v>6.27583</v>
      </c>
      <c r="KK20">
        <v>101.648</v>
      </c>
      <c r="KL20">
        <v>100.411</v>
      </c>
    </row>
    <row r="21" spans="1:298">
      <c r="A21">
        <v>5</v>
      </c>
      <c r="B21">
        <v>1748960128.5</v>
      </c>
      <c r="C21">
        <v>1202</v>
      </c>
      <c r="D21" t="s">
        <v>454</v>
      </c>
      <c r="E21" t="s">
        <v>455</v>
      </c>
      <c r="F21" t="s">
        <v>436</v>
      </c>
      <c r="G21" t="s">
        <v>437</v>
      </c>
      <c r="H21" t="s">
        <v>438</v>
      </c>
      <c r="I21" t="s">
        <v>439</v>
      </c>
      <c r="J21" t="s">
        <v>440</v>
      </c>
      <c r="N21">
        <v>1748960128.5</v>
      </c>
      <c r="O21">
        <f>(P21)/1000</f>
        <v>0</v>
      </c>
      <c r="P21">
        <f>IF(DU21, AS21, AM21)</f>
        <v>0</v>
      </c>
      <c r="Q21">
        <f>IF(DU21, AN21, AL21)</f>
        <v>0</v>
      </c>
      <c r="R21">
        <f>DW21 - IF(AZ21&gt;1, Q21*DQ21*100.0/(BB21), 0)</f>
        <v>0</v>
      </c>
      <c r="S21">
        <f>((Y21-O21/2)*R21-Q21)/(Y21+O21/2)</f>
        <v>0</v>
      </c>
      <c r="T21">
        <f>S21*(ED21+EE21)/1000.0</f>
        <v>0</v>
      </c>
      <c r="U21">
        <f>(DW21 - IF(AZ21&gt;1, Q21*DQ21*100.0/(BB21), 0))*(ED21+EE21)/1000.0</f>
        <v>0</v>
      </c>
      <c r="V21">
        <f>2.0/((1/X21-1/W21)+SIGN(X21)*SQRT((1/X21-1/W21)*(1/X21-1/W21) + 4*DR21/((DR21+1)*(DR21+1))*(2*1/X21*1/W21-1/W21*1/W21)))</f>
        <v>0</v>
      </c>
      <c r="W21">
        <f>IF(LEFT(DS21,1)&lt;&gt;"0",IF(LEFT(DS21,1)="1",3.0,DT21),$D$5+$E$5*(EK21*ED21/($K$5*1000))+$F$5*(EK21*ED21/($K$5*1000))*MAX(MIN(DQ21,$J$5),$I$5)*MAX(MIN(DQ21,$J$5),$I$5)+$G$5*MAX(MIN(DQ21,$J$5),$I$5)*(EK21*ED21/($K$5*1000))+$H$5*(EK21*ED21/($K$5*1000))*(EK21*ED21/($K$5*1000)))</f>
        <v>0</v>
      </c>
      <c r="X21">
        <f>O21*(1000-(1000*0.61365*exp(17.502*AB21/(240.97+AB21))/(ED21+EE21)+DY21)/2)/(1000*0.61365*exp(17.502*AB21/(240.97+AB21))/(ED21+EE21)-DY21)</f>
        <v>0</v>
      </c>
      <c r="Y21">
        <f>1/((DR21+1)/(V21/1.6)+1/(W21/1.37)) + DR21/((DR21+1)/(V21/1.6) + DR21/(W21/1.37))</f>
        <v>0</v>
      </c>
      <c r="Z21">
        <f>(DM21*DP21)</f>
        <v>0</v>
      </c>
      <c r="AA21">
        <f>(EF21+(Z21+2*0.95*5.67E-8*(((EF21+$B$7)+273)^4-(EF21+273)^4)-44100*O21)/(1.84*29.3*W21+8*0.95*5.67E-8*(EF21+273)^3))</f>
        <v>0</v>
      </c>
      <c r="AB21">
        <f>($C$7*EG21+$D$7*EH21+$E$7*AA21)</f>
        <v>0</v>
      </c>
      <c r="AC21">
        <f>0.61365*exp(17.502*AB21/(240.97+AB21))</f>
        <v>0</v>
      </c>
      <c r="AD21">
        <f>(AE21/AF21*100)</f>
        <v>0</v>
      </c>
      <c r="AE21">
        <f>DY21*(ED21+EE21)/1000</f>
        <v>0</v>
      </c>
      <c r="AF21">
        <f>0.61365*exp(17.502*EF21/(240.97+EF21))</f>
        <v>0</v>
      </c>
      <c r="AG21">
        <f>(AC21-DY21*(ED21+EE21)/1000)</f>
        <v>0</v>
      </c>
      <c r="AH21">
        <f>(-O21*44100)</f>
        <v>0</v>
      </c>
      <c r="AI21">
        <f>2*29.3*W21*0.92*(EF21-AB21)</f>
        <v>0</v>
      </c>
      <c r="AJ21">
        <f>2*0.95*5.67E-8*(((EF21+$B$7)+273)^4-(AB21+273)^4)</f>
        <v>0</v>
      </c>
      <c r="AK21">
        <f>Z21+AJ21+AH21+AI21</f>
        <v>0</v>
      </c>
      <c r="AL21">
        <f>EC21*AZ21*(DX21-DW21*(1000-AZ21*DZ21)/(1000-AZ21*DY21))/(100*DQ21)</f>
        <v>0</v>
      </c>
      <c r="AM21">
        <f>1000*EC21*AZ21*(DY21-DZ21)/(100*DQ21*(1000-AZ21*DY21))</f>
        <v>0</v>
      </c>
      <c r="AN21">
        <f>(AO21 - AP21 - ED21*1E3/(8.314*(EF21+273.15)) * AR21/EC21 * AQ21) * EC21/(100*DQ21) * (1000 - DZ21)/1000</f>
        <v>0</v>
      </c>
      <c r="AO21">
        <v>494.2264889958041</v>
      </c>
      <c r="AP21">
        <v>503.2015272727272</v>
      </c>
      <c r="AQ21">
        <v>-0.09412000000003271</v>
      </c>
      <c r="AR21">
        <v>66.45999999999999</v>
      </c>
      <c r="AS21">
        <f>(AU21 - AT21 + ED21*1E3/(8.314*(EF21+273.15)) * AW21/EC21 * AV21) * EC21/(100*DQ21) * 1000/(1000 - AU21)</f>
        <v>0</v>
      </c>
      <c r="AT21">
        <v>10.89968502153845</v>
      </c>
      <c r="AU21">
        <v>11.07823636363637</v>
      </c>
      <c r="AV21">
        <v>0.01233236363636502</v>
      </c>
      <c r="AW21">
        <v>77.3</v>
      </c>
      <c r="AX21">
        <v>2</v>
      </c>
      <c r="AY21">
        <v>100</v>
      </c>
      <c r="AZ21">
        <f>IF(AX21*$H$13&gt;=BB21,1.0,(BB21/(BB21-AX21*$H$13)))</f>
        <v>0</v>
      </c>
      <c r="BA21">
        <f>(AZ21-1)*100</f>
        <v>0</v>
      </c>
      <c r="BB21">
        <f>MAX(0,($B$13+$C$13*EK21)/(1+$D$13*EK21)*ED21/(EF21+273)*$E$13)</f>
        <v>0</v>
      </c>
      <c r="BC21" t="s">
        <v>441</v>
      </c>
      <c r="BD21" t="s">
        <v>441</v>
      </c>
      <c r="BE21">
        <v>0</v>
      </c>
      <c r="BF21">
        <v>0</v>
      </c>
      <c r="BG21">
        <f>1-BE21/BF21</f>
        <v>0</v>
      </c>
      <c r="BH21">
        <v>0</v>
      </c>
      <c r="BI21" t="s">
        <v>441</v>
      </c>
      <c r="BJ21" t="s">
        <v>441</v>
      </c>
      <c r="BK21">
        <v>0</v>
      </c>
      <c r="BL21">
        <v>0</v>
      </c>
      <c r="BM21">
        <f>1-BK21/BL21</f>
        <v>0</v>
      </c>
      <c r="BN21">
        <v>0.5</v>
      </c>
      <c r="BO21">
        <f>DN21</f>
        <v>0</v>
      </c>
      <c r="BP21">
        <f>Q21</f>
        <v>0</v>
      </c>
      <c r="BQ21">
        <f>BM21*BN21*BO21</f>
        <v>0</v>
      </c>
      <c r="BR21">
        <f>(BP21-BH21)/BO21</f>
        <v>0</v>
      </c>
      <c r="BS21">
        <f>(BF21-BL21)/BL21</f>
        <v>0</v>
      </c>
      <c r="BT21">
        <f>BE21/(BG21+BE21/BL21)</f>
        <v>0</v>
      </c>
      <c r="BU21" t="s">
        <v>441</v>
      </c>
      <c r="BV21">
        <v>0</v>
      </c>
      <c r="BW21">
        <f>IF(BV21&lt;&gt;0, BV21, BT21)</f>
        <v>0</v>
      </c>
      <c r="BX21">
        <f>1-BW21/BL21</f>
        <v>0</v>
      </c>
      <c r="BY21">
        <f>(BL21-BK21)/(BL21-BW21)</f>
        <v>0</v>
      </c>
      <c r="BZ21">
        <f>(BF21-BL21)/(BF21-BW21)</f>
        <v>0</v>
      </c>
      <c r="CA21">
        <f>(BL21-BK21)/(BL21-BE21)</f>
        <v>0</v>
      </c>
      <c r="CB21">
        <f>(BF21-BL21)/(BF21-BE21)</f>
        <v>0</v>
      </c>
      <c r="CC21">
        <f>(BY21*BW21/BK21)</f>
        <v>0</v>
      </c>
      <c r="CD21">
        <f>(1-CC21)</f>
        <v>0</v>
      </c>
      <c r="DM21">
        <f>$B$11*EL21+$C$11*EM21+$F$11*EX21*(1-FA21)</f>
        <v>0</v>
      </c>
      <c r="DN21">
        <f>DM21*DO21</f>
        <v>0</v>
      </c>
      <c r="DO21">
        <f>($B$11*$D$9+$C$11*$D$9+$F$11*((FK21+FC21)/MAX(FK21+FC21+FL21, 0.1)*$I$9+FL21/MAX(FK21+FC21+FL21, 0.1)*$J$9))/($B$11+$C$11+$F$11)</f>
        <v>0</v>
      </c>
      <c r="DP21">
        <f>($B$11*$K$9+$C$11*$K$9+$F$11*((FK21+FC21)/MAX(FK21+FC21+FL21, 0.1)*$P$9+FL21/MAX(FK21+FC21+FL21, 0.1)*$Q$9))/($B$11+$C$11+$F$11)</f>
        <v>0</v>
      </c>
      <c r="DQ21">
        <v>6</v>
      </c>
      <c r="DR21">
        <v>0.5</v>
      </c>
      <c r="DS21" t="s">
        <v>442</v>
      </c>
      <c r="DT21">
        <v>2</v>
      </c>
      <c r="DU21" t="b">
        <v>1</v>
      </c>
      <c r="DV21">
        <v>1748960128.5</v>
      </c>
      <c r="DW21">
        <v>498.077</v>
      </c>
      <c r="DX21">
        <v>489.287</v>
      </c>
      <c r="DY21">
        <v>11.1179</v>
      </c>
      <c r="DZ21">
        <v>10.893</v>
      </c>
      <c r="EA21">
        <v>497.774</v>
      </c>
      <c r="EB21">
        <v>11.1741</v>
      </c>
      <c r="EC21">
        <v>-144.407</v>
      </c>
      <c r="ED21">
        <v>101.427</v>
      </c>
      <c r="EE21">
        <v>0.0031809</v>
      </c>
      <c r="EF21">
        <v>26.6072</v>
      </c>
      <c r="EG21">
        <v>25.9746</v>
      </c>
      <c r="EH21">
        <v>999.9</v>
      </c>
      <c r="EI21">
        <v>0</v>
      </c>
      <c r="EJ21">
        <v>0</v>
      </c>
      <c r="EK21">
        <v>10042.5</v>
      </c>
      <c r="EL21">
        <v>0</v>
      </c>
      <c r="EM21">
        <v>7.23741</v>
      </c>
      <c r="EN21">
        <v>8.790620000000001</v>
      </c>
      <c r="EO21">
        <v>503.677</v>
      </c>
      <c r="EP21">
        <v>494.675</v>
      </c>
      <c r="EQ21">
        <v>0.224895</v>
      </c>
      <c r="ER21">
        <v>489.287</v>
      </c>
      <c r="ES21">
        <v>10.893</v>
      </c>
      <c r="ET21">
        <v>1.12764</v>
      </c>
      <c r="EU21">
        <v>1.10483</v>
      </c>
      <c r="EV21">
        <v>8.679119999999999</v>
      </c>
      <c r="EW21">
        <v>8.37749</v>
      </c>
      <c r="EX21">
        <v>1999.96</v>
      </c>
      <c r="EY21">
        <v>0.979999</v>
      </c>
      <c r="EZ21">
        <v>0.0200014</v>
      </c>
      <c r="FA21">
        <v>0</v>
      </c>
      <c r="FB21">
        <v>716.692</v>
      </c>
      <c r="FC21">
        <v>4.99957</v>
      </c>
      <c r="FD21">
        <v>14265.7</v>
      </c>
      <c r="FE21">
        <v>19282.2</v>
      </c>
      <c r="FF21">
        <v>36.562</v>
      </c>
      <c r="FG21">
        <v>37.687</v>
      </c>
      <c r="FH21">
        <v>36.562</v>
      </c>
      <c r="FI21">
        <v>36.937</v>
      </c>
      <c r="FJ21">
        <v>38.375</v>
      </c>
      <c r="FK21">
        <v>1955.06</v>
      </c>
      <c r="FL21">
        <v>39.9</v>
      </c>
      <c r="FM21">
        <v>0</v>
      </c>
      <c r="FN21">
        <v>1748960128.1</v>
      </c>
      <c r="FO21">
        <v>0</v>
      </c>
      <c r="FP21">
        <v>717.81764</v>
      </c>
      <c r="FQ21">
        <v>-3.208076982542723</v>
      </c>
      <c r="FR21">
        <v>-52.95384620994191</v>
      </c>
      <c r="FS21">
        <v>14271.66</v>
      </c>
      <c r="FT21">
        <v>15</v>
      </c>
      <c r="FU21">
        <v>1748955308</v>
      </c>
      <c r="FV21" t="s">
        <v>443</v>
      </c>
      <c r="FW21">
        <v>1748955300</v>
      </c>
      <c r="FX21">
        <v>1748955308</v>
      </c>
      <c r="FY21">
        <v>1</v>
      </c>
      <c r="FZ21">
        <v>1.152</v>
      </c>
      <c r="GA21">
        <v>-0.051</v>
      </c>
      <c r="GB21">
        <v>0.31</v>
      </c>
      <c r="GC21">
        <v>-0.077</v>
      </c>
      <c r="GD21">
        <v>400</v>
      </c>
      <c r="GE21">
        <v>6</v>
      </c>
      <c r="GF21">
        <v>0.23</v>
      </c>
      <c r="GG21">
        <v>0.02</v>
      </c>
      <c r="GH21">
        <v>1.249765924846102</v>
      </c>
      <c r="GI21">
        <v>-1.38193764252281</v>
      </c>
      <c r="GJ21">
        <v>3.091302206989351</v>
      </c>
      <c r="GK21">
        <v>0</v>
      </c>
      <c r="GL21">
        <v>-0.001428963355674214</v>
      </c>
      <c r="GM21">
        <v>-0.002904654960514794</v>
      </c>
      <c r="GN21">
        <v>0.009459883582756359</v>
      </c>
      <c r="GO21">
        <v>1</v>
      </c>
      <c r="GP21">
        <v>1</v>
      </c>
      <c r="GQ21">
        <v>2</v>
      </c>
      <c r="GR21" t="s">
        <v>444</v>
      </c>
      <c r="GS21">
        <v>2.14931</v>
      </c>
      <c r="GT21">
        <v>2.7086</v>
      </c>
      <c r="GU21">
        <v>0.113955</v>
      </c>
      <c r="GV21">
        <v>0.113242</v>
      </c>
      <c r="GW21">
        <v>0.0645217</v>
      </c>
      <c r="GX21">
        <v>0.0643296</v>
      </c>
      <c r="GY21">
        <v>24193.6</v>
      </c>
      <c r="GZ21">
        <v>25162.8</v>
      </c>
      <c r="HA21">
        <v>31060.4</v>
      </c>
      <c r="HB21">
        <v>31465.9</v>
      </c>
      <c r="HC21">
        <v>45536</v>
      </c>
      <c r="HD21">
        <v>42720.3</v>
      </c>
      <c r="HE21">
        <v>44965.8</v>
      </c>
      <c r="HF21">
        <v>41978.8</v>
      </c>
      <c r="HG21">
        <v>0.017</v>
      </c>
      <c r="HH21">
        <v>1.4486</v>
      </c>
      <c r="HI21">
        <v>0.09580329999999999</v>
      </c>
      <c r="HJ21">
        <v>0</v>
      </c>
      <c r="HK21">
        <v>24.4032</v>
      </c>
      <c r="HL21">
        <v>999.9</v>
      </c>
      <c r="HM21">
        <v>34.4</v>
      </c>
      <c r="HN21">
        <v>27.7</v>
      </c>
      <c r="HO21">
        <v>12.6468</v>
      </c>
      <c r="HP21">
        <v>61.8995</v>
      </c>
      <c r="HQ21">
        <v>0</v>
      </c>
      <c r="HR21">
        <v>0</v>
      </c>
      <c r="HS21">
        <v>-0.158125</v>
      </c>
      <c r="HT21">
        <v>-0.286789</v>
      </c>
      <c r="HU21">
        <v>20.2243</v>
      </c>
      <c r="HV21">
        <v>5.22208</v>
      </c>
      <c r="HW21">
        <v>11.9021</v>
      </c>
      <c r="HX21">
        <v>4.9717</v>
      </c>
      <c r="HY21">
        <v>3.27293</v>
      </c>
      <c r="HZ21">
        <v>9999</v>
      </c>
      <c r="IA21">
        <v>9999</v>
      </c>
      <c r="IB21">
        <v>9999</v>
      </c>
      <c r="IC21">
        <v>999.9</v>
      </c>
      <c r="ID21">
        <v>1.87943</v>
      </c>
      <c r="IE21">
        <v>1.87958</v>
      </c>
      <c r="IF21">
        <v>1.88166</v>
      </c>
      <c r="IG21">
        <v>1.87469</v>
      </c>
      <c r="IH21">
        <v>1.87805</v>
      </c>
      <c r="II21">
        <v>1.87747</v>
      </c>
      <c r="IJ21">
        <v>1.87454</v>
      </c>
      <c r="IK21">
        <v>1.88231</v>
      </c>
      <c r="IL21">
        <v>0</v>
      </c>
      <c r="IM21">
        <v>0</v>
      </c>
      <c r="IN21">
        <v>0</v>
      </c>
      <c r="IO21">
        <v>0</v>
      </c>
      <c r="IP21" t="s">
        <v>445</v>
      </c>
      <c r="IQ21" t="s">
        <v>446</v>
      </c>
      <c r="IR21" t="s">
        <v>447</v>
      </c>
      <c r="IS21" t="s">
        <v>447</v>
      </c>
      <c r="IT21" t="s">
        <v>447</v>
      </c>
      <c r="IU21" t="s">
        <v>447</v>
      </c>
      <c r="IV21">
        <v>0</v>
      </c>
      <c r="IW21">
        <v>100</v>
      </c>
      <c r="IX21">
        <v>100</v>
      </c>
      <c r="IY21">
        <v>0.303</v>
      </c>
      <c r="IZ21">
        <v>-0.0562</v>
      </c>
      <c r="JA21">
        <v>0.05849680989268169</v>
      </c>
      <c r="JB21">
        <v>0.001323615700540971</v>
      </c>
      <c r="JC21">
        <v>-2.008821720501489E-06</v>
      </c>
      <c r="JD21">
        <v>6.811706543154579E-10</v>
      </c>
      <c r="JE21">
        <v>-0.1371248497728609</v>
      </c>
      <c r="JF21">
        <v>0.01340756427336354</v>
      </c>
      <c r="JG21">
        <v>-0.0007051983484813201</v>
      </c>
      <c r="JH21">
        <v>1.366541560347856E-05</v>
      </c>
      <c r="JI21">
        <v>17</v>
      </c>
      <c r="JJ21">
        <v>1974</v>
      </c>
      <c r="JK21">
        <v>3</v>
      </c>
      <c r="JL21">
        <v>22</v>
      </c>
      <c r="JM21">
        <v>80.5</v>
      </c>
      <c r="JN21">
        <v>80.3</v>
      </c>
      <c r="JO21">
        <v>4.42871</v>
      </c>
      <c r="JP21">
        <v>4.99634</v>
      </c>
      <c r="JQ21">
        <v>0.227051</v>
      </c>
      <c r="JR21">
        <v>0.00610352</v>
      </c>
      <c r="JS21">
        <v>0.253906</v>
      </c>
      <c r="JT21">
        <v>4.99634</v>
      </c>
      <c r="JU21">
        <v>32.0024</v>
      </c>
      <c r="JV21">
        <v>24.1313</v>
      </c>
      <c r="JW21">
        <v>2</v>
      </c>
      <c r="JX21">
        <v>-40.324</v>
      </c>
      <c r="JY21">
        <v>237.781</v>
      </c>
      <c r="JZ21">
        <v>25.0002</v>
      </c>
      <c r="KA21">
        <v>25.213</v>
      </c>
      <c r="KB21">
        <v>30.0002</v>
      </c>
      <c r="KC21">
        <v>25.3573</v>
      </c>
      <c r="KD21">
        <v>25.292</v>
      </c>
      <c r="KE21">
        <v>-1</v>
      </c>
      <c r="KF21">
        <v>-30</v>
      </c>
      <c r="KG21">
        <v>-30</v>
      </c>
      <c r="KH21">
        <v>25</v>
      </c>
      <c r="KI21">
        <v>400</v>
      </c>
      <c r="KJ21">
        <v>6.27583</v>
      </c>
      <c r="KK21">
        <v>101.64</v>
      </c>
      <c r="KL21">
        <v>100.403</v>
      </c>
    </row>
    <row r="22" spans="1:298">
      <c r="A22">
        <v>6</v>
      </c>
      <c r="B22">
        <v>1748960429.1</v>
      </c>
      <c r="C22">
        <v>1502.599999904633</v>
      </c>
      <c r="D22" t="s">
        <v>456</v>
      </c>
      <c r="E22" t="s">
        <v>457</v>
      </c>
      <c r="F22" t="s">
        <v>436</v>
      </c>
      <c r="G22" t="s">
        <v>437</v>
      </c>
      <c r="H22" t="s">
        <v>438</v>
      </c>
      <c r="I22" t="s">
        <v>439</v>
      </c>
      <c r="J22" t="s">
        <v>440</v>
      </c>
      <c r="N22">
        <v>1748960429.1</v>
      </c>
      <c r="O22">
        <f>(P22)/1000</f>
        <v>0</v>
      </c>
      <c r="P22">
        <f>IF(DU22, AS22, AM22)</f>
        <v>0</v>
      </c>
      <c r="Q22">
        <f>IF(DU22, AN22, AL22)</f>
        <v>0</v>
      </c>
      <c r="R22">
        <f>DW22 - IF(AZ22&gt;1, Q22*DQ22*100.0/(BB22), 0)</f>
        <v>0</v>
      </c>
      <c r="S22">
        <f>((Y22-O22/2)*R22-Q22)/(Y22+O22/2)</f>
        <v>0</v>
      </c>
      <c r="T22">
        <f>S22*(ED22+EE22)/1000.0</f>
        <v>0</v>
      </c>
      <c r="U22">
        <f>(DW22 - IF(AZ22&gt;1, Q22*DQ22*100.0/(BB22), 0))*(ED22+EE22)/1000.0</f>
        <v>0</v>
      </c>
      <c r="V22">
        <f>2.0/((1/X22-1/W22)+SIGN(X22)*SQRT((1/X22-1/W22)*(1/X22-1/W22) + 4*DR22/((DR22+1)*(DR22+1))*(2*1/X22*1/W22-1/W22*1/W22)))</f>
        <v>0</v>
      </c>
      <c r="W22">
        <f>IF(LEFT(DS22,1)&lt;&gt;"0",IF(LEFT(DS22,1)="1",3.0,DT22),$D$5+$E$5*(EK22*ED22/($K$5*1000))+$F$5*(EK22*ED22/($K$5*1000))*MAX(MIN(DQ22,$J$5),$I$5)*MAX(MIN(DQ22,$J$5),$I$5)+$G$5*MAX(MIN(DQ22,$J$5),$I$5)*(EK22*ED22/($K$5*1000))+$H$5*(EK22*ED22/($K$5*1000))*(EK22*ED22/($K$5*1000)))</f>
        <v>0</v>
      </c>
      <c r="X22">
        <f>O22*(1000-(1000*0.61365*exp(17.502*AB22/(240.97+AB22))/(ED22+EE22)+DY22)/2)/(1000*0.61365*exp(17.502*AB22/(240.97+AB22))/(ED22+EE22)-DY22)</f>
        <v>0</v>
      </c>
      <c r="Y22">
        <f>1/((DR22+1)/(V22/1.6)+1/(W22/1.37)) + DR22/((DR22+1)/(V22/1.6) + DR22/(W22/1.37))</f>
        <v>0</v>
      </c>
      <c r="Z22">
        <f>(DM22*DP22)</f>
        <v>0</v>
      </c>
      <c r="AA22">
        <f>(EF22+(Z22+2*0.95*5.67E-8*(((EF22+$B$7)+273)^4-(EF22+273)^4)-44100*O22)/(1.84*29.3*W22+8*0.95*5.67E-8*(EF22+273)^3))</f>
        <v>0</v>
      </c>
      <c r="AB22">
        <f>($C$7*EG22+$D$7*EH22+$E$7*AA22)</f>
        <v>0</v>
      </c>
      <c r="AC22">
        <f>0.61365*exp(17.502*AB22/(240.97+AB22))</f>
        <v>0</v>
      </c>
      <c r="AD22">
        <f>(AE22/AF22*100)</f>
        <v>0</v>
      </c>
      <c r="AE22">
        <f>DY22*(ED22+EE22)/1000</f>
        <v>0</v>
      </c>
      <c r="AF22">
        <f>0.61365*exp(17.502*EF22/(240.97+EF22))</f>
        <v>0</v>
      </c>
      <c r="AG22">
        <f>(AC22-DY22*(ED22+EE22)/1000)</f>
        <v>0</v>
      </c>
      <c r="AH22">
        <f>(-O22*44100)</f>
        <v>0</v>
      </c>
      <c r="AI22">
        <f>2*29.3*W22*0.92*(EF22-AB22)</f>
        <v>0</v>
      </c>
      <c r="AJ22">
        <f>2*0.95*5.67E-8*(((EF22+$B$7)+273)^4-(AB22+273)^4)</f>
        <v>0</v>
      </c>
      <c r="AK22">
        <f>Z22+AJ22+AH22+AI22</f>
        <v>0</v>
      </c>
      <c r="AL22">
        <f>EC22*AZ22*(DX22-DW22*(1000-AZ22*DZ22)/(1000-AZ22*DY22))/(100*DQ22)</f>
        <v>0</v>
      </c>
      <c r="AM22">
        <f>1000*EC22*AZ22*(DY22-DZ22)/(100*DQ22*(1000-AZ22*DY22))</f>
        <v>0</v>
      </c>
      <c r="AN22">
        <f>(AO22 - AP22 - ED22*1E3/(8.314*(EF22+273.15)) * AR22/EC22 * AQ22) * EC22/(100*DQ22) * (1000 - DZ22)/1000</f>
        <v>0</v>
      </c>
      <c r="AO22">
        <v>520.373305006993</v>
      </c>
      <c r="AP22">
        <v>517.295678787879</v>
      </c>
      <c r="AQ22">
        <v>0.3097733333334052</v>
      </c>
      <c r="AR22">
        <v>66.45999999999999</v>
      </c>
      <c r="AS22">
        <f>(AU22 - AT22 + ED22*1E3/(8.314*(EF22+273.15)) * AW22/EC22 * AV22) * EC22/(100*DQ22) * 1000/(1000 - AU22)</f>
        <v>0</v>
      </c>
      <c r="AT22">
        <v>11.07840872055943</v>
      </c>
      <c r="AU22">
        <v>10.88718251748252</v>
      </c>
      <c r="AV22">
        <v>-0.03478360839160276</v>
      </c>
      <c r="AW22">
        <v>77.3</v>
      </c>
      <c r="AX22">
        <v>2</v>
      </c>
      <c r="AY22">
        <v>100</v>
      </c>
      <c r="AZ22">
        <f>IF(AX22*$H$13&gt;=BB22,1.0,(BB22/(BB22-AX22*$H$13)))</f>
        <v>0</v>
      </c>
      <c r="BA22">
        <f>(AZ22-1)*100</f>
        <v>0</v>
      </c>
      <c r="BB22">
        <f>MAX(0,($B$13+$C$13*EK22)/(1+$D$13*EK22)*ED22/(EF22+273)*$E$13)</f>
        <v>0</v>
      </c>
      <c r="BC22" t="s">
        <v>441</v>
      </c>
      <c r="BD22" t="s">
        <v>441</v>
      </c>
      <c r="BE22">
        <v>0</v>
      </c>
      <c r="BF22">
        <v>0</v>
      </c>
      <c r="BG22">
        <f>1-BE22/BF22</f>
        <v>0</v>
      </c>
      <c r="BH22">
        <v>0</v>
      </c>
      <c r="BI22" t="s">
        <v>441</v>
      </c>
      <c r="BJ22" t="s">
        <v>441</v>
      </c>
      <c r="BK22">
        <v>0</v>
      </c>
      <c r="BL22">
        <v>0</v>
      </c>
      <c r="BM22">
        <f>1-BK22/BL22</f>
        <v>0</v>
      </c>
      <c r="BN22">
        <v>0.5</v>
      </c>
      <c r="BO22">
        <f>DN22</f>
        <v>0</v>
      </c>
      <c r="BP22">
        <f>Q22</f>
        <v>0</v>
      </c>
      <c r="BQ22">
        <f>BM22*BN22*BO22</f>
        <v>0</v>
      </c>
      <c r="BR22">
        <f>(BP22-BH22)/BO22</f>
        <v>0</v>
      </c>
      <c r="BS22">
        <f>(BF22-BL22)/BL22</f>
        <v>0</v>
      </c>
      <c r="BT22">
        <f>BE22/(BG22+BE22/BL22)</f>
        <v>0</v>
      </c>
      <c r="BU22" t="s">
        <v>441</v>
      </c>
      <c r="BV22">
        <v>0</v>
      </c>
      <c r="BW22">
        <f>IF(BV22&lt;&gt;0, BV22, BT22)</f>
        <v>0</v>
      </c>
      <c r="BX22">
        <f>1-BW22/BL22</f>
        <v>0</v>
      </c>
      <c r="BY22">
        <f>(BL22-BK22)/(BL22-BW22)</f>
        <v>0</v>
      </c>
      <c r="BZ22">
        <f>(BF22-BL22)/(BF22-BW22)</f>
        <v>0</v>
      </c>
      <c r="CA22">
        <f>(BL22-BK22)/(BL22-BE22)</f>
        <v>0</v>
      </c>
      <c r="CB22">
        <f>(BF22-BL22)/(BF22-BE22)</f>
        <v>0</v>
      </c>
      <c r="CC22">
        <f>(BY22*BW22/BK22)</f>
        <v>0</v>
      </c>
      <c r="CD22">
        <f>(1-CC22)</f>
        <v>0</v>
      </c>
      <c r="DM22">
        <f>$B$11*EL22+$C$11*EM22+$F$11*EX22*(1-FA22)</f>
        <v>0</v>
      </c>
      <c r="DN22">
        <f>DM22*DO22</f>
        <v>0</v>
      </c>
      <c r="DO22">
        <f>($B$11*$D$9+$C$11*$D$9+$F$11*((FK22+FC22)/MAX(FK22+FC22+FL22, 0.1)*$I$9+FL22/MAX(FK22+FC22+FL22, 0.1)*$J$9))/($B$11+$C$11+$F$11)</f>
        <v>0</v>
      </c>
      <c r="DP22">
        <f>($B$11*$K$9+$C$11*$K$9+$F$11*((FK22+FC22)/MAX(FK22+FC22+FL22, 0.1)*$P$9+FL22/MAX(FK22+FC22+FL22, 0.1)*$Q$9))/($B$11+$C$11+$F$11)</f>
        <v>0</v>
      </c>
      <c r="DQ22">
        <v>6</v>
      </c>
      <c r="DR22">
        <v>0.5</v>
      </c>
      <c r="DS22" t="s">
        <v>442</v>
      </c>
      <c r="DT22">
        <v>2</v>
      </c>
      <c r="DU22" t="b">
        <v>1</v>
      </c>
      <c r="DV22">
        <v>1748960429.1</v>
      </c>
      <c r="DW22">
        <v>511.816</v>
      </c>
      <c r="DX22">
        <v>514.059</v>
      </c>
      <c r="DY22">
        <v>10.9214</v>
      </c>
      <c r="DZ22">
        <v>11.0731</v>
      </c>
      <c r="EA22">
        <v>511.515</v>
      </c>
      <c r="EB22">
        <v>10.9783</v>
      </c>
      <c r="EC22">
        <v>-144.458</v>
      </c>
      <c r="ED22">
        <v>101.423</v>
      </c>
      <c r="EE22">
        <v>0.00300689</v>
      </c>
      <c r="EF22">
        <v>25.8856</v>
      </c>
      <c r="EG22">
        <v>25.1334</v>
      </c>
      <c r="EH22">
        <v>999.9</v>
      </c>
      <c r="EI22">
        <v>0</v>
      </c>
      <c r="EJ22">
        <v>0</v>
      </c>
      <c r="EK22">
        <v>10066.2</v>
      </c>
      <c r="EL22">
        <v>0</v>
      </c>
      <c r="EM22">
        <v>7.23741</v>
      </c>
      <c r="EN22">
        <v>-2.24295</v>
      </c>
      <c r="EO22">
        <v>517.468</v>
      </c>
      <c r="EP22">
        <v>519.8150000000001</v>
      </c>
      <c r="EQ22">
        <v>-0.151694</v>
      </c>
      <c r="ER22">
        <v>514.059</v>
      </c>
      <c r="ES22">
        <v>11.0731</v>
      </c>
      <c r="ET22">
        <v>1.10768</v>
      </c>
      <c r="EU22">
        <v>1.12307</v>
      </c>
      <c r="EV22">
        <v>8.415459999999999</v>
      </c>
      <c r="EW22">
        <v>8.61904</v>
      </c>
      <c r="EX22">
        <v>0.0499957</v>
      </c>
      <c r="EY22">
        <v>0</v>
      </c>
      <c r="EZ22">
        <v>0</v>
      </c>
      <c r="FA22">
        <v>0</v>
      </c>
      <c r="FB22">
        <v>489.62</v>
      </c>
      <c r="FC22">
        <v>0.0499957</v>
      </c>
      <c r="FD22">
        <v>-4.6</v>
      </c>
      <c r="FE22">
        <v>-1.54</v>
      </c>
      <c r="FF22">
        <v>35.75</v>
      </c>
      <c r="FG22">
        <v>40.125</v>
      </c>
      <c r="FH22">
        <v>37.75</v>
      </c>
      <c r="FI22">
        <v>40</v>
      </c>
      <c r="FJ22">
        <v>38.5</v>
      </c>
      <c r="FK22">
        <v>0</v>
      </c>
      <c r="FL22">
        <v>0</v>
      </c>
      <c r="FM22">
        <v>0</v>
      </c>
      <c r="FN22">
        <v>1748960428.8</v>
      </c>
      <c r="FO22">
        <v>0</v>
      </c>
      <c r="FP22">
        <v>488.8476923076923</v>
      </c>
      <c r="FQ22">
        <v>-5.123418840442562</v>
      </c>
      <c r="FR22">
        <v>-4.149059964766426</v>
      </c>
      <c r="FS22">
        <v>-2.996153846153846</v>
      </c>
      <c r="FT22">
        <v>15</v>
      </c>
      <c r="FU22">
        <v>1748955308</v>
      </c>
      <c r="FV22" t="s">
        <v>443</v>
      </c>
      <c r="FW22">
        <v>1748955300</v>
      </c>
      <c r="FX22">
        <v>1748955308</v>
      </c>
      <c r="FY22">
        <v>1</v>
      </c>
      <c r="FZ22">
        <v>1.152</v>
      </c>
      <c r="GA22">
        <v>-0.051</v>
      </c>
      <c r="GB22">
        <v>0.31</v>
      </c>
      <c r="GC22">
        <v>-0.077</v>
      </c>
      <c r="GD22">
        <v>400</v>
      </c>
      <c r="GE22">
        <v>6</v>
      </c>
      <c r="GF22">
        <v>0.23</v>
      </c>
      <c r="GG22">
        <v>0.02</v>
      </c>
      <c r="GH22">
        <v>-0.2990885838801978</v>
      </c>
      <c r="GI22">
        <v>5.038014016928654</v>
      </c>
      <c r="GJ22">
        <v>4.824975439456102</v>
      </c>
      <c r="GK22">
        <v>0</v>
      </c>
      <c r="GL22">
        <v>0.0008346435059811887</v>
      </c>
      <c r="GM22">
        <v>-0.01260591370265088</v>
      </c>
      <c r="GN22">
        <v>0.01554788734275157</v>
      </c>
      <c r="GO22">
        <v>1</v>
      </c>
      <c r="GP22">
        <v>1</v>
      </c>
      <c r="GQ22">
        <v>2</v>
      </c>
      <c r="GR22" t="s">
        <v>444</v>
      </c>
      <c r="GS22">
        <v>2.14896</v>
      </c>
      <c r="GT22">
        <v>2.70863</v>
      </c>
      <c r="GU22">
        <v>0.116212</v>
      </c>
      <c r="GV22">
        <v>0.117369</v>
      </c>
      <c r="GW22">
        <v>0.0636372</v>
      </c>
      <c r="GX22">
        <v>0.0651378</v>
      </c>
      <c r="GY22">
        <v>24128.4</v>
      </c>
      <c r="GZ22">
        <v>25041.3</v>
      </c>
      <c r="HA22">
        <v>31056.1</v>
      </c>
      <c r="HB22">
        <v>31460.5</v>
      </c>
      <c r="HC22">
        <v>45573</v>
      </c>
      <c r="HD22">
        <v>42676.6</v>
      </c>
      <c r="HE22">
        <v>44959.9</v>
      </c>
      <c r="HF22">
        <v>41972.2</v>
      </c>
      <c r="HG22">
        <v>0.017</v>
      </c>
      <c r="HH22">
        <v>1.44878</v>
      </c>
      <c r="HI22">
        <v>0.06395579999999999</v>
      </c>
      <c r="HJ22">
        <v>0</v>
      </c>
      <c r="HK22">
        <v>24.0833</v>
      </c>
      <c r="HL22">
        <v>999.9</v>
      </c>
      <c r="HM22">
        <v>34.1</v>
      </c>
      <c r="HN22">
        <v>27.7</v>
      </c>
      <c r="HO22">
        <v>12.5385</v>
      </c>
      <c r="HP22">
        <v>62.0149</v>
      </c>
      <c r="HQ22">
        <v>0</v>
      </c>
      <c r="HR22">
        <v>0</v>
      </c>
      <c r="HS22">
        <v>-0.152973</v>
      </c>
      <c r="HT22">
        <v>-0.369523</v>
      </c>
      <c r="HU22">
        <v>20.2425</v>
      </c>
      <c r="HV22">
        <v>5.22328</v>
      </c>
      <c r="HW22">
        <v>11.9021</v>
      </c>
      <c r="HX22">
        <v>4.9721</v>
      </c>
      <c r="HY22">
        <v>3.273</v>
      </c>
      <c r="HZ22">
        <v>9999</v>
      </c>
      <c r="IA22">
        <v>9999</v>
      </c>
      <c r="IB22">
        <v>9999</v>
      </c>
      <c r="IC22">
        <v>999.9</v>
      </c>
      <c r="ID22">
        <v>1.87943</v>
      </c>
      <c r="IE22">
        <v>1.87958</v>
      </c>
      <c r="IF22">
        <v>1.88161</v>
      </c>
      <c r="IG22">
        <v>1.87468</v>
      </c>
      <c r="IH22">
        <v>1.87805</v>
      </c>
      <c r="II22">
        <v>1.87744</v>
      </c>
      <c r="IJ22">
        <v>1.87454</v>
      </c>
      <c r="IK22">
        <v>1.88225</v>
      </c>
      <c r="IL22">
        <v>0</v>
      </c>
      <c r="IM22">
        <v>0</v>
      </c>
      <c r="IN22">
        <v>0</v>
      </c>
      <c r="IO22">
        <v>0</v>
      </c>
      <c r="IP22" t="s">
        <v>445</v>
      </c>
      <c r="IQ22" t="s">
        <v>446</v>
      </c>
      <c r="IR22" t="s">
        <v>447</v>
      </c>
      <c r="IS22" t="s">
        <v>447</v>
      </c>
      <c r="IT22" t="s">
        <v>447</v>
      </c>
      <c r="IU22" t="s">
        <v>447</v>
      </c>
      <c r="IV22">
        <v>0</v>
      </c>
      <c r="IW22">
        <v>100</v>
      </c>
      <c r="IX22">
        <v>100</v>
      </c>
      <c r="IY22">
        <v>0.301</v>
      </c>
      <c r="IZ22">
        <v>-0.0569</v>
      </c>
      <c r="JA22">
        <v>0.05849680989268169</v>
      </c>
      <c r="JB22">
        <v>0.001323615700540971</v>
      </c>
      <c r="JC22">
        <v>-2.008821720501489E-06</v>
      </c>
      <c r="JD22">
        <v>6.811706543154579E-10</v>
      </c>
      <c r="JE22">
        <v>-0.1371248497728609</v>
      </c>
      <c r="JF22">
        <v>0.01340756427336354</v>
      </c>
      <c r="JG22">
        <v>-0.0007051983484813201</v>
      </c>
      <c r="JH22">
        <v>1.366541560347856E-05</v>
      </c>
      <c r="JI22">
        <v>17</v>
      </c>
      <c r="JJ22">
        <v>1974</v>
      </c>
      <c r="JK22">
        <v>3</v>
      </c>
      <c r="JL22">
        <v>22</v>
      </c>
      <c r="JM22">
        <v>85.5</v>
      </c>
      <c r="JN22">
        <v>85.40000000000001</v>
      </c>
      <c r="JO22">
        <v>4.40918</v>
      </c>
      <c r="JP22">
        <v>4.99634</v>
      </c>
      <c r="JQ22">
        <v>0.227051</v>
      </c>
      <c r="JR22">
        <v>0.00610352</v>
      </c>
      <c r="JS22">
        <v>0.253906</v>
      </c>
      <c r="JT22">
        <v>4.99634</v>
      </c>
      <c r="JU22">
        <v>32.0024</v>
      </c>
      <c r="JV22">
        <v>24.1488</v>
      </c>
      <c r="JW22">
        <v>2</v>
      </c>
      <c r="JX22">
        <v>-40.3118</v>
      </c>
      <c r="JY22">
        <v>238.01</v>
      </c>
      <c r="JZ22">
        <v>24.9997</v>
      </c>
      <c r="KA22">
        <v>25.266</v>
      </c>
      <c r="KB22">
        <v>30</v>
      </c>
      <c r="KC22">
        <v>25.4108</v>
      </c>
      <c r="KD22">
        <v>25.3343</v>
      </c>
      <c r="KE22">
        <v>-1</v>
      </c>
      <c r="KF22">
        <v>-30</v>
      </c>
      <c r="KG22">
        <v>-30</v>
      </c>
      <c r="KH22">
        <v>25</v>
      </c>
      <c r="KI22">
        <v>400</v>
      </c>
      <c r="KJ22">
        <v>6.27583</v>
      </c>
      <c r="KK22">
        <v>101.626</v>
      </c>
      <c r="KL22">
        <v>100.387</v>
      </c>
    </row>
    <row r="23" spans="1:298">
      <c r="A23">
        <v>7</v>
      </c>
      <c r="B23">
        <v>1748960729.6</v>
      </c>
      <c r="C23">
        <v>1803.099999904633</v>
      </c>
      <c r="D23" t="s">
        <v>458</v>
      </c>
      <c r="E23" t="s">
        <v>459</v>
      </c>
      <c r="F23" t="s">
        <v>436</v>
      </c>
      <c r="G23" t="s">
        <v>437</v>
      </c>
      <c r="H23" t="s">
        <v>438</v>
      </c>
      <c r="I23" t="s">
        <v>439</v>
      </c>
      <c r="J23" t="s">
        <v>440</v>
      </c>
      <c r="N23">
        <v>1748960729.6</v>
      </c>
      <c r="O23">
        <f>(P23)/1000</f>
        <v>0</v>
      </c>
      <c r="P23">
        <f>IF(DU23, AS23, AM23)</f>
        <v>0</v>
      </c>
      <c r="Q23">
        <f>IF(DU23, AN23, AL23)</f>
        <v>0</v>
      </c>
      <c r="R23">
        <f>DW23 - IF(AZ23&gt;1, Q23*DQ23*100.0/(BB23), 0)</f>
        <v>0</v>
      </c>
      <c r="S23">
        <f>((Y23-O23/2)*R23-Q23)/(Y23+O23/2)</f>
        <v>0</v>
      </c>
      <c r="T23">
        <f>S23*(ED23+EE23)/1000.0</f>
        <v>0</v>
      </c>
      <c r="U23">
        <f>(DW23 - IF(AZ23&gt;1, Q23*DQ23*100.0/(BB23), 0))*(ED23+EE23)/1000.0</f>
        <v>0</v>
      </c>
      <c r="V23">
        <f>2.0/((1/X23-1/W23)+SIGN(X23)*SQRT((1/X23-1/W23)*(1/X23-1/W23) + 4*DR23/((DR23+1)*(DR23+1))*(2*1/X23*1/W23-1/W23*1/W23)))</f>
        <v>0</v>
      </c>
      <c r="W23">
        <f>IF(LEFT(DS23,1)&lt;&gt;"0",IF(LEFT(DS23,1)="1",3.0,DT23),$D$5+$E$5*(EK23*ED23/($K$5*1000))+$F$5*(EK23*ED23/($K$5*1000))*MAX(MIN(DQ23,$J$5),$I$5)*MAX(MIN(DQ23,$J$5),$I$5)+$G$5*MAX(MIN(DQ23,$J$5),$I$5)*(EK23*ED23/($K$5*1000))+$H$5*(EK23*ED23/($K$5*1000))*(EK23*ED23/($K$5*1000)))</f>
        <v>0</v>
      </c>
      <c r="X23">
        <f>O23*(1000-(1000*0.61365*exp(17.502*AB23/(240.97+AB23))/(ED23+EE23)+DY23)/2)/(1000*0.61365*exp(17.502*AB23/(240.97+AB23))/(ED23+EE23)-DY23)</f>
        <v>0</v>
      </c>
      <c r="Y23">
        <f>1/((DR23+1)/(V23/1.6)+1/(W23/1.37)) + DR23/((DR23+1)/(V23/1.6) + DR23/(W23/1.37))</f>
        <v>0</v>
      </c>
      <c r="Z23">
        <f>(DM23*DP23)</f>
        <v>0</v>
      </c>
      <c r="AA23">
        <f>(EF23+(Z23+2*0.95*5.67E-8*(((EF23+$B$7)+273)^4-(EF23+273)^4)-44100*O23)/(1.84*29.3*W23+8*0.95*5.67E-8*(EF23+273)^3))</f>
        <v>0</v>
      </c>
      <c r="AB23">
        <f>($C$7*EG23+$D$7*EH23+$E$7*AA23)</f>
        <v>0</v>
      </c>
      <c r="AC23">
        <f>0.61365*exp(17.502*AB23/(240.97+AB23))</f>
        <v>0</v>
      </c>
      <c r="AD23">
        <f>(AE23/AF23*100)</f>
        <v>0</v>
      </c>
      <c r="AE23">
        <f>DY23*(ED23+EE23)/1000</f>
        <v>0</v>
      </c>
      <c r="AF23">
        <f>0.61365*exp(17.502*EF23/(240.97+EF23))</f>
        <v>0</v>
      </c>
      <c r="AG23">
        <f>(AC23-DY23*(ED23+EE23)/1000)</f>
        <v>0</v>
      </c>
      <c r="AH23">
        <f>(-O23*44100)</f>
        <v>0</v>
      </c>
      <c r="AI23">
        <f>2*29.3*W23*0.92*(EF23-AB23)</f>
        <v>0</v>
      </c>
      <c r="AJ23">
        <f>2*0.95*5.67E-8*(((EF23+$B$7)+273)^4-(AB23+273)^4)</f>
        <v>0</v>
      </c>
      <c r="AK23">
        <f>Z23+AJ23+AH23+AI23</f>
        <v>0</v>
      </c>
      <c r="AL23">
        <f>EC23*AZ23*(DX23-DW23*(1000-AZ23*DZ23)/(1000-AZ23*DY23))/(100*DQ23)</f>
        <v>0</v>
      </c>
      <c r="AM23">
        <f>1000*EC23*AZ23*(DY23-DZ23)/(100*DQ23*(1000-AZ23*DY23))</f>
        <v>0</v>
      </c>
      <c r="AN23">
        <f>(AO23 - AP23 - ED23*1E3/(8.314*(EF23+273.15)) * AR23/EC23 * AQ23) * EC23/(100*DQ23) * (1000 - DZ23)/1000</f>
        <v>0</v>
      </c>
      <c r="AO23">
        <v>523.3857603132869</v>
      </c>
      <c r="AP23">
        <v>533.4633030303031</v>
      </c>
      <c r="AQ23">
        <v>0.2141466666667676</v>
      </c>
      <c r="AR23">
        <v>66.45999999999999</v>
      </c>
      <c r="AS23">
        <f>(AU23 - AT23 + ED23*1E3/(8.314*(EF23+273.15)) * AW23/EC23 * AV23) * EC23/(100*DQ23) * 1000/(1000 - AU23)</f>
        <v>0</v>
      </c>
      <c r="AT23">
        <v>11.48073145286713</v>
      </c>
      <c r="AU23">
        <v>11.1632090909091</v>
      </c>
      <c r="AV23">
        <v>0.05562181818182555</v>
      </c>
      <c r="AW23">
        <v>77.3</v>
      </c>
      <c r="AX23">
        <v>2</v>
      </c>
      <c r="AY23">
        <v>100</v>
      </c>
      <c r="AZ23">
        <f>IF(AX23*$H$13&gt;=BB23,1.0,(BB23/(BB23-AX23*$H$13)))</f>
        <v>0</v>
      </c>
      <c r="BA23">
        <f>(AZ23-1)*100</f>
        <v>0</v>
      </c>
      <c r="BB23">
        <f>MAX(0,($B$13+$C$13*EK23)/(1+$D$13*EK23)*ED23/(EF23+273)*$E$13)</f>
        <v>0</v>
      </c>
      <c r="BC23" t="s">
        <v>441</v>
      </c>
      <c r="BD23" t="s">
        <v>441</v>
      </c>
      <c r="BE23">
        <v>0</v>
      </c>
      <c r="BF23">
        <v>0</v>
      </c>
      <c r="BG23">
        <f>1-BE23/BF23</f>
        <v>0</v>
      </c>
      <c r="BH23">
        <v>0</v>
      </c>
      <c r="BI23" t="s">
        <v>441</v>
      </c>
      <c r="BJ23" t="s">
        <v>441</v>
      </c>
      <c r="BK23">
        <v>0</v>
      </c>
      <c r="BL23">
        <v>0</v>
      </c>
      <c r="BM23">
        <f>1-BK23/BL23</f>
        <v>0</v>
      </c>
      <c r="BN23">
        <v>0.5</v>
      </c>
      <c r="BO23">
        <f>DN23</f>
        <v>0</v>
      </c>
      <c r="BP23">
        <f>Q23</f>
        <v>0</v>
      </c>
      <c r="BQ23">
        <f>BM23*BN23*BO23</f>
        <v>0</v>
      </c>
      <c r="BR23">
        <f>(BP23-BH23)/BO23</f>
        <v>0</v>
      </c>
      <c r="BS23">
        <f>(BF23-BL23)/BL23</f>
        <v>0</v>
      </c>
      <c r="BT23">
        <f>BE23/(BG23+BE23/BL23)</f>
        <v>0</v>
      </c>
      <c r="BU23" t="s">
        <v>441</v>
      </c>
      <c r="BV23">
        <v>0</v>
      </c>
      <c r="BW23">
        <f>IF(BV23&lt;&gt;0, BV23, BT23)</f>
        <v>0</v>
      </c>
      <c r="BX23">
        <f>1-BW23/BL23</f>
        <v>0</v>
      </c>
      <c r="BY23">
        <f>(BL23-BK23)/(BL23-BW23)</f>
        <v>0</v>
      </c>
      <c r="BZ23">
        <f>(BF23-BL23)/(BF23-BW23)</f>
        <v>0</v>
      </c>
      <c r="CA23">
        <f>(BL23-BK23)/(BL23-BE23)</f>
        <v>0</v>
      </c>
      <c r="CB23">
        <f>(BF23-BL23)/(BF23-BE23)</f>
        <v>0</v>
      </c>
      <c r="CC23">
        <f>(BY23*BW23/BK23)</f>
        <v>0</v>
      </c>
      <c r="CD23">
        <f>(1-CC23)</f>
        <v>0</v>
      </c>
      <c r="DM23">
        <f>$B$11*EL23+$C$11*EM23+$F$11*EX23*(1-FA23)</f>
        <v>0</v>
      </c>
      <c r="DN23">
        <f>DM23*DO23</f>
        <v>0</v>
      </c>
      <c r="DO23">
        <f>($B$11*$D$9+$C$11*$D$9+$F$11*((FK23+FC23)/MAX(FK23+FC23+FL23, 0.1)*$I$9+FL23/MAX(FK23+FC23+FL23, 0.1)*$J$9))/($B$11+$C$11+$F$11)</f>
        <v>0</v>
      </c>
      <c r="DP23">
        <f>($B$11*$K$9+$C$11*$K$9+$F$11*((FK23+FC23)/MAX(FK23+FC23+FL23, 0.1)*$P$9+FL23/MAX(FK23+FC23+FL23, 0.1)*$Q$9))/($B$11+$C$11+$F$11)</f>
        <v>0</v>
      </c>
      <c r="DQ23">
        <v>6</v>
      </c>
      <c r="DR23">
        <v>0.5</v>
      </c>
      <c r="DS23" t="s">
        <v>442</v>
      </c>
      <c r="DT23">
        <v>2</v>
      </c>
      <c r="DU23" t="b">
        <v>1</v>
      </c>
      <c r="DV23">
        <v>1748960729.6</v>
      </c>
      <c r="DW23">
        <v>527.296</v>
      </c>
      <c r="DX23">
        <v>516.848</v>
      </c>
      <c r="DY23">
        <v>11.1159</v>
      </c>
      <c r="DZ23">
        <v>11.508</v>
      </c>
      <c r="EA23">
        <v>526.998</v>
      </c>
      <c r="EB23">
        <v>11.1722</v>
      </c>
      <c r="EC23">
        <v>-144.286</v>
      </c>
      <c r="ED23">
        <v>101.409</v>
      </c>
      <c r="EE23">
        <v>0.00312619</v>
      </c>
      <c r="EF23">
        <v>26.6084</v>
      </c>
      <c r="EG23">
        <v>25.9763</v>
      </c>
      <c r="EH23">
        <v>999.9</v>
      </c>
      <c r="EI23">
        <v>0</v>
      </c>
      <c r="EJ23">
        <v>0</v>
      </c>
      <c r="EK23">
        <v>10024.4</v>
      </c>
      <c r="EL23">
        <v>0</v>
      </c>
      <c r="EM23">
        <v>7.23741</v>
      </c>
      <c r="EN23">
        <v>10.4478</v>
      </c>
      <c r="EO23">
        <v>533.223</v>
      </c>
      <c r="EP23">
        <v>522.865</v>
      </c>
      <c r="EQ23">
        <v>-0.392023</v>
      </c>
      <c r="ER23">
        <v>516.848</v>
      </c>
      <c r="ES23">
        <v>11.508</v>
      </c>
      <c r="ET23">
        <v>1.12725</v>
      </c>
      <c r="EU23">
        <v>1.16701</v>
      </c>
      <c r="EV23">
        <v>8.67398</v>
      </c>
      <c r="EW23">
        <v>9.187200000000001</v>
      </c>
      <c r="EX23">
        <v>2000.06</v>
      </c>
      <c r="EY23">
        <v>0.979999</v>
      </c>
      <c r="EZ23">
        <v>0.0200014</v>
      </c>
      <c r="FA23">
        <v>0</v>
      </c>
      <c r="FB23">
        <v>705.537</v>
      </c>
      <c r="FC23">
        <v>4.99957</v>
      </c>
      <c r="FD23">
        <v>14045.4</v>
      </c>
      <c r="FE23">
        <v>19283.1</v>
      </c>
      <c r="FF23">
        <v>36.625</v>
      </c>
      <c r="FG23">
        <v>37.687</v>
      </c>
      <c r="FH23">
        <v>36.562</v>
      </c>
      <c r="FI23">
        <v>37</v>
      </c>
      <c r="FJ23">
        <v>38.437</v>
      </c>
      <c r="FK23">
        <v>1955.16</v>
      </c>
      <c r="FL23">
        <v>39.9</v>
      </c>
      <c r="FM23">
        <v>0</v>
      </c>
      <c r="FN23">
        <v>1748960729.4</v>
      </c>
      <c r="FO23">
        <v>0</v>
      </c>
      <c r="FP23">
        <v>706.3986400000001</v>
      </c>
      <c r="FQ23">
        <v>-0.4093846734930733</v>
      </c>
      <c r="FR23">
        <v>-49.06923066014789</v>
      </c>
      <c r="FS23">
        <v>14050.22</v>
      </c>
      <c r="FT23">
        <v>15</v>
      </c>
      <c r="FU23">
        <v>1748955308</v>
      </c>
      <c r="FV23" t="s">
        <v>443</v>
      </c>
      <c r="FW23">
        <v>1748955300</v>
      </c>
      <c r="FX23">
        <v>1748955308</v>
      </c>
      <c r="FY23">
        <v>1</v>
      </c>
      <c r="FZ23">
        <v>1.152</v>
      </c>
      <c r="GA23">
        <v>-0.051</v>
      </c>
      <c r="GB23">
        <v>0.31</v>
      </c>
      <c r="GC23">
        <v>-0.077</v>
      </c>
      <c r="GD23">
        <v>400</v>
      </c>
      <c r="GE23">
        <v>6</v>
      </c>
      <c r="GF23">
        <v>0.23</v>
      </c>
      <c r="GG23">
        <v>0.02</v>
      </c>
      <c r="GH23">
        <v>2.940542634823322</v>
      </c>
      <c r="GI23">
        <v>2.632466506580158</v>
      </c>
      <c r="GJ23">
        <v>1.105320763094769</v>
      </c>
      <c r="GK23">
        <v>0</v>
      </c>
      <c r="GL23">
        <v>0.006814552832340428</v>
      </c>
      <c r="GM23">
        <v>0.0004965792014344464</v>
      </c>
      <c r="GN23">
        <v>0.00668527970694353</v>
      </c>
      <c r="GO23">
        <v>1</v>
      </c>
      <c r="GP23">
        <v>1</v>
      </c>
      <c r="GQ23">
        <v>2</v>
      </c>
      <c r="GR23" t="s">
        <v>444</v>
      </c>
      <c r="GS23">
        <v>2.15026</v>
      </c>
      <c r="GT23">
        <v>2.70838</v>
      </c>
      <c r="GU23">
        <v>0.118714</v>
      </c>
      <c r="GV23">
        <v>0.117803</v>
      </c>
      <c r="GW23">
        <v>0.0644844</v>
      </c>
      <c r="GX23">
        <v>0.0670729</v>
      </c>
      <c r="GY23">
        <v>24057</v>
      </c>
      <c r="GZ23">
        <v>25024.9</v>
      </c>
      <c r="HA23">
        <v>31052.2</v>
      </c>
      <c r="HB23">
        <v>31455.7</v>
      </c>
      <c r="HC23">
        <v>45525.8</v>
      </c>
      <c r="HD23">
        <v>42582.5</v>
      </c>
      <c r="HE23">
        <v>44954.1</v>
      </c>
      <c r="HF23">
        <v>41966.6</v>
      </c>
      <c r="HG23">
        <v>0.017</v>
      </c>
      <c r="HH23">
        <v>1.44502</v>
      </c>
      <c r="HI23">
        <v>0.0939295</v>
      </c>
      <c r="HJ23">
        <v>0</v>
      </c>
      <c r="HK23">
        <v>24.4357</v>
      </c>
      <c r="HL23">
        <v>999.9</v>
      </c>
      <c r="HM23">
        <v>33.9</v>
      </c>
      <c r="HN23">
        <v>27.8</v>
      </c>
      <c r="HO23">
        <v>12.5389</v>
      </c>
      <c r="HP23">
        <v>62.315</v>
      </c>
      <c r="HQ23">
        <v>0</v>
      </c>
      <c r="HR23">
        <v>0</v>
      </c>
      <c r="HS23">
        <v>-0.148514</v>
      </c>
      <c r="HT23">
        <v>-0.259322</v>
      </c>
      <c r="HU23">
        <v>20.224</v>
      </c>
      <c r="HV23">
        <v>5.22328</v>
      </c>
      <c r="HW23">
        <v>11.9021</v>
      </c>
      <c r="HX23">
        <v>4.9718</v>
      </c>
      <c r="HY23">
        <v>3.273</v>
      </c>
      <c r="HZ23">
        <v>9999</v>
      </c>
      <c r="IA23">
        <v>9999</v>
      </c>
      <c r="IB23">
        <v>9999</v>
      </c>
      <c r="IC23">
        <v>999.9</v>
      </c>
      <c r="ID23">
        <v>1.87943</v>
      </c>
      <c r="IE23">
        <v>1.87958</v>
      </c>
      <c r="IF23">
        <v>1.88166</v>
      </c>
      <c r="IG23">
        <v>1.87468</v>
      </c>
      <c r="IH23">
        <v>1.87805</v>
      </c>
      <c r="II23">
        <v>1.87744</v>
      </c>
      <c r="IJ23">
        <v>1.87454</v>
      </c>
      <c r="IK23">
        <v>1.88232</v>
      </c>
      <c r="IL23">
        <v>0</v>
      </c>
      <c r="IM23">
        <v>0</v>
      </c>
      <c r="IN23">
        <v>0</v>
      </c>
      <c r="IO23">
        <v>0</v>
      </c>
      <c r="IP23" t="s">
        <v>445</v>
      </c>
      <c r="IQ23" t="s">
        <v>446</v>
      </c>
      <c r="IR23" t="s">
        <v>447</v>
      </c>
      <c r="IS23" t="s">
        <v>447</v>
      </c>
      <c r="IT23" t="s">
        <v>447</v>
      </c>
      <c r="IU23" t="s">
        <v>447</v>
      </c>
      <c r="IV23">
        <v>0</v>
      </c>
      <c r="IW23">
        <v>100</v>
      </c>
      <c r="IX23">
        <v>100</v>
      </c>
      <c r="IY23">
        <v>0.298</v>
      </c>
      <c r="IZ23">
        <v>-0.0563</v>
      </c>
      <c r="JA23">
        <v>0.05849680989268169</v>
      </c>
      <c r="JB23">
        <v>0.001323615700540971</v>
      </c>
      <c r="JC23">
        <v>-2.008821720501489E-06</v>
      </c>
      <c r="JD23">
        <v>6.811706543154579E-10</v>
      </c>
      <c r="JE23">
        <v>-0.1371248497728609</v>
      </c>
      <c r="JF23">
        <v>0.01340756427336354</v>
      </c>
      <c r="JG23">
        <v>-0.0007051983484813201</v>
      </c>
      <c r="JH23">
        <v>1.366541560347856E-05</v>
      </c>
      <c r="JI23">
        <v>17</v>
      </c>
      <c r="JJ23">
        <v>1974</v>
      </c>
      <c r="JK23">
        <v>3</v>
      </c>
      <c r="JL23">
        <v>22</v>
      </c>
      <c r="JM23">
        <v>90.5</v>
      </c>
      <c r="JN23">
        <v>90.40000000000001</v>
      </c>
      <c r="JO23">
        <v>4.39209</v>
      </c>
      <c r="JP23">
        <v>4.99634</v>
      </c>
      <c r="JQ23">
        <v>0.227051</v>
      </c>
      <c r="JR23">
        <v>0.00610352</v>
      </c>
      <c r="JS23">
        <v>0.253906</v>
      </c>
      <c r="JT23">
        <v>4.99634</v>
      </c>
      <c r="JU23">
        <v>32.0464</v>
      </c>
      <c r="JV23">
        <v>24.1313</v>
      </c>
      <c r="JW23">
        <v>2</v>
      </c>
      <c r="JX23">
        <v>-40.2987</v>
      </c>
      <c r="JY23">
        <v>236.802</v>
      </c>
      <c r="JZ23">
        <v>25.0002</v>
      </c>
      <c r="KA23">
        <v>25.3226</v>
      </c>
      <c r="KB23">
        <v>30.0002</v>
      </c>
      <c r="KC23">
        <v>25.4679</v>
      </c>
      <c r="KD23">
        <v>25.3892</v>
      </c>
      <c r="KE23">
        <v>-1</v>
      </c>
      <c r="KF23">
        <v>-30</v>
      </c>
      <c r="KG23">
        <v>-30</v>
      </c>
      <c r="KH23">
        <v>25</v>
      </c>
      <c r="KI23">
        <v>400</v>
      </c>
      <c r="KJ23">
        <v>6.27583</v>
      </c>
      <c r="KK23">
        <v>101.613</v>
      </c>
      <c r="KL23">
        <v>100.372</v>
      </c>
    </row>
    <row r="24" spans="1:298">
      <c r="A24">
        <v>8</v>
      </c>
      <c r="B24">
        <v>1748961030.1</v>
      </c>
      <c r="C24">
        <v>2103.599999904633</v>
      </c>
      <c r="D24" t="s">
        <v>460</v>
      </c>
      <c r="E24" t="s">
        <v>461</v>
      </c>
      <c r="F24" t="s">
        <v>436</v>
      </c>
      <c r="G24" t="s">
        <v>437</v>
      </c>
      <c r="H24" t="s">
        <v>438</v>
      </c>
      <c r="I24" t="s">
        <v>439</v>
      </c>
      <c r="J24" t="s">
        <v>440</v>
      </c>
      <c r="N24">
        <v>1748961030.1</v>
      </c>
      <c r="O24">
        <f>(P24)/1000</f>
        <v>0</v>
      </c>
      <c r="P24">
        <f>IF(DU24, AS24, AM24)</f>
        <v>0</v>
      </c>
      <c r="Q24">
        <f>IF(DU24, AN24, AL24)</f>
        <v>0</v>
      </c>
      <c r="R24">
        <f>DW24 - IF(AZ24&gt;1, Q24*DQ24*100.0/(BB24), 0)</f>
        <v>0</v>
      </c>
      <c r="S24">
        <f>((Y24-O24/2)*R24-Q24)/(Y24+O24/2)</f>
        <v>0</v>
      </c>
      <c r="T24">
        <f>S24*(ED24+EE24)/1000.0</f>
        <v>0</v>
      </c>
      <c r="U24">
        <f>(DW24 - IF(AZ24&gt;1, Q24*DQ24*100.0/(BB24), 0))*(ED24+EE24)/1000.0</f>
        <v>0</v>
      </c>
      <c r="V24">
        <f>2.0/((1/X24-1/W24)+SIGN(X24)*SQRT((1/X24-1/W24)*(1/X24-1/W24) + 4*DR24/((DR24+1)*(DR24+1))*(2*1/X24*1/W24-1/W24*1/W24)))</f>
        <v>0</v>
      </c>
      <c r="W24">
        <f>IF(LEFT(DS24,1)&lt;&gt;"0",IF(LEFT(DS24,1)="1",3.0,DT24),$D$5+$E$5*(EK24*ED24/($K$5*1000))+$F$5*(EK24*ED24/($K$5*1000))*MAX(MIN(DQ24,$J$5),$I$5)*MAX(MIN(DQ24,$J$5),$I$5)+$G$5*MAX(MIN(DQ24,$J$5),$I$5)*(EK24*ED24/($K$5*1000))+$H$5*(EK24*ED24/($K$5*1000))*(EK24*ED24/($K$5*1000)))</f>
        <v>0</v>
      </c>
      <c r="X24">
        <f>O24*(1000-(1000*0.61365*exp(17.502*AB24/(240.97+AB24))/(ED24+EE24)+DY24)/2)/(1000*0.61365*exp(17.502*AB24/(240.97+AB24))/(ED24+EE24)-DY24)</f>
        <v>0</v>
      </c>
      <c r="Y24">
        <f>1/((DR24+1)/(V24/1.6)+1/(W24/1.37)) + DR24/((DR24+1)/(V24/1.6) + DR24/(W24/1.37))</f>
        <v>0</v>
      </c>
      <c r="Z24">
        <f>(DM24*DP24)</f>
        <v>0</v>
      </c>
      <c r="AA24">
        <f>(EF24+(Z24+2*0.95*5.67E-8*(((EF24+$B$7)+273)^4-(EF24+273)^4)-44100*O24)/(1.84*29.3*W24+8*0.95*5.67E-8*(EF24+273)^3))</f>
        <v>0</v>
      </c>
      <c r="AB24">
        <f>($C$7*EG24+$D$7*EH24+$E$7*AA24)</f>
        <v>0</v>
      </c>
      <c r="AC24">
        <f>0.61365*exp(17.502*AB24/(240.97+AB24))</f>
        <v>0</v>
      </c>
      <c r="AD24">
        <f>(AE24/AF24*100)</f>
        <v>0</v>
      </c>
      <c r="AE24">
        <f>DY24*(ED24+EE24)/1000</f>
        <v>0</v>
      </c>
      <c r="AF24">
        <f>0.61365*exp(17.502*EF24/(240.97+EF24))</f>
        <v>0</v>
      </c>
      <c r="AG24">
        <f>(AC24-DY24*(ED24+EE24)/1000)</f>
        <v>0</v>
      </c>
      <c r="AH24">
        <f>(-O24*44100)</f>
        <v>0</v>
      </c>
      <c r="AI24">
        <f>2*29.3*W24*0.92*(EF24-AB24)</f>
        <v>0</v>
      </c>
      <c r="AJ24">
        <f>2*0.95*5.67E-8*(((EF24+$B$7)+273)^4-(AB24+273)^4)</f>
        <v>0</v>
      </c>
      <c r="AK24">
        <f>Z24+AJ24+AH24+AI24</f>
        <v>0</v>
      </c>
      <c r="AL24">
        <f>EC24*AZ24*(DX24-DW24*(1000-AZ24*DZ24)/(1000-AZ24*DY24))/(100*DQ24)</f>
        <v>0</v>
      </c>
      <c r="AM24">
        <f>1000*EC24*AZ24*(DY24-DZ24)/(100*DQ24*(1000-AZ24*DY24))</f>
        <v>0</v>
      </c>
      <c r="AN24">
        <f>(AO24 - AP24 - ED24*1E3/(8.314*(EF24+273.15)) * AR24/EC24 * AQ24) * EC24/(100*DQ24) * (1000 - DZ24)/1000</f>
        <v>0</v>
      </c>
      <c r="AO24">
        <v>537.3912090629372</v>
      </c>
      <c r="AP24">
        <v>534.469606060606</v>
      </c>
      <c r="AQ24">
        <v>-0.3050666666664911</v>
      </c>
      <c r="AR24">
        <v>66.45999999999999</v>
      </c>
      <c r="AS24">
        <f>(AU24 - AT24 + ED24*1E3/(8.314*(EF24+273.15)) * AW24/EC24 * AV24) * EC24/(100*DQ24) * 1000/(1000 - AU24)</f>
        <v>0</v>
      </c>
      <c r="AT24">
        <v>12.30402902377622</v>
      </c>
      <c r="AU24">
        <v>10.98921748251749</v>
      </c>
      <c r="AV24">
        <v>-0.01121348251747168</v>
      </c>
      <c r="AW24">
        <v>77.3</v>
      </c>
      <c r="AX24">
        <v>2</v>
      </c>
      <c r="AY24">
        <v>100</v>
      </c>
      <c r="AZ24">
        <f>IF(AX24*$H$13&gt;=BB24,1.0,(BB24/(BB24-AX24*$H$13)))</f>
        <v>0</v>
      </c>
      <c r="BA24">
        <f>(AZ24-1)*100</f>
        <v>0</v>
      </c>
      <c r="BB24">
        <f>MAX(0,($B$13+$C$13*EK24)/(1+$D$13*EK24)*ED24/(EF24+273)*$E$13)</f>
        <v>0</v>
      </c>
      <c r="BC24" t="s">
        <v>441</v>
      </c>
      <c r="BD24" t="s">
        <v>441</v>
      </c>
      <c r="BE24">
        <v>0</v>
      </c>
      <c r="BF24">
        <v>0</v>
      </c>
      <c r="BG24">
        <f>1-BE24/BF24</f>
        <v>0</v>
      </c>
      <c r="BH24">
        <v>0</v>
      </c>
      <c r="BI24" t="s">
        <v>441</v>
      </c>
      <c r="BJ24" t="s">
        <v>441</v>
      </c>
      <c r="BK24">
        <v>0</v>
      </c>
      <c r="BL24">
        <v>0</v>
      </c>
      <c r="BM24">
        <f>1-BK24/BL24</f>
        <v>0</v>
      </c>
      <c r="BN24">
        <v>0.5</v>
      </c>
      <c r="BO24">
        <f>DN24</f>
        <v>0</v>
      </c>
      <c r="BP24">
        <f>Q24</f>
        <v>0</v>
      </c>
      <c r="BQ24">
        <f>BM24*BN24*BO24</f>
        <v>0</v>
      </c>
      <c r="BR24">
        <f>(BP24-BH24)/BO24</f>
        <v>0</v>
      </c>
      <c r="BS24">
        <f>(BF24-BL24)/BL24</f>
        <v>0</v>
      </c>
      <c r="BT24">
        <f>BE24/(BG24+BE24/BL24)</f>
        <v>0</v>
      </c>
      <c r="BU24" t="s">
        <v>441</v>
      </c>
      <c r="BV24">
        <v>0</v>
      </c>
      <c r="BW24">
        <f>IF(BV24&lt;&gt;0, BV24, BT24)</f>
        <v>0</v>
      </c>
      <c r="BX24">
        <f>1-BW24/BL24</f>
        <v>0</v>
      </c>
      <c r="BY24">
        <f>(BL24-BK24)/(BL24-BW24)</f>
        <v>0</v>
      </c>
      <c r="BZ24">
        <f>(BF24-BL24)/(BF24-BW24)</f>
        <v>0</v>
      </c>
      <c r="CA24">
        <f>(BL24-BK24)/(BL24-BE24)</f>
        <v>0</v>
      </c>
      <c r="CB24">
        <f>(BF24-BL24)/(BF24-BE24)</f>
        <v>0</v>
      </c>
      <c r="CC24">
        <f>(BY24*BW24/BK24)</f>
        <v>0</v>
      </c>
      <c r="CD24">
        <f>(1-CC24)</f>
        <v>0</v>
      </c>
      <c r="DM24">
        <f>$B$11*EL24+$C$11*EM24+$F$11*EX24*(1-FA24)</f>
        <v>0</v>
      </c>
      <c r="DN24">
        <f>DM24*DO24</f>
        <v>0</v>
      </c>
      <c r="DO24">
        <f>($B$11*$D$9+$C$11*$D$9+$F$11*((FK24+FC24)/MAX(FK24+FC24+FL24, 0.1)*$I$9+FL24/MAX(FK24+FC24+FL24, 0.1)*$J$9))/($B$11+$C$11+$F$11)</f>
        <v>0</v>
      </c>
      <c r="DP24">
        <f>($B$11*$K$9+$C$11*$K$9+$F$11*((FK24+FC24)/MAX(FK24+FC24+FL24, 0.1)*$P$9+FL24/MAX(FK24+FC24+FL24, 0.1)*$Q$9))/($B$11+$C$11+$F$11)</f>
        <v>0</v>
      </c>
      <c r="DQ24">
        <v>6</v>
      </c>
      <c r="DR24">
        <v>0.5</v>
      </c>
      <c r="DS24" t="s">
        <v>442</v>
      </c>
      <c r="DT24">
        <v>2</v>
      </c>
      <c r="DU24" t="b">
        <v>1</v>
      </c>
      <c r="DV24">
        <v>1748961030.1</v>
      </c>
      <c r="DW24">
        <v>528.418</v>
      </c>
      <c r="DX24">
        <v>531.124</v>
      </c>
      <c r="DY24">
        <v>11.0173</v>
      </c>
      <c r="DZ24">
        <v>12.2843</v>
      </c>
      <c r="EA24">
        <v>528.12</v>
      </c>
      <c r="EB24">
        <v>11.0739</v>
      </c>
      <c r="EC24">
        <v>-144.448</v>
      </c>
      <c r="ED24">
        <v>101.412</v>
      </c>
      <c r="EE24">
        <v>0.00259527</v>
      </c>
      <c r="EF24">
        <v>25.8628</v>
      </c>
      <c r="EG24">
        <v>25.0663</v>
      </c>
      <c r="EH24">
        <v>999.9</v>
      </c>
      <c r="EI24">
        <v>0</v>
      </c>
      <c r="EJ24">
        <v>0</v>
      </c>
      <c r="EK24">
        <v>10030.6</v>
      </c>
      <c r="EL24">
        <v>0</v>
      </c>
      <c r="EM24">
        <v>7.23741</v>
      </c>
      <c r="EN24">
        <v>-2.70667</v>
      </c>
      <c r="EO24">
        <v>534.304</v>
      </c>
      <c r="EP24">
        <v>537.73</v>
      </c>
      <c r="EQ24">
        <v>-1.26696</v>
      </c>
      <c r="ER24">
        <v>531.124</v>
      </c>
      <c r="ES24">
        <v>12.2843</v>
      </c>
      <c r="ET24">
        <v>1.11728</v>
      </c>
      <c r="EU24">
        <v>1.24577</v>
      </c>
      <c r="EV24">
        <v>8.542759999999999</v>
      </c>
      <c r="EW24">
        <v>10.16</v>
      </c>
      <c r="EX24">
        <v>0.0499957</v>
      </c>
      <c r="EY24">
        <v>0</v>
      </c>
      <c r="EZ24">
        <v>0</v>
      </c>
      <c r="FA24">
        <v>0</v>
      </c>
      <c r="FB24">
        <v>487.22</v>
      </c>
      <c r="FC24">
        <v>0.0499957</v>
      </c>
      <c r="FD24">
        <v>-1.95</v>
      </c>
      <c r="FE24">
        <v>-1.34</v>
      </c>
      <c r="FF24">
        <v>35.75</v>
      </c>
      <c r="FG24">
        <v>40.125</v>
      </c>
      <c r="FH24">
        <v>37.687</v>
      </c>
      <c r="FI24">
        <v>39.937</v>
      </c>
      <c r="FJ24">
        <v>38.437</v>
      </c>
      <c r="FK24">
        <v>0</v>
      </c>
      <c r="FL24">
        <v>0</v>
      </c>
      <c r="FM24">
        <v>0</v>
      </c>
      <c r="FN24">
        <v>1748961029.5</v>
      </c>
      <c r="FO24">
        <v>0</v>
      </c>
      <c r="FP24">
        <v>487.216</v>
      </c>
      <c r="FQ24">
        <v>-11.5092305436842</v>
      </c>
      <c r="FR24">
        <v>5.920769125679297</v>
      </c>
      <c r="FS24">
        <v>-3.3304</v>
      </c>
      <c r="FT24">
        <v>15</v>
      </c>
      <c r="FU24">
        <v>1748955308</v>
      </c>
      <c r="FV24" t="s">
        <v>443</v>
      </c>
      <c r="FW24">
        <v>1748955300</v>
      </c>
      <c r="FX24">
        <v>1748955308</v>
      </c>
      <c r="FY24">
        <v>1</v>
      </c>
      <c r="FZ24">
        <v>1.152</v>
      </c>
      <c r="GA24">
        <v>-0.051</v>
      </c>
      <c r="GB24">
        <v>0.31</v>
      </c>
      <c r="GC24">
        <v>-0.077</v>
      </c>
      <c r="GD24">
        <v>400</v>
      </c>
      <c r="GE24">
        <v>6</v>
      </c>
      <c r="GF24">
        <v>0.23</v>
      </c>
      <c r="GG24">
        <v>0.02</v>
      </c>
      <c r="GH24">
        <v>-0.6656663304653141</v>
      </c>
      <c r="GI24">
        <v>-0.01961692973815131</v>
      </c>
      <c r="GJ24">
        <v>1.197973509049991</v>
      </c>
      <c r="GK24">
        <v>0</v>
      </c>
      <c r="GL24">
        <v>0.0149948029374701</v>
      </c>
      <c r="GM24">
        <v>-0.02877706003021296</v>
      </c>
      <c r="GN24">
        <v>0.02237170705505584</v>
      </c>
      <c r="GO24">
        <v>1</v>
      </c>
      <c r="GP24">
        <v>1</v>
      </c>
      <c r="GQ24">
        <v>2</v>
      </c>
      <c r="GR24" t="s">
        <v>444</v>
      </c>
      <c r="GS24">
        <v>2.14904</v>
      </c>
      <c r="GT24">
        <v>2.7079</v>
      </c>
      <c r="GU24">
        <v>0.118883</v>
      </c>
      <c r="GV24">
        <v>0.120137</v>
      </c>
      <c r="GW24">
        <v>0.0640401</v>
      </c>
      <c r="GX24">
        <v>0.0704878</v>
      </c>
      <c r="GY24">
        <v>24050.3</v>
      </c>
      <c r="GZ24">
        <v>24954</v>
      </c>
      <c r="HA24">
        <v>31049.8</v>
      </c>
      <c r="HB24">
        <v>31450</v>
      </c>
      <c r="HC24">
        <v>45544.1</v>
      </c>
      <c r="HD24">
        <v>42419.6</v>
      </c>
      <c r="HE24">
        <v>44950.8</v>
      </c>
      <c r="HF24">
        <v>41959.7</v>
      </c>
      <c r="HG24">
        <v>0.017</v>
      </c>
      <c r="HH24">
        <v>1.44773</v>
      </c>
      <c r="HI24">
        <v>0.0599176</v>
      </c>
      <c r="HJ24">
        <v>0</v>
      </c>
      <c r="HK24">
        <v>24.0825</v>
      </c>
      <c r="HL24">
        <v>999.9</v>
      </c>
      <c r="HM24">
        <v>33.7</v>
      </c>
      <c r="HN24">
        <v>27.9</v>
      </c>
      <c r="HO24">
        <v>12.5373</v>
      </c>
      <c r="HP24">
        <v>62.065</v>
      </c>
      <c r="HQ24">
        <v>0</v>
      </c>
      <c r="HR24">
        <v>0</v>
      </c>
      <c r="HS24">
        <v>-0.14501</v>
      </c>
      <c r="HT24">
        <v>-0.347721</v>
      </c>
      <c r="HU24">
        <v>20.2416</v>
      </c>
      <c r="HV24">
        <v>5.21954</v>
      </c>
      <c r="HW24">
        <v>11.9021</v>
      </c>
      <c r="HX24">
        <v>4.9713</v>
      </c>
      <c r="HY24">
        <v>3.27228</v>
      </c>
      <c r="HZ24">
        <v>9999</v>
      </c>
      <c r="IA24">
        <v>9999</v>
      </c>
      <c r="IB24">
        <v>9999</v>
      </c>
      <c r="IC24">
        <v>999.9</v>
      </c>
      <c r="ID24">
        <v>1.87943</v>
      </c>
      <c r="IE24">
        <v>1.87958</v>
      </c>
      <c r="IF24">
        <v>1.88168</v>
      </c>
      <c r="IG24">
        <v>1.87469</v>
      </c>
      <c r="IH24">
        <v>1.87805</v>
      </c>
      <c r="II24">
        <v>1.87744</v>
      </c>
      <c r="IJ24">
        <v>1.87454</v>
      </c>
      <c r="IK24">
        <v>1.88225</v>
      </c>
      <c r="IL24">
        <v>0</v>
      </c>
      <c r="IM24">
        <v>0</v>
      </c>
      <c r="IN24">
        <v>0</v>
      </c>
      <c r="IO24">
        <v>0</v>
      </c>
      <c r="IP24" t="s">
        <v>445</v>
      </c>
      <c r="IQ24" t="s">
        <v>446</v>
      </c>
      <c r="IR24" t="s">
        <v>447</v>
      </c>
      <c r="IS24" t="s">
        <v>447</v>
      </c>
      <c r="IT24" t="s">
        <v>447</v>
      </c>
      <c r="IU24" t="s">
        <v>447</v>
      </c>
      <c r="IV24">
        <v>0</v>
      </c>
      <c r="IW24">
        <v>100</v>
      </c>
      <c r="IX24">
        <v>100</v>
      </c>
      <c r="IY24">
        <v>0.298</v>
      </c>
      <c r="IZ24">
        <v>-0.0566</v>
      </c>
      <c r="JA24">
        <v>0.05849680989268169</v>
      </c>
      <c r="JB24">
        <v>0.001323615700540971</v>
      </c>
      <c r="JC24">
        <v>-2.008821720501489E-06</v>
      </c>
      <c r="JD24">
        <v>6.811706543154579E-10</v>
      </c>
      <c r="JE24">
        <v>-0.1371248497728609</v>
      </c>
      <c r="JF24">
        <v>0.01340756427336354</v>
      </c>
      <c r="JG24">
        <v>-0.0007051983484813201</v>
      </c>
      <c r="JH24">
        <v>1.366541560347856E-05</v>
      </c>
      <c r="JI24">
        <v>17</v>
      </c>
      <c r="JJ24">
        <v>1974</v>
      </c>
      <c r="JK24">
        <v>3</v>
      </c>
      <c r="JL24">
        <v>22</v>
      </c>
      <c r="JM24">
        <v>95.5</v>
      </c>
      <c r="JN24">
        <v>95.40000000000001</v>
      </c>
      <c r="JO24">
        <v>4.375</v>
      </c>
      <c r="JP24">
        <v>4.99634</v>
      </c>
      <c r="JQ24">
        <v>0.227051</v>
      </c>
      <c r="JR24">
        <v>0.00610352</v>
      </c>
      <c r="JS24">
        <v>0.253906</v>
      </c>
      <c r="JT24">
        <v>4.99634</v>
      </c>
      <c r="JU24">
        <v>32.0684</v>
      </c>
      <c r="JV24">
        <v>24.1488</v>
      </c>
      <c r="JW24">
        <v>2</v>
      </c>
      <c r="JX24">
        <v>-40.288</v>
      </c>
      <c r="JY24">
        <v>238.015</v>
      </c>
      <c r="JZ24">
        <v>24.9996</v>
      </c>
      <c r="KA24">
        <v>25.3704</v>
      </c>
      <c r="KB24">
        <v>30.0003</v>
      </c>
      <c r="KC24">
        <v>25.5148</v>
      </c>
      <c r="KD24">
        <v>25.4383</v>
      </c>
      <c r="KE24">
        <v>-1</v>
      </c>
      <c r="KF24">
        <v>-30</v>
      </c>
      <c r="KG24">
        <v>-30</v>
      </c>
      <c r="KH24">
        <v>25</v>
      </c>
      <c r="KI24">
        <v>400</v>
      </c>
      <c r="KJ24">
        <v>6.27583</v>
      </c>
      <c r="KK24">
        <v>101.605</v>
      </c>
      <c r="KL24">
        <v>100.355</v>
      </c>
    </row>
    <row r="25" spans="1:298">
      <c r="A25">
        <v>9</v>
      </c>
      <c r="B25">
        <v>1748961330.6</v>
      </c>
      <c r="C25">
        <v>2404.099999904633</v>
      </c>
      <c r="D25" t="s">
        <v>462</v>
      </c>
      <c r="E25" t="s">
        <v>463</v>
      </c>
      <c r="F25" t="s">
        <v>436</v>
      </c>
      <c r="G25" t="s">
        <v>437</v>
      </c>
      <c r="H25" t="s">
        <v>438</v>
      </c>
      <c r="I25" t="s">
        <v>439</v>
      </c>
      <c r="J25" t="s">
        <v>440</v>
      </c>
      <c r="N25">
        <v>1748961330.6</v>
      </c>
      <c r="O25">
        <f>(P25)/1000</f>
        <v>0</v>
      </c>
      <c r="P25">
        <f>IF(DU25, AS25, AM25)</f>
        <v>0</v>
      </c>
      <c r="Q25">
        <f>IF(DU25, AN25, AL25)</f>
        <v>0</v>
      </c>
      <c r="R25">
        <f>DW25 - IF(AZ25&gt;1, Q25*DQ25*100.0/(BB25), 0)</f>
        <v>0</v>
      </c>
      <c r="S25">
        <f>((Y25-O25/2)*R25-Q25)/(Y25+O25/2)</f>
        <v>0</v>
      </c>
      <c r="T25">
        <f>S25*(ED25+EE25)/1000.0</f>
        <v>0</v>
      </c>
      <c r="U25">
        <f>(DW25 - IF(AZ25&gt;1, Q25*DQ25*100.0/(BB25), 0))*(ED25+EE25)/1000.0</f>
        <v>0</v>
      </c>
      <c r="V25">
        <f>2.0/((1/X25-1/W25)+SIGN(X25)*SQRT((1/X25-1/W25)*(1/X25-1/W25) + 4*DR25/((DR25+1)*(DR25+1))*(2*1/X25*1/W25-1/W25*1/W25)))</f>
        <v>0</v>
      </c>
      <c r="W25">
        <f>IF(LEFT(DS25,1)&lt;&gt;"0",IF(LEFT(DS25,1)="1",3.0,DT25),$D$5+$E$5*(EK25*ED25/($K$5*1000))+$F$5*(EK25*ED25/($K$5*1000))*MAX(MIN(DQ25,$J$5),$I$5)*MAX(MIN(DQ25,$J$5),$I$5)+$G$5*MAX(MIN(DQ25,$J$5),$I$5)*(EK25*ED25/($K$5*1000))+$H$5*(EK25*ED25/($K$5*1000))*(EK25*ED25/($K$5*1000)))</f>
        <v>0</v>
      </c>
      <c r="X25">
        <f>O25*(1000-(1000*0.61365*exp(17.502*AB25/(240.97+AB25))/(ED25+EE25)+DY25)/2)/(1000*0.61365*exp(17.502*AB25/(240.97+AB25))/(ED25+EE25)-DY25)</f>
        <v>0</v>
      </c>
      <c r="Y25">
        <f>1/((DR25+1)/(V25/1.6)+1/(W25/1.37)) + DR25/((DR25+1)/(V25/1.6) + DR25/(W25/1.37))</f>
        <v>0</v>
      </c>
      <c r="Z25">
        <f>(DM25*DP25)</f>
        <v>0</v>
      </c>
      <c r="AA25">
        <f>(EF25+(Z25+2*0.95*5.67E-8*(((EF25+$B$7)+273)^4-(EF25+273)^4)-44100*O25)/(1.84*29.3*W25+8*0.95*5.67E-8*(EF25+273)^3))</f>
        <v>0</v>
      </c>
      <c r="AB25">
        <f>($C$7*EG25+$D$7*EH25+$E$7*AA25)</f>
        <v>0</v>
      </c>
      <c r="AC25">
        <f>0.61365*exp(17.502*AB25/(240.97+AB25))</f>
        <v>0</v>
      </c>
      <c r="AD25">
        <f>(AE25/AF25*100)</f>
        <v>0</v>
      </c>
      <c r="AE25">
        <f>DY25*(ED25+EE25)/1000</f>
        <v>0</v>
      </c>
      <c r="AF25">
        <f>0.61365*exp(17.502*EF25/(240.97+EF25))</f>
        <v>0</v>
      </c>
      <c r="AG25">
        <f>(AC25-DY25*(ED25+EE25)/1000)</f>
        <v>0</v>
      </c>
      <c r="AH25">
        <f>(-O25*44100)</f>
        <v>0</v>
      </c>
      <c r="AI25">
        <f>2*29.3*W25*0.92*(EF25-AB25)</f>
        <v>0</v>
      </c>
      <c r="AJ25">
        <f>2*0.95*5.67E-8*(((EF25+$B$7)+273)^4-(AB25+273)^4)</f>
        <v>0</v>
      </c>
      <c r="AK25">
        <f>Z25+AJ25+AH25+AI25</f>
        <v>0</v>
      </c>
      <c r="AL25">
        <f>EC25*AZ25*(DX25-DW25*(1000-AZ25*DZ25)/(1000-AZ25*DY25))/(100*DQ25)</f>
        <v>0</v>
      </c>
      <c r="AM25">
        <f>1000*EC25*AZ25*(DY25-DZ25)/(100*DQ25*(1000-AZ25*DY25))</f>
        <v>0</v>
      </c>
      <c r="AN25">
        <f>(AO25 - AP25 - ED25*1E3/(8.314*(EF25+273.15)) * AR25/EC25 * AQ25) * EC25/(100*DQ25) * (1000 - DZ25)/1000</f>
        <v>0</v>
      </c>
      <c r="AO25">
        <v>523.2746845986013</v>
      </c>
      <c r="AP25">
        <v>539.7989454545451</v>
      </c>
      <c r="AQ25">
        <v>0.3871199999998764</v>
      </c>
      <c r="AR25">
        <v>66.45999999999999</v>
      </c>
      <c r="AS25">
        <f>(AU25 - AT25 + ED25*1E3/(8.314*(EF25+273.15)) * AW25/EC25 * AV25) * EC25/(100*DQ25) * 1000/(1000 - AU25)</f>
        <v>0</v>
      </c>
      <c r="AT25">
        <v>12.19959893706294</v>
      </c>
      <c r="AU25">
        <v>11.19443006993007</v>
      </c>
      <c r="AV25">
        <v>0.06738629370629981</v>
      </c>
      <c r="AW25">
        <v>77.3</v>
      </c>
      <c r="AX25">
        <v>2</v>
      </c>
      <c r="AY25">
        <v>100</v>
      </c>
      <c r="AZ25">
        <f>IF(AX25*$H$13&gt;=BB25,1.0,(BB25/(BB25-AX25*$H$13)))</f>
        <v>0</v>
      </c>
      <c r="BA25">
        <f>(AZ25-1)*100</f>
        <v>0</v>
      </c>
      <c r="BB25">
        <f>MAX(0,($B$13+$C$13*EK25)/(1+$D$13*EK25)*ED25/(EF25+273)*$E$13)</f>
        <v>0</v>
      </c>
      <c r="BC25" t="s">
        <v>441</v>
      </c>
      <c r="BD25" t="s">
        <v>441</v>
      </c>
      <c r="BE25">
        <v>0</v>
      </c>
      <c r="BF25">
        <v>0</v>
      </c>
      <c r="BG25">
        <f>1-BE25/BF25</f>
        <v>0</v>
      </c>
      <c r="BH25">
        <v>0</v>
      </c>
      <c r="BI25" t="s">
        <v>441</v>
      </c>
      <c r="BJ25" t="s">
        <v>441</v>
      </c>
      <c r="BK25">
        <v>0</v>
      </c>
      <c r="BL25">
        <v>0</v>
      </c>
      <c r="BM25">
        <f>1-BK25/BL25</f>
        <v>0</v>
      </c>
      <c r="BN25">
        <v>0.5</v>
      </c>
      <c r="BO25">
        <f>DN25</f>
        <v>0</v>
      </c>
      <c r="BP25">
        <f>Q25</f>
        <v>0</v>
      </c>
      <c r="BQ25">
        <f>BM25*BN25*BO25</f>
        <v>0</v>
      </c>
      <c r="BR25">
        <f>(BP25-BH25)/BO25</f>
        <v>0</v>
      </c>
      <c r="BS25">
        <f>(BF25-BL25)/BL25</f>
        <v>0</v>
      </c>
      <c r="BT25">
        <f>BE25/(BG25+BE25/BL25)</f>
        <v>0</v>
      </c>
      <c r="BU25" t="s">
        <v>441</v>
      </c>
      <c r="BV25">
        <v>0</v>
      </c>
      <c r="BW25">
        <f>IF(BV25&lt;&gt;0, BV25, BT25)</f>
        <v>0</v>
      </c>
      <c r="BX25">
        <f>1-BW25/BL25</f>
        <v>0</v>
      </c>
      <c r="BY25">
        <f>(BL25-BK25)/(BL25-BW25)</f>
        <v>0</v>
      </c>
      <c r="BZ25">
        <f>(BF25-BL25)/(BF25-BW25)</f>
        <v>0</v>
      </c>
      <c r="CA25">
        <f>(BL25-BK25)/(BL25-BE25)</f>
        <v>0</v>
      </c>
      <c r="CB25">
        <f>(BF25-BL25)/(BF25-BE25)</f>
        <v>0</v>
      </c>
      <c r="CC25">
        <f>(BY25*BW25/BK25)</f>
        <v>0</v>
      </c>
      <c r="CD25">
        <f>(1-CC25)</f>
        <v>0</v>
      </c>
      <c r="DM25">
        <f>$B$11*EL25+$C$11*EM25+$F$11*EX25*(1-FA25)</f>
        <v>0</v>
      </c>
      <c r="DN25">
        <f>DM25*DO25</f>
        <v>0</v>
      </c>
      <c r="DO25">
        <f>($B$11*$D$9+$C$11*$D$9+$F$11*((FK25+FC25)/MAX(FK25+FC25+FL25, 0.1)*$I$9+FL25/MAX(FK25+FC25+FL25, 0.1)*$J$9))/($B$11+$C$11+$F$11)</f>
        <v>0</v>
      </c>
      <c r="DP25">
        <f>($B$11*$K$9+$C$11*$K$9+$F$11*((FK25+FC25)/MAX(FK25+FC25+FL25, 0.1)*$P$9+FL25/MAX(FK25+FC25+FL25, 0.1)*$Q$9))/($B$11+$C$11+$F$11)</f>
        <v>0</v>
      </c>
      <c r="DQ25">
        <v>6</v>
      </c>
      <c r="DR25">
        <v>0.5</v>
      </c>
      <c r="DS25" t="s">
        <v>442</v>
      </c>
      <c r="DT25">
        <v>2</v>
      </c>
      <c r="DU25" t="b">
        <v>1</v>
      </c>
      <c r="DV25">
        <v>1748961330.6</v>
      </c>
      <c r="DW25">
        <v>533.4349999999999</v>
      </c>
      <c r="DX25">
        <v>516.49</v>
      </c>
      <c r="DY25">
        <v>11.1872</v>
      </c>
      <c r="DZ25">
        <v>12.1783</v>
      </c>
      <c r="EA25">
        <v>533.139</v>
      </c>
      <c r="EB25">
        <v>11.2433</v>
      </c>
      <c r="EC25">
        <v>-144.25</v>
      </c>
      <c r="ED25">
        <v>101.413</v>
      </c>
      <c r="EE25">
        <v>0.00205701</v>
      </c>
      <c r="EF25">
        <v>26.5872</v>
      </c>
      <c r="EG25">
        <v>25.926</v>
      </c>
      <c r="EH25">
        <v>999.9</v>
      </c>
      <c r="EI25">
        <v>0</v>
      </c>
      <c r="EJ25">
        <v>0</v>
      </c>
      <c r="EK25">
        <v>10065</v>
      </c>
      <c r="EL25">
        <v>0</v>
      </c>
      <c r="EM25">
        <v>7.23741</v>
      </c>
      <c r="EN25">
        <v>16.9449</v>
      </c>
      <c r="EO25">
        <v>539.47</v>
      </c>
      <c r="EP25">
        <v>522.8579999999999</v>
      </c>
      <c r="EQ25">
        <v>-0.9910949999999999</v>
      </c>
      <c r="ER25">
        <v>516.49</v>
      </c>
      <c r="ES25">
        <v>12.1783</v>
      </c>
      <c r="ET25">
        <v>1.13453</v>
      </c>
      <c r="EU25">
        <v>1.23504</v>
      </c>
      <c r="EV25">
        <v>8.76915</v>
      </c>
      <c r="EW25">
        <v>10.0308</v>
      </c>
      <c r="EX25">
        <v>1999.91</v>
      </c>
      <c r="EY25">
        <v>0.979996</v>
      </c>
      <c r="EZ25">
        <v>0.0200039</v>
      </c>
      <c r="FA25">
        <v>0</v>
      </c>
      <c r="FB25">
        <v>696.278</v>
      </c>
      <c r="FC25">
        <v>4.99957</v>
      </c>
      <c r="FD25">
        <v>13863.6</v>
      </c>
      <c r="FE25">
        <v>19281.6</v>
      </c>
      <c r="FF25">
        <v>36.625</v>
      </c>
      <c r="FG25">
        <v>37.687</v>
      </c>
      <c r="FH25">
        <v>36.562</v>
      </c>
      <c r="FI25">
        <v>37.062</v>
      </c>
      <c r="FJ25">
        <v>38.437</v>
      </c>
      <c r="FK25">
        <v>1955</v>
      </c>
      <c r="FL25">
        <v>39.91</v>
      </c>
      <c r="FM25">
        <v>0</v>
      </c>
      <c r="FN25">
        <v>1748961330.2</v>
      </c>
      <c r="FO25">
        <v>0</v>
      </c>
      <c r="FP25">
        <v>696.9625384615384</v>
      </c>
      <c r="FQ25">
        <v>-2.434735048814768</v>
      </c>
      <c r="FR25">
        <v>-38.06837611936621</v>
      </c>
      <c r="FS25">
        <v>13869.06538461539</v>
      </c>
      <c r="FT25">
        <v>15</v>
      </c>
      <c r="FU25">
        <v>1748955308</v>
      </c>
      <c r="FV25" t="s">
        <v>443</v>
      </c>
      <c r="FW25">
        <v>1748955300</v>
      </c>
      <c r="FX25">
        <v>1748955308</v>
      </c>
      <c r="FY25">
        <v>1</v>
      </c>
      <c r="FZ25">
        <v>1.152</v>
      </c>
      <c r="GA25">
        <v>-0.051</v>
      </c>
      <c r="GB25">
        <v>0.31</v>
      </c>
      <c r="GC25">
        <v>-0.077</v>
      </c>
      <c r="GD25">
        <v>400</v>
      </c>
      <c r="GE25">
        <v>6</v>
      </c>
      <c r="GF25">
        <v>0.23</v>
      </c>
      <c r="GG25">
        <v>0.02</v>
      </c>
      <c r="GH25">
        <v>3.629538689922524</v>
      </c>
      <c r="GI25">
        <v>-0.4744469039113814</v>
      </c>
      <c r="GJ25">
        <v>1.565726873211</v>
      </c>
      <c r="GK25">
        <v>0</v>
      </c>
      <c r="GL25">
        <v>0.01218394321210554</v>
      </c>
      <c r="GM25">
        <v>-0.01658962492784706</v>
      </c>
      <c r="GN25">
        <v>0.01815329294685398</v>
      </c>
      <c r="GO25">
        <v>1</v>
      </c>
      <c r="GP25">
        <v>1</v>
      </c>
      <c r="GQ25">
        <v>2</v>
      </c>
      <c r="GR25" t="s">
        <v>444</v>
      </c>
      <c r="GS25">
        <v>2.15055</v>
      </c>
      <c r="GT25">
        <v>2.70767</v>
      </c>
      <c r="GU25">
        <v>0.119693</v>
      </c>
      <c r="GV25">
        <v>0.117735</v>
      </c>
      <c r="GW25">
        <v>0.064792</v>
      </c>
      <c r="GX25">
        <v>0.0700218</v>
      </c>
      <c r="GY25">
        <v>24025.6</v>
      </c>
      <c r="GZ25">
        <v>25020.6</v>
      </c>
      <c r="HA25">
        <v>31046.6</v>
      </c>
      <c r="HB25">
        <v>31448.4</v>
      </c>
      <c r="HC25">
        <v>45502.8</v>
      </c>
      <c r="HD25">
        <v>42438.9</v>
      </c>
      <c r="HE25">
        <v>44946.3</v>
      </c>
      <c r="HF25">
        <v>41957.8</v>
      </c>
      <c r="HG25">
        <v>0.017</v>
      </c>
      <c r="HH25">
        <v>1.44428</v>
      </c>
      <c r="HI25">
        <v>0.0918694</v>
      </c>
      <c r="HJ25">
        <v>0</v>
      </c>
      <c r="HK25">
        <v>24.4191</v>
      </c>
      <c r="HL25">
        <v>999.9</v>
      </c>
      <c r="HM25">
        <v>33.6</v>
      </c>
      <c r="HN25">
        <v>28</v>
      </c>
      <c r="HO25">
        <v>12.5723</v>
      </c>
      <c r="HP25">
        <v>61.915</v>
      </c>
      <c r="HQ25">
        <v>0</v>
      </c>
      <c r="HR25">
        <v>0</v>
      </c>
      <c r="HS25">
        <v>-0.142965</v>
      </c>
      <c r="HT25">
        <v>-0.250245</v>
      </c>
      <c r="HU25">
        <v>20.2243</v>
      </c>
      <c r="HV25">
        <v>5.22208</v>
      </c>
      <c r="HW25">
        <v>11.9021</v>
      </c>
      <c r="HX25">
        <v>4.9718</v>
      </c>
      <c r="HY25">
        <v>3.273</v>
      </c>
      <c r="HZ25">
        <v>9999</v>
      </c>
      <c r="IA25">
        <v>9999</v>
      </c>
      <c r="IB25">
        <v>9999</v>
      </c>
      <c r="IC25">
        <v>999.9</v>
      </c>
      <c r="ID25">
        <v>1.87943</v>
      </c>
      <c r="IE25">
        <v>1.87958</v>
      </c>
      <c r="IF25">
        <v>1.88168</v>
      </c>
      <c r="IG25">
        <v>1.87469</v>
      </c>
      <c r="IH25">
        <v>1.87805</v>
      </c>
      <c r="II25">
        <v>1.87744</v>
      </c>
      <c r="IJ25">
        <v>1.87454</v>
      </c>
      <c r="IK25">
        <v>1.8823</v>
      </c>
      <c r="IL25">
        <v>0</v>
      </c>
      <c r="IM25">
        <v>0</v>
      </c>
      <c r="IN25">
        <v>0</v>
      </c>
      <c r="IO25">
        <v>0</v>
      </c>
      <c r="IP25" t="s">
        <v>445</v>
      </c>
      <c r="IQ25" t="s">
        <v>446</v>
      </c>
      <c r="IR25" t="s">
        <v>447</v>
      </c>
      <c r="IS25" t="s">
        <v>447</v>
      </c>
      <c r="IT25" t="s">
        <v>447</v>
      </c>
      <c r="IU25" t="s">
        <v>447</v>
      </c>
      <c r="IV25">
        <v>0</v>
      </c>
      <c r="IW25">
        <v>100</v>
      </c>
      <c r="IX25">
        <v>100</v>
      </c>
      <c r="IY25">
        <v>0.296</v>
      </c>
      <c r="IZ25">
        <v>-0.0561</v>
      </c>
      <c r="JA25">
        <v>0.05849680989268169</v>
      </c>
      <c r="JB25">
        <v>0.001323615700540971</v>
      </c>
      <c r="JC25">
        <v>-2.008821720501489E-06</v>
      </c>
      <c r="JD25">
        <v>6.811706543154579E-10</v>
      </c>
      <c r="JE25">
        <v>-0.1371248497728609</v>
      </c>
      <c r="JF25">
        <v>0.01340756427336354</v>
      </c>
      <c r="JG25">
        <v>-0.0007051983484813201</v>
      </c>
      <c r="JH25">
        <v>1.366541560347856E-05</v>
      </c>
      <c r="JI25">
        <v>17</v>
      </c>
      <c r="JJ25">
        <v>1974</v>
      </c>
      <c r="JK25">
        <v>3</v>
      </c>
      <c r="JL25">
        <v>22</v>
      </c>
      <c r="JM25">
        <v>100.5</v>
      </c>
      <c r="JN25">
        <v>100.4</v>
      </c>
      <c r="JO25">
        <v>4.36279</v>
      </c>
      <c r="JP25">
        <v>4.99634</v>
      </c>
      <c r="JQ25">
        <v>0.228271</v>
      </c>
      <c r="JR25">
        <v>0.00610352</v>
      </c>
      <c r="JS25">
        <v>0.255127</v>
      </c>
      <c r="JT25">
        <v>4.99634</v>
      </c>
      <c r="JU25">
        <v>32.1344</v>
      </c>
      <c r="JV25">
        <v>24.1313</v>
      </c>
      <c r="JW25">
        <v>2</v>
      </c>
      <c r="JX25">
        <v>-40.2821</v>
      </c>
      <c r="JY25">
        <v>236.829</v>
      </c>
      <c r="JZ25">
        <v>25.0001</v>
      </c>
      <c r="KA25">
        <v>25.3939</v>
      </c>
      <c r="KB25">
        <v>30.0002</v>
      </c>
      <c r="KC25">
        <v>25.5405</v>
      </c>
      <c r="KD25">
        <v>25.4699</v>
      </c>
      <c r="KE25">
        <v>-1</v>
      </c>
      <c r="KF25">
        <v>-30</v>
      </c>
      <c r="KG25">
        <v>-30</v>
      </c>
      <c r="KH25">
        <v>25</v>
      </c>
      <c r="KI25">
        <v>400</v>
      </c>
      <c r="KJ25">
        <v>6.27583</v>
      </c>
      <c r="KK25">
        <v>101.595</v>
      </c>
      <c r="KL25">
        <v>100.35</v>
      </c>
    </row>
    <row r="26" spans="1:298">
      <c r="A26">
        <v>10</v>
      </c>
      <c r="B26">
        <v>1748961631.1</v>
      </c>
      <c r="C26">
        <v>2704.599999904633</v>
      </c>
      <c r="D26" t="s">
        <v>464</v>
      </c>
      <c r="E26" t="s">
        <v>465</v>
      </c>
      <c r="F26" t="s">
        <v>436</v>
      </c>
      <c r="G26" t="s">
        <v>437</v>
      </c>
      <c r="H26" t="s">
        <v>438</v>
      </c>
      <c r="I26" t="s">
        <v>439</v>
      </c>
      <c r="J26" t="s">
        <v>440</v>
      </c>
      <c r="N26">
        <v>1748961631.1</v>
      </c>
      <c r="O26">
        <f>(P26)/1000</f>
        <v>0</v>
      </c>
      <c r="P26">
        <f>IF(DU26, AS26, AM26)</f>
        <v>0</v>
      </c>
      <c r="Q26">
        <f>IF(DU26, AN26, AL26)</f>
        <v>0</v>
      </c>
      <c r="R26">
        <f>DW26 - IF(AZ26&gt;1, Q26*DQ26*100.0/(BB26), 0)</f>
        <v>0</v>
      </c>
      <c r="S26">
        <f>((Y26-O26/2)*R26-Q26)/(Y26+O26/2)</f>
        <v>0</v>
      </c>
      <c r="T26">
        <f>S26*(ED26+EE26)/1000.0</f>
        <v>0</v>
      </c>
      <c r="U26">
        <f>(DW26 - IF(AZ26&gt;1, Q26*DQ26*100.0/(BB26), 0))*(ED26+EE26)/1000.0</f>
        <v>0</v>
      </c>
      <c r="V26">
        <f>2.0/((1/X26-1/W26)+SIGN(X26)*SQRT((1/X26-1/W26)*(1/X26-1/W26) + 4*DR26/((DR26+1)*(DR26+1))*(2*1/X26*1/W26-1/W26*1/W26)))</f>
        <v>0</v>
      </c>
      <c r="W26">
        <f>IF(LEFT(DS26,1)&lt;&gt;"0",IF(LEFT(DS26,1)="1",3.0,DT26),$D$5+$E$5*(EK26*ED26/($K$5*1000))+$F$5*(EK26*ED26/($K$5*1000))*MAX(MIN(DQ26,$J$5),$I$5)*MAX(MIN(DQ26,$J$5),$I$5)+$G$5*MAX(MIN(DQ26,$J$5),$I$5)*(EK26*ED26/($K$5*1000))+$H$5*(EK26*ED26/($K$5*1000))*(EK26*ED26/($K$5*1000)))</f>
        <v>0</v>
      </c>
      <c r="X26">
        <f>O26*(1000-(1000*0.61365*exp(17.502*AB26/(240.97+AB26))/(ED26+EE26)+DY26)/2)/(1000*0.61365*exp(17.502*AB26/(240.97+AB26))/(ED26+EE26)-DY26)</f>
        <v>0</v>
      </c>
      <c r="Y26">
        <f>1/((DR26+1)/(V26/1.6)+1/(W26/1.37)) + DR26/((DR26+1)/(V26/1.6) + DR26/(W26/1.37))</f>
        <v>0</v>
      </c>
      <c r="Z26">
        <f>(DM26*DP26)</f>
        <v>0</v>
      </c>
      <c r="AA26">
        <f>(EF26+(Z26+2*0.95*5.67E-8*(((EF26+$B$7)+273)^4-(EF26+273)^4)-44100*O26)/(1.84*29.3*W26+8*0.95*5.67E-8*(EF26+273)^3))</f>
        <v>0</v>
      </c>
      <c r="AB26">
        <f>($C$7*EG26+$D$7*EH26+$E$7*AA26)</f>
        <v>0</v>
      </c>
      <c r="AC26">
        <f>0.61365*exp(17.502*AB26/(240.97+AB26))</f>
        <v>0</v>
      </c>
      <c r="AD26">
        <f>(AE26/AF26*100)</f>
        <v>0</v>
      </c>
      <c r="AE26">
        <f>DY26*(ED26+EE26)/1000</f>
        <v>0</v>
      </c>
      <c r="AF26">
        <f>0.61365*exp(17.502*EF26/(240.97+EF26))</f>
        <v>0</v>
      </c>
      <c r="AG26">
        <f>(AC26-DY26*(ED26+EE26)/1000)</f>
        <v>0</v>
      </c>
      <c r="AH26">
        <f>(-O26*44100)</f>
        <v>0</v>
      </c>
      <c r="AI26">
        <f>2*29.3*W26*0.92*(EF26-AB26)</f>
        <v>0</v>
      </c>
      <c r="AJ26">
        <f>2*0.95*5.67E-8*(((EF26+$B$7)+273)^4-(AB26+273)^4)</f>
        <v>0</v>
      </c>
      <c r="AK26">
        <f>Z26+AJ26+AH26+AI26</f>
        <v>0</v>
      </c>
      <c r="AL26">
        <f>EC26*AZ26*(DX26-DW26*(1000-AZ26*DZ26)/(1000-AZ26*DY26))/(100*DQ26)</f>
        <v>0</v>
      </c>
      <c r="AM26">
        <f>1000*EC26*AZ26*(DY26-DZ26)/(100*DQ26*(1000-AZ26*DY26))</f>
        <v>0</v>
      </c>
      <c r="AN26">
        <f>(AO26 - AP26 - ED26*1E3/(8.314*(EF26+273.15)) * AR26/EC26 * AQ26) * EC26/(100*DQ26) * (1000 - DZ26)/1000</f>
        <v>0</v>
      </c>
      <c r="AO26">
        <v>546.6745996083913</v>
      </c>
      <c r="AP26">
        <v>543.5900727272727</v>
      </c>
      <c r="AQ26">
        <v>0.0004266666666450369</v>
      </c>
      <c r="AR26">
        <v>66.45999999999999</v>
      </c>
      <c r="AS26">
        <f>(AU26 - AT26 + ED26*1E3/(8.314*(EF26+273.15)) * AW26/EC26 * AV26) * EC26/(100*DQ26) * 1000/(1000 - AU26)</f>
        <v>0</v>
      </c>
      <c r="AT26">
        <v>12.24645616783217</v>
      </c>
      <c r="AU26">
        <v>11.47187412587414</v>
      </c>
      <c r="AV26">
        <v>0.03223060139860966</v>
      </c>
      <c r="AW26">
        <v>77.3</v>
      </c>
      <c r="AX26">
        <v>2</v>
      </c>
      <c r="AY26">
        <v>100</v>
      </c>
      <c r="AZ26">
        <f>IF(AX26*$H$13&gt;=BB26,1.0,(BB26/(BB26-AX26*$H$13)))</f>
        <v>0</v>
      </c>
      <c r="BA26">
        <f>(AZ26-1)*100</f>
        <v>0</v>
      </c>
      <c r="BB26">
        <f>MAX(0,($B$13+$C$13*EK26)/(1+$D$13*EK26)*ED26/(EF26+273)*$E$13)</f>
        <v>0</v>
      </c>
      <c r="BC26" t="s">
        <v>441</v>
      </c>
      <c r="BD26" t="s">
        <v>441</v>
      </c>
      <c r="BE26">
        <v>0</v>
      </c>
      <c r="BF26">
        <v>0</v>
      </c>
      <c r="BG26">
        <f>1-BE26/BF26</f>
        <v>0</v>
      </c>
      <c r="BH26">
        <v>0</v>
      </c>
      <c r="BI26" t="s">
        <v>441</v>
      </c>
      <c r="BJ26" t="s">
        <v>441</v>
      </c>
      <c r="BK26">
        <v>0</v>
      </c>
      <c r="BL26">
        <v>0</v>
      </c>
      <c r="BM26">
        <f>1-BK26/BL26</f>
        <v>0</v>
      </c>
      <c r="BN26">
        <v>0.5</v>
      </c>
      <c r="BO26">
        <f>DN26</f>
        <v>0</v>
      </c>
      <c r="BP26">
        <f>Q26</f>
        <v>0</v>
      </c>
      <c r="BQ26">
        <f>BM26*BN26*BO26</f>
        <v>0</v>
      </c>
      <c r="BR26">
        <f>(BP26-BH26)/BO26</f>
        <v>0</v>
      </c>
      <c r="BS26">
        <f>(BF26-BL26)/BL26</f>
        <v>0</v>
      </c>
      <c r="BT26">
        <f>BE26/(BG26+BE26/BL26)</f>
        <v>0</v>
      </c>
      <c r="BU26" t="s">
        <v>441</v>
      </c>
      <c r="BV26">
        <v>0</v>
      </c>
      <c r="BW26">
        <f>IF(BV26&lt;&gt;0, BV26, BT26)</f>
        <v>0</v>
      </c>
      <c r="BX26">
        <f>1-BW26/BL26</f>
        <v>0</v>
      </c>
      <c r="BY26">
        <f>(BL26-BK26)/(BL26-BW26)</f>
        <v>0</v>
      </c>
      <c r="BZ26">
        <f>(BF26-BL26)/(BF26-BW26)</f>
        <v>0</v>
      </c>
      <c r="CA26">
        <f>(BL26-BK26)/(BL26-BE26)</f>
        <v>0</v>
      </c>
      <c r="CB26">
        <f>(BF26-BL26)/(BF26-BE26)</f>
        <v>0</v>
      </c>
      <c r="CC26">
        <f>(BY26*BW26/BK26)</f>
        <v>0</v>
      </c>
      <c r="CD26">
        <f>(1-CC26)</f>
        <v>0</v>
      </c>
      <c r="DM26">
        <f>$B$11*EL26+$C$11*EM26+$F$11*EX26*(1-FA26)</f>
        <v>0</v>
      </c>
      <c r="DN26">
        <f>DM26*DO26</f>
        <v>0</v>
      </c>
      <c r="DO26">
        <f>($B$11*$D$9+$C$11*$D$9+$F$11*((FK26+FC26)/MAX(FK26+FC26+FL26, 0.1)*$I$9+FL26/MAX(FK26+FC26+FL26, 0.1)*$J$9))/($B$11+$C$11+$F$11)</f>
        <v>0</v>
      </c>
      <c r="DP26">
        <f>($B$11*$K$9+$C$11*$K$9+$F$11*((FK26+FC26)/MAX(FK26+FC26+FL26, 0.1)*$P$9+FL26/MAX(FK26+FC26+FL26, 0.1)*$Q$9))/($B$11+$C$11+$F$11)</f>
        <v>0</v>
      </c>
      <c r="DQ26">
        <v>6</v>
      </c>
      <c r="DR26">
        <v>0.5</v>
      </c>
      <c r="DS26" t="s">
        <v>442</v>
      </c>
      <c r="DT26">
        <v>2</v>
      </c>
      <c r="DU26" t="b">
        <v>1</v>
      </c>
      <c r="DV26">
        <v>1748961631.1</v>
      </c>
      <c r="DW26">
        <v>537.55</v>
      </c>
      <c r="DX26">
        <v>539.9</v>
      </c>
      <c r="DY26">
        <v>11.4557</v>
      </c>
      <c r="DZ26">
        <v>12.2527</v>
      </c>
      <c r="EA26">
        <v>537.254</v>
      </c>
      <c r="EB26">
        <v>11.5111</v>
      </c>
      <c r="EC26">
        <v>-144.414</v>
      </c>
      <c r="ED26">
        <v>101.423</v>
      </c>
      <c r="EE26">
        <v>0.00266201</v>
      </c>
      <c r="EF26">
        <v>25.8866</v>
      </c>
      <c r="EG26">
        <v>25.11</v>
      </c>
      <c r="EH26">
        <v>999.9</v>
      </c>
      <c r="EI26">
        <v>0</v>
      </c>
      <c r="EJ26">
        <v>0</v>
      </c>
      <c r="EK26">
        <v>10020</v>
      </c>
      <c r="EL26">
        <v>0</v>
      </c>
      <c r="EM26">
        <v>7.23741</v>
      </c>
      <c r="EN26">
        <v>-2.35071</v>
      </c>
      <c r="EO26">
        <v>543.779</v>
      </c>
      <c r="EP26">
        <v>546.598</v>
      </c>
      <c r="EQ26">
        <v>-0.797023</v>
      </c>
      <c r="ER26">
        <v>539.9</v>
      </c>
      <c r="ES26">
        <v>12.2527</v>
      </c>
      <c r="ET26">
        <v>1.16187</v>
      </c>
      <c r="EU26">
        <v>1.24271</v>
      </c>
      <c r="EV26">
        <v>9.121740000000001</v>
      </c>
      <c r="EW26">
        <v>10.1232</v>
      </c>
      <c r="EX26">
        <v>0.0499957</v>
      </c>
      <c r="EY26">
        <v>0</v>
      </c>
      <c r="EZ26">
        <v>0</v>
      </c>
      <c r="FA26">
        <v>0</v>
      </c>
      <c r="FB26">
        <v>488.14</v>
      </c>
      <c r="FC26">
        <v>0.0499957</v>
      </c>
      <c r="FD26">
        <v>-3.91</v>
      </c>
      <c r="FE26">
        <v>-1</v>
      </c>
      <c r="FF26">
        <v>35.687</v>
      </c>
      <c r="FG26">
        <v>40.062</v>
      </c>
      <c r="FH26">
        <v>37.687</v>
      </c>
      <c r="FI26">
        <v>39.937</v>
      </c>
      <c r="FJ26">
        <v>38.437</v>
      </c>
      <c r="FK26">
        <v>0</v>
      </c>
      <c r="FL26">
        <v>0</v>
      </c>
      <c r="FM26">
        <v>0</v>
      </c>
      <c r="FN26">
        <v>1748961630.9</v>
      </c>
      <c r="FO26">
        <v>0</v>
      </c>
      <c r="FP26">
        <v>489.9103846153845</v>
      </c>
      <c r="FQ26">
        <v>1.273503754385844</v>
      </c>
      <c r="FR26">
        <v>-17.08410235692763</v>
      </c>
      <c r="FS26">
        <v>-3.232692307692308</v>
      </c>
      <c r="FT26">
        <v>15</v>
      </c>
      <c r="FU26">
        <v>1748955308</v>
      </c>
      <c r="FV26" t="s">
        <v>443</v>
      </c>
      <c r="FW26">
        <v>1748955300</v>
      </c>
      <c r="FX26">
        <v>1748955308</v>
      </c>
      <c r="FY26">
        <v>1</v>
      </c>
      <c r="FZ26">
        <v>1.152</v>
      </c>
      <c r="GA26">
        <v>-0.051</v>
      </c>
      <c r="GB26">
        <v>0.31</v>
      </c>
      <c r="GC26">
        <v>-0.077</v>
      </c>
      <c r="GD26">
        <v>400</v>
      </c>
      <c r="GE26">
        <v>6</v>
      </c>
      <c r="GF26">
        <v>0.23</v>
      </c>
      <c r="GG26">
        <v>0.02</v>
      </c>
      <c r="GH26">
        <v>-0.7014554700097019</v>
      </c>
      <c r="GI26">
        <v>0.3933497479117526</v>
      </c>
      <c r="GJ26">
        <v>1.185773555483478</v>
      </c>
      <c r="GK26">
        <v>0</v>
      </c>
      <c r="GL26">
        <v>0.01580845558874241</v>
      </c>
      <c r="GM26">
        <v>-0.01290397727387484</v>
      </c>
      <c r="GN26">
        <v>0.01155127765207807</v>
      </c>
      <c r="GO26">
        <v>1</v>
      </c>
      <c r="GP26">
        <v>1</v>
      </c>
      <c r="GQ26">
        <v>2</v>
      </c>
      <c r="GR26" t="s">
        <v>444</v>
      </c>
      <c r="GS26">
        <v>2.14933</v>
      </c>
      <c r="GT26">
        <v>2.70788</v>
      </c>
      <c r="GU26">
        <v>0.120363</v>
      </c>
      <c r="GV26">
        <v>0.121554</v>
      </c>
      <c r="GW26">
        <v>0.06597509999999999</v>
      </c>
      <c r="GX26">
        <v>0.07034849999999999</v>
      </c>
      <c r="GY26">
        <v>24006.6</v>
      </c>
      <c r="GZ26">
        <v>24911.2</v>
      </c>
      <c r="HA26">
        <v>31045.7</v>
      </c>
      <c r="HB26">
        <v>31447.1</v>
      </c>
      <c r="HC26">
        <v>45443.7</v>
      </c>
      <c r="HD26">
        <v>42422.7</v>
      </c>
      <c r="HE26">
        <v>44944.8</v>
      </c>
      <c r="HF26">
        <v>41956.5</v>
      </c>
      <c r="HG26">
        <v>0.017</v>
      </c>
      <c r="HH26">
        <v>1.44668</v>
      </c>
      <c r="HI26">
        <v>0.0608042</v>
      </c>
      <c r="HJ26">
        <v>0</v>
      </c>
      <c r="HK26">
        <v>24.1118</v>
      </c>
      <c r="HL26">
        <v>999.9</v>
      </c>
      <c r="HM26">
        <v>33.5</v>
      </c>
      <c r="HN26">
        <v>28</v>
      </c>
      <c r="HO26">
        <v>12.534</v>
      </c>
      <c r="HP26">
        <v>62.2051</v>
      </c>
      <c r="HQ26">
        <v>0</v>
      </c>
      <c r="HR26">
        <v>0</v>
      </c>
      <c r="HS26">
        <v>-0.141517</v>
      </c>
      <c r="HT26">
        <v>-0.337162</v>
      </c>
      <c r="HU26">
        <v>20.2426</v>
      </c>
      <c r="HV26">
        <v>5.22253</v>
      </c>
      <c r="HW26">
        <v>11.9026</v>
      </c>
      <c r="HX26">
        <v>4.97195</v>
      </c>
      <c r="HY26">
        <v>3.273</v>
      </c>
      <c r="HZ26">
        <v>9999</v>
      </c>
      <c r="IA26">
        <v>9999</v>
      </c>
      <c r="IB26">
        <v>9999</v>
      </c>
      <c r="IC26">
        <v>999.9</v>
      </c>
      <c r="ID26">
        <v>1.87943</v>
      </c>
      <c r="IE26">
        <v>1.87958</v>
      </c>
      <c r="IF26">
        <v>1.88168</v>
      </c>
      <c r="IG26">
        <v>1.87469</v>
      </c>
      <c r="IH26">
        <v>1.87805</v>
      </c>
      <c r="II26">
        <v>1.87744</v>
      </c>
      <c r="IJ26">
        <v>1.87454</v>
      </c>
      <c r="IK26">
        <v>1.88232</v>
      </c>
      <c r="IL26">
        <v>0</v>
      </c>
      <c r="IM26">
        <v>0</v>
      </c>
      <c r="IN26">
        <v>0</v>
      </c>
      <c r="IO26">
        <v>0</v>
      </c>
      <c r="IP26" t="s">
        <v>445</v>
      </c>
      <c r="IQ26" t="s">
        <v>446</v>
      </c>
      <c r="IR26" t="s">
        <v>447</v>
      </c>
      <c r="IS26" t="s">
        <v>447</v>
      </c>
      <c r="IT26" t="s">
        <v>447</v>
      </c>
      <c r="IU26" t="s">
        <v>447</v>
      </c>
      <c r="IV26">
        <v>0</v>
      </c>
      <c r="IW26">
        <v>100</v>
      </c>
      <c r="IX26">
        <v>100</v>
      </c>
      <c r="IY26">
        <v>0.296</v>
      </c>
      <c r="IZ26">
        <v>-0.0554</v>
      </c>
      <c r="JA26">
        <v>0.05849680989268169</v>
      </c>
      <c r="JB26">
        <v>0.001323615700540971</v>
      </c>
      <c r="JC26">
        <v>-2.008821720501489E-06</v>
      </c>
      <c r="JD26">
        <v>6.811706543154579E-10</v>
      </c>
      <c r="JE26">
        <v>-0.1371248497728609</v>
      </c>
      <c r="JF26">
        <v>0.01340756427336354</v>
      </c>
      <c r="JG26">
        <v>-0.0007051983484813201</v>
      </c>
      <c r="JH26">
        <v>1.366541560347856E-05</v>
      </c>
      <c r="JI26">
        <v>17</v>
      </c>
      <c r="JJ26">
        <v>1974</v>
      </c>
      <c r="JK26">
        <v>3</v>
      </c>
      <c r="JL26">
        <v>22</v>
      </c>
      <c r="JM26">
        <v>105.5</v>
      </c>
      <c r="JN26">
        <v>105.4</v>
      </c>
      <c r="JO26">
        <v>4.35303</v>
      </c>
      <c r="JP26">
        <v>4.99634</v>
      </c>
      <c r="JQ26">
        <v>0.228271</v>
      </c>
      <c r="JR26">
        <v>0.00610352</v>
      </c>
      <c r="JS26">
        <v>0.253906</v>
      </c>
      <c r="JT26">
        <v>4.99634</v>
      </c>
      <c r="JU26">
        <v>32.1344</v>
      </c>
      <c r="JV26">
        <v>24.1488</v>
      </c>
      <c r="JW26">
        <v>2</v>
      </c>
      <c r="JX26">
        <v>-40.2764</v>
      </c>
      <c r="JY26">
        <v>237.838</v>
      </c>
      <c r="JZ26">
        <v>24.9995</v>
      </c>
      <c r="KA26">
        <v>25.4174</v>
      </c>
      <c r="KB26">
        <v>30</v>
      </c>
      <c r="KC26">
        <v>25.5657</v>
      </c>
      <c r="KD26">
        <v>25.4954</v>
      </c>
      <c r="KE26">
        <v>-1</v>
      </c>
      <c r="KF26">
        <v>-30</v>
      </c>
      <c r="KG26">
        <v>-30</v>
      </c>
      <c r="KH26">
        <v>25</v>
      </c>
      <c r="KI26">
        <v>400</v>
      </c>
      <c r="KJ26">
        <v>6.27583</v>
      </c>
      <c r="KK26">
        <v>101.592</v>
      </c>
      <c r="KL26">
        <v>100.347</v>
      </c>
    </row>
    <row r="27" spans="1:298">
      <c r="A27">
        <v>11</v>
      </c>
      <c r="B27">
        <v>1748961931.6</v>
      </c>
      <c r="C27">
        <v>3005.099999904633</v>
      </c>
      <c r="D27" t="s">
        <v>466</v>
      </c>
      <c r="E27" t="s">
        <v>467</v>
      </c>
      <c r="F27" t="s">
        <v>436</v>
      </c>
      <c r="G27" t="s">
        <v>437</v>
      </c>
      <c r="H27" t="s">
        <v>438</v>
      </c>
      <c r="I27" t="s">
        <v>439</v>
      </c>
      <c r="J27" t="s">
        <v>440</v>
      </c>
      <c r="N27">
        <v>1748961931.6</v>
      </c>
      <c r="O27">
        <f>(P27)/1000</f>
        <v>0</v>
      </c>
      <c r="P27">
        <f>IF(DU27, AS27, AM27)</f>
        <v>0</v>
      </c>
      <c r="Q27">
        <f>IF(DU27, AN27, AL27)</f>
        <v>0</v>
      </c>
      <c r="R27">
        <f>DW27 - IF(AZ27&gt;1, Q27*DQ27*100.0/(BB27), 0)</f>
        <v>0</v>
      </c>
      <c r="S27">
        <f>((Y27-O27/2)*R27-Q27)/(Y27+O27/2)</f>
        <v>0</v>
      </c>
      <c r="T27">
        <f>S27*(ED27+EE27)/1000.0</f>
        <v>0</v>
      </c>
      <c r="U27">
        <f>(DW27 - IF(AZ27&gt;1, Q27*DQ27*100.0/(BB27), 0))*(ED27+EE27)/1000.0</f>
        <v>0</v>
      </c>
      <c r="V27">
        <f>2.0/((1/X27-1/W27)+SIGN(X27)*SQRT((1/X27-1/W27)*(1/X27-1/W27) + 4*DR27/((DR27+1)*(DR27+1))*(2*1/X27*1/W27-1/W27*1/W27)))</f>
        <v>0</v>
      </c>
      <c r="W27">
        <f>IF(LEFT(DS27,1)&lt;&gt;"0",IF(LEFT(DS27,1)="1",3.0,DT27),$D$5+$E$5*(EK27*ED27/($K$5*1000))+$F$5*(EK27*ED27/($K$5*1000))*MAX(MIN(DQ27,$J$5),$I$5)*MAX(MIN(DQ27,$J$5),$I$5)+$G$5*MAX(MIN(DQ27,$J$5),$I$5)*(EK27*ED27/($K$5*1000))+$H$5*(EK27*ED27/($K$5*1000))*(EK27*ED27/($K$5*1000)))</f>
        <v>0</v>
      </c>
      <c r="X27">
        <f>O27*(1000-(1000*0.61365*exp(17.502*AB27/(240.97+AB27))/(ED27+EE27)+DY27)/2)/(1000*0.61365*exp(17.502*AB27/(240.97+AB27))/(ED27+EE27)-DY27)</f>
        <v>0</v>
      </c>
      <c r="Y27">
        <f>1/((DR27+1)/(V27/1.6)+1/(W27/1.37)) + DR27/((DR27+1)/(V27/1.6) + DR27/(W27/1.37))</f>
        <v>0</v>
      </c>
      <c r="Z27">
        <f>(DM27*DP27)</f>
        <v>0</v>
      </c>
      <c r="AA27">
        <f>(EF27+(Z27+2*0.95*5.67E-8*(((EF27+$B$7)+273)^4-(EF27+273)^4)-44100*O27)/(1.84*29.3*W27+8*0.95*5.67E-8*(EF27+273)^3))</f>
        <v>0</v>
      </c>
      <c r="AB27">
        <f>($C$7*EG27+$D$7*EH27+$E$7*AA27)</f>
        <v>0</v>
      </c>
      <c r="AC27">
        <f>0.61365*exp(17.502*AB27/(240.97+AB27))</f>
        <v>0</v>
      </c>
      <c r="AD27">
        <f>(AE27/AF27*100)</f>
        <v>0</v>
      </c>
      <c r="AE27">
        <f>DY27*(ED27+EE27)/1000</f>
        <v>0</v>
      </c>
      <c r="AF27">
        <f>0.61365*exp(17.502*EF27/(240.97+EF27))</f>
        <v>0</v>
      </c>
      <c r="AG27">
        <f>(AC27-DY27*(ED27+EE27)/1000)</f>
        <v>0</v>
      </c>
      <c r="AH27">
        <f>(-O27*44100)</f>
        <v>0</v>
      </c>
      <c r="AI27">
        <f>2*29.3*W27*0.92*(EF27-AB27)</f>
        <v>0</v>
      </c>
      <c r="AJ27">
        <f>2*0.95*5.67E-8*(((EF27+$B$7)+273)^4-(AB27+273)^4)</f>
        <v>0</v>
      </c>
      <c r="AK27">
        <f>Z27+AJ27+AH27+AI27</f>
        <v>0</v>
      </c>
      <c r="AL27">
        <f>EC27*AZ27*(DX27-DW27*(1000-AZ27*DZ27)/(1000-AZ27*DY27))/(100*DQ27)</f>
        <v>0</v>
      </c>
      <c r="AM27">
        <f>1000*EC27*AZ27*(DY27-DZ27)/(100*DQ27*(1000-AZ27*DY27))</f>
        <v>0</v>
      </c>
      <c r="AN27">
        <f>(AO27 - AP27 - ED27*1E3/(8.314*(EF27+273.15)) * AR27/EC27 * AQ27) * EC27/(100*DQ27) * (1000 - DZ27)/1000</f>
        <v>0</v>
      </c>
      <c r="AO27">
        <v>533.1436164811184</v>
      </c>
      <c r="AP27">
        <v>545.3735939393938</v>
      </c>
      <c r="AQ27">
        <v>0.7744400000000862</v>
      </c>
      <c r="AR27">
        <v>66.45999999999999</v>
      </c>
      <c r="AS27">
        <f>(AU27 - AT27 + ED27*1E3/(8.314*(EF27+273.15)) * AW27/EC27 * AV27) * EC27/(100*DQ27) * 1000/(1000 - AU27)</f>
        <v>0</v>
      </c>
      <c r="AT27">
        <v>11.77071356083916</v>
      </c>
      <c r="AU27">
        <v>10.8862083916084</v>
      </c>
      <c r="AV27">
        <v>0.008556699300706667</v>
      </c>
      <c r="AW27">
        <v>77.3</v>
      </c>
      <c r="AX27">
        <v>2</v>
      </c>
      <c r="AY27">
        <v>100</v>
      </c>
      <c r="AZ27">
        <f>IF(AX27*$H$13&gt;=BB27,1.0,(BB27/(BB27-AX27*$H$13)))</f>
        <v>0</v>
      </c>
      <c r="BA27">
        <f>(AZ27-1)*100</f>
        <v>0</v>
      </c>
      <c r="BB27">
        <f>MAX(0,($B$13+$C$13*EK27)/(1+$D$13*EK27)*ED27/(EF27+273)*$E$13)</f>
        <v>0</v>
      </c>
      <c r="BC27" t="s">
        <v>441</v>
      </c>
      <c r="BD27" t="s">
        <v>441</v>
      </c>
      <c r="BE27">
        <v>0</v>
      </c>
      <c r="BF27">
        <v>0</v>
      </c>
      <c r="BG27">
        <f>1-BE27/BF27</f>
        <v>0</v>
      </c>
      <c r="BH27">
        <v>0</v>
      </c>
      <c r="BI27" t="s">
        <v>441</v>
      </c>
      <c r="BJ27" t="s">
        <v>441</v>
      </c>
      <c r="BK27">
        <v>0</v>
      </c>
      <c r="BL27">
        <v>0</v>
      </c>
      <c r="BM27">
        <f>1-BK27/BL27</f>
        <v>0</v>
      </c>
      <c r="BN27">
        <v>0.5</v>
      </c>
      <c r="BO27">
        <f>DN27</f>
        <v>0</v>
      </c>
      <c r="BP27">
        <f>Q27</f>
        <v>0</v>
      </c>
      <c r="BQ27">
        <f>BM27*BN27*BO27</f>
        <v>0</v>
      </c>
      <c r="BR27">
        <f>(BP27-BH27)/BO27</f>
        <v>0</v>
      </c>
      <c r="BS27">
        <f>(BF27-BL27)/BL27</f>
        <v>0</v>
      </c>
      <c r="BT27">
        <f>BE27/(BG27+BE27/BL27)</f>
        <v>0</v>
      </c>
      <c r="BU27" t="s">
        <v>441</v>
      </c>
      <c r="BV27">
        <v>0</v>
      </c>
      <c r="BW27">
        <f>IF(BV27&lt;&gt;0, BV27, BT27)</f>
        <v>0</v>
      </c>
      <c r="BX27">
        <f>1-BW27/BL27</f>
        <v>0</v>
      </c>
      <c r="BY27">
        <f>(BL27-BK27)/(BL27-BW27)</f>
        <v>0</v>
      </c>
      <c r="BZ27">
        <f>(BF27-BL27)/(BF27-BW27)</f>
        <v>0</v>
      </c>
      <c r="CA27">
        <f>(BL27-BK27)/(BL27-BE27)</f>
        <v>0</v>
      </c>
      <c r="CB27">
        <f>(BF27-BL27)/(BF27-BE27)</f>
        <v>0</v>
      </c>
      <c r="CC27">
        <f>(BY27*BW27/BK27)</f>
        <v>0</v>
      </c>
      <c r="CD27">
        <f>(1-CC27)</f>
        <v>0</v>
      </c>
      <c r="DM27">
        <f>$B$11*EL27+$C$11*EM27+$F$11*EX27*(1-FA27)</f>
        <v>0</v>
      </c>
      <c r="DN27">
        <f>DM27*DO27</f>
        <v>0</v>
      </c>
      <c r="DO27">
        <f>($B$11*$D$9+$C$11*$D$9+$F$11*((FK27+FC27)/MAX(FK27+FC27+FL27, 0.1)*$I$9+FL27/MAX(FK27+FC27+FL27, 0.1)*$J$9))/($B$11+$C$11+$F$11)</f>
        <v>0</v>
      </c>
      <c r="DP27">
        <f>($B$11*$K$9+$C$11*$K$9+$F$11*((FK27+FC27)/MAX(FK27+FC27+FL27, 0.1)*$P$9+FL27/MAX(FK27+FC27+FL27, 0.1)*$Q$9))/($B$11+$C$11+$F$11)</f>
        <v>0</v>
      </c>
      <c r="DQ27">
        <v>6</v>
      </c>
      <c r="DR27">
        <v>0.5</v>
      </c>
      <c r="DS27" t="s">
        <v>442</v>
      </c>
      <c r="DT27">
        <v>2</v>
      </c>
      <c r="DU27" t="b">
        <v>1</v>
      </c>
      <c r="DV27">
        <v>1748961931.6</v>
      </c>
      <c r="DW27">
        <v>539.336</v>
      </c>
      <c r="DX27">
        <v>527.261</v>
      </c>
      <c r="DY27">
        <v>10.8828</v>
      </c>
      <c r="DZ27">
        <v>11.7483</v>
      </c>
      <c r="EA27">
        <v>539.0410000000001</v>
      </c>
      <c r="EB27">
        <v>10.9397</v>
      </c>
      <c r="EC27">
        <v>-144.427</v>
      </c>
      <c r="ED27">
        <v>101.42</v>
      </c>
      <c r="EE27">
        <v>0.00177917</v>
      </c>
      <c r="EF27">
        <v>26.6031</v>
      </c>
      <c r="EG27">
        <v>25.9708</v>
      </c>
      <c r="EH27">
        <v>999.9</v>
      </c>
      <c r="EI27">
        <v>0</v>
      </c>
      <c r="EJ27">
        <v>0</v>
      </c>
      <c r="EK27">
        <v>10040.6</v>
      </c>
      <c r="EL27">
        <v>0</v>
      </c>
      <c r="EM27">
        <v>7.23741</v>
      </c>
      <c r="EN27">
        <v>12.0757</v>
      </c>
      <c r="EO27">
        <v>545.27</v>
      </c>
      <c r="EP27">
        <v>533.529</v>
      </c>
      <c r="EQ27">
        <v>-0.865503</v>
      </c>
      <c r="ER27">
        <v>527.261</v>
      </c>
      <c r="ES27">
        <v>11.7483</v>
      </c>
      <c r="ET27">
        <v>1.10373</v>
      </c>
      <c r="EU27">
        <v>1.19151</v>
      </c>
      <c r="EV27">
        <v>8.362730000000001</v>
      </c>
      <c r="EW27">
        <v>9.49586</v>
      </c>
      <c r="EX27">
        <v>2000.01</v>
      </c>
      <c r="EY27">
        <v>0.979996</v>
      </c>
      <c r="EZ27">
        <v>0.0200039</v>
      </c>
      <c r="FA27">
        <v>0</v>
      </c>
      <c r="FB27">
        <v>701.678</v>
      </c>
      <c r="FC27">
        <v>4.99957</v>
      </c>
      <c r="FD27">
        <v>13956.5</v>
      </c>
      <c r="FE27">
        <v>19282.6</v>
      </c>
      <c r="FF27">
        <v>36.562</v>
      </c>
      <c r="FG27">
        <v>37.687</v>
      </c>
      <c r="FH27">
        <v>36.562</v>
      </c>
      <c r="FI27">
        <v>37</v>
      </c>
      <c r="FJ27">
        <v>38.437</v>
      </c>
      <c r="FK27">
        <v>1955.1</v>
      </c>
      <c r="FL27">
        <v>39.91</v>
      </c>
      <c r="FM27">
        <v>0</v>
      </c>
      <c r="FN27">
        <v>1748961931.4</v>
      </c>
      <c r="FO27">
        <v>0</v>
      </c>
      <c r="FP27">
        <v>702.0127600000001</v>
      </c>
      <c r="FQ27">
        <v>-4.181846136129862</v>
      </c>
      <c r="FR27">
        <v>-38.88461532561974</v>
      </c>
      <c r="FS27">
        <v>13960.888</v>
      </c>
      <c r="FT27">
        <v>15</v>
      </c>
      <c r="FU27">
        <v>1748955308</v>
      </c>
      <c r="FV27" t="s">
        <v>443</v>
      </c>
      <c r="FW27">
        <v>1748955300</v>
      </c>
      <c r="FX27">
        <v>1748955308</v>
      </c>
      <c r="FY27">
        <v>1</v>
      </c>
      <c r="FZ27">
        <v>1.152</v>
      </c>
      <c r="GA27">
        <v>-0.051</v>
      </c>
      <c r="GB27">
        <v>0.31</v>
      </c>
      <c r="GC27">
        <v>-0.077</v>
      </c>
      <c r="GD27">
        <v>400</v>
      </c>
      <c r="GE27">
        <v>6</v>
      </c>
      <c r="GF27">
        <v>0.23</v>
      </c>
      <c r="GG27">
        <v>0.02</v>
      </c>
      <c r="GH27">
        <v>2.521476694821929</v>
      </c>
      <c r="GI27">
        <v>-2.022816686446812</v>
      </c>
      <c r="GJ27">
        <v>1.881057409393859</v>
      </c>
      <c r="GK27">
        <v>0</v>
      </c>
      <c r="GL27">
        <v>0.0074423478675574</v>
      </c>
      <c r="GM27">
        <v>-0.01026445280814984</v>
      </c>
      <c r="GN27">
        <v>0.007480353555563193</v>
      </c>
      <c r="GO27">
        <v>1</v>
      </c>
      <c r="GP27">
        <v>1</v>
      </c>
      <c r="GQ27">
        <v>2</v>
      </c>
      <c r="GR27" t="s">
        <v>444</v>
      </c>
      <c r="GS27">
        <v>2.14921</v>
      </c>
      <c r="GT27">
        <v>2.70718</v>
      </c>
      <c r="GU27">
        <v>0.120633</v>
      </c>
      <c r="GV27">
        <v>0.119488</v>
      </c>
      <c r="GW27">
        <v>0.06343500000000001</v>
      </c>
      <c r="GX27">
        <v>0.06812609999999999</v>
      </c>
      <c r="GY27">
        <v>23997.3</v>
      </c>
      <c r="GZ27">
        <v>24970</v>
      </c>
      <c r="HA27">
        <v>31043.4</v>
      </c>
      <c r="HB27">
        <v>31447.5</v>
      </c>
      <c r="HC27">
        <v>45564.6</v>
      </c>
      <c r="HD27">
        <v>42524.4</v>
      </c>
      <c r="HE27">
        <v>44942.1</v>
      </c>
      <c r="HF27">
        <v>41956.8</v>
      </c>
      <c r="HG27">
        <v>0.017</v>
      </c>
      <c r="HH27">
        <v>1.44655</v>
      </c>
      <c r="HI27">
        <v>0.0930429</v>
      </c>
      <c r="HJ27">
        <v>0</v>
      </c>
      <c r="HK27">
        <v>24.4447</v>
      </c>
      <c r="HL27">
        <v>999.9</v>
      </c>
      <c r="HM27">
        <v>33.4</v>
      </c>
      <c r="HN27">
        <v>28.1</v>
      </c>
      <c r="HO27">
        <v>12.5707</v>
      </c>
      <c r="HP27">
        <v>62.2951</v>
      </c>
      <c r="HQ27">
        <v>0</v>
      </c>
      <c r="HR27">
        <v>0</v>
      </c>
      <c r="HS27">
        <v>-0.139929</v>
      </c>
      <c r="HT27">
        <v>-0.249785</v>
      </c>
      <c r="HU27">
        <v>20.2234</v>
      </c>
      <c r="HV27">
        <v>5.21849</v>
      </c>
      <c r="HW27">
        <v>11.9021</v>
      </c>
      <c r="HX27">
        <v>4.9713</v>
      </c>
      <c r="HY27">
        <v>3.27233</v>
      </c>
      <c r="HZ27">
        <v>9999</v>
      </c>
      <c r="IA27">
        <v>9999</v>
      </c>
      <c r="IB27">
        <v>9999</v>
      </c>
      <c r="IC27">
        <v>999.9</v>
      </c>
      <c r="ID27">
        <v>1.87943</v>
      </c>
      <c r="IE27">
        <v>1.87958</v>
      </c>
      <c r="IF27">
        <v>1.88169</v>
      </c>
      <c r="IG27">
        <v>1.87469</v>
      </c>
      <c r="IH27">
        <v>1.87805</v>
      </c>
      <c r="II27">
        <v>1.87745</v>
      </c>
      <c r="IJ27">
        <v>1.87454</v>
      </c>
      <c r="IK27">
        <v>1.88232</v>
      </c>
      <c r="IL27">
        <v>0</v>
      </c>
      <c r="IM27">
        <v>0</v>
      </c>
      <c r="IN27">
        <v>0</v>
      </c>
      <c r="IO27">
        <v>0</v>
      </c>
      <c r="IP27" t="s">
        <v>445</v>
      </c>
      <c r="IQ27" t="s">
        <v>446</v>
      </c>
      <c r="IR27" t="s">
        <v>447</v>
      </c>
      <c r="IS27" t="s">
        <v>447</v>
      </c>
      <c r="IT27" t="s">
        <v>447</v>
      </c>
      <c r="IU27" t="s">
        <v>447</v>
      </c>
      <c r="IV27">
        <v>0</v>
      </c>
      <c r="IW27">
        <v>100</v>
      </c>
      <c r="IX27">
        <v>100</v>
      </c>
      <c r="IY27">
        <v>0.295</v>
      </c>
      <c r="IZ27">
        <v>-0.0569</v>
      </c>
      <c r="JA27">
        <v>0.05849680989268169</v>
      </c>
      <c r="JB27">
        <v>0.001323615700540971</v>
      </c>
      <c r="JC27">
        <v>-2.008821720501489E-06</v>
      </c>
      <c r="JD27">
        <v>6.811706543154579E-10</v>
      </c>
      <c r="JE27">
        <v>-0.1371248497728609</v>
      </c>
      <c r="JF27">
        <v>0.01340756427336354</v>
      </c>
      <c r="JG27">
        <v>-0.0007051983484813201</v>
      </c>
      <c r="JH27">
        <v>1.366541560347856E-05</v>
      </c>
      <c r="JI27">
        <v>17</v>
      </c>
      <c r="JJ27">
        <v>1974</v>
      </c>
      <c r="JK27">
        <v>3</v>
      </c>
      <c r="JL27">
        <v>22</v>
      </c>
      <c r="JM27">
        <v>110.5</v>
      </c>
      <c r="JN27">
        <v>110.4</v>
      </c>
      <c r="JO27">
        <v>4.34937</v>
      </c>
      <c r="JP27">
        <v>4.99634</v>
      </c>
      <c r="JQ27">
        <v>0.228271</v>
      </c>
      <c r="JR27">
        <v>0.00610352</v>
      </c>
      <c r="JS27">
        <v>0.255127</v>
      </c>
      <c r="JT27">
        <v>4.99634</v>
      </c>
      <c r="JU27">
        <v>32.2225</v>
      </c>
      <c r="JV27">
        <v>24.1225</v>
      </c>
      <c r="JW27">
        <v>2</v>
      </c>
      <c r="JX27">
        <v>-40.2724</v>
      </c>
      <c r="JY27">
        <v>237.873</v>
      </c>
      <c r="JZ27">
        <v>25.0001</v>
      </c>
      <c r="KA27">
        <v>25.435</v>
      </c>
      <c r="KB27">
        <v>30.0002</v>
      </c>
      <c r="KC27">
        <v>25.583</v>
      </c>
      <c r="KD27">
        <v>25.5167</v>
      </c>
      <c r="KE27">
        <v>-1</v>
      </c>
      <c r="KF27">
        <v>-30</v>
      </c>
      <c r="KG27">
        <v>-30</v>
      </c>
      <c r="KH27">
        <v>25</v>
      </c>
      <c r="KI27">
        <v>400</v>
      </c>
      <c r="KJ27">
        <v>6.27583</v>
      </c>
      <c r="KK27">
        <v>101.585</v>
      </c>
      <c r="KL27">
        <v>100.348</v>
      </c>
    </row>
    <row r="28" spans="1:298">
      <c r="A28">
        <v>12</v>
      </c>
      <c r="B28">
        <v>1748962232.5</v>
      </c>
      <c r="C28">
        <v>3306</v>
      </c>
      <c r="D28" t="s">
        <v>468</v>
      </c>
      <c r="E28" t="s">
        <v>469</v>
      </c>
      <c r="F28" t="s">
        <v>436</v>
      </c>
      <c r="G28" t="s">
        <v>437</v>
      </c>
      <c r="H28" t="s">
        <v>438</v>
      </c>
      <c r="I28" t="s">
        <v>439</v>
      </c>
      <c r="J28" t="s">
        <v>440</v>
      </c>
      <c r="N28">
        <v>1748962232.5</v>
      </c>
      <c r="O28">
        <f>(P28)/1000</f>
        <v>0</v>
      </c>
      <c r="P28">
        <f>IF(DU28, AS28, AM28)</f>
        <v>0</v>
      </c>
      <c r="Q28">
        <f>IF(DU28, AN28, AL28)</f>
        <v>0</v>
      </c>
      <c r="R28">
        <f>DW28 - IF(AZ28&gt;1, Q28*DQ28*100.0/(BB28), 0)</f>
        <v>0</v>
      </c>
      <c r="S28">
        <f>((Y28-O28/2)*R28-Q28)/(Y28+O28/2)</f>
        <v>0</v>
      </c>
      <c r="T28">
        <f>S28*(ED28+EE28)/1000.0</f>
        <v>0</v>
      </c>
      <c r="U28">
        <f>(DW28 - IF(AZ28&gt;1, Q28*DQ28*100.0/(BB28), 0))*(ED28+EE28)/1000.0</f>
        <v>0</v>
      </c>
      <c r="V28">
        <f>2.0/((1/X28-1/W28)+SIGN(X28)*SQRT((1/X28-1/W28)*(1/X28-1/W28) + 4*DR28/((DR28+1)*(DR28+1))*(2*1/X28*1/W28-1/W28*1/W28)))</f>
        <v>0</v>
      </c>
      <c r="W28">
        <f>IF(LEFT(DS28,1)&lt;&gt;"0",IF(LEFT(DS28,1)="1",3.0,DT28),$D$5+$E$5*(EK28*ED28/($K$5*1000))+$F$5*(EK28*ED28/($K$5*1000))*MAX(MIN(DQ28,$J$5),$I$5)*MAX(MIN(DQ28,$J$5),$I$5)+$G$5*MAX(MIN(DQ28,$J$5),$I$5)*(EK28*ED28/($K$5*1000))+$H$5*(EK28*ED28/($K$5*1000))*(EK28*ED28/($K$5*1000)))</f>
        <v>0</v>
      </c>
      <c r="X28">
        <f>O28*(1000-(1000*0.61365*exp(17.502*AB28/(240.97+AB28))/(ED28+EE28)+DY28)/2)/(1000*0.61365*exp(17.502*AB28/(240.97+AB28))/(ED28+EE28)-DY28)</f>
        <v>0</v>
      </c>
      <c r="Y28">
        <f>1/((DR28+1)/(V28/1.6)+1/(W28/1.37)) + DR28/((DR28+1)/(V28/1.6) + DR28/(W28/1.37))</f>
        <v>0</v>
      </c>
      <c r="Z28">
        <f>(DM28*DP28)</f>
        <v>0</v>
      </c>
      <c r="AA28">
        <f>(EF28+(Z28+2*0.95*5.67E-8*(((EF28+$B$7)+273)^4-(EF28+273)^4)-44100*O28)/(1.84*29.3*W28+8*0.95*5.67E-8*(EF28+273)^3))</f>
        <v>0</v>
      </c>
      <c r="AB28">
        <f>($C$7*EG28+$D$7*EH28+$E$7*AA28)</f>
        <v>0</v>
      </c>
      <c r="AC28">
        <f>0.61365*exp(17.502*AB28/(240.97+AB28))</f>
        <v>0</v>
      </c>
      <c r="AD28">
        <f>(AE28/AF28*100)</f>
        <v>0</v>
      </c>
      <c r="AE28">
        <f>DY28*(ED28+EE28)/1000</f>
        <v>0</v>
      </c>
      <c r="AF28">
        <f>0.61365*exp(17.502*EF28/(240.97+EF28))</f>
        <v>0</v>
      </c>
      <c r="AG28">
        <f>(AC28-DY28*(ED28+EE28)/1000)</f>
        <v>0</v>
      </c>
      <c r="AH28">
        <f>(-O28*44100)</f>
        <v>0</v>
      </c>
      <c r="AI28">
        <f>2*29.3*W28*0.92*(EF28-AB28)</f>
        <v>0</v>
      </c>
      <c r="AJ28">
        <f>2*0.95*5.67E-8*(((EF28+$B$7)+273)^4-(AB28+273)^4)</f>
        <v>0</v>
      </c>
      <c r="AK28">
        <f>Z28+AJ28+AH28+AI28</f>
        <v>0</v>
      </c>
      <c r="AL28">
        <f>EC28*AZ28*(DX28-DW28*(1000-AZ28*DZ28)/(1000-AZ28*DY28))/(100*DQ28)</f>
        <v>0</v>
      </c>
      <c r="AM28">
        <f>1000*EC28*AZ28*(DY28-DZ28)/(100*DQ28*(1000-AZ28*DY28))</f>
        <v>0</v>
      </c>
      <c r="AN28">
        <f>(AO28 - AP28 - ED28*1E3/(8.314*(EF28+273.15)) * AR28/EC28 * AQ28) * EC28/(100*DQ28) * (1000 - DZ28)/1000</f>
        <v>0</v>
      </c>
      <c r="AO28">
        <v>550.5227032615381</v>
      </c>
      <c r="AP28">
        <v>546.2504909090909</v>
      </c>
      <c r="AQ28">
        <v>-0.06142666666648622</v>
      </c>
      <c r="AR28">
        <v>66.45999999999999</v>
      </c>
      <c r="AS28">
        <f>(AU28 - AT28 + ED28*1E3/(8.314*(EF28+273.15)) * AW28/EC28 * AV28) * EC28/(100*DQ28) * 1000/(1000 - AU28)</f>
        <v>0</v>
      </c>
      <c r="AT28">
        <v>11.62339098741259</v>
      </c>
      <c r="AU28">
        <v>10.9310013986014</v>
      </c>
      <c r="AV28">
        <v>-0.02278539860139408</v>
      </c>
      <c r="AW28">
        <v>77.3</v>
      </c>
      <c r="AX28">
        <v>2</v>
      </c>
      <c r="AY28">
        <v>100</v>
      </c>
      <c r="AZ28">
        <f>IF(AX28*$H$13&gt;=BB28,1.0,(BB28/(BB28-AX28*$H$13)))</f>
        <v>0</v>
      </c>
      <c r="BA28">
        <f>(AZ28-1)*100</f>
        <v>0</v>
      </c>
      <c r="BB28">
        <f>MAX(0,($B$13+$C$13*EK28)/(1+$D$13*EK28)*ED28/(EF28+273)*$E$13)</f>
        <v>0</v>
      </c>
      <c r="BC28" t="s">
        <v>441</v>
      </c>
      <c r="BD28" t="s">
        <v>441</v>
      </c>
      <c r="BE28">
        <v>0</v>
      </c>
      <c r="BF28">
        <v>0</v>
      </c>
      <c r="BG28">
        <f>1-BE28/BF28</f>
        <v>0</v>
      </c>
      <c r="BH28">
        <v>0</v>
      </c>
      <c r="BI28" t="s">
        <v>441</v>
      </c>
      <c r="BJ28" t="s">
        <v>441</v>
      </c>
      <c r="BK28">
        <v>0</v>
      </c>
      <c r="BL28">
        <v>0</v>
      </c>
      <c r="BM28">
        <f>1-BK28/BL28</f>
        <v>0</v>
      </c>
      <c r="BN28">
        <v>0.5</v>
      </c>
      <c r="BO28">
        <f>DN28</f>
        <v>0</v>
      </c>
      <c r="BP28">
        <f>Q28</f>
        <v>0</v>
      </c>
      <c r="BQ28">
        <f>BM28*BN28*BO28</f>
        <v>0</v>
      </c>
      <c r="BR28">
        <f>(BP28-BH28)/BO28</f>
        <v>0</v>
      </c>
      <c r="BS28">
        <f>(BF28-BL28)/BL28</f>
        <v>0</v>
      </c>
      <c r="BT28">
        <f>BE28/(BG28+BE28/BL28)</f>
        <v>0</v>
      </c>
      <c r="BU28" t="s">
        <v>441</v>
      </c>
      <c r="BV28">
        <v>0</v>
      </c>
      <c r="BW28">
        <f>IF(BV28&lt;&gt;0, BV28, BT28)</f>
        <v>0</v>
      </c>
      <c r="BX28">
        <f>1-BW28/BL28</f>
        <v>0</v>
      </c>
      <c r="BY28">
        <f>(BL28-BK28)/(BL28-BW28)</f>
        <v>0</v>
      </c>
      <c r="BZ28">
        <f>(BF28-BL28)/(BF28-BW28)</f>
        <v>0</v>
      </c>
      <c r="CA28">
        <f>(BL28-BK28)/(BL28-BE28)</f>
        <v>0</v>
      </c>
      <c r="CB28">
        <f>(BF28-BL28)/(BF28-BE28)</f>
        <v>0</v>
      </c>
      <c r="CC28">
        <f>(BY28*BW28/BK28)</f>
        <v>0</v>
      </c>
      <c r="CD28">
        <f>(1-CC28)</f>
        <v>0</v>
      </c>
      <c r="DM28">
        <f>$B$11*EL28+$C$11*EM28+$F$11*EX28*(1-FA28)</f>
        <v>0</v>
      </c>
      <c r="DN28">
        <f>DM28*DO28</f>
        <v>0</v>
      </c>
      <c r="DO28">
        <f>($B$11*$D$9+$C$11*$D$9+$F$11*((FK28+FC28)/MAX(FK28+FC28+FL28, 0.1)*$I$9+FL28/MAX(FK28+FC28+FL28, 0.1)*$J$9))/($B$11+$C$11+$F$11)</f>
        <v>0</v>
      </c>
      <c r="DP28">
        <f>($B$11*$K$9+$C$11*$K$9+$F$11*((FK28+FC28)/MAX(FK28+FC28+FL28, 0.1)*$P$9+FL28/MAX(FK28+FC28+FL28, 0.1)*$Q$9))/($B$11+$C$11+$F$11)</f>
        <v>0</v>
      </c>
      <c r="DQ28">
        <v>6</v>
      </c>
      <c r="DR28">
        <v>0.5</v>
      </c>
      <c r="DS28" t="s">
        <v>442</v>
      </c>
      <c r="DT28">
        <v>2</v>
      </c>
      <c r="DU28" t="b">
        <v>1</v>
      </c>
      <c r="DV28">
        <v>1748962232.5</v>
      </c>
      <c r="DW28">
        <v>539.739</v>
      </c>
      <c r="DX28">
        <v>544.196</v>
      </c>
      <c r="DY28">
        <v>10.9094</v>
      </c>
      <c r="DZ28">
        <v>11.6523</v>
      </c>
      <c r="EA28">
        <v>539.444</v>
      </c>
      <c r="EB28">
        <v>10.9663</v>
      </c>
      <c r="EC28">
        <v>-144.271</v>
      </c>
      <c r="ED28">
        <v>101.428</v>
      </c>
      <c r="EE28">
        <v>0.00152262</v>
      </c>
      <c r="EF28">
        <v>25.881</v>
      </c>
      <c r="EG28">
        <v>25.1276</v>
      </c>
      <c r="EH28">
        <v>999.9</v>
      </c>
      <c r="EI28">
        <v>0</v>
      </c>
      <c r="EJ28">
        <v>0</v>
      </c>
      <c r="EK28">
        <v>10080.6</v>
      </c>
      <c r="EL28">
        <v>0</v>
      </c>
      <c r="EM28">
        <v>7.23741</v>
      </c>
      <c r="EN28">
        <v>-4.45734</v>
      </c>
      <c r="EO28">
        <v>545.692</v>
      </c>
      <c r="EP28">
        <v>550.612</v>
      </c>
      <c r="EQ28">
        <v>-0.742892</v>
      </c>
      <c r="ER28">
        <v>544.196</v>
      </c>
      <c r="ES28">
        <v>11.6523</v>
      </c>
      <c r="ET28">
        <v>1.10652</v>
      </c>
      <c r="EU28">
        <v>1.18187</v>
      </c>
      <c r="EV28">
        <v>8.40002</v>
      </c>
      <c r="EW28">
        <v>9.37518</v>
      </c>
      <c r="EX28">
        <v>0.0499957</v>
      </c>
      <c r="EY28">
        <v>0</v>
      </c>
      <c r="EZ28">
        <v>0</v>
      </c>
      <c r="FA28">
        <v>0</v>
      </c>
      <c r="FB28">
        <v>492.04</v>
      </c>
      <c r="FC28">
        <v>0.0499957</v>
      </c>
      <c r="FD28">
        <v>-8.25</v>
      </c>
      <c r="FE28">
        <v>-1.43</v>
      </c>
      <c r="FF28">
        <v>35.687</v>
      </c>
      <c r="FG28">
        <v>40</v>
      </c>
      <c r="FH28">
        <v>37.625</v>
      </c>
      <c r="FI28">
        <v>39.812</v>
      </c>
      <c r="FJ28">
        <v>38.375</v>
      </c>
      <c r="FK28">
        <v>0</v>
      </c>
      <c r="FL28">
        <v>0</v>
      </c>
      <c r="FM28">
        <v>0</v>
      </c>
      <c r="FN28">
        <v>1748962232.1</v>
      </c>
      <c r="FO28">
        <v>0</v>
      </c>
      <c r="FP28">
        <v>491.0892307692308</v>
      </c>
      <c r="FQ28">
        <v>18.09230787401323</v>
      </c>
      <c r="FR28">
        <v>-21.08273491039105</v>
      </c>
      <c r="FS28">
        <v>-2.942692307692308</v>
      </c>
      <c r="FT28">
        <v>15</v>
      </c>
      <c r="FU28">
        <v>1748955308</v>
      </c>
      <c r="FV28" t="s">
        <v>443</v>
      </c>
      <c r="FW28">
        <v>1748955300</v>
      </c>
      <c r="FX28">
        <v>1748955308</v>
      </c>
      <c r="FY28">
        <v>1</v>
      </c>
      <c r="FZ28">
        <v>1.152</v>
      </c>
      <c r="GA28">
        <v>-0.051</v>
      </c>
      <c r="GB28">
        <v>0.31</v>
      </c>
      <c r="GC28">
        <v>-0.077</v>
      </c>
      <c r="GD28">
        <v>400</v>
      </c>
      <c r="GE28">
        <v>6</v>
      </c>
      <c r="GF28">
        <v>0.23</v>
      </c>
      <c r="GG28">
        <v>0.02</v>
      </c>
      <c r="GH28">
        <v>-0.6019722199462476</v>
      </c>
      <c r="GI28">
        <v>2.685423516330265</v>
      </c>
      <c r="GJ28">
        <v>1.42476065857332</v>
      </c>
      <c r="GK28">
        <v>0</v>
      </c>
      <c r="GL28">
        <v>0.009071954320091226</v>
      </c>
      <c r="GM28">
        <v>-0.001461448201578504</v>
      </c>
      <c r="GN28">
        <v>0.0152055963701011</v>
      </c>
      <c r="GO28">
        <v>1</v>
      </c>
      <c r="GP28">
        <v>1</v>
      </c>
      <c r="GQ28">
        <v>2</v>
      </c>
      <c r="GR28" t="s">
        <v>444</v>
      </c>
      <c r="GS28">
        <v>2.1504</v>
      </c>
      <c r="GT28">
        <v>2.70727</v>
      </c>
      <c r="GU28">
        <v>0.120704</v>
      </c>
      <c r="GV28">
        <v>0.122233</v>
      </c>
      <c r="GW28">
        <v>0.0635569</v>
      </c>
      <c r="GX28">
        <v>0.0677036</v>
      </c>
      <c r="GY28">
        <v>23994.7</v>
      </c>
      <c r="GZ28">
        <v>24891.7</v>
      </c>
      <c r="HA28">
        <v>31042.6</v>
      </c>
      <c r="HB28">
        <v>31447</v>
      </c>
      <c r="HC28">
        <v>45557.4</v>
      </c>
      <c r="HD28">
        <v>42543.4</v>
      </c>
      <c r="HE28">
        <v>44940.9</v>
      </c>
      <c r="HF28">
        <v>41956.4</v>
      </c>
      <c r="HG28">
        <v>0.017</v>
      </c>
      <c r="HH28">
        <v>1.44395</v>
      </c>
      <c r="HI28">
        <v>0.0626519</v>
      </c>
      <c r="HJ28">
        <v>0</v>
      </c>
      <c r="HK28">
        <v>24.099</v>
      </c>
      <c r="HL28">
        <v>999.9</v>
      </c>
      <c r="HM28">
        <v>33.3</v>
      </c>
      <c r="HN28">
        <v>28.2</v>
      </c>
      <c r="HO28">
        <v>12.6049</v>
      </c>
      <c r="HP28">
        <v>61.9251</v>
      </c>
      <c r="HQ28">
        <v>0</v>
      </c>
      <c r="HR28">
        <v>0</v>
      </c>
      <c r="HS28">
        <v>-0.138908</v>
      </c>
      <c r="HT28">
        <v>-0.334074</v>
      </c>
      <c r="HU28">
        <v>20.2424</v>
      </c>
      <c r="HV28">
        <v>5.22268</v>
      </c>
      <c r="HW28">
        <v>11.9039</v>
      </c>
      <c r="HX28">
        <v>4.9718</v>
      </c>
      <c r="HY28">
        <v>3.273</v>
      </c>
      <c r="HZ28">
        <v>9999</v>
      </c>
      <c r="IA28">
        <v>9999</v>
      </c>
      <c r="IB28">
        <v>9999</v>
      </c>
      <c r="IC28">
        <v>999.9</v>
      </c>
      <c r="ID28">
        <v>1.87943</v>
      </c>
      <c r="IE28">
        <v>1.87958</v>
      </c>
      <c r="IF28">
        <v>1.88169</v>
      </c>
      <c r="IG28">
        <v>1.87468</v>
      </c>
      <c r="IH28">
        <v>1.87805</v>
      </c>
      <c r="II28">
        <v>1.87744</v>
      </c>
      <c r="IJ28">
        <v>1.87454</v>
      </c>
      <c r="IK28">
        <v>1.88229</v>
      </c>
      <c r="IL28">
        <v>0</v>
      </c>
      <c r="IM28">
        <v>0</v>
      </c>
      <c r="IN28">
        <v>0</v>
      </c>
      <c r="IO28">
        <v>0</v>
      </c>
      <c r="IP28" t="s">
        <v>445</v>
      </c>
      <c r="IQ28" t="s">
        <v>446</v>
      </c>
      <c r="IR28" t="s">
        <v>447</v>
      </c>
      <c r="IS28" t="s">
        <v>447</v>
      </c>
      <c r="IT28" t="s">
        <v>447</v>
      </c>
      <c r="IU28" t="s">
        <v>447</v>
      </c>
      <c r="IV28">
        <v>0</v>
      </c>
      <c r="IW28">
        <v>100</v>
      </c>
      <c r="IX28">
        <v>100</v>
      </c>
      <c r="IY28">
        <v>0.295</v>
      </c>
      <c r="IZ28">
        <v>-0.0569</v>
      </c>
      <c r="JA28">
        <v>0.05849680989268169</v>
      </c>
      <c r="JB28">
        <v>0.001323615700540971</v>
      </c>
      <c r="JC28">
        <v>-2.008821720501489E-06</v>
      </c>
      <c r="JD28">
        <v>6.811706543154579E-10</v>
      </c>
      <c r="JE28">
        <v>-0.1371248497728609</v>
      </c>
      <c r="JF28">
        <v>0.01340756427336354</v>
      </c>
      <c r="JG28">
        <v>-0.0007051983484813201</v>
      </c>
      <c r="JH28">
        <v>1.366541560347856E-05</v>
      </c>
      <c r="JI28">
        <v>17</v>
      </c>
      <c r="JJ28">
        <v>1974</v>
      </c>
      <c r="JK28">
        <v>3</v>
      </c>
      <c r="JL28">
        <v>22</v>
      </c>
      <c r="JM28">
        <v>115.5</v>
      </c>
      <c r="JN28">
        <v>115.4</v>
      </c>
      <c r="JO28">
        <v>4.34326</v>
      </c>
      <c r="JP28">
        <v>4.99634</v>
      </c>
      <c r="JQ28">
        <v>0.228271</v>
      </c>
      <c r="JR28">
        <v>0.00610352</v>
      </c>
      <c r="JS28">
        <v>0.255127</v>
      </c>
      <c r="JT28">
        <v>4.99634</v>
      </c>
      <c r="JU28">
        <v>32.2225</v>
      </c>
      <c r="JV28">
        <v>24.1488</v>
      </c>
      <c r="JW28">
        <v>2</v>
      </c>
      <c r="JX28">
        <v>-40.2695</v>
      </c>
      <c r="JY28">
        <v>236.941</v>
      </c>
      <c r="JZ28">
        <v>24.9996</v>
      </c>
      <c r="KA28">
        <v>25.4474</v>
      </c>
      <c r="KB28">
        <v>30</v>
      </c>
      <c r="KC28">
        <v>25.5955</v>
      </c>
      <c r="KD28">
        <v>25.5316</v>
      </c>
      <c r="KE28">
        <v>-1</v>
      </c>
      <c r="KF28">
        <v>-30</v>
      </c>
      <c r="KG28">
        <v>-30</v>
      </c>
      <c r="KH28">
        <v>25</v>
      </c>
      <c r="KI28">
        <v>400</v>
      </c>
      <c r="KJ28">
        <v>6.27583</v>
      </c>
      <c r="KK28">
        <v>101.583</v>
      </c>
      <c r="KL28">
        <v>100.347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1C289B2B34341901822D1A7B25428" ma:contentTypeVersion="16" ma:contentTypeDescription="Create a new document." ma:contentTypeScope="" ma:versionID="bc5432e87d5000906cd663081f208ed0">
  <xsd:schema xmlns:xsd="http://www.w3.org/2001/XMLSchema" xmlns:xs="http://www.w3.org/2001/XMLSchema" xmlns:p="http://schemas.microsoft.com/office/2006/metadata/properties" xmlns:ns2="28854e8b-27cb-4af4-a0a1-88b06b7dd022" xmlns:ns3="88d53e16-8db2-4f97-8bcc-959dddde95d9" targetNamespace="http://schemas.microsoft.com/office/2006/metadata/properties" ma:root="true" ma:fieldsID="bfc4066f37530ea6b286fc669549a04a" ns2:_="" ns3:_="">
    <xsd:import namespace="28854e8b-27cb-4af4-a0a1-88b06b7dd022"/>
    <xsd:import namespace="88d53e16-8db2-4f97-8bcc-959dddde9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54e8b-27cb-4af4-a0a1-88b06b7dd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d12b8a-9144-410f-af75-4859e1877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53e16-8db2-4f97-8bcc-959dddde95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1156405-8824-4f43-b30d-fae6de15d5e3}" ma:internalName="TaxCatchAll" ma:showField="CatchAllData" ma:web="88d53e16-8db2-4f97-8bcc-959dddde95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53e16-8db2-4f97-8bcc-959dddde95d9" xsi:nil="true"/>
    <lcf76f155ced4ddcb4097134ff3c332f xmlns="28854e8b-27cb-4af4-a0a1-88b06b7dd0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A107A39-EADA-4530-B2DA-6C433B6DF40B}"/>
</file>

<file path=customXml/itemProps2.xml><?xml version="1.0" encoding="utf-8"?>
<ds:datastoreItem xmlns:ds="http://schemas.openxmlformats.org/officeDocument/2006/customXml" ds:itemID="{76D07DA8-D5A6-494C-BCFA-10A131D1DC72}"/>
</file>

<file path=customXml/itemProps3.xml><?xml version="1.0" encoding="utf-8"?>
<ds:datastoreItem xmlns:ds="http://schemas.openxmlformats.org/officeDocument/2006/customXml" ds:itemID="{8B8A1093-456A-412B-BE4C-E6D78B2797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2025-06-02T14:56:26Z</dcterms:created>
  <dcterms:modified xsi:type="dcterms:W3CDTF">2025-06-02T14:56:26Z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0x0101001CB1C289B2B34341901822D1A7B25428</vt:lpwstr>
  </property>
</Properties>
</file>