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workbookProtection lockWindows="1"/>
  <bookViews>
    <workbookView xWindow="0" yWindow="0" windowWidth="16380" windowHeight="8190" tabRatio="989" activeTab="1"/>
  </bookViews>
  <sheets>
    <sheet name="Anuales" sheetId="1" r:id="rId1"/>
    <sheet name="2017" sheetId="2" r:id="rId2"/>
    <sheet name="2016" sheetId="3" r:id="rId3"/>
    <sheet name="2015" sheetId="4" r:id="rId4"/>
    <sheet name="2014" sheetId="5" r:id="rId5"/>
    <sheet name="2013" sheetId="6" r:id="rId6"/>
  </sheets>
  <definedNames>
    <definedName name="_xlnm._FilterDatabase" localSheetId="5">'2013'!$F$1:$F$100</definedName>
    <definedName name="_xlnm._FilterDatabase" localSheetId="4">'2014'!$A$1:$S$16</definedName>
    <definedName name="_xlnm._FilterDatabase" localSheetId="3">'2015'!$A$1:$T$40</definedName>
    <definedName name="_xlnm._FilterDatabase" localSheetId="2">'2016'!$A$2:$N$71</definedName>
    <definedName name="_xlnm._FilterDatabase" localSheetId="1">'2017'!$A$2:$M$34</definedName>
    <definedName name="_FilterDatabase_0" localSheetId="2">'2016'!$A$2:$N$71</definedName>
    <definedName name="_FilterDatabase_0" localSheetId="1">'2017'!$A$2:$M$34</definedName>
    <definedName name="_FilterDatabase_0_0" localSheetId="2">'2016'!$A$2:$N$71</definedName>
    <definedName name="_FilterDatabase_0_0" localSheetId="1">'2017'!$A$2:$M$34</definedName>
  </definedNames>
  <calcPr calcId="124519" iterateDelta="1E-4"/>
  <fileRecoveryPr repairLoad="1"/>
  <extLst>
    <ext xmlns:loext="http://schemas.libreoffice.org/" uri="{7626C862-2A13-11E5-B345-FEFF819CDC9F}">
      <loext:extCalcPr stringRefSyntax="ExcelA1"/>
    </ext>
  </extLst>
</workbook>
</file>

<file path=xl/calcChain.xml><?xml version="1.0" encoding="utf-8"?>
<calcChain xmlns="http://schemas.openxmlformats.org/spreadsheetml/2006/main">
  <c r="O85" i="6"/>
  <c r="O72"/>
  <c r="Q71" s="1"/>
  <c r="O67"/>
  <c r="O66"/>
  <c r="O65"/>
  <c r="O64"/>
  <c r="O63"/>
  <c r="O62"/>
  <c r="O59"/>
  <c r="Q54" s="1"/>
  <c r="O50"/>
  <c r="Q49"/>
  <c r="O45"/>
  <c r="O41"/>
  <c r="O40"/>
  <c r="Q32"/>
  <c r="O28"/>
  <c r="O23"/>
  <c r="Q16" s="1"/>
  <c r="O7"/>
  <c r="Q3" s="1"/>
  <c r="R2" s="1"/>
  <c r="R4"/>
  <c r="P117" i="5"/>
  <c r="P114"/>
  <c r="P108"/>
  <c r="P107"/>
  <c r="R83"/>
  <c r="P79"/>
  <c r="P76"/>
  <c r="P72"/>
  <c r="P66"/>
  <c r="R65" s="1"/>
  <c r="P57"/>
  <c r="P56"/>
  <c r="P55"/>
  <c r="P54"/>
  <c r="P51"/>
  <c r="P43"/>
  <c r="R42"/>
  <c r="P35"/>
  <c r="R24" s="1"/>
  <c r="S2" s="1"/>
  <c r="P34"/>
  <c r="R16"/>
  <c r="P12"/>
  <c r="R3" s="1"/>
  <c r="S4"/>
  <c r="S59" i="4"/>
  <c r="S44"/>
  <c r="S37"/>
  <c r="Q33"/>
  <c r="Q32"/>
  <c r="Q30"/>
  <c r="Q29"/>
  <c r="Q28"/>
  <c r="Q27"/>
  <c r="Q26"/>
  <c r="Q25"/>
  <c r="Q24"/>
  <c r="Q23"/>
  <c r="Q21"/>
  <c r="Q20"/>
  <c r="Q19"/>
  <c r="Q17"/>
  <c r="Q16"/>
  <c r="Q14"/>
  <c r="Q13"/>
  <c r="Q10"/>
  <c r="Q7"/>
  <c r="Q4"/>
  <c r="S3"/>
  <c r="T2" s="1"/>
  <c r="M67" i="3"/>
  <c r="M66"/>
  <c r="M65"/>
  <c r="M64"/>
  <c r="M63"/>
  <c r="M62"/>
  <c r="M61"/>
  <c r="M60"/>
  <c r="M59"/>
  <c r="M58"/>
  <c r="M57"/>
  <c r="M53"/>
  <c r="M52"/>
  <c r="M51"/>
  <c r="M50"/>
  <c r="M49"/>
  <c r="M48"/>
  <c r="M47"/>
  <c r="M46"/>
  <c r="M45"/>
  <c r="M44"/>
  <c r="M43"/>
  <c r="M41"/>
  <c r="M40"/>
  <c r="M39"/>
  <c r="M38"/>
  <c r="M37"/>
  <c r="M36"/>
  <c r="M35"/>
  <c r="M34"/>
  <c r="M33"/>
  <c r="M31"/>
  <c r="M30"/>
  <c r="M27"/>
  <c r="M26"/>
  <c r="M25"/>
  <c r="M24"/>
  <c r="M23"/>
  <c r="M22"/>
  <c r="M21"/>
  <c r="M20"/>
  <c r="M19"/>
  <c r="M18"/>
  <c r="M17"/>
  <c r="O2" s="1"/>
  <c r="M16"/>
  <c r="M15"/>
  <c r="O9"/>
  <c r="O7"/>
  <c r="L55" i="2"/>
  <c r="L54"/>
  <c r="L50"/>
  <c r="L49"/>
  <c r="L47"/>
  <c r="L46"/>
  <c r="L45"/>
  <c r="L44"/>
  <c r="L43"/>
  <c r="L42"/>
  <c r="L41"/>
  <c r="L26"/>
  <c r="L25"/>
  <c r="L24"/>
  <c r="L23"/>
  <c r="N8"/>
  <c r="N6"/>
  <c r="N2"/>
  <c r="C1" i="1"/>
</calcChain>
</file>

<file path=xl/sharedStrings.xml><?xml version="1.0" encoding="utf-8"?>
<sst xmlns="http://schemas.openxmlformats.org/spreadsheetml/2006/main" count="3758" uniqueCount="1392">
  <si>
    <t>BEXTLAN ANUALES</t>
  </si>
  <si>
    <t>Año</t>
  </si>
  <si>
    <t>Ingresos</t>
  </si>
  <si>
    <t>N°</t>
  </si>
  <si>
    <t>Nombre</t>
  </si>
  <si>
    <t>Apellidos</t>
  </si>
  <si>
    <t>Email</t>
  </si>
  <si>
    <t>Curso</t>
  </si>
  <si>
    <t>Nacimiento</t>
  </si>
  <si>
    <t>País</t>
  </si>
  <si>
    <t>Ciudad</t>
  </si>
  <si>
    <t>Medio</t>
  </si>
  <si>
    <t>Tipo Pago</t>
  </si>
  <si>
    <t>Fecha Pago</t>
  </si>
  <si>
    <t>Cantidad</t>
  </si>
  <si>
    <t>Pagos</t>
  </si>
  <si>
    <t>Anual</t>
  </si>
  <si>
    <t>Roger Alexander</t>
  </si>
  <si>
    <t>Rodriguez</t>
  </si>
  <si>
    <t>roger@mypcusa.com</t>
  </si>
  <si>
    <t>ANUALIDAD</t>
  </si>
  <si>
    <t>Cuba</t>
  </si>
  <si>
    <t>Miami</t>
  </si>
  <si>
    <t>YouTube</t>
  </si>
  <si>
    <t>Paypal</t>
  </si>
  <si>
    <t>Luis Armando</t>
  </si>
  <si>
    <t>Solis Hernandez</t>
  </si>
  <si>
    <t>luisarmando.solishdz@gmail.com</t>
  </si>
  <si>
    <t>México</t>
  </si>
  <si>
    <t>Coahuila</t>
  </si>
  <si>
    <t>Depósito</t>
  </si>
  <si>
    <t>Hugo Orlando</t>
  </si>
  <si>
    <t>Aira Gutierrez</t>
  </si>
  <si>
    <t>orlandoairag@gmail.com</t>
  </si>
  <si>
    <t>Bolivia</t>
  </si>
  <si>
    <t>Tarija</t>
  </si>
  <si>
    <t>Donaciones</t>
  </si>
  <si>
    <t>José María</t>
  </si>
  <si>
    <t>Gallardo Gutiérrez</t>
  </si>
  <si>
    <t>jose.gallardo.gutierrez@gmail.com</t>
  </si>
  <si>
    <t>España</t>
  </si>
  <si>
    <t>Málaga</t>
  </si>
  <si>
    <t>Joseba</t>
  </si>
  <si>
    <t>Querejeta Urteaga</t>
  </si>
  <si>
    <t>jquerejeta@ikasle.aeg.es</t>
  </si>
  <si>
    <t>San Sebastián</t>
  </si>
  <si>
    <t>Juan Carlos</t>
  </si>
  <si>
    <t>Diaz Rivera</t>
  </si>
  <si>
    <t>juanmagito@gmail.com</t>
  </si>
  <si>
    <t>Colombia</t>
  </si>
  <si>
    <t>Chía</t>
  </si>
  <si>
    <t>Google</t>
  </si>
  <si>
    <t>Jose Miquel</t>
  </si>
  <si>
    <t>Aubalat Escute</t>
  </si>
  <si>
    <t>aubalat@gmail.com</t>
  </si>
  <si>
    <t>Barcelona</t>
  </si>
  <si>
    <t>Perea Díaz</t>
  </si>
  <si>
    <t>jcperead@gmail.com</t>
  </si>
  <si>
    <t>Córdoba</t>
  </si>
  <si>
    <t>Amnhed</t>
  </si>
  <si>
    <t>Lagunas Hernandez</t>
  </si>
  <si>
    <t>aalhe0.0@gmail.com</t>
  </si>
  <si>
    <t>DF</t>
  </si>
  <si>
    <t>Jorge</t>
  </si>
  <si>
    <t>Pallares Albalat</t>
  </si>
  <si>
    <t>jordi.pallares@gmail.com</t>
  </si>
  <si>
    <t>Jhony José</t>
  </si>
  <si>
    <t>Ferreira Costa</t>
  </si>
  <si>
    <t>jhonyferr6@gmail.com</t>
  </si>
  <si>
    <t>Venezuela</t>
  </si>
  <si>
    <t>Caracas</t>
  </si>
  <si>
    <t>Natalia</t>
  </si>
  <si>
    <t>Taborda</t>
  </si>
  <si>
    <t>natitaborda84@gmail.com</t>
  </si>
  <si>
    <t>Argentina</t>
  </si>
  <si>
    <t>Jujuy</t>
  </si>
  <si>
    <t>Jorge Luis</t>
  </si>
  <si>
    <t>Salas Oliver</t>
  </si>
  <si>
    <t>asolasconsalas@gmail.com</t>
  </si>
  <si>
    <t>Medellín</t>
  </si>
  <si>
    <t>López de la Fuente</t>
  </si>
  <si>
    <t>jolofumo@hotmail.com</t>
  </si>
  <si>
    <t>Madrid</t>
  </si>
  <si>
    <t>Internet</t>
  </si>
  <si>
    <t>Jaione</t>
  </si>
  <si>
    <t>Garay Bilbao</t>
  </si>
  <si>
    <t>jaione.garay@gmail.com</t>
  </si>
  <si>
    <t>Karrantza</t>
  </si>
  <si>
    <t>Carlos</t>
  </si>
  <si>
    <t>Parra</t>
  </si>
  <si>
    <t>krlosparra@gmail.com</t>
  </si>
  <si>
    <t>Carlos Andrés</t>
  </si>
  <si>
    <t>Gallego</t>
  </si>
  <si>
    <t>andreskgallego@gmail.com</t>
  </si>
  <si>
    <t>Bello</t>
  </si>
  <si>
    <t>Antonio</t>
  </si>
  <si>
    <t>Villalobos Vivas</t>
  </si>
  <si>
    <t>avillalobosv4@gmail.com</t>
  </si>
  <si>
    <t>Estado de México</t>
  </si>
  <si>
    <t>Eduardo</t>
  </si>
  <si>
    <t>Ramírez Ramírez</t>
  </si>
  <si>
    <t>lalo1013@gmail.com</t>
  </si>
  <si>
    <t>San Luis Potosí</t>
  </si>
  <si>
    <t>Duvier Steven</t>
  </si>
  <si>
    <t>Calle Zapata</t>
  </si>
  <si>
    <t>duviercallez08@gmail.com</t>
  </si>
  <si>
    <t>John Andres</t>
  </si>
  <si>
    <t>Amaya Quintero</t>
  </si>
  <si>
    <t>johnwebfree@gmail.com</t>
  </si>
  <si>
    <t>Rimini (Italia)</t>
  </si>
  <si>
    <t>Pablo</t>
  </si>
  <si>
    <t>Macia</t>
  </si>
  <si>
    <t>pablo-macia@live.com.ar</t>
  </si>
  <si>
    <t>Buenos Aires</t>
  </si>
  <si>
    <t>Francisco</t>
  </si>
  <si>
    <t>Moreno Garcia</t>
  </si>
  <si>
    <t>elboqueronpaco@gmail.com</t>
  </si>
  <si>
    <t>Leandro</t>
  </si>
  <si>
    <t>Itoiz</t>
  </si>
  <si>
    <t>l_itoiz@hotmail.com</t>
  </si>
  <si>
    <t>Junin</t>
  </si>
  <si>
    <t>Cahuana Quispe</t>
  </si>
  <si>
    <t>pablo_cahuana251@hotmail.com</t>
  </si>
  <si>
    <t>Perú</t>
  </si>
  <si>
    <t>Arequipa</t>
  </si>
  <si>
    <t>Christian Ariel</t>
  </si>
  <si>
    <t>Carruego</t>
  </si>
  <si>
    <t>christian.carruego.74@gmail.com</t>
  </si>
  <si>
    <t>POO PHP MySQL</t>
  </si>
  <si>
    <t>Conocido</t>
  </si>
  <si>
    <t>Americo</t>
  </si>
  <si>
    <t>Botello Villarreal</t>
  </si>
  <si>
    <t>americo_botello@hotmail.com</t>
  </si>
  <si>
    <t>Node.JS</t>
  </si>
  <si>
    <t>Monterrey</t>
  </si>
  <si>
    <t>Alumno</t>
  </si>
  <si>
    <t>Cruz de los Santos</t>
  </si>
  <si>
    <t>eljuan-k@hotmail.com</t>
  </si>
  <si>
    <t>Responsive Design</t>
  </si>
  <si>
    <t>R. Dominicana</t>
  </si>
  <si>
    <t>Santo Domingo</t>
  </si>
  <si>
    <t>Escuela Digital</t>
  </si>
  <si>
    <t>Francisco Javier</t>
  </si>
  <si>
    <t>Moreno García</t>
  </si>
  <si>
    <t>David</t>
  </si>
  <si>
    <t>Martínez Marrodán</t>
  </si>
  <si>
    <t>dmmarrodan@gmail.com</t>
  </si>
  <si>
    <t>Reutlingen</t>
  </si>
  <si>
    <t>Manuel</t>
  </si>
  <si>
    <t>Muñoz Mir</t>
  </si>
  <si>
    <t>souldeveloper@gmail.com</t>
  </si>
  <si>
    <t>jQuery</t>
  </si>
  <si>
    <t>Mallorca</t>
  </si>
  <si>
    <t>ED</t>
  </si>
  <si>
    <t>Miguel Hernando</t>
  </si>
  <si>
    <t>Quintana Barona</t>
  </si>
  <si>
    <t>miguel_quintana@outlook.com</t>
  </si>
  <si>
    <t>Calí</t>
  </si>
  <si>
    <t>Alumno Bextlán</t>
  </si>
  <si>
    <t>Western</t>
  </si>
  <si>
    <t>Arturo</t>
  </si>
  <si>
    <t>Hernández</t>
  </si>
  <si>
    <t>js3368208@gmail.com</t>
  </si>
  <si>
    <t>Aguascalientes</t>
  </si>
  <si>
    <t>Redes Sociales</t>
  </si>
  <si>
    <t>Gregorio</t>
  </si>
  <si>
    <t>Salgado Santana</t>
  </si>
  <si>
    <t>salgado_62_79_83@live.com.mx</t>
  </si>
  <si>
    <t>Morelos</t>
  </si>
  <si>
    <t>David Isaias</t>
  </si>
  <si>
    <t>Ku Uc</t>
  </si>
  <si>
    <t>dav3ku@gmail.com</t>
  </si>
  <si>
    <t>Mérida</t>
  </si>
  <si>
    <t>Jose Juan</t>
  </si>
  <si>
    <t>Luna Hernández</t>
  </si>
  <si>
    <t>juan.luna.c@hotmail.com</t>
  </si>
  <si>
    <t>Xalapa</t>
  </si>
  <si>
    <t>Juan José</t>
  </si>
  <si>
    <t>Miguel  López</t>
  </si>
  <si>
    <t>jujomilo@gmail.com</t>
  </si>
  <si>
    <t>Sagunto, Valencia</t>
  </si>
  <si>
    <t>Sergio</t>
  </si>
  <si>
    <t>González</t>
  </si>
  <si>
    <t>sergioitig@gmail.com</t>
  </si>
  <si>
    <t>Alicante</t>
  </si>
  <si>
    <t>Juan Andres</t>
  </si>
  <si>
    <t>Arjel Lemus</t>
  </si>
  <si>
    <t>juan.arjel@gmail.com</t>
  </si>
  <si>
    <t>WordPress</t>
  </si>
  <si>
    <t>Chile</t>
  </si>
  <si>
    <t>Puerto Montt</t>
  </si>
  <si>
    <t>Victor Omar</t>
  </si>
  <si>
    <t>Minero Cruz</t>
  </si>
  <si>
    <t>vic_omc@hotmail.com</t>
  </si>
  <si>
    <t>CDMX</t>
  </si>
  <si>
    <t>Cristina</t>
  </si>
  <si>
    <t>Mallafré Comadran</t>
  </si>
  <si>
    <t>cristinamallafre@gmail.com</t>
  </si>
  <si>
    <t>Edgar Andrés</t>
  </si>
  <si>
    <t>Enriquez Romero</t>
  </si>
  <si>
    <t>roycee90@gmail.com</t>
  </si>
  <si>
    <t>Cali</t>
  </si>
  <si>
    <t>José Manuel</t>
  </si>
  <si>
    <t>García Llamas</t>
  </si>
  <si>
    <t>jgarciallamas@yahoo.es</t>
  </si>
  <si>
    <t>Escuela IT</t>
  </si>
  <si>
    <t>Enric</t>
  </si>
  <si>
    <t>Sarradell</t>
  </si>
  <si>
    <t>enricsarra@gmail.com</t>
  </si>
  <si>
    <t>Roberto Antonio</t>
  </si>
  <si>
    <t>Martínez Thompson</t>
  </si>
  <si>
    <t>ramth404@gmail.com</t>
  </si>
  <si>
    <t>Mazatlán</t>
  </si>
  <si>
    <t>Ongay Torres</t>
  </si>
  <si>
    <t>carlosongay3@gmail.com</t>
  </si>
  <si>
    <t>Eliseo</t>
  </si>
  <si>
    <t>Márquez Huerta</t>
  </si>
  <si>
    <t>marquez604@yahoo.com</t>
  </si>
  <si>
    <t>Puebla</t>
  </si>
  <si>
    <t>Pozas Jimenez</t>
  </si>
  <si>
    <t>pozasmairena@gmail.com</t>
  </si>
  <si>
    <t>Sevilla</t>
  </si>
  <si>
    <t>Ricardo</t>
  </si>
  <si>
    <t>Rivero Reyes</t>
  </si>
  <si>
    <t>el_conejo_rojo@hotmail.com</t>
  </si>
  <si>
    <t>Magali</t>
  </si>
  <si>
    <t>Sones</t>
  </si>
  <si>
    <t>magalisones@hotmail.com</t>
  </si>
  <si>
    <t>Bariloche</t>
  </si>
  <si>
    <t>Ramírez</t>
  </si>
  <si>
    <t>eduardormz@protonmail.ch</t>
  </si>
  <si>
    <t>Guadalajara</t>
  </si>
  <si>
    <t>Andres</t>
  </si>
  <si>
    <t>Damonte</t>
  </si>
  <si>
    <t>andreseduardodamonte@gmail.com</t>
  </si>
  <si>
    <t>Patricio</t>
  </si>
  <si>
    <t>Canelo Estay</t>
  </si>
  <si>
    <t>pcanelo@gmail.com</t>
  </si>
  <si>
    <t>Santiago</t>
  </si>
  <si>
    <t>Twitter</t>
  </si>
  <si>
    <t>Cómo te enteraste</t>
  </si>
  <si>
    <t>RogerAlexRod</t>
  </si>
  <si>
    <t>Sergi</t>
  </si>
  <si>
    <t>Garcia Picoret</t>
  </si>
  <si>
    <t>sgpico7@gmail.com</t>
  </si>
  <si>
    <t>escornacabres1</t>
  </si>
  <si>
    <t>Villanueva y Geltrú</t>
  </si>
  <si>
    <t>DesarrolloWeb</t>
  </si>
  <si>
    <t>Blanca Lorena</t>
  </si>
  <si>
    <t>Rodriguez Acevedo</t>
  </si>
  <si>
    <t>blloar3g@gmail.com</t>
  </si>
  <si>
    <t>lorena_blloar3g</t>
  </si>
  <si>
    <t>Por Exalumno</t>
  </si>
  <si>
    <t>Miriam Guadalupe</t>
  </si>
  <si>
    <t>Mújica Rebolledo</t>
  </si>
  <si>
    <t>miriamujica@hotmail.es</t>
  </si>
  <si>
    <t>MiriaMuRe</t>
  </si>
  <si>
    <t>ICONOS</t>
  </si>
  <si>
    <t>Marta</t>
  </si>
  <si>
    <t>Frauca Guerrero</t>
  </si>
  <si>
    <t>mfrauca@gmail.com</t>
  </si>
  <si>
    <t>mfrauca</t>
  </si>
  <si>
    <t>Peñalba, Huesca</t>
  </si>
  <si>
    <t>Erick Antonio</t>
  </si>
  <si>
    <t>González Flores</t>
  </si>
  <si>
    <t>erickgozan@gmail.com</t>
  </si>
  <si>
    <t>erickgozan</t>
  </si>
  <si>
    <t>Edo. Mex.</t>
  </si>
  <si>
    <t>Exalumnos</t>
  </si>
  <si>
    <t>José Alberto</t>
  </si>
  <si>
    <t>Rodríguez Gutierrez</t>
  </si>
  <si>
    <t>jalbertorg70@hotmail.com</t>
  </si>
  <si>
    <t>JARG03</t>
  </si>
  <si>
    <t>Manzanillo, Colima</t>
  </si>
  <si>
    <t>Héctor Camilo</t>
  </si>
  <si>
    <t>Arroyo Sánchez</t>
  </si>
  <si>
    <t>hcarroyo@gmail.com</t>
  </si>
  <si>
    <t>hcamiloarroyo</t>
  </si>
  <si>
    <t>Profesor</t>
  </si>
  <si>
    <t>Sara Priscilla</t>
  </si>
  <si>
    <t>Abarca Cabrera</t>
  </si>
  <si>
    <t>saprisci6@gmail.com</t>
  </si>
  <si>
    <t>pabarca</t>
  </si>
  <si>
    <t>Mauro</t>
  </si>
  <si>
    <t>Pérez Hernández</t>
  </si>
  <si>
    <t>perezmauro@hotmail.com</t>
  </si>
  <si>
    <t>mperezhdz</t>
  </si>
  <si>
    <t>Cuernavaca</t>
  </si>
  <si>
    <t>mlopez</t>
  </si>
  <si>
    <t>Milton Lopez</t>
  </si>
  <si>
    <t>mlopez583@aol.com</t>
  </si>
  <si>
    <t>mlopez583</t>
  </si>
  <si>
    <t>USA</t>
  </si>
  <si>
    <t>Lawrenceville</t>
  </si>
  <si>
    <t>Exalumno Bextlán</t>
  </si>
  <si>
    <t>Alvaro Ulises</t>
  </si>
  <si>
    <t>Gómez Cervantes</t>
  </si>
  <si>
    <t>alvaro_gomezc@hotmail.com</t>
  </si>
  <si>
    <t>alvaro_gomezc</t>
  </si>
  <si>
    <t>LuisSolishdz</t>
  </si>
  <si>
    <t>orlandino_aira</t>
  </si>
  <si>
    <t>JMGallardo1973</t>
  </si>
  <si>
    <t>jkuc16</t>
  </si>
  <si>
    <t>juancdiazr8</t>
  </si>
  <si>
    <t>izabal3</t>
  </si>
  <si>
    <t>Jcperead</t>
  </si>
  <si>
    <t>0_alhe</t>
  </si>
  <si>
    <t>Jorpalalb</t>
  </si>
  <si>
    <t>jhonyferr6</t>
  </si>
  <si>
    <t>nataliastaborda</t>
  </si>
  <si>
    <t>jsalasoliver</t>
  </si>
  <si>
    <t>jolofumo</t>
  </si>
  <si>
    <t>jaionee</t>
  </si>
  <si>
    <t>AndrsG18</t>
  </si>
  <si>
    <t>Chamboleon</t>
  </si>
  <si>
    <t>Morales Luis</t>
  </si>
  <si>
    <t>jormoluis@gmail.com</t>
  </si>
  <si>
    <t>Moralain</t>
  </si>
  <si>
    <t>Tenerife</t>
  </si>
  <si>
    <t>Gabriela</t>
  </si>
  <si>
    <t>Lazo de la Vega Carmona</t>
  </si>
  <si>
    <t>glazo.vegac@gmail.com</t>
  </si>
  <si>
    <t>GalaVegac</t>
  </si>
  <si>
    <t>Querétaro</t>
  </si>
  <si>
    <t>Adrian Esneyder</t>
  </si>
  <si>
    <t>Salcedo Otero</t>
  </si>
  <si>
    <t>adrianeso@gmail.com</t>
  </si>
  <si>
    <t>adrianeso1977</t>
  </si>
  <si>
    <t>Palmira</t>
  </si>
  <si>
    <t>Rene Ismael</t>
  </si>
  <si>
    <t>Barrios Rojas</t>
  </si>
  <si>
    <t>ismael_br7@hotmail.com</t>
  </si>
  <si>
    <t>Ismaeljdz</t>
  </si>
  <si>
    <t>José</t>
  </si>
  <si>
    <t>Villanueva Espinoza</t>
  </si>
  <si>
    <t>jose.villanueva24@hotmail.com</t>
  </si>
  <si>
    <t>jose22villa</t>
  </si>
  <si>
    <t>Duvier</t>
  </si>
  <si>
    <t>duviercallez@hotmail.com</t>
  </si>
  <si>
    <t>DuvierCalle</t>
  </si>
  <si>
    <t>Sebastián</t>
  </si>
  <si>
    <t>Capotondo</t>
  </si>
  <si>
    <t>seba___c@hotmail.com</t>
  </si>
  <si>
    <t>scapotondo</t>
  </si>
  <si>
    <t>Suarez</t>
  </si>
  <si>
    <t>jcsg0211@yahoo.com</t>
  </si>
  <si>
    <t>jcarlosgar82</t>
  </si>
  <si>
    <t>Uruguay</t>
  </si>
  <si>
    <t>Montevideo</t>
  </si>
  <si>
    <t>Roberto Cesar</t>
  </si>
  <si>
    <t>Valle Pereda</t>
  </si>
  <si>
    <t>vapermix12@gmail.com</t>
  </si>
  <si>
    <t>vapermix75</t>
  </si>
  <si>
    <t>Matamoros</t>
  </si>
  <si>
    <t>José Antonio</t>
  </si>
  <si>
    <t>Martínez Aguilar</t>
  </si>
  <si>
    <t>josemat95@gmail.com</t>
  </si>
  <si>
    <t>josemat076</t>
  </si>
  <si>
    <t>Akin Arturo</t>
  </si>
  <si>
    <t>Ramirez Garcia</t>
  </si>
  <si>
    <t>akin.ramirez@hotmail.com</t>
  </si>
  <si>
    <t>akin_ramirez</t>
  </si>
  <si>
    <t>Honduras</t>
  </si>
  <si>
    <t>Tegucigalpa</t>
  </si>
  <si>
    <t>Christian</t>
  </si>
  <si>
    <t>Vargas</t>
  </si>
  <si>
    <t>ceamas@gmail.com</t>
  </si>
  <si>
    <t>ceamas</t>
  </si>
  <si>
    <t>Bogotá</t>
  </si>
  <si>
    <t>César</t>
  </si>
  <si>
    <t>García Martínez</t>
  </si>
  <si>
    <t>cessargm@gmail.com</t>
  </si>
  <si>
    <t>cessargarcia</t>
  </si>
  <si>
    <t>christianAKD74</t>
  </si>
  <si>
    <t>americobotello</t>
  </si>
  <si>
    <t>juank1791</t>
  </si>
  <si>
    <t>República Dominicana</t>
  </si>
  <si>
    <t>pacococinero75</t>
  </si>
  <si>
    <t>SoulDeveloper</t>
  </si>
  <si>
    <t>simplearturok</t>
  </si>
  <si>
    <t>E X A L U M N O S</t>
  </si>
  <si>
    <t>Pablo Edgar</t>
  </si>
  <si>
    <t>López Hernández</t>
  </si>
  <si>
    <t>pablopez7@gmail.com</t>
  </si>
  <si>
    <t>pablopez07</t>
  </si>
  <si>
    <t>Maitane</t>
  </si>
  <si>
    <t>Ulacia</t>
  </si>
  <si>
    <t>maitane.ulacia@gmail.com</t>
  </si>
  <si>
    <t>mai_tan00</t>
  </si>
  <si>
    <t>Ramon</t>
  </si>
  <si>
    <t>Ferre Taverna</t>
  </si>
  <si>
    <t>rft@rservicios.com</t>
  </si>
  <si>
    <t>rserviciosrft</t>
  </si>
  <si>
    <t>Alforja</t>
  </si>
  <si>
    <t>Ivan</t>
  </si>
  <si>
    <t>Montesinos Mendoza</t>
  </si>
  <si>
    <t>ivannss@msn.com</t>
  </si>
  <si>
    <t>vanslandia</t>
  </si>
  <si>
    <t>Emmanuel</t>
  </si>
  <si>
    <t>Reyes Sánchez</t>
  </si>
  <si>
    <t>emmanuelr75@gmail.com</t>
  </si>
  <si>
    <t>ERS23</t>
  </si>
  <si>
    <t>Arroyo Brito</t>
  </si>
  <si>
    <t>sfarroyob@gmail.com</t>
  </si>
  <si>
    <t>SARROYOB</t>
  </si>
  <si>
    <t>Humberto Luis</t>
  </si>
  <si>
    <t>Viveros Rios</t>
  </si>
  <si>
    <t>humberto.viverosrios@gmail.com</t>
  </si>
  <si>
    <t>humbertviveros</t>
  </si>
  <si>
    <t>Paraguay</t>
  </si>
  <si>
    <t>Presidente Franco</t>
  </si>
  <si>
    <t>Newsletter</t>
  </si>
  <si>
    <t>Eder Antonio</t>
  </si>
  <si>
    <t>Esparza Belmonte</t>
  </si>
  <si>
    <t>ederantonyo@gmail.com</t>
  </si>
  <si>
    <t>ederantonyo</t>
  </si>
  <si>
    <t>Torreón</t>
  </si>
  <si>
    <t>Roman Landeros</t>
  </si>
  <si>
    <t>ricardomon85@gmail.com</t>
  </si>
  <si>
    <t>lagunahack</t>
  </si>
  <si>
    <t>Gomez Palacios</t>
  </si>
  <si>
    <t>Yosbany</t>
  </si>
  <si>
    <t>Torres Acosta</t>
  </si>
  <si>
    <t>yosbanytorres@gmail.com</t>
  </si>
  <si>
    <t>yosbanytorres</t>
  </si>
  <si>
    <t>Hungría, Debrecen</t>
  </si>
  <si>
    <t>Greivin</t>
  </si>
  <si>
    <t>Ramirez Mesen</t>
  </si>
  <si>
    <t>greivinrm@hotmail.com</t>
  </si>
  <si>
    <t>greivinrm</t>
  </si>
  <si>
    <t>Costa Rica</t>
  </si>
  <si>
    <t>Alajuela</t>
  </si>
  <si>
    <t>Fecha Nacimiento</t>
  </si>
  <si>
    <t>Ocupación</t>
  </si>
  <si>
    <t>Web</t>
  </si>
  <si>
    <t>Que tecnologías manejas</t>
  </si>
  <si>
    <t>Que esperas del curso</t>
  </si>
  <si>
    <t>Total</t>
  </si>
  <si>
    <t>Bextlan 4</t>
  </si>
  <si>
    <t>Téllez Mendoza</t>
  </si>
  <si>
    <t>tmsergio.dg@gmail.com</t>
  </si>
  <si>
    <t>S3R610DG</t>
  </si>
  <si>
    <t>Arnaldo</t>
  </si>
  <si>
    <t>Oviedo Silva</t>
  </si>
  <si>
    <t>noviedo77@hotmail.com</t>
  </si>
  <si>
    <t>aoviedos</t>
  </si>
  <si>
    <t>Miguel</t>
  </si>
  <si>
    <t>Angeles Pascual</t>
  </si>
  <si>
    <t>m.enyels@gmail.com</t>
  </si>
  <si>
    <t>quenoby</t>
  </si>
  <si>
    <t>Facebook</t>
  </si>
  <si>
    <t>Jujomilo</t>
  </si>
  <si>
    <t>Salvador Daniel</t>
  </si>
  <si>
    <t>Torres Aranda</t>
  </si>
  <si>
    <t>danii.venus@gmail.com</t>
  </si>
  <si>
    <t>Zacatecas</t>
  </si>
  <si>
    <t>Danylalala</t>
  </si>
  <si>
    <t>Williams</t>
  </si>
  <si>
    <t>Paredes</t>
  </si>
  <si>
    <t>williamsr@paredes.com.ec</t>
  </si>
  <si>
    <t>Ecuador</t>
  </si>
  <si>
    <t>Quito</t>
  </si>
  <si>
    <t>paredeswilliams</t>
  </si>
  <si>
    <t>Udemy</t>
  </si>
  <si>
    <t>María Alejandra</t>
  </si>
  <si>
    <t>Contreras Domínguez</t>
  </si>
  <si>
    <t>alecd@unam.mx</t>
  </si>
  <si>
    <t>eratoale</t>
  </si>
  <si>
    <t>Gerardo Hilario</t>
  </si>
  <si>
    <t>Torres Alaniz</t>
  </si>
  <si>
    <t>gerazk28@gmail.com</t>
  </si>
  <si>
    <t>Tijuana</t>
  </si>
  <si>
    <t>Gerazk28</t>
  </si>
  <si>
    <t>Familia</t>
  </si>
  <si>
    <t>Gratis</t>
  </si>
  <si>
    <t>Nieves Graciela</t>
  </si>
  <si>
    <t>López Cardeña</t>
  </si>
  <si>
    <t>graciecardenia@gmail.com</t>
  </si>
  <si>
    <t>grace_cardenia</t>
  </si>
  <si>
    <t>Raul David</t>
  </si>
  <si>
    <t>Flores Serrano</t>
  </si>
  <si>
    <t>raulidavid@hotmail.com</t>
  </si>
  <si>
    <t>WordPress / Responsive</t>
  </si>
  <si>
    <t>raulidavid</t>
  </si>
  <si>
    <t>Wilver</t>
  </si>
  <si>
    <t>Constanza</t>
  </si>
  <si>
    <t>wleocons@gmail.com</t>
  </si>
  <si>
    <t>EUA</t>
  </si>
  <si>
    <t>Charlottesville</t>
  </si>
  <si>
    <t>wilconstanza</t>
  </si>
  <si>
    <t>Alejandro</t>
  </si>
  <si>
    <t>Ventura Contreras</t>
  </si>
  <si>
    <t>venturacontreras@icloud.com</t>
  </si>
  <si>
    <t>Lexynux</t>
  </si>
  <si>
    <t>juankarlof</t>
  </si>
  <si>
    <t>Efraín</t>
  </si>
  <si>
    <t>Ramírez Rodríguez</t>
  </si>
  <si>
    <t>efrain.rmz1985@gmail.com</t>
  </si>
  <si>
    <t>efrix396</t>
  </si>
  <si>
    <t>Salma</t>
  </si>
  <si>
    <t>Torres Fernández</t>
  </si>
  <si>
    <t>salma.torres@torryaconsultores.com</t>
  </si>
  <si>
    <t>Melian75</t>
  </si>
  <si>
    <t>Iván</t>
  </si>
  <si>
    <t>Bono Prat</t>
  </si>
  <si>
    <t>ivan.bono.prat@gmail.com</t>
  </si>
  <si>
    <t>Catalunya</t>
  </si>
  <si>
    <t>ivan_bono_prat</t>
  </si>
  <si>
    <t>Tejo</t>
  </si>
  <si>
    <t>frantejo@gmail.com</t>
  </si>
  <si>
    <t>frantejo</t>
  </si>
  <si>
    <t>Henry</t>
  </si>
  <si>
    <t>Mendoza Puerta</t>
  </si>
  <si>
    <t>hmendo81@gmail.com</t>
  </si>
  <si>
    <t>Lima</t>
  </si>
  <si>
    <t>hmendozap2011</t>
  </si>
  <si>
    <t>Abril</t>
  </si>
  <si>
    <t>Jesús Eduardo</t>
  </si>
  <si>
    <t>Gasca Belman</t>
  </si>
  <si>
    <t>ing.eduardogb@gmail.com</t>
  </si>
  <si>
    <t>Guanajuato</t>
  </si>
  <si>
    <t>Analista Programador</t>
  </si>
  <si>
    <t>Si</t>
  </si>
  <si>
    <t>Php, Javascript, HTML5</t>
  </si>
  <si>
    <t>Aprender NodeJs y sacarle la mayor utilidad posible</t>
  </si>
  <si>
    <t>López Labrada</t>
  </si>
  <si>
    <t>allabrada@gmail.com</t>
  </si>
  <si>
    <t>Palma de Mallorca</t>
  </si>
  <si>
    <t>Informático</t>
  </si>
  <si>
    <t>php, mysql, html, css, javascript</t>
  </si>
  <si>
    <t>Aprender</t>
  </si>
  <si>
    <t>Roge</t>
  </si>
  <si>
    <t>Mateos</t>
  </si>
  <si>
    <t>rogemateos@hotmail.com</t>
  </si>
  <si>
    <t>UK</t>
  </si>
  <si>
    <t>LóndresLondres</t>
  </si>
  <si>
    <t>Html,css3,un poco javascript basico</t>
  </si>
  <si>
    <t>Poder realizar webs responsive y perfecionar mis conocimeintos</t>
  </si>
  <si>
    <t>Teresa</t>
  </si>
  <si>
    <t>Piedra Rivera</t>
  </si>
  <si>
    <t>fteresapiedra@gmail.com</t>
  </si>
  <si>
    <t>Diseño</t>
  </si>
  <si>
    <t>No</t>
  </si>
  <si>
    <t>-</t>
  </si>
  <si>
    <t>Espero aprender a realizar sitios como los que te menciono a continuación</t>
  </si>
  <si>
    <t>Marzo</t>
  </si>
  <si>
    <t>Gerardo R</t>
  </si>
  <si>
    <t xml:space="preserve">Medina </t>
  </si>
  <si>
    <t>grsystems8@gmail.com</t>
  </si>
  <si>
    <t>Chicago</t>
  </si>
  <si>
    <t>DW</t>
  </si>
  <si>
    <t>Jose</t>
  </si>
  <si>
    <t>Programador</t>
  </si>
  <si>
    <t>HTML5, CSS3, JS, PHP</t>
  </si>
  <si>
    <t>Que sea un gran curso como los que siempre das en los que eh aprendido
muchisimo</t>
  </si>
  <si>
    <t>David Alejandro</t>
  </si>
  <si>
    <t>Velázquez Villegas</t>
  </si>
  <si>
    <t>dvelazquezvillegas@hotmail.com</t>
  </si>
  <si>
    <t>Estudiante</t>
  </si>
  <si>
    <t>html5 css3 y javascript</t>
  </si>
  <si>
    <t xml:space="preserve">que me ayude  a  mejorar mis habilidades como programador </t>
  </si>
  <si>
    <t>Emilia</t>
  </si>
  <si>
    <t>Álvarez Morán</t>
  </si>
  <si>
    <t>emi75alva@hotmail.com</t>
  </si>
  <si>
    <t>Oviedo</t>
  </si>
  <si>
    <t>Gerente Informático</t>
  </si>
  <si>
    <t>Html5, css, algo de Javascript y Php</t>
  </si>
  <si>
    <t>Espero conocer de una manera profunda el tema de crear páginas web de una forma totalmente responsiva,  y ampliar en la media de lo posible cualquier conocimiento del que ya dispongo o aprender los que no conozco que son muchos y muy diversos. Quiero poder llevar a cabo la web de mi propia empresa que ahora mismo es malísima y no estoy nada contenta con lo que nos han hecho. Antes pertenecíamos a una franquicia y la web era la misma que la de la franquicia, pero desde que continuamos por nuestra cuenta la web siempre ha sido un tema pendiente y estoy perdiendo dinero por no tener una web bonita y accesible a todo el mundo para dar a conocer mi negocio, mis productos y servicios.</t>
  </si>
  <si>
    <t xml:space="preserve">Miguel Hernando </t>
  </si>
  <si>
    <t>Estudiante Ing. Multimedia</t>
  </si>
  <si>
    <t>Exalumno</t>
  </si>
  <si>
    <t>Frontend</t>
  </si>
  <si>
    <t>seguir aprendiendo todo lo de desarrollo web y móvil</t>
  </si>
  <si>
    <t>Giro</t>
  </si>
  <si>
    <t>Fernando</t>
  </si>
  <si>
    <t>Navarro López</t>
  </si>
  <si>
    <t>fernandonavarro@ci-tecs.com</t>
  </si>
  <si>
    <t>Consultor IT</t>
  </si>
  <si>
    <t xml:space="preserve"> C#, PHP CSS3 HTML5, .NET  / Infraestructura Windows Server / Redes</t>
  </si>
  <si>
    <t>Conocer en profundidad JQuery y desarrollar principalmente apps moviles</t>
  </si>
  <si>
    <t>Diego Josué</t>
  </si>
  <si>
    <t>Morales Camacho</t>
  </si>
  <si>
    <t>diego.morales.camacho@gmail.com</t>
  </si>
  <si>
    <t>Tampico</t>
  </si>
  <si>
    <t>Publicidad</t>
  </si>
  <si>
    <t>HTML y PHP</t>
  </si>
  <si>
    <t>Poder estar a la vanguardia, y realizar mis proyectos con calidad y diseño, tus cursos en YouTube la verdad me enseñaron bastante, realmente espero profundidad de tema en el curso</t>
  </si>
  <si>
    <t>Enero</t>
  </si>
  <si>
    <t>Juan</t>
  </si>
  <si>
    <t>Arillo Ruiz</t>
  </si>
  <si>
    <t>juanarillo@outlook.com</t>
  </si>
  <si>
    <t>Consultor Tecnológico</t>
  </si>
  <si>
    <t>WebApps</t>
  </si>
  <si>
    <t>Que tecnologías web manejas: HTML5, CSS3, Javascript, jQuery, PHP</t>
  </si>
  <si>
    <t>Ser capaz de desarrollar por mi mismo aplicaciones móviles ... y si es posible anexas a la misma aplicación en formato web</t>
  </si>
  <si>
    <t xml:space="preserve"> Ingeniero en Sistemas</t>
  </si>
  <si>
    <t xml:space="preserve">PHP nivel básico y JavaScript nivel básico. HTML/CSS: Nivel Intermedio. </t>
  </si>
  <si>
    <t>Aprender mucho ya que quiero dedicarme al desarrollo de aplicaciones moviles, aprovecho para comentarte que hay otro Framework bueno para Apps moviles se llama SenchaTouch pero es básicamente la competencia de jQuery. También quisiera hacer el curso que impartes de HTML5 y CSS3 para profundizar conocimientos pero primero quiero hacer este de APPS moviles.</t>
  </si>
  <si>
    <t>Rafa</t>
  </si>
  <si>
    <t>Ramos</t>
  </si>
  <si>
    <t>soyrafaramos@gmail.com</t>
  </si>
  <si>
    <t>Desempleado</t>
  </si>
  <si>
    <t>HTML5, CSS3, Stylus, y un poco de jQuery, AJAX y PHP. Ahora mismo diseño temas de WordPress, y me quiero especializar en WordPress y Woocommerce.</t>
  </si>
  <si>
    <t>Dominar mucho mejor las partes imprescindibles de los themes de WP, conseguir una estructura más compatible del HTML5 para WP, ser capaz de manerjar AJAX en WP, y comprender mejor toda la estructura de WP para poder utilizarlo como un framework propio.</t>
  </si>
  <si>
    <t>Eva María</t>
  </si>
  <si>
    <t>del Barrio Jimenez</t>
  </si>
  <si>
    <t>evadelbarrio@hotmail.com</t>
  </si>
  <si>
    <t>Londres</t>
  </si>
  <si>
    <t>Diseñadora y desarrolladora web</t>
  </si>
  <si>
    <t>HTML5, CSS3, Adobe Creative Suite, un poco de JavaScript y jQuery, un poco de PHP y WordPress.</t>
  </si>
  <si>
    <t>llevo 2 semanas en un trabajo donde tengo que utilizar WordPress, de momento estoy utilizando plantillas y las modifico creando Childs y tocando CSS pero me gustaría saber como crear mis propias plantillas con el diseño que necesite pasando HTML5 a PHP, así que espero que puedas ayudarme porque aunque se mas o menos como va, estoy un poco perdida.</t>
  </si>
  <si>
    <t>Blanca Esthela</t>
  </si>
  <si>
    <t>Rojas Silva</t>
  </si>
  <si>
    <t>blanca@univisit.com</t>
  </si>
  <si>
    <t>La Paz</t>
  </si>
  <si>
    <t>Diseñador Web</t>
  </si>
  <si>
    <t>Amigo</t>
  </si>
  <si>
    <t>dw, notepad++  visual basic</t>
  </si>
  <si>
    <t>elaborar sitios en html5 con diseño responsivo compatible para todos los navegadores y conocer un poco mas sobre el manejo JavaScript y jQuery (soy principiante)</t>
  </si>
  <si>
    <t>Ferrè Taverna</t>
  </si>
  <si>
    <t>Constructor</t>
  </si>
  <si>
    <t>PHP y MYSQL y entrado en HTML y JS</t>
  </si>
  <si>
    <t>como comente, siguiendo el curso de diseño encontré que tenias una muy buena manera de enseñar y creo será más entendedor para mi tomar este de Responsive Design desde tus enseñanzas para comprender y afianzar más.</t>
  </si>
  <si>
    <t>Gorriz</t>
  </si>
  <si>
    <t>lealp88@gmail.com</t>
  </si>
  <si>
    <t xml:space="preserve">Argentina </t>
  </si>
  <si>
    <t>La Plata</t>
  </si>
  <si>
    <t>CSS, javascript, PHP, Framework Codeigniter PHP</t>
  </si>
  <si>
    <t>Poder aprender conceptos nuevos en mayor detalle y expander los conocimientos para así obtener experiencia en el desarrollo web</t>
  </si>
  <si>
    <t xml:space="preserve">Erika Elena </t>
  </si>
  <si>
    <t>Contreras Valencia</t>
  </si>
  <si>
    <t>erikaecv@gmail.com</t>
  </si>
  <si>
    <t xml:space="preserve">Programador Front End </t>
  </si>
  <si>
    <t>HTML5, CSS3, Javascript, jQuery, AS2 y 3, PHP, MySQL, Wordpress, Joomla, Drupal, LESS, Stylus, Jade</t>
  </si>
  <si>
    <t>Reforzar conocimientos en jQuery e introducirme a un nivel más avanzado, para identificar y trabajar con mayor facilidad intercambios de datos entre back y front.</t>
  </si>
  <si>
    <t>Joel Alejandro</t>
  </si>
  <si>
    <t>Dehesa Guraieb</t>
  </si>
  <si>
    <t>joeldehesa@yahoo.com.mx</t>
  </si>
  <si>
    <t>Diseñador Gráfico</t>
  </si>
  <si>
    <t xml:space="preserve"> conceptos fundamentales de html5, CSS3, PHP, JavaScript - jQuery, algo de Drupal.</t>
  </si>
  <si>
    <t>Actualizarme y ampliar conocimientos en el manejo de las distintas tecnologias que se aplican sobre todo para la cuestión de los dispositivos móviles y el Responsive Web design.</t>
  </si>
  <si>
    <t>José Carlos Augusto</t>
  </si>
  <si>
    <t>Acevedo López</t>
  </si>
  <si>
    <t>elesechuck@gmail.com</t>
  </si>
  <si>
    <t>Diseñador Digital</t>
  </si>
  <si>
    <t>Bextlan</t>
  </si>
  <si>
    <t xml:space="preserve"> html, css, flash, actionscript, nociones de jquery</t>
  </si>
  <si>
    <t xml:space="preserve"> ayudarme a obtener los fundamentos a partir de los cuales hacer material interactivo para fines educativos.
 ayudarme a obtener los fundamentos a partir de los cuales hacer material interactivo para fines educativos.
</t>
  </si>
  <si>
    <t>Miguel Ángel</t>
  </si>
  <si>
    <t>Jiménez Gómez</t>
  </si>
  <si>
    <t>maj_009@hotmail.com</t>
  </si>
  <si>
    <t>Puertollano</t>
  </si>
  <si>
    <t>Contable</t>
  </si>
  <si>
    <t>Conocimientos básicos de HTML, CSS, Javascript y PHP</t>
  </si>
  <si>
    <t>Aprender el máximo posible de cara a un futuro profesional (espero que no muy lejano)</t>
  </si>
  <si>
    <t>Diseñadora Gráfica</t>
  </si>
  <si>
    <t>HTML 4 y CSS 2</t>
  </si>
  <si>
    <t>Hacer sitios web de 2da y 3ra generación Aprender HTML 5, CSS 3, Java Script para hacer sitios web dinámicos Usar redes sociales aprender a administrar la información en WordPress En WordPress crear URLs (permalinks) accesibles, conservando los mismos url con los que nuestros usuarios ya están familiarizados</t>
  </si>
  <si>
    <t>Angélica Maria</t>
  </si>
  <si>
    <t>Quezada Bautista</t>
  </si>
  <si>
    <t>angelicamqb@yahoo.com.mx</t>
  </si>
  <si>
    <t>Hidalgo</t>
  </si>
  <si>
    <t>Docente</t>
  </si>
  <si>
    <t>html</t>
  </si>
  <si>
    <t>Crear páginas web dinámicas y responsivas, incorporar audio y vídeo, aplicando las tecnologías de html5, Ajax, jquery, javascript y php.</t>
  </si>
  <si>
    <t>Noviembre-Diciembre</t>
  </si>
  <si>
    <t>WORDPRESS</t>
  </si>
  <si>
    <t>Alumnos</t>
  </si>
  <si>
    <t>Trino</t>
  </si>
  <si>
    <t>Amezquita</t>
  </si>
  <si>
    <t>viajacontrino@gmail.com</t>
  </si>
  <si>
    <t>FRONTEND</t>
  </si>
  <si>
    <t>Programador de Computadoras</t>
  </si>
  <si>
    <t>Tengo poco conocimiento WEB.</t>
  </si>
  <si>
    <t>Mi expectativa es lograr ampliar mis conocimientos profesionales y alcanzar un nivel de conocimientos que me permita ser mejor en esta área.</t>
  </si>
  <si>
    <t>Gratis: 8</t>
  </si>
  <si>
    <t>Marco Antonio</t>
  </si>
  <si>
    <t>De la Fuente Camarena</t>
  </si>
  <si>
    <t>mrc.delafuente@hotmail.com</t>
  </si>
  <si>
    <t>HTML,CSS3, JAVASCRIPT, PHP ( niveles básicos )</t>
  </si>
  <si>
    <t>El desarrollo de software, la internet son mi pasión y veo aquí una forma de como seguir incrementando mis conocimientos los cuales sumados ha otros factores y esfuerzos me den la posibilidad de dedicar el resto de vida laboral a lo que más me gusta, que es el mundo del desarrollo, que por diversas razones no había podido iniciar, pero no haber abandonado esta idea y con una mejor situación, voy por todo!!! .</t>
  </si>
  <si>
    <t>Nacionales: 53</t>
  </si>
  <si>
    <t>Oscar</t>
  </si>
  <si>
    <t>Galindo Barroso</t>
  </si>
  <si>
    <t>oscar@oscargalindo.com</t>
  </si>
  <si>
    <t>Formador</t>
  </si>
  <si>
    <t xml:space="preserve">No </t>
  </si>
  <si>
    <t>html4, css,php</t>
  </si>
  <si>
    <t>reciclarme y aprender nuevos métodos de composición en páginas web</t>
  </si>
  <si>
    <t>Extranjeros: 47</t>
  </si>
  <si>
    <t>WEBAPPS</t>
  </si>
  <si>
    <t>53 México</t>
  </si>
  <si>
    <t>Juan Sebastián</t>
  </si>
  <si>
    <t>Osorio Durán</t>
  </si>
  <si>
    <t>juansiavash1989@hotmail.com</t>
  </si>
  <si>
    <t>Chinchiná</t>
  </si>
  <si>
    <t>Tecnologo de Sistemas Informáticos</t>
  </si>
  <si>
    <t>Sitio web</t>
  </si>
  <si>
    <t>HTML5, PHP</t>
  </si>
  <si>
    <t>Espero sacarle el máximo provecho al curso y aprender todo lo
posible de este nuevo proyecto en mi vida.</t>
  </si>
  <si>
    <t>16 España</t>
  </si>
  <si>
    <t>Julian Andres</t>
  </si>
  <si>
    <t>Builes Cajiao</t>
  </si>
  <si>
    <t>julianbuilesc@gmail.com</t>
  </si>
  <si>
    <t>Aprender a diseñar sitios web y sus lenguajes</t>
  </si>
  <si>
    <t>10 Colombia</t>
  </si>
  <si>
    <t>José David</t>
  </si>
  <si>
    <t>Ricaurte Camargo</t>
  </si>
  <si>
    <t>jodarica@gmail.com</t>
  </si>
  <si>
    <t>Ingeniero de Soporte</t>
  </si>
  <si>
    <t>Desarrollar aplicaciones nativas para android</t>
  </si>
  <si>
    <t>1 de 2</t>
  </si>
  <si>
    <t>3 Argentina</t>
  </si>
  <si>
    <t>3 Perú</t>
  </si>
  <si>
    <t>3 República Dominicana</t>
  </si>
  <si>
    <t>Septiembre-Octubre</t>
  </si>
  <si>
    <t>2 Alemania</t>
  </si>
  <si>
    <t>Oscar Eduardo</t>
  </si>
  <si>
    <t>Rebolledo Juárez</t>
  </si>
  <si>
    <t>orebolledo@coprobamex.com</t>
  </si>
  <si>
    <t>HTML, PHP CSS3</t>
  </si>
  <si>
    <t>Aprender los estandares css3 HTML Acoplamiento en dispositivos</t>
  </si>
  <si>
    <t>2 Chile</t>
  </si>
  <si>
    <t>2 Ecuador</t>
  </si>
  <si>
    <t>Carles</t>
  </si>
  <si>
    <t>Cruces Tomás</t>
  </si>
  <si>
    <t>japonizante@gmail.com</t>
  </si>
  <si>
    <t>Webmaster</t>
  </si>
  <si>
    <t>html/html5, css/css3, un poco de js y php</t>
  </si>
  <si>
    <t>Profundizar en html5 y css3 combinándolo con js y jquery para ver la todas las posibilidades q tienen y optimizar la navegación del usuario en los diferentes medios (pc, tablet, smartphone).</t>
  </si>
  <si>
    <t>2 EUA</t>
  </si>
  <si>
    <t>Alen</t>
  </si>
  <si>
    <t>López Castillo</t>
  </si>
  <si>
    <t xml:space="preserve">alexmanius@hotmail.com </t>
  </si>
  <si>
    <t>Mercadólogo</t>
  </si>
  <si>
    <t>Amigos</t>
  </si>
  <si>
    <t>no manejo ningún lenguaje de programación, he convivido con varios diseñadores y programadores, por algo conozco de la lógica y de las cosas que se pueden crean</t>
  </si>
  <si>
    <t>saber como programar y diseñar sitios o páginas web, ademas de ya ser capaz de introducirme a otros lenguajes.</t>
  </si>
  <si>
    <t>2 Panamá</t>
  </si>
  <si>
    <t>Enrique</t>
  </si>
  <si>
    <t>Muñoz López</t>
  </si>
  <si>
    <t>munozlopezenrique@gmail.com</t>
  </si>
  <si>
    <t>algo de htm5, css3 y JS</t>
  </si>
  <si>
    <t>Tener el conocimiento para realizar un proyecto web basado en wordpress y con mi propia plantilla. Realizar, durante el curso, un proyecto que me sirva de base para futuros proyectos propios.Que el profesor se preocupe por cada estudiante individualmente, y no nos trate como a una simple muchedumbre (mala experiencia de cursos online anteriores).</t>
  </si>
  <si>
    <t>1 Bolivia</t>
  </si>
  <si>
    <t>1 Venezuela</t>
  </si>
  <si>
    <t>Julio-Agosto</t>
  </si>
  <si>
    <t>Martina</t>
  </si>
  <si>
    <t>Podova</t>
  </si>
  <si>
    <t>martinapodova@yahoo.es</t>
  </si>
  <si>
    <t>Doctorante y Mamá</t>
  </si>
  <si>
    <t>HTML (nivel elemental), CSS (nivel elemental), Javascript (nivel muy elemental)</t>
  </si>
  <si>
    <t>---</t>
  </si>
  <si>
    <t>Xbalanqué</t>
  </si>
  <si>
    <t>Velázquez Martínez</t>
  </si>
  <si>
    <t>xbalanque.velazquez@yahoo.com.mx</t>
  </si>
  <si>
    <t>HTML, CSS, Javascript, PHP, XSLT, JSON</t>
  </si>
  <si>
    <t>Bayona Candel</t>
  </si>
  <si>
    <t>osbacan@gmail.com</t>
  </si>
  <si>
    <t>Valencia</t>
  </si>
  <si>
    <t>Administrativo</t>
  </si>
  <si>
    <t>Tengo una página pero no la he subido. Autodidacta. Tengo conocimientos en programación pero estadística</t>
  </si>
  <si>
    <t>Me gustaría poder desarrollar una aplicación que sea compatible con Android, Apple y que el usuario para registrarse me proporcione nombre y apellidos mail y un código que el usuario me indicará de 4 cifras. Que en esa aplicación pueda hacer encuestas a los usuarios que luego pueda tratar en php sql excel para analizar los resultados. También me gustaría que el usuario pudiera del código de registro de 4 cifras modificarlo. Además Donde pueda enviarles mensajes a los usuarios y por último que el usuario pueda poner su foto (de manera que yo que seré el Admin sepa su cara). Por último quisiera que en las encuestas pueda poner una pregunta y que el usuario pusiera texto si la pregunta lo requiere no un opción sólo cerrada.</t>
  </si>
  <si>
    <t>Luis M</t>
  </si>
  <si>
    <t>Perea López</t>
  </si>
  <si>
    <t>luis.perea@biit.mx</t>
  </si>
  <si>
    <t>Crear páginas interactivas y aplicaciones web</t>
  </si>
  <si>
    <t>Melissa</t>
  </si>
  <si>
    <t>González Tejada</t>
  </si>
  <si>
    <t>agnescarlett@hotmail.com</t>
  </si>
  <si>
    <t>HTML5</t>
  </si>
  <si>
    <t>Las herramientas necesarias para poder desarrollar aplicaciones con facilidad</t>
  </si>
  <si>
    <t>Juan Martin</t>
  </si>
  <si>
    <t>Rojo Maroni</t>
  </si>
  <si>
    <t>redrivon@gmail.com</t>
  </si>
  <si>
    <t>Alemania</t>
  </si>
  <si>
    <t>Munich</t>
  </si>
  <si>
    <t>Programador C (BMW Munich)</t>
  </si>
  <si>
    <t xml:space="preserve">He jugado un poco con el xampp PHP Mysql HTML5  de lo que se aprende en los cursos gratuitos de Bextlan. </t>
  </si>
  <si>
    <t>Obtener una  base solida  en desarrollo web (Frontend)</t>
  </si>
  <si>
    <t>Miguel Angel</t>
  </si>
  <si>
    <t>Núñez Nava</t>
  </si>
  <si>
    <t>miguel.2000.nzn@gmail.com</t>
  </si>
  <si>
    <t>Espero que el curso me enseñe todo lo necesario para crear una pagina web desde cero hasta cómo subirla a internet o  a los buscadores de internet. así como administrar o dar soporte a la pagina.</t>
  </si>
  <si>
    <t>Ireri Mitzi</t>
  </si>
  <si>
    <t>Hernández Toledo</t>
  </si>
  <si>
    <t>ireri@nikmati.com.mx</t>
  </si>
  <si>
    <t>HTML5, XML, Flash , CSS3 , Adobe Edge poquito, Action Script, Jquery</t>
  </si>
  <si>
    <t xml:space="preserve"> Espero aportar a mis proyectos un conocimiento integral, desarrollando de igual manera el frontend y el backend. Es decir que los sitios a realizar sean más dinámicos y con más interacción con el usuario. Con este curso espero 
obtener el conocimiento, para desarrollar sitios más robustos en cuanto a programación se refiere.</t>
  </si>
  <si>
    <t>Victor Alfonso</t>
  </si>
  <si>
    <t>Juárez Sánchez</t>
  </si>
  <si>
    <t>victor_ju.88@hotmail.com</t>
  </si>
  <si>
    <t>Tuxtla Gutierrez</t>
  </si>
  <si>
    <t>Auxiliar de Sistemas</t>
  </si>
  <si>
    <t>HTML5, PHP, MYSQL,(conocimientos basicos de javascritp).</t>
  </si>
  <si>
    <t>Reforzar y aprender nuevas técnicas sobre el desarrollo, descubrir las ventajas que nos da wordpress y actualizarme con los novedades que día a día aparecen en la web, para en un futuro ponerlos en practica en el área laboral.</t>
  </si>
  <si>
    <t>José Luis</t>
  </si>
  <si>
    <t>Bedia Fernández</t>
  </si>
  <si>
    <t>jlbedia@msn.com</t>
  </si>
  <si>
    <t>Gijón</t>
  </si>
  <si>
    <t>Administrador de sistemas</t>
  </si>
  <si>
    <t>HTML5, PHP; CSS3, javascript</t>
  </si>
  <si>
    <t>Adquirir los conocimientos necesarios para desarrollar aplicaciones WEB.</t>
  </si>
  <si>
    <t>Edwin F.</t>
  </si>
  <si>
    <t>Coronado Broce</t>
  </si>
  <si>
    <t>edwin.coronado.b@gmail.com</t>
  </si>
  <si>
    <t>Panamá</t>
  </si>
  <si>
    <t>Soporte IT</t>
  </si>
  <si>
    <t xml:space="preserve"> Espero aprender y dominar las técnicas de desarrollo de paginas web; ó por lo menos lo basico . Tengo algunos clientes interesados en aplicaciones web y quiero entrar en eso.</t>
  </si>
  <si>
    <t>Mari Carmen</t>
  </si>
  <si>
    <t>Martinez</t>
  </si>
  <si>
    <t>cardial2@gmail.com</t>
  </si>
  <si>
    <t>Ibiza</t>
  </si>
  <si>
    <t>Auxiliar de Enfermería</t>
  </si>
  <si>
    <t>HTML, CSS</t>
  </si>
  <si>
    <t>Reforzar los conocimientos que tengo y adquirir nuevos conocimientos de otras tecnologías de la web.</t>
  </si>
  <si>
    <t>Mayo-Junio</t>
  </si>
  <si>
    <t>Ivonne Maria</t>
  </si>
  <si>
    <t>Jaramillo Cantón</t>
  </si>
  <si>
    <t>ivonneja@hotmail.com</t>
  </si>
  <si>
    <t>Ingeniero en Sistemas</t>
  </si>
  <si>
    <t>NO, mi experiencia ha sido en desarrollo de aplicaciones en PL/SQL de Oracle y administración de Bases de datos Oracle y SQL/SQLServer.</t>
  </si>
  <si>
    <t>Actualizarme en temas de desarrollo. 
Aprender HTML5, CSS3 y Wordpress. Me gustaría aprender sobre mejores prácticas en cada uno de los temas y el uso de herramientas adicionales para desarrollo.</t>
  </si>
  <si>
    <t>Daiana Elizabeth</t>
  </si>
  <si>
    <t>Gadea</t>
  </si>
  <si>
    <t>newith_@hotmail.com</t>
  </si>
  <si>
    <t>Castelar</t>
  </si>
  <si>
    <t>Javascript, PHP, MySql  básico y gracias a los tutoriales css3 y html5</t>
  </si>
  <si>
    <t>Seguir aprendiendo  más y más  =3</t>
  </si>
  <si>
    <t>Maliael</t>
  </si>
  <si>
    <t>Zúñiga Jiménez</t>
  </si>
  <si>
    <t>maliael@hotmail.es</t>
  </si>
  <si>
    <t>Chilpancingo</t>
  </si>
  <si>
    <t>Ing. en Sistemas Computacionales</t>
  </si>
  <si>
    <t>Básico Html5 y Joomla 2.5</t>
  </si>
  <si>
    <t xml:space="preserve"> Manejar bien los estándares de HTML5, CSS3 JQuery, JavaScrip y las nuevas tendencias que se puedan ocupar, y poder ocupar todos esos conocimientos para Proyectos Personales</t>
  </si>
  <si>
    <t>José Gabriel</t>
  </si>
  <si>
    <t>Salazar Martínez</t>
  </si>
  <si>
    <t>sluluk@yahoo.com</t>
  </si>
  <si>
    <t>Publicista</t>
  </si>
  <si>
    <t>html5, css, javascript, php</t>
  </si>
  <si>
    <t>Afianzar mis conocimientos para hacer un sitio web propio</t>
  </si>
  <si>
    <t>Omar Alexis</t>
  </si>
  <si>
    <t>Avalos Saucedo</t>
  </si>
  <si>
    <t>omavaloss@gmail.com</t>
  </si>
  <si>
    <t>León</t>
  </si>
  <si>
    <t>Desarrollador web</t>
  </si>
  <si>
    <t>html, css, jquery, he desarrollado un poco con aspx(visual basic y los demás entornos web clásicos) conocimientos muy básicos de php.</t>
  </si>
  <si>
    <t>Me encantaría poder aprovechar bastante las tecnologías que ya conozco y aprender mucho más acerca de desarrollo responsivo, me gustaría aprender las funcionalidades de las utilidades que ayudan a generar aplicaciones nativas (phonegap, por ejemplo) y si es posible algo de funcionalidad relacionada con servicios web o la manera más adecuada o prudente de llenar y actualizar información en una aplicación móvil.</t>
  </si>
  <si>
    <t>Milton</t>
  </si>
  <si>
    <t>Lopez</t>
  </si>
  <si>
    <t>Atlanta</t>
  </si>
  <si>
    <t>Contador</t>
  </si>
  <si>
    <t>HTML5, JavaScript, Jquery, Jason, Mysql, PHP</t>
  </si>
  <si>
    <t xml:space="preserve"> Ampliar conocimientos en WordPress</t>
  </si>
  <si>
    <t>Juan Eduardo</t>
  </si>
  <si>
    <t>Ocaña Pérez</t>
  </si>
  <si>
    <t>eduardo.echoes@gmail.com</t>
  </si>
  <si>
    <t>Morelia</t>
  </si>
  <si>
    <t>Aprender sobre las tecnologías web y que esto ayude a complementar mi carrera y mi perfil profesional.</t>
  </si>
  <si>
    <t>Aldo Alonso</t>
  </si>
  <si>
    <t>Castillo Elizondo</t>
  </si>
  <si>
    <t>acastilloeli@gmail.com</t>
  </si>
  <si>
    <t>Líder de Proyectos</t>
  </si>
  <si>
    <t>PHP con MYSQL, un poco de CSS y HTML5</t>
  </si>
  <si>
    <t>Espero que me ayude a incrementar mis conocimientos de tecnologías web y desarrollar mis habilidades para implementarlas en mis próximos proyectos.</t>
  </si>
  <si>
    <t>Iván Alberto</t>
  </si>
  <si>
    <t>Mejía Narváez</t>
  </si>
  <si>
    <t>takirojapan@hotmail.com</t>
  </si>
  <si>
    <t>HTML básico, joomla básico, css basico</t>
  </si>
  <si>
    <t>Poder reforzar conocimientos en Web y aprender cosas nuevas</t>
  </si>
  <si>
    <t>2 de 3</t>
  </si>
  <si>
    <t>Lorenzo</t>
  </si>
  <si>
    <t>González Ramírez</t>
  </si>
  <si>
    <t>lorencho@gmail.com</t>
  </si>
  <si>
    <t>Sistemas</t>
  </si>
  <si>
    <t>No soy experto</t>
  </si>
  <si>
    <t>Poder crear una página web con un buen diseño.</t>
  </si>
  <si>
    <t>Robert</t>
  </si>
  <si>
    <t>Espinoza Goicochea</t>
  </si>
  <si>
    <t>robertesp@gmail.com</t>
  </si>
  <si>
    <t>Marketing y Publicidad</t>
  </si>
  <si>
    <t>Conozco un poco de HTML5 y CSS3</t>
  </si>
  <si>
    <t>Deseo aprender a Maquetar en HTML5 y CSS3, JS desde cero, la idea es reforzar completamente el curso que lleve hace un año acá en Lima.</t>
  </si>
  <si>
    <t>Rebeca</t>
  </si>
  <si>
    <t>Garcia Peña</t>
  </si>
  <si>
    <t>rebeollin@hotmail.com</t>
  </si>
  <si>
    <t>HTML</t>
  </si>
  <si>
    <t>Poder desarrollar una página web en HTML 5 con algunas aplicaciones</t>
  </si>
  <si>
    <t>Hilda Beatriz</t>
  </si>
  <si>
    <t>Castillo Sanchez</t>
  </si>
  <si>
    <t>hildacasti@hotmail.com</t>
  </si>
  <si>
    <t>Hogar</t>
  </si>
  <si>
    <t>Mactrainee</t>
  </si>
  <si>
    <t xml:space="preserve">Volver a implantar mi sitio web de anuncios clasificados </t>
  </si>
  <si>
    <t>Marzo-Abril</t>
  </si>
  <si>
    <t>Leonardo</t>
  </si>
  <si>
    <t>Román Solano</t>
  </si>
  <si>
    <t>leonardo.roman@bifrost.com.co</t>
  </si>
  <si>
    <t>Ingeniero Electrónico</t>
  </si>
  <si>
    <t>manejo HTML, CSS, Joomla, Drupal</t>
  </si>
  <si>
    <t>Hacer desarrollo con la técnica del Responsive utilizando Wordpress.</t>
  </si>
  <si>
    <t>José de Jesús</t>
  </si>
  <si>
    <t>Acha Yáñez</t>
  </si>
  <si>
    <t>plasma.acha@gmail.com</t>
  </si>
  <si>
    <t>HTML5, CSS y  javaScript. Tome el curso de Frontend.</t>
  </si>
  <si>
    <t>Ampliar lo aprendido en los tutoriales de Bextlan y en el curso Frontend poder realizar paginas de forma más profesional.</t>
  </si>
  <si>
    <t>Jorge Andrés</t>
  </si>
  <si>
    <t>Báez Camacho</t>
  </si>
  <si>
    <t>andres.baez@nuo.com.ec</t>
  </si>
  <si>
    <t>Infraestructura de Software</t>
  </si>
  <si>
    <t>PHP y .NET</t>
  </si>
  <si>
    <t>Incrementar mi conocimiento y apoyar en el desarrollo evolutivo de la empresa a la que pertenezco.</t>
  </si>
  <si>
    <t>Angel Alberto</t>
  </si>
  <si>
    <t>Rosso Pellissó</t>
  </si>
  <si>
    <t>aarpwebmaster@gmail.com</t>
  </si>
  <si>
    <t>Jefe de Almacén</t>
  </si>
  <si>
    <t>PHP, HTML, MySQL(básico, es decir; insert, update, drop, sort by, order by, count...etc,) algo de css y lo que he visto en tus cursos gratuitos de HTML5 y responsive design. Uso siempre dreamweaver por su ayuda y autocompletado a la hora de programar. Si bien tengo el Sublimetext y es bastante bueno por sus plugins y ligero, no tiene la misma ayuda y la misma ayuda de autocompletado que dreamweaver.</t>
  </si>
  <si>
    <t>Espero aprender bastante sobre javascript, todas las partes que componen HTML5 aprenderlas y saberlas manejar bien, obviamente se que es como tu dices, que hay que practicar mucho, pero al menos ya conocerlo y saber como puedo aplicar todo, me ayudará. También espero terminar el curso desarrollando web de diseño sensible perfectamente ya que he seguido tus tutoriales, pero no logro hacerlo cuadrar con todos los dispositivos móviles ya que se me descuadran algunos articles y demás. Y después seguir haciendo más cursos según mi economía me lo permita.</t>
  </si>
  <si>
    <t>Martha A.</t>
  </si>
  <si>
    <t>Miquel Villagómez</t>
  </si>
  <si>
    <t>martha.miquel@novvoit.com</t>
  </si>
  <si>
    <t>Desarrollo de Sistemas</t>
  </si>
  <si>
    <t>NO, mi experiencia está en desarrollos en as/400 de ibm</t>
  </si>
  <si>
    <t>actualizarme, y poder desarrollar aplicaciones web en un corto plazo</t>
  </si>
  <si>
    <t>Alvaro</t>
  </si>
  <si>
    <t>Andrades Contreras</t>
  </si>
  <si>
    <t>alvaro.andrades03@gmail.com</t>
  </si>
  <si>
    <t>Copiapo</t>
  </si>
  <si>
    <t>Estudiante Ing. Informática</t>
  </si>
  <si>
    <t xml:space="preserve"> Lo básico de HTML5, CSS3 y Jquerry</t>
  </si>
  <si>
    <t xml:space="preserve">Aprender sobre las nuevas tecnologías </t>
  </si>
  <si>
    <t>Raúl</t>
  </si>
  <si>
    <t>Juárez Gregor</t>
  </si>
  <si>
    <t>rulo_gregor@hotmail.com</t>
  </si>
  <si>
    <t>Html5 nivel básico, CSS3 básico</t>
  </si>
  <si>
    <t>Aprender, entender más a las tecnologías web.</t>
  </si>
  <si>
    <t>Alexy</t>
  </si>
  <si>
    <t>Moya</t>
  </si>
  <si>
    <t>i-am-well@hotmail.com</t>
  </si>
  <si>
    <t>html 5 mas o menos pero quiere aprender.</t>
  </si>
  <si>
    <t>Aprender de la mejor manera</t>
  </si>
  <si>
    <t>Elisa</t>
  </si>
  <si>
    <t>Cid Oliver</t>
  </si>
  <si>
    <t>elisza_cid@hotmail.com</t>
  </si>
  <si>
    <t>Toluca</t>
  </si>
  <si>
    <t xml:space="preserve">Estudiante Comunicación </t>
  </si>
  <si>
    <t>Conferencia</t>
  </si>
  <si>
    <t>Hasiel</t>
  </si>
  <si>
    <t>Montoya Vargas</t>
  </si>
  <si>
    <t>hasiel.montoya@hotmail.com</t>
  </si>
  <si>
    <t>Diseñador</t>
  </si>
  <si>
    <t>adobe muse, dreamweaver, un poco de flash</t>
  </si>
  <si>
    <t>son muchas cosas pero espero que tenga los temas de vanguardia de las nuevas tendencias de diseño web y deseo que sea la llave que mucho he buscado para acceder a un nivel diferente de vida. Estoy comenzando la migración de los medios impresos a los digitales es tiempo de renovarse</t>
  </si>
  <si>
    <t>Enero-Febrero</t>
  </si>
  <si>
    <t>Antonio Xoyoc</t>
  </si>
  <si>
    <t>Becerra Farias</t>
  </si>
  <si>
    <t>sistemas@aaalac.mx</t>
  </si>
  <si>
    <t>Lázaro Cárdenas</t>
  </si>
  <si>
    <t>Encargado de Sistemas</t>
  </si>
  <si>
    <t>Correo</t>
  </si>
  <si>
    <t>HTML5 y CSS3</t>
  </si>
  <si>
    <t>Aprender mucho mas de esta forma de diseñar</t>
  </si>
  <si>
    <t>Desarrollador</t>
  </si>
  <si>
    <t>php, Css, JavaScript, mysql</t>
  </si>
  <si>
    <t xml:space="preserve">Necesito aprender a usar Wordpress </t>
  </si>
  <si>
    <t>Conocimientos Basicos de Java, HTML, CSS, Javascript, PHP, XML, Jquery</t>
  </si>
  <si>
    <t>Alcanzar un nivel mas alto de conocimiento en HTML, CSS y otros.</t>
  </si>
  <si>
    <t>Marcelo Alejandro</t>
  </si>
  <si>
    <t>Roggeri</t>
  </si>
  <si>
    <t>roggerimarcelo@gmail.com</t>
  </si>
  <si>
    <t>Venado Tuerto</t>
  </si>
  <si>
    <t>HTML Básico</t>
  </si>
  <si>
    <t>Aprender dia a dia y perfeccionarme en lo que es el diseño y programación web</t>
  </si>
  <si>
    <t>Jorge Alberto</t>
  </si>
  <si>
    <t>Silva Díaz</t>
  </si>
  <si>
    <t>jorge.silva@gumegroup.com</t>
  </si>
  <si>
    <t>Nuevo Laredo</t>
  </si>
  <si>
    <t>Ing. Sistemas Comp.</t>
  </si>
  <si>
    <t>Dreamware</t>
  </si>
  <si>
    <t>Mejor manejo de HTML5 y CCS3, Java y Php</t>
  </si>
  <si>
    <t>Mario Alberto</t>
  </si>
  <si>
    <t>Martinez Bencomo</t>
  </si>
  <si>
    <t>mariomtzbencomo@gmail.com</t>
  </si>
  <si>
    <t>Chihuahua</t>
  </si>
  <si>
    <t>Freelance</t>
  </si>
  <si>
    <t xml:space="preserve"> Illustrator-Photoshop-SublimeTxt</t>
  </si>
  <si>
    <t>Aprender a personalizar mis plantillas y sitiosweb en wordpress para comprender y utilizar todo su potencial, al igual que entender un poco mas la la utilizacion de php con html.</t>
  </si>
  <si>
    <t>Marcelo</t>
  </si>
  <si>
    <t>Vera Salvatierra</t>
  </si>
  <si>
    <t>marcelo.verasalvatierra@gmail.com</t>
  </si>
  <si>
    <t>Ing. en Computación</t>
  </si>
  <si>
    <t>Algo de PHP, HTML, CSS.</t>
  </si>
  <si>
    <t>Poder desarrollar los sitios web a mi gusto e imaginación para luego implementar tecnologias PHP junto con Responsive design (front end y back end)</t>
  </si>
  <si>
    <t>Parra Sánchez</t>
  </si>
  <si>
    <t>miguelparra30@gmail.com</t>
  </si>
  <si>
    <t>Almeria</t>
  </si>
  <si>
    <t>HTML,CSS y un poco de Javascript</t>
  </si>
  <si>
    <t>Mucho, claro.</t>
  </si>
  <si>
    <t>Soledad Victoria</t>
  </si>
  <si>
    <t>Sandoval Servin</t>
  </si>
  <si>
    <t>ladyz_123@hotmail.com</t>
  </si>
  <si>
    <t>Estudiante Multimedia</t>
  </si>
  <si>
    <t>Ser mas fluida en cuanto al codigo que aprenderé, emplearlo en mi proyecto final para titularme</t>
  </si>
  <si>
    <t>Pérez Montero</t>
  </si>
  <si>
    <t>santiagoperez@enxdiavaz.com</t>
  </si>
  <si>
    <t>Villahermosa</t>
  </si>
  <si>
    <t>Analista de TI</t>
  </si>
  <si>
    <t>Twitter y Bextlan</t>
  </si>
  <si>
    <t>HTML, CSS, AJAX y PHP</t>
  </si>
  <si>
    <t>tengo una gran expectación, me gusta la forma de enseñar de mircha, así que como esponja me siento para absorber todo</t>
  </si>
  <si>
    <t>Miryam</t>
  </si>
  <si>
    <t>Flores Mata</t>
  </si>
  <si>
    <t>miryam.flores@hotmail.com</t>
  </si>
  <si>
    <t>Marketing</t>
  </si>
  <si>
    <t>FL, DW, Filezilla</t>
  </si>
  <si>
    <t xml:space="preserve"> Espero aprender y realizar proyectos de diseño web completos.</t>
  </si>
  <si>
    <t>Katia</t>
  </si>
  <si>
    <t>Lira</t>
  </si>
  <si>
    <t>katialira.villena@gmail.com</t>
  </si>
  <si>
    <t>Diseñadora/desarrolladora Digital</t>
  </si>
  <si>
    <t>HTML, CSS, PHP, MySQL, Wordpress</t>
  </si>
  <si>
    <t xml:space="preserve"> Tengo buenas bases de HTML y CSS por Iconos, pero todo lo demás que sé de web lo he aprendido de tutoriales o snippets en internet, el curso lo necesito para evolucionar a HTML5 y CSS3 y sobre todo para aprender jQuery y poder hacer mis scripts sin depender de alguen más.</t>
  </si>
  <si>
    <t>Hugo Francisco</t>
  </si>
  <si>
    <t>Gamonal Bravo</t>
  </si>
  <si>
    <t>francisco741@hotmail.com</t>
  </si>
  <si>
    <t>Sí (básico en Java y PHP)</t>
  </si>
  <si>
    <t xml:space="preserve"> Tener los conocimientos suficientes para satisfacer las necesidades del cliente, en los diferentes dispositivos (Pc, Tablet, Mobile), realizar buenas prácticas del lado del frontend (HTML5, CSS3, JavaScript, jQuery, AJAX), complementar algo con el backend (Php, Node.Js, otros)</t>
  </si>
  <si>
    <t>Esmeralda</t>
  </si>
  <si>
    <t>Sánchez Casas</t>
  </si>
  <si>
    <t>catesme@hotmail.com</t>
  </si>
  <si>
    <t>APRENDER SOBRE PHP Y WORDPRESS Y PODER ESTUDIAR EL CONTENIDO EN TIEMPO QUE ME SEA  ACCESIBLE .</t>
  </si>
  <si>
    <t>Sabbagh Guerrero</t>
  </si>
  <si>
    <t>miguel_sabbagh@hotmail.com</t>
  </si>
  <si>
    <t>HTML (usando Dreamweaver), Flash y algo de PHP</t>
  </si>
  <si>
    <t>Actualizarme y poder ofrecerles a mis clientes sitios y desarrollos web con tecnología de vanguardia que cubran sus expectativas tanto funcionales como estéticas.</t>
  </si>
  <si>
    <t>Walter</t>
  </si>
  <si>
    <t>Quispe Alcca</t>
  </si>
  <si>
    <t>cursos.de.1millon@gmail.com</t>
  </si>
  <si>
    <t>html5, cs3,  jquery, javascript, backbone, y un poco de Phyton, Ruby, Django, Node.js</t>
  </si>
  <si>
    <t>crear plantillas para wordpress responsivos; siempre habia soñado. crear mis propias plantillas;  tener nuevos conocimientos, crear nuevas aplicaciones y funciones como de wootheme</t>
  </si>
  <si>
    <t>Un poco de HTML5, un poco de CSS3, PHP, un poco de Javascript, LESS, un poco de jquery</t>
  </si>
  <si>
    <t>Manejar fluidamente las tecnologías y metodologías para el desarrollo Frontend</t>
  </si>
  <si>
    <t>Itzia Yoali</t>
  </si>
  <si>
    <t>Soto Ramírez</t>
  </si>
  <si>
    <t>yoali_bunburissimalehh@hotmail.com</t>
  </si>
  <si>
    <t>Desarrollo web</t>
  </si>
  <si>
    <t>html, css, js, php</t>
  </si>
  <si>
    <t>Obtener nuevos conocimientos de wordpress con html5 y poder hacer funcionar una pagina implementando nuevos codigos :)</t>
  </si>
  <si>
    <t>Fidel</t>
  </si>
  <si>
    <t>Zarate Hernández</t>
  </si>
  <si>
    <t>fidelzharate@gmail.com</t>
  </si>
  <si>
    <t>Veracruz</t>
  </si>
  <si>
    <t xml:space="preserve">LO BASICO EN HTML, CSS,PHP,MYSQL sigo sus cursos JEJEJE! me ayudo en la elaboracion de mi proyecto de residencias , creditos totales </t>
  </si>
  <si>
    <t xml:space="preserve">Sacar el mayor provecho ya que acabo de finalizar mi carrera de licenciatura en informática y me quiero titular por medio de un proyecto , y esta es una oportunidad de ORO! </t>
  </si>
  <si>
    <t>Ariadna</t>
  </si>
  <si>
    <t>Ortega Moreno</t>
  </si>
  <si>
    <t>ariadna.ortegam@gmail.com</t>
  </si>
  <si>
    <t>HTML BASICO, FLASH, DREAMWEAVER</t>
  </si>
  <si>
    <t>Gracias =)</t>
  </si>
  <si>
    <t>Samuel Andreé</t>
  </si>
  <si>
    <t>Arellano Díaz</t>
  </si>
  <si>
    <t>sarellano@outlook.com</t>
  </si>
  <si>
    <t>Mexicali</t>
  </si>
  <si>
    <t>Developer Jr Frontend</t>
  </si>
  <si>
    <t>HTML5 / CSS3 (básico) / SASS (básico) / JavaScript (básico)</t>
  </si>
  <si>
    <t>Aprender a maquetar correctamente, mejores prácticas en CSS, aprender Javascript y JQuery. Que sean las bases para certificarme en la W3School este año :D</t>
  </si>
  <si>
    <t>Marcela</t>
  </si>
  <si>
    <t>Juárez Rosas</t>
  </si>
  <si>
    <t>marcela.juarez.rosas@gmail.com</t>
  </si>
  <si>
    <t>Diseñadora Web</t>
  </si>
  <si>
    <t>HTML5, CSS3, Action Script
PHP (Me falta practica), MySql (Me falta MUCHA practica ).CMS: Drupal, Joomla, Dragon Fly</t>
  </si>
  <si>
    <t xml:space="preserve"> Poder aprender hacer aplicaciones para dispositivos ya que se me hace un tema muy interesante y no tengo ni la mas mínima idea de como se hace.</t>
  </si>
  <si>
    <t>Anna Laura</t>
  </si>
  <si>
    <t>Lobato Guzmán</t>
  </si>
  <si>
    <t>anna_lobato@yahoo.com</t>
  </si>
  <si>
    <t>Irma Campos</t>
  </si>
  <si>
    <t xml:space="preserve">Aprender y dominar el programa necesario para realizar páginas funcionales y visualmente armonicas.  </t>
  </si>
  <si>
    <t>Jose Enrique</t>
  </si>
  <si>
    <t>Varela Zambrano</t>
  </si>
  <si>
    <t>je_varela@hotmail.com</t>
  </si>
  <si>
    <t>Html basico, base de datos sql</t>
  </si>
  <si>
    <t>Poder aprender todo lo necesario sobre tecnología web, poder desarrollarme en este campo, y que puedan responder todas mis preguntas e inquietudes.</t>
  </si>
  <si>
    <t>Luis Alberto</t>
  </si>
  <si>
    <t>Orozco Gómez</t>
  </si>
  <si>
    <t>twluis@gmail.com</t>
  </si>
  <si>
    <t>Guatemala</t>
  </si>
  <si>
    <t>Twitter YouTube</t>
  </si>
  <si>
    <t>concocimientos básicos de php, html, mysql</t>
  </si>
  <si>
    <t>Poder tratar temas como desarrollo MVC, buenas prácticas de programación, posteriormente que saques un curso full php, web-services, manejamiento de datos con json, xml, todo esto pues en mi trabajo lo aplico y no muy comprendo a fondo, pero lo que más me interesa es aprender el MVC ya que eso se puede aplicar en todo independientemente del lenguaje de programación.</t>
  </si>
  <si>
    <t>Leylani</t>
  </si>
  <si>
    <t>García Bañuelos</t>
  </si>
  <si>
    <t>leyhlani@gmail.com</t>
  </si>
  <si>
    <t>Diseñadora</t>
  </si>
  <si>
    <t>fundation, html y css</t>
  </si>
  <si>
    <t>Poder armar un sitio web funcional utilizando html5, css3, jquery</t>
  </si>
  <si>
    <t>Zavan</t>
  </si>
  <si>
    <t xml:space="preserve">soportepy@gmail.com </t>
  </si>
  <si>
    <t>Asunción</t>
  </si>
  <si>
    <t>Programador/Consultor</t>
  </si>
  <si>
    <t>html, php, mysql</t>
  </si>
  <si>
    <t>por un lado aprender la relacion e integracion de HTML5 y CS3,  por otro aprender a programar aplicaciones para web utilizando PHP y MYSQL</t>
  </si>
  <si>
    <t>Gratis: 6</t>
  </si>
  <si>
    <t>Julian Antonio</t>
  </si>
  <si>
    <t>Avila Acevedo</t>
  </si>
  <si>
    <t>antonio.avila@soporteti.com.mx</t>
  </si>
  <si>
    <t>Por mi</t>
  </si>
  <si>
    <t>Dreamweaver, fireworks, flash</t>
  </si>
  <si>
    <t>Ya estoy ansioso por comenzar porque ya tengo problemas con algunas páginas.
Aprender mucho de css3 y html5 además de la implementación de javas y formularios, ya que tengo muchos proyectos de paginas con clientes y quiero desarrollar esa area en la empresa</t>
  </si>
  <si>
    <t>Nacionales: 41</t>
  </si>
  <si>
    <t>Daniel A.</t>
  </si>
  <si>
    <t>Romero Romero</t>
  </si>
  <si>
    <t>fandel10@hotmail.com</t>
  </si>
  <si>
    <t>Dreamweaver, Fireworks y Flash, de todo esto tengo el conocimiento pero si te soy sincero no lo he llegado a desarrollar por completo.</t>
  </si>
  <si>
    <t>Aprender todo lo que se pueda, desarrollar por completo lo aprendido en el, entender lo que es responsive design, crear sitios web de alto impacto que gusten a la gente, crecer profesionalmente.</t>
  </si>
  <si>
    <t xml:space="preserve"> </t>
  </si>
  <si>
    <t>Extranjeros: 27</t>
  </si>
  <si>
    <t>Omar</t>
  </si>
  <si>
    <t>Bravo Ojeda</t>
  </si>
  <si>
    <t>omarbravoojeda80@hotmail.com</t>
  </si>
  <si>
    <t>Acapulco</t>
  </si>
  <si>
    <t>un poco html y css</t>
  </si>
  <si>
    <t>dominar esos lenguajes,  y poder diseary desarrollar sitios web de calidad. Ya que voy a hacer practicas profesionales en el mismo área y quiero hacer un trabajo digno.</t>
  </si>
  <si>
    <t>41 México</t>
  </si>
  <si>
    <t>7 España</t>
  </si>
  <si>
    <t>Tlelo Bárcena</t>
  </si>
  <si>
    <t>carlos_tlelo@hotmail.com</t>
  </si>
  <si>
    <t>PHP</t>
  </si>
  <si>
    <t>Qué esperas del curso: Salir adelante, ser buen estudiante y crecer en conocimientos pues para mi programar es todo para mi</t>
  </si>
  <si>
    <t>4 Colombia</t>
  </si>
  <si>
    <t>Alan</t>
  </si>
  <si>
    <t>Licona Moreno</t>
  </si>
  <si>
    <t>alanlicona87@gmail.com</t>
  </si>
  <si>
    <t>HTML, CSS y un poco de Javascript</t>
  </si>
  <si>
    <t>Reafirmar los conocimientos que ya tengo y adquirir más sobre los nuevos estándares de HTML5 y sobre programación Javascript y Jquery</t>
  </si>
  <si>
    <t>4 Perú</t>
  </si>
  <si>
    <t>3 Ecuador</t>
  </si>
  <si>
    <t>2 Argentina</t>
  </si>
  <si>
    <t>Mora</t>
  </si>
  <si>
    <t>macpathos@gmail.com</t>
  </si>
  <si>
    <t>2 Paraguay</t>
  </si>
  <si>
    <t>William</t>
  </si>
  <si>
    <t>Ochoa Mendoza</t>
  </si>
  <si>
    <t>ochoa.william@gmail.com</t>
  </si>
  <si>
    <t>Guayaquil</t>
  </si>
  <si>
    <t>Desarrollador de Sistemas</t>
  </si>
  <si>
    <t xml:space="preserve"> Hacer mis propios sitios Web, por ahora utilizó wordpress y plantillas para esta plataforma, pero necesito poder desarrollar sitios a pedido del cliente. </t>
  </si>
  <si>
    <t>1 EUA</t>
  </si>
  <si>
    <t>Luis</t>
  </si>
  <si>
    <t>Peiró Roselló</t>
  </si>
  <si>
    <t>lpeiro61@gmail.com</t>
  </si>
  <si>
    <t>Gandía</t>
  </si>
  <si>
    <t>HTML5 Básico y Responsive</t>
  </si>
  <si>
    <t>Espero adquirir los conocimientos siguiendo una organización estructurada, y no como lo hacía hasta ahora con tutoriales de esto y de lo otro, sin seguir un orden de conocimientos. Me gustaría poder llegar a hacer  sitios  Web (en principio no muy complicados), y una vez tenga los conocimientos más sólidos ir mejorando.</t>
  </si>
  <si>
    <t>1 Guatemala</t>
  </si>
  <si>
    <t>Leopoldo</t>
  </si>
  <si>
    <t>Blanco</t>
  </si>
  <si>
    <t>leopoldoblanco@gmail.com</t>
  </si>
  <si>
    <t>Daireaux</t>
  </si>
  <si>
    <t>Diseñador en Comunicación Visual</t>
  </si>
  <si>
    <t>HTML, CSS, Joomla</t>
  </si>
  <si>
    <t>Ponerme al día con el diseño web.</t>
  </si>
  <si>
    <t>1 Uruguay</t>
  </si>
  <si>
    <t>Gerardo Horacio</t>
  </si>
  <si>
    <t>Roldán Roldán</t>
  </si>
  <si>
    <t>gerardo.roldan@ymail.com</t>
  </si>
  <si>
    <t>HTML5, CSS3, php, Mysql pero un poco de cada una.</t>
  </si>
  <si>
    <t>Hacer buenas paginas webs como las de muestra en los cursos gratis</t>
  </si>
  <si>
    <t>Coordinador de Informática</t>
  </si>
  <si>
    <t>HTML, Javascript, css</t>
  </si>
  <si>
    <t>Aprender bien las tecnologías de una manera que tenga la habilidad de seguir mejorando mis diseños web.</t>
  </si>
  <si>
    <t>John Alexander</t>
  </si>
  <si>
    <t>Rodriguez Sereno</t>
  </si>
  <si>
    <t>john.rodriguez@bifrost.com.co</t>
  </si>
  <si>
    <t>JOOMLA, DRUPAL</t>
  </si>
  <si>
    <t>ESPERO PODER ADAPTAR CUALQUIER DISEÑO WEB A RESPONSIVE Y LLEVARLO A CUALQUIER CMS.</t>
  </si>
  <si>
    <t>Juan Rodolfo</t>
  </si>
  <si>
    <t>Flores Rivera</t>
  </si>
  <si>
    <t>juanrodolfo_flores@live.com.mx</t>
  </si>
  <si>
    <t>Estudiante Telemática</t>
  </si>
  <si>
    <t>Nivel Intermedio (HTML, CSS, PHP, MYSQL).</t>
  </si>
  <si>
    <t>Espero aprender nuevas tecnologías y complementar mis conocimientos para desarrollarme en esta área a nivel laboral.</t>
  </si>
  <si>
    <t>Pedro David</t>
  </si>
  <si>
    <t>Muñoz  Santamaria</t>
  </si>
  <si>
    <t>da_zanta@hotmail.com</t>
  </si>
  <si>
    <t>HTML, Visual Studio para peticiones a servidor, un poco de javascrips y Ajax.</t>
  </si>
  <si>
    <t xml:space="preserve"> A pesar que sea Online, que los contenidos y practicas sean entendibles y se siga asesorando después de clases o vídeos vistos con pronta respuesta a dudas y claro aprender nuevas tecnologías ofrecidas en el curso.</t>
  </si>
  <si>
    <t xml:space="preserve">Adrián </t>
  </si>
  <si>
    <t>Cervantes Ramírez</t>
  </si>
  <si>
    <t>nevertrance@gmail.com</t>
  </si>
  <si>
    <t>Estudiante Comunicación</t>
  </si>
  <si>
    <t>Conferencia Acatlán</t>
  </si>
  <si>
    <t>Obtener los conocimientos necesarios para poder crear páginas web ya sea para navegadores convencionales (pc, mac) o móviles ya que considero que para mi formación académica y personal me servirá de mucho, sobre todo en esta época donde las Internet tiene cada vez mas presencia e importancia. No basta con solo poder generar contenidos (textos, videos, etc.) Sino también poder crear la página donde se consultará dicha información.</t>
  </si>
  <si>
    <t>Saltos</t>
  </si>
  <si>
    <t xml:space="preserve">cs_design@outlook.com </t>
  </si>
  <si>
    <t>Aprender a diseñar sitios web</t>
  </si>
  <si>
    <t>2 de 4</t>
  </si>
  <si>
    <t>Faustino</t>
  </si>
  <si>
    <t>Dina</t>
  </si>
  <si>
    <t>sistemas@matusa.com.mx</t>
  </si>
  <si>
    <t>bextlan</t>
  </si>
  <si>
    <t>asp, javascript, html1</t>
  </si>
  <si>
    <t>Actualizarse a Html5 y CC3</t>
  </si>
  <si>
    <t>Fernández Silva</t>
  </si>
  <si>
    <t>josefer44@gmail.com</t>
  </si>
  <si>
    <t>Artes gráficas</t>
  </si>
  <si>
    <t>Aprender de su magia, y poder hacer una web por 
mi mismo y que pueda tener suerte para seguir desarrollando.</t>
  </si>
  <si>
    <t>Juan Sebastian</t>
  </si>
  <si>
    <t>Rojas Carrillo</t>
  </si>
  <si>
    <t>juanrojas1124@yahoo.com</t>
  </si>
  <si>
    <t xml:space="preserve"> Poder hacer realidad cualquier idea Por mis propios medios y materializar un par de proyectos que tengo, tambien me gustaria encontrar alguna o algunas personas con las que me pueda juntar para hacer algo en la WEB</t>
  </si>
  <si>
    <t>Esperanza</t>
  </si>
  <si>
    <t>Barona Mercado</t>
  </si>
  <si>
    <t>espynotas@gmail.com</t>
  </si>
  <si>
    <t xml:space="preserve">Tengo conocimiento de la web 2.0 </t>
  </si>
  <si>
    <t xml:space="preserve">De este curso espero aprender al máximo, para poder enseñarle a mis estudiantes, cosas nuevas, lo de hoy </t>
  </si>
  <si>
    <t>Felix</t>
  </si>
  <si>
    <t>Luján Albarrán</t>
  </si>
  <si>
    <t>lujan.felix80@gmail.com</t>
  </si>
  <si>
    <t>Castellón</t>
  </si>
  <si>
    <t>En paro</t>
  </si>
  <si>
    <t xml:space="preserve"> php, Mysql, html, css3</t>
  </si>
  <si>
    <t>Ampliar mis conocimientos</t>
  </si>
  <si>
    <t>Herrera Madrid</t>
  </si>
  <si>
    <t>hola@talaherrera.com</t>
  </si>
  <si>
    <t>Diseñadora Digital</t>
  </si>
  <si>
    <t>html, css, js, wordpress</t>
  </si>
  <si>
    <t xml:space="preserve"> Diseñar sitios web responsivos usando html5+css3 y JS</t>
  </si>
  <si>
    <t>Maria Jose</t>
  </si>
  <si>
    <t>Cristobal Eguiguren</t>
  </si>
  <si>
    <t>mjcristobal@aeg.es</t>
  </si>
  <si>
    <t>San Sebastian</t>
  </si>
  <si>
    <t>Profesora</t>
  </si>
  <si>
    <t xml:space="preserve"> html y css basicos</t>
  </si>
  <si>
    <t>por aprender para dar clase en septiembre de todo este curso</t>
  </si>
  <si>
    <t>Ruben</t>
  </si>
  <si>
    <t>Canseco Teahulos</t>
  </si>
  <si>
    <t xml:space="preserve">ruben_hades84@hotmail.com </t>
  </si>
  <si>
    <t>Tala</t>
  </si>
  <si>
    <t>Aprender mucho mejor el uso de HTML, CSS y JQuery para poder implementar mejor los Scripts y tener un diseño con un código mas limpio y eficiente.</t>
  </si>
  <si>
    <t>Fabiola</t>
  </si>
  <si>
    <t>Rivera Gómez</t>
  </si>
  <si>
    <t>fa.rivg@gmail.com</t>
  </si>
  <si>
    <t>Conceptos básicos de html5, css3, implementaciones Jquery.</t>
  </si>
  <si>
    <t>Reforzar mis conocimientos adquiridos en mi trabajo, para optimizar mi trabajo y tener mayor crecimiento en el área digital.</t>
  </si>
  <si>
    <t>Grysel</t>
  </si>
  <si>
    <t>Vilchis Bocanegra</t>
  </si>
  <si>
    <t>vilchosa@hotmail.com</t>
  </si>
  <si>
    <t>Lo básico</t>
  </si>
  <si>
    <t>Aprender a realizar una página mediante HTML5</t>
  </si>
  <si>
    <t>Gonzalo Alonso</t>
  </si>
  <si>
    <t>Manrique Tejada</t>
  </si>
  <si>
    <t>gonzalo_manrique_tejada@hotmail.com</t>
  </si>
  <si>
    <t>Docente Informática</t>
  </si>
  <si>
    <t>html y reutilizacion de java script (todo esto a nivel teorico)</t>
  </si>
  <si>
    <t>desde de la universidad tenia aficion por la prpogramacion, por motivos laborales me fui inclinando a otros aspectos lejos de la programacion, he retomado el curso y vi que la programacion en web es muy facil si la comparamos con assembler o c#, hablando de html. asi que estoy muy interesado en crear aplicaciones en html5 que funcionen con armonia para cualquier sistema operativo, cualquier navegador, y cualquier dispositivo movil, y si es posible que me de las bases para yo poder crear alguna novedad en un futuro con mas investigacion.</t>
  </si>
  <si>
    <t>3 de 4</t>
  </si>
  <si>
    <t>Padilla López</t>
  </si>
  <si>
    <t xml:space="preserve">miguelp13@hotmail.com </t>
  </si>
  <si>
    <t>Saltillo</t>
  </si>
  <si>
    <t>HTML, CSS, PHP, JS y CSS</t>
  </si>
  <si>
    <t>Aprender todo lo necesario para poder desarrollar webs de forma profesional y completamente adaptables.</t>
  </si>
  <si>
    <t>Botello Villareal</t>
  </si>
  <si>
    <t>Empleado</t>
  </si>
  <si>
    <t>DW con PHP</t>
  </si>
  <si>
    <t>Conocer mas a detalle estas tecnologias para aplicarlas en un proyecto aqui en la empresa.</t>
  </si>
  <si>
    <t>Tomás</t>
  </si>
  <si>
    <t>Hernández Alvarado</t>
  </si>
  <si>
    <t>ha.tomas9@gmail.com</t>
  </si>
  <si>
    <t xml:space="preserve">Ing. en Sistemas C. </t>
  </si>
  <si>
    <t>SI</t>
  </si>
  <si>
    <t>HTML5, CSS3, JS y PHP</t>
  </si>
  <si>
    <t>Poder consolidar mis conocimientos en el área de diseño y desarrollo 
web ,  manejar al 100% las tecnologías del frontend  para cualquier tipo de 
sistema o sitio web.</t>
  </si>
  <si>
    <t xml:space="preserve">Maritza </t>
  </si>
  <si>
    <t>Alvarez del Castillo N.</t>
  </si>
  <si>
    <t>maritza.acn@gmail.com</t>
  </si>
  <si>
    <t>Edo Mex</t>
  </si>
  <si>
    <t>Licenciada</t>
  </si>
  <si>
    <t>Por un amigo</t>
  </si>
  <si>
    <t>saber perfectamente diseñar y desarrollar Web sites dinámicos y que sigan las últimas tendencias de la Web</t>
  </si>
  <si>
    <t>Rétiz Pimentel</t>
  </si>
  <si>
    <t>fernando.retiz@reforma.com</t>
  </si>
  <si>
    <t>Por compañeros que han tomado el curso</t>
  </si>
  <si>
    <t>Poder tener los conocimientos para desarrollar sitios web optimos,
visualmente atractivos y con los que pueda interactuar el usuario por medio
del uso de los nuevos lenguajes de programación que permiten visualizar
correctamente desde cualquier dispositivo.
Tener conocimientos que sirvan como base para poder desarrollar
posteriormente aplicaciones móviles.</t>
  </si>
  <si>
    <t>Nora Alicia</t>
  </si>
  <si>
    <t>Espino Amor</t>
  </si>
  <si>
    <t>mcv.noraespino@gmail.com</t>
  </si>
  <si>
    <t>Diseñadora y Docente</t>
  </si>
  <si>
    <t>HML, CSS, AS2</t>
  </si>
  <si>
    <t>actualizarme en lenguajes web y realizar productos funcionales</t>
  </si>
  <si>
    <t>Lucero</t>
  </si>
  <si>
    <t>García Morales</t>
  </si>
  <si>
    <t>luz.sunset@gmail.com</t>
  </si>
  <si>
    <t>Consultora de Software</t>
  </si>
  <si>
    <t>JEE y PHP, BDs, HTML5, CSS3 y jQuery</t>
  </si>
  <si>
    <t xml:space="preserve">Obtener conocimientos mas sólidos sobre el diseño de paginas web. </t>
  </si>
  <si>
    <t>Ulises</t>
  </si>
  <si>
    <t>Jiménez Bautista</t>
  </si>
  <si>
    <t>jibu.null@gmail.com</t>
  </si>
  <si>
    <t>HTML, PHP, CSS</t>
  </si>
  <si>
    <t>Ser un ninja</t>
  </si>
  <si>
    <t>José Anastacio</t>
  </si>
  <si>
    <t>Pech Chan</t>
  </si>
  <si>
    <t>jose.idea3@gmail.com</t>
  </si>
  <si>
    <t>Cancún</t>
  </si>
  <si>
    <t>Desarrollador Web</t>
  </si>
  <si>
    <t>HTML,PHP,CSS,MySQL</t>
  </si>
  <si>
    <t>Ampliar mis conocimientos en diseño y desarrollo web. Espero poder aprender mas hacerca de html5, css3, javascrip y jquery.</t>
  </si>
  <si>
    <t>Quiros Espinoza</t>
  </si>
  <si>
    <t>arturo@lanube360.cl</t>
  </si>
  <si>
    <t>Caballero Garcia</t>
  </si>
  <si>
    <t>enrique-caballero@outlook.com</t>
  </si>
  <si>
    <t>Incrementar mis conocimientos y que esté chingon :)</t>
  </si>
  <si>
    <t>Luis Antonio</t>
  </si>
  <si>
    <t>Quispe Garaundo</t>
  </si>
  <si>
    <t>azuekoto@gmail.com</t>
  </si>
  <si>
    <t>Trabajador</t>
  </si>
  <si>
    <t>php,html,html5,css,css3</t>
  </si>
  <si>
    <t>Poder desarrollarme y expardir mis conocimientos</t>
  </si>
  <si>
    <t>Cristhian Camilo</t>
  </si>
  <si>
    <t>Perdomo Rubiano</t>
  </si>
  <si>
    <t>ccpr89@hotmal.com</t>
  </si>
  <si>
    <t>Estudiante ISC</t>
  </si>
  <si>
    <t>Aprender, Enriquecer mis conocimientos sobre las nuevas tecnologías y poder crear paginas web sin problema alguno. Que este curso me ayude para futuros empleos y crecer profesionalmente.</t>
  </si>
  <si>
    <t>HTML5, CSS y comienzo con javaScript.</t>
  </si>
  <si>
    <t>Ampliar lo aprendido en los tutoriales de Bextlan y poder realizar paginas de forma más profesional.</t>
  </si>
  <si>
    <t>Jose María</t>
  </si>
  <si>
    <t>Ramirez Baena</t>
  </si>
  <si>
    <t>josemaria.ramirez@gmail.com</t>
  </si>
  <si>
    <t>Omar Ernesto</t>
  </si>
  <si>
    <t>Sainz Castro</t>
  </si>
  <si>
    <t>sql_slammer.exe@live.de</t>
  </si>
  <si>
    <t>Twitter y YouTube</t>
  </si>
  <si>
    <t>XHTML, CSS2, ASP.NET, PHP, JS, XML</t>
  </si>
  <si>
    <t>Más que nada, aprender, sacarle el mayor provecho que pueda a los conocimientos de Jonathan (:D) y llevar a la práctica todo lo que aprenda, porque me interesa mucho el ámbito Web.</t>
  </si>
  <si>
    <t>Soporte Técnico</t>
  </si>
  <si>
    <t>Ninguna</t>
  </si>
  <si>
    <t>Del curso espero aprender maquetación, validaciones de formularios y sesiones en php.</t>
  </si>
  <si>
    <t>José Miguel</t>
  </si>
  <si>
    <t>Briones Vázquez</t>
  </si>
  <si>
    <t>migg.briones@gmail.com</t>
  </si>
  <si>
    <t>HTML y CSS básico</t>
  </si>
  <si>
    <t>A grandes rasgos, llevar a la práctica lo aprendido. Y seguir en el largo camino del aprendizaje porque dicen x ahí "el colmo de la estupidez es aprender lo que luego hay que olvidar"</t>
  </si>
  <si>
    <t>Jose Luis</t>
  </si>
  <si>
    <t>Gonzalez Soriano</t>
  </si>
  <si>
    <t>agv_per@terra.es</t>
  </si>
  <si>
    <t>Actualmente me desenvuelvo en temas de Marketing Online, Posicionamiento, etc., tengo en mente varios proyectos online para desarrollar y los iba a encargar a algún programador, espero al finalizar el curso poder desarrollarlos yo mismo, sin tener que depender de otras personas.</t>
  </si>
  <si>
    <t xml:space="preserve">Román Javier </t>
  </si>
  <si>
    <t>Ku Ku</t>
  </si>
  <si>
    <t>romanjavier_619@hotmail.com</t>
  </si>
  <si>
    <t>Campeche</t>
  </si>
  <si>
    <t>TML, JSP, SERVELETS, CSS, PHP, MYSQL</t>
  </si>
  <si>
    <t>prender mucho mas sobre el diseño de aplicaciones web, utilizando la nueva tecnologias que ofrece HTML5 y CSS3, para dejar mas bonitos y presentables mis diseños futuros</t>
  </si>
  <si>
    <t xml:space="preserve">Halan Martín </t>
  </si>
  <si>
    <t>Loma Espezúa</t>
  </si>
  <si>
    <t>halan_loma@hotmail.com</t>
  </si>
  <si>
    <t>Tacna</t>
  </si>
  <si>
    <t xml:space="preserve">ASP.NET,JSP , HTML, CSS, JQUERY , PHP </t>
  </si>
  <si>
    <t>Aprender Mucho  y pasarla bien XD</t>
  </si>
  <si>
    <t>Oscar Isidro</t>
  </si>
  <si>
    <t>Roa Velazquez</t>
  </si>
  <si>
    <t>roa_oscar@yahoo.com</t>
  </si>
  <si>
    <t>Analista de Sistemas</t>
  </si>
  <si>
    <t>Codejobs</t>
  </si>
  <si>
    <t>Poco HTML5 y PHP</t>
  </si>
  <si>
    <t>Todo!</t>
  </si>
  <si>
    <t>Geovanny Patricio</t>
  </si>
  <si>
    <t>Sierra Pilicita</t>
  </si>
  <si>
    <t>geova_jds@hotmail.com</t>
  </si>
  <si>
    <t>Manejo las herramientas de: HTML4 Y CSS2, PHP Y MYSQL, algo de javascript, poco de jquery.</t>
  </si>
  <si>
    <t>Mi espectativa es aprender a maquetar sitios web conm las nuevas Tecnologias para asi poder desarrollar sitios web para ser presentadas en cualquier dispositivo que fuera...sin perder el diseño y la información y sobre todo que sea COMPATIBLE CON TODOS LOS NAVEGADORES, actuales y antiguos.</t>
  </si>
  <si>
    <t>Programadora Web</t>
  </si>
  <si>
    <t>HTMLy JS</t>
  </si>
  <si>
    <t>OBTENER CONOCIMIENTOS EN PROGRAMACIÓN PARA REFORZAR Y MEJORAR MIS ACTIVIDADES DE DESARROLLO</t>
  </si>
  <si>
    <t>Yovanna Pamela</t>
  </si>
  <si>
    <t>Rodríguez Lara</t>
  </si>
  <si>
    <t>delusional_coop@hotmail.com</t>
  </si>
  <si>
    <t>HTML y CSS</t>
  </si>
  <si>
    <t>Aprender aún mas a fondo sobre el desarrollo de tecnologías web</t>
  </si>
  <si>
    <t>Irma</t>
  </si>
  <si>
    <t>Campos Cortés</t>
  </si>
  <si>
    <t>irma.campos.cortes@gmail.com</t>
  </si>
  <si>
    <t xml:space="preserve">aprendeeer!!!!! :p </t>
  </si>
  <si>
    <t>Sammy Moroni</t>
  </si>
  <si>
    <t>Dos Santos Taquil</t>
  </si>
  <si>
    <t>sioglet@gmail.com</t>
  </si>
  <si>
    <t>La Paloma</t>
  </si>
  <si>
    <t>Pasar un buen rato... y si sobra tiempo aprender algo con el maestro :3</t>
  </si>
  <si>
    <t>Abraham</t>
  </si>
  <si>
    <t>Sanguino Domínguez</t>
  </si>
  <si>
    <t>hamsan@outlook.com</t>
  </si>
  <si>
    <t>Obtener los conocimintos necesarios para crear mejores sitios web FrontEnd</t>
  </si>
</sst>
</file>

<file path=xl/styles.xml><?xml version="1.0" encoding="utf-8"?>
<styleSheet xmlns="http://schemas.openxmlformats.org/spreadsheetml/2006/main">
  <numFmts count="1">
    <numFmt numFmtId="164" formatCode="_-\$* #,##0.00_-;&quot;-$&quot;* #,##0.00_-;_-\$* \-??_-;_-@_-"/>
  </numFmts>
  <fonts count="17">
    <font>
      <sz val="11"/>
      <color rgb="FF000000"/>
      <name val="Calibri"/>
      <family val="2"/>
      <charset val="1"/>
    </font>
    <font>
      <sz val="20"/>
      <color rgb="FF000000"/>
      <name val="Calibri"/>
      <family val="2"/>
      <charset val="1"/>
    </font>
    <font>
      <b/>
      <sz val="20"/>
      <color rgb="FFE46C0A"/>
      <name val="Calibri"/>
      <family val="2"/>
      <charset val="1"/>
    </font>
    <font>
      <b/>
      <sz val="14"/>
      <color rgb="FF000000"/>
      <name val="Calibri"/>
      <family val="2"/>
      <charset val="1"/>
    </font>
    <font>
      <b/>
      <sz val="14"/>
      <color rgb="FF00B050"/>
      <name val="Calibri"/>
      <family val="2"/>
      <charset val="1"/>
    </font>
    <font>
      <b/>
      <sz val="11"/>
      <color rgb="FF000000"/>
      <name val="Calibri"/>
      <family val="2"/>
      <charset val="1"/>
    </font>
    <font>
      <b/>
      <sz val="14"/>
      <color rgb="FFFFFFFF"/>
      <name val="Calibri"/>
      <family val="2"/>
      <charset val="1"/>
    </font>
    <font>
      <b/>
      <sz val="11"/>
      <color rgb="FFFFFFFF"/>
      <name val="Calibri"/>
      <family val="2"/>
      <charset val="1"/>
    </font>
    <font>
      <b/>
      <sz val="20"/>
      <color rgb="FF00B050"/>
      <name val="Calibri"/>
      <family val="2"/>
      <charset val="1"/>
    </font>
    <font>
      <u/>
      <sz val="11"/>
      <color rgb="FF0000FF"/>
      <name val="Calibri"/>
      <family val="2"/>
      <charset val="1"/>
    </font>
    <font>
      <b/>
      <sz val="11"/>
      <color rgb="FFFF5700"/>
      <name val="Calibri"/>
      <family val="2"/>
      <charset val="1"/>
    </font>
    <font>
      <sz val="11"/>
      <color rgb="FF222222"/>
      <name val="Calibri"/>
      <family val="2"/>
      <charset val="1"/>
    </font>
    <font>
      <b/>
      <sz val="20"/>
      <color rgb="FFFFFFFF"/>
      <name val="Calibri"/>
      <family val="2"/>
      <charset val="1"/>
    </font>
    <font>
      <b/>
      <sz val="14"/>
      <color rgb="FFE46C0A"/>
      <name val="Calibri"/>
      <family val="2"/>
      <charset val="1"/>
    </font>
    <font>
      <b/>
      <sz val="11"/>
      <color rgb="FF00B050"/>
      <name val="Calibri"/>
      <family val="2"/>
      <charset val="1"/>
    </font>
    <font>
      <sz val="10"/>
      <color rgb="FF222222"/>
      <name val="Arial"/>
      <family val="2"/>
      <charset val="1"/>
    </font>
    <font>
      <sz val="11"/>
      <color rgb="FF000000"/>
      <name val="Calibri"/>
      <family val="2"/>
      <charset val="1"/>
    </font>
  </fonts>
  <fills count="19">
    <fill>
      <patternFill patternType="none"/>
    </fill>
    <fill>
      <patternFill patternType="gray125"/>
    </fill>
    <fill>
      <patternFill patternType="solid">
        <fgColor rgb="FF215968"/>
        <bgColor rgb="FF205081"/>
      </patternFill>
    </fill>
    <fill>
      <patternFill patternType="solid">
        <fgColor rgb="FF205081"/>
        <bgColor rgb="FF215968"/>
      </patternFill>
    </fill>
    <fill>
      <patternFill patternType="solid">
        <fgColor rgb="FF92D050"/>
        <bgColor rgb="FFC3D69B"/>
      </patternFill>
    </fill>
    <fill>
      <patternFill patternType="solid">
        <fgColor rgb="FF7030A0"/>
        <bgColor rgb="FF993366"/>
      </patternFill>
    </fill>
    <fill>
      <patternFill patternType="solid">
        <fgColor rgb="FF77933C"/>
        <bgColor rgb="FF969696"/>
      </patternFill>
    </fill>
    <fill>
      <patternFill patternType="solid">
        <fgColor rgb="FFFF0000"/>
        <bgColor rgb="FFFF5700"/>
      </patternFill>
    </fill>
    <fill>
      <patternFill patternType="solid">
        <fgColor rgb="FF558ED5"/>
        <bgColor rgb="FF3366FF"/>
      </patternFill>
    </fill>
    <fill>
      <patternFill patternType="solid">
        <fgColor rgb="FF595959"/>
        <bgColor rgb="FF215968"/>
      </patternFill>
    </fill>
    <fill>
      <patternFill patternType="solid">
        <fgColor rgb="FFE46C0A"/>
        <bgColor rgb="FFFF5700"/>
      </patternFill>
    </fill>
    <fill>
      <patternFill patternType="solid">
        <fgColor rgb="FFFFFF00"/>
        <bgColor rgb="FFFFFF00"/>
      </patternFill>
    </fill>
    <fill>
      <patternFill patternType="solid">
        <fgColor rgb="FFC3D69B"/>
        <bgColor rgb="FFBFBFBF"/>
      </patternFill>
    </fill>
    <fill>
      <patternFill patternType="solid">
        <fgColor rgb="FF8EB4E3"/>
        <bgColor rgb="FF93CDDD"/>
      </patternFill>
    </fill>
    <fill>
      <patternFill patternType="solid">
        <fgColor rgb="FFF79646"/>
        <bgColor rgb="FFE46C0A"/>
      </patternFill>
    </fill>
    <fill>
      <patternFill patternType="solid">
        <fgColor rgb="FFBFBFBF"/>
        <bgColor rgb="FFC3D69B"/>
      </patternFill>
    </fill>
    <fill>
      <patternFill patternType="solid">
        <fgColor rgb="FF93CDDD"/>
        <bgColor rgb="FF8EB4E3"/>
      </patternFill>
    </fill>
    <fill>
      <patternFill patternType="solid">
        <fgColor rgb="FFFAC090"/>
        <bgColor rgb="FFC3D69B"/>
      </patternFill>
    </fill>
    <fill>
      <patternFill patternType="solid">
        <fgColor rgb="FFFFC000"/>
        <bgColor rgb="FFF79646"/>
      </patternFill>
    </fill>
  </fills>
  <borders count="1">
    <border>
      <left/>
      <right/>
      <top/>
      <bottom/>
      <diagonal/>
    </border>
  </borders>
  <cellStyleXfs count="3">
    <xf numFmtId="0" fontId="0" fillId="0" borderId="0"/>
    <xf numFmtId="164" fontId="16" fillId="0" borderId="0" applyBorder="0" applyProtection="0"/>
    <xf numFmtId="0" fontId="9" fillId="0" borderId="0" applyBorder="0" applyProtection="0"/>
  </cellStyleXfs>
  <cellXfs count="45">
    <xf numFmtId="0" fontId="0" fillId="0" borderId="0" xfId="0"/>
    <xf numFmtId="0" fontId="1" fillId="0" borderId="0" xfId="0" applyFont="1"/>
    <xf numFmtId="164" fontId="2" fillId="0" borderId="0" xfId="1" applyFont="1" applyBorder="1" applyAlignment="1" applyProtection="1"/>
    <xf numFmtId="0" fontId="3" fillId="0" borderId="0" xfId="0" applyFont="1"/>
    <xf numFmtId="0" fontId="3" fillId="0" borderId="0" xfId="1" applyNumberFormat="1" applyFont="1" applyBorder="1" applyAlignment="1" applyProtection="1"/>
    <xf numFmtId="164" fontId="4" fillId="0" borderId="0" xfId="1" applyFont="1" applyBorder="1" applyAlignment="1" applyProtection="1"/>
    <xf numFmtId="0" fontId="0" fillId="0" borderId="0" xfId="0" applyFont="1"/>
    <xf numFmtId="0" fontId="5" fillId="0" borderId="0" xfId="0" applyFont="1" applyAlignment="1">
      <alignment horizontal="right"/>
    </xf>
    <xf numFmtId="0" fontId="6" fillId="2" borderId="0" xfId="0" applyFont="1" applyFill="1" applyAlignment="1"/>
    <xf numFmtId="0" fontId="7" fillId="2" borderId="0" xfId="0" applyFont="1" applyFill="1" applyAlignment="1"/>
    <xf numFmtId="164" fontId="8" fillId="0" borderId="0" xfId="0" applyNumberFormat="1" applyFont="1"/>
    <xf numFmtId="0" fontId="9" fillId="0" borderId="0" xfId="2" applyFont="1" applyBorder="1" applyAlignment="1" applyProtection="1"/>
    <xf numFmtId="0" fontId="10" fillId="3" borderId="0" xfId="0" applyFont="1" applyFill="1"/>
    <xf numFmtId="15" fontId="0" fillId="0" borderId="0" xfId="0" applyNumberFormat="1"/>
    <xf numFmtId="0" fontId="0" fillId="4" borderId="0" xfId="0" applyFont="1" applyFill="1"/>
    <xf numFmtId="164" fontId="5" fillId="0" borderId="0" xfId="1" applyFont="1" applyBorder="1" applyAlignment="1" applyProtection="1"/>
    <xf numFmtId="0" fontId="11" fillId="0" borderId="0" xfId="0" applyFont="1"/>
    <xf numFmtId="15" fontId="0" fillId="0" borderId="0" xfId="0" applyNumberFormat="1" applyFont="1"/>
    <xf numFmtId="0" fontId="7" fillId="5" borderId="0" xfId="0" applyFont="1" applyFill="1"/>
    <xf numFmtId="0" fontId="7" fillId="6" borderId="0" xfId="0" applyFont="1" applyFill="1"/>
    <xf numFmtId="0" fontId="7" fillId="7" borderId="0" xfId="0" applyFont="1" applyFill="1"/>
    <xf numFmtId="0" fontId="7" fillId="8" borderId="0" xfId="0" applyFont="1" applyFill="1"/>
    <xf numFmtId="0" fontId="7" fillId="9" borderId="0" xfId="0" applyFont="1" applyFill="1"/>
    <xf numFmtId="0" fontId="7" fillId="0" borderId="0" xfId="0" applyFont="1"/>
    <xf numFmtId="0" fontId="12" fillId="10" borderId="0" xfId="0" applyFont="1" applyFill="1" applyBorder="1" applyAlignment="1">
      <alignment horizontal="center"/>
    </xf>
    <xf numFmtId="14" fontId="0" fillId="0" borderId="0" xfId="0" applyNumberFormat="1" applyFont="1"/>
    <xf numFmtId="164" fontId="13" fillId="0" borderId="0" xfId="0" applyNumberFormat="1" applyFont="1"/>
    <xf numFmtId="164" fontId="14" fillId="0" borderId="0" xfId="0" applyNumberFormat="1" applyFont="1"/>
    <xf numFmtId="0" fontId="0" fillId="11" borderId="0" xfId="0" applyFont="1" applyFill="1"/>
    <xf numFmtId="0" fontId="15" fillId="0" borderId="0" xfId="0" applyFont="1"/>
    <xf numFmtId="0" fontId="0" fillId="12" borderId="0" xfId="0" applyFont="1" applyFill="1"/>
    <xf numFmtId="0" fontId="0" fillId="13" borderId="0" xfId="0" applyFont="1" applyFill="1"/>
    <xf numFmtId="0" fontId="0" fillId="0" borderId="0" xfId="0" applyFont="1" applyAlignment="1"/>
    <xf numFmtId="0" fontId="0" fillId="14" borderId="0" xfId="0" applyFont="1" applyFill="1"/>
    <xf numFmtId="164" fontId="0" fillId="0" borderId="0" xfId="0" applyNumberFormat="1"/>
    <xf numFmtId="0" fontId="0" fillId="0" borderId="0" xfId="0" applyFont="1" applyAlignment="1">
      <alignment wrapText="1"/>
    </xf>
    <xf numFmtId="0" fontId="0" fillId="15" borderId="0" xfId="0" applyFont="1" applyFill="1"/>
    <xf numFmtId="0" fontId="0" fillId="16" borderId="0" xfId="0" applyFont="1" applyFill="1"/>
    <xf numFmtId="0" fontId="0" fillId="17" borderId="0" xfId="0" applyFont="1" applyFill="1"/>
    <xf numFmtId="0" fontId="0" fillId="7" borderId="0" xfId="0" applyFont="1" applyFill="1"/>
    <xf numFmtId="0" fontId="0" fillId="18" borderId="0" xfId="0" applyFont="1" applyFill="1"/>
    <xf numFmtId="0" fontId="11" fillId="0" borderId="0" xfId="0" applyFont="1" applyAlignment="1"/>
    <xf numFmtId="16" fontId="0" fillId="0" borderId="0" xfId="0" applyNumberFormat="1" applyFont="1"/>
    <xf numFmtId="0" fontId="15" fillId="0" borderId="0" xfId="0" applyFont="1" applyAlignment="1"/>
    <xf numFmtId="0" fontId="15" fillId="0" borderId="0" xfId="0" applyFont="1" applyAlignment="1">
      <alignment wrapText="1"/>
    </xf>
  </cellXfs>
  <cellStyles count="3">
    <cellStyle name="Hipervínculo" xfId="2" builtinId="8"/>
    <cellStyle name="Moneda" xfId="1" builtinId="4"/>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558ED5"/>
      <rgbColor rgb="FF8EB4E3"/>
      <rgbColor rgb="FF7030A0"/>
      <rgbColor rgb="FFFFFFCC"/>
      <rgbColor rgb="FFCCFFFF"/>
      <rgbColor rgb="FF660066"/>
      <rgbColor rgb="FFE46C0A"/>
      <rgbColor rgb="FF0066CC"/>
      <rgbColor rgb="FFC3D69B"/>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AC090"/>
      <rgbColor rgb="FF3366FF"/>
      <rgbColor rgb="FF33CCCC"/>
      <rgbColor rgb="FF92D050"/>
      <rgbColor rgb="FFFFC000"/>
      <rgbColor rgb="FFF79646"/>
      <rgbColor rgb="FFFF5700"/>
      <rgbColor rgb="FF595959"/>
      <rgbColor rgb="FF969696"/>
      <rgbColor rgb="FF215968"/>
      <rgbColor rgb="FF00B050"/>
      <rgbColor rgb="FF003300"/>
      <rgbColor rgb="FF333300"/>
      <rgbColor rgb="FF993300"/>
      <rgbColor rgb="FF993366"/>
      <rgbColor rgb="FF205081"/>
      <rgbColor rgb="FF222222"/>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mailto:gerazk28@gmail.com" TargetMode="External"/><Relationship Id="rId18" Type="http://schemas.openxmlformats.org/officeDocument/2006/relationships/hyperlink" Target="mailto:wleocons@gmail.com" TargetMode="External"/><Relationship Id="rId26" Type="http://schemas.openxmlformats.org/officeDocument/2006/relationships/hyperlink" Target="mailto:saprisci6@gmail.com" TargetMode="External"/><Relationship Id="rId39" Type="http://schemas.openxmlformats.org/officeDocument/2006/relationships/hyperlink" Target="mailto:dvelazquezvillegas@hotmail.com" TargetMode="External"/><Relationship Id="rId21" Type="http://schemas.openxmlformats.org/officeDocument/2006/relationships/hyperlink" Target="mailto:pozasmairena@gmail.com" TargetMode="External"/><Relationship Id="rId34" Type="http://schemas.openxmlformats.org/officeDocument/2006/relationships/hyperlink" Target="mailto:rogemateos@hotmail.com" TargetMode="External"/><Relationship Id="rId42" Type="http://schemas.openxmlformats.org/officeDocument/2006/relationships/hyperlink" Target="mailto:miguel_quintana@outlook.com" TargetMode="External"/><Relationship Id="rId47" Type="http://schemas.openxmlformats.org/officeDocument/2006/relationships/hyperlink" Target="mailto:juanarillo@outlook.com" TargetMode="External"/><Relationship Id="rId50" Type="http://schemas.openxmlformats.org/officeDocument/2006/relationships/hyperlink" Target="mailto:soyrafaramos@gmail.com" TargetMode="External"/><Relationship Id="rId55" Type="http://schemas.openxmlformats.org/officeDocument/2006/relationships/hyperlink" Target="mailto:blanca@univisit.com" TargetMode="External"/><Relationship Id="rId63" Type="http://schemas.openxmlformats.org/officeDocument/2006/relationships/hyperlink" Target="mailto:alecd@unam.mx" TargetMode="External"/><Relationship Id="rId7" Type="http://schemas.openxmlformats.org/officeDocument/2006/relationships/hyperlink" Target="mailto:jujomilo@gmail.com" TargetMode="External"/><Relationship Id="rId2" Type="http://schemas.openxmlformats.org/officeDocument/2006/relationships/hyperlink" Target="mailto:sgpico7@gmail.com" TargetMode="External"/><Relationship Id="rId16" Type="http://schemas.openxmlformats.org/officeDocument/2006/relationships/hyperlink" Target="mailto:graciecardenia@gmail.com" TargetMode="External"/><Relationship Id="rId20" Type="http://schemas.openxmlformats.org/officeDocument/2006/relationships/hyperlink" Target="mailto:hcarroyo@gmail.com" TargetMode="External"/><Relationship Id="rId29" Type="http://schemas.openxmlformats.org/officeDocument/2006/relationships/hyperlink" Target="mailto:alvaro_gomezc@hotmail.com" TargetMode="External"/><Relationship Id="rId41" Type="http://schemas.openxmlformats.org/officeDocument/2006/relationships/hyperlink" Target="mailto:emi75alva@hotmail.com" TargetMode="External"/><Relationship Id="rId54" Type="http://schemas.openxmlformats.org/officeDocument/2006/relationships/hyperlink" Target="mailto:blanca@univisit.com" TargetMode="External"/><Relationship Id="rId62" Type="http://schemas.openxmlformats.org/officeDocument/2006/relationships/hyperlink" Target="mailto:maj_009@hotmail.com" TargetMode="External"/><Relationship Id="rId1" Type="http://schemas.openxmlformats.org/officeDocument/2006/relationships/hyperlink" Target="mailto:roger@mypcusa.com" TargetMode="External"/><Relationship Id="rId6" Type="http://schemas.openxmlformats.org/officeDocument/2006/relationships/hyperlink" Target="mailto:m.enyels@gmail.com" TargetMode="External"/><Relationship Id="rId11" Type="http://schemas.openxmlformats.org/officeDocument/2006/relationships/hyperlink" Target="mailto:miriamujica@hotmail.es" TargetMode="External"/><Relationship Id="rId24" Type="http://schemas.openxmlformats.org/officeDocument/2006/relationships/hyperlink" Target="mailto:salma.torres@torryaconsultores.com" TargetMode="External"/><Relationship Id="rId32" Type="http://schemas.openxmlformats.org/officeDocument/2006/relationships/hyperlink" Target="mailto:ing.eduardogb@gmail.com" TargetMode="External"/><Relationship Id="rId37" Type="http://schemas.openxmlformats.org/officeDocument/2006/relationships/hyperlink" Target="mailto:jose.villanueva24@hotmail.com" TargetMode="External"/><Relationship Id="rId40" Type="http://schemas.openxmlformats.org/officeDocument/2006/relationships/hyperlink" Target="mailto:dvelazquezvillegas@hotmail.com" TargetMode="External"/><Relationship Id="rId45" Type="http://schemas.openxmlformats.org/officeDocument/2006/relationships/hyperlink" Target="mailto:diego.morales.camacho@gmail.com" TargetMode="External"/><Relationship Id="rId53" Type="http://schemas.openxmlformats.org/officeDocument/2006/relationships/hyperlink" Target="mailto:evadelbarrio@hotmail.com" TargetMode="External"/><Relationship Id="rId58" Type="http://schemas.openxmlformats.org/officeDocument/2006/relationships/hyperlink" Target="mailto:erikaecv@gmail.com" TargetMode="External"/><Relationship Id="rId5" Type="http://schemas.openxmlformats.org/officeDocument/2006/relationships/hyperlink" Target="mailto:mfrauca@gmail.com" TargetMode="External"/><Relationship Id="rId15" Type="http://schemas.openxmlformats.org/officeDocument/2006/relationships/hyperlink" Target="mailto:jalbertorg70@hotmail.com" TargetMode="External"/><Relationship Id="rId23" Type="http://schemas.openxmlformats.org/officeDocument/2006/relationships/hyperlink" Target="mailto:aubalat@gmail.com" TargetMode="External"/><Relationship Id="rId28" Type="http://schemas.openxmlformats.org/officeDocument/2006/relationships/hyperlink" Target="mailto:perezmauro@hotmail.com" TargetMode="External"/><Relationship Id="rId36" Type="http://schemas.openxmlformats.org/officeDocument/2006/relationships/hyperlink" Target="mailto:grsystems8@gmail.com" TargetMode="External"/><Relationship Id="rId49" Type="http://schemas.openxmlformats.org/officeDocument/2006/relationships/hyperlink" Target="mailto:emmanuelr75@gmail.com" TargetMode="External"/><Relationship Id="rId57" Type="http://schemas.openxmlformats.org/officeDocument/2006/relationships/hyperlink" Target="mailto:lealp88@gmail.com" TargetMode="External"/><Relationship Id="rId61" Type="http://schemas.openxmlformats.org/officeDocument/2006/relationships/hyperlink" Target="mailto:elesechuck@gmail.com" TargetMode="External"/><Relationship Id="rId10" Type="http://schemas.openxmlformats.org/officeDocument/2006/relationships/hyperlink" Target="mailto:blloar3g@gmail.com" TargetMode="External"/><Relationship Id="rId19" Type="http://schemas.openxmlformats.org/officeDocument/2006/relationships/hyperlink" Target="mailto:venturacontreras@icloud.com" TargetMode="External"/><Relationship Id="rId31" Type="http://schemas.openxmlformats.org/officeDocument/2006/relationships/hyperlink" Target="mailto:hmendo81@gmail.com" TargetMode="External"/><Relationship Id="rId44" Type="http://schemas.openxmlformats.org/officeDocument/2006/relationships/hyperlink" Target="mailto:fernandonavarro@ci-tecs.com" TargetMode="External"/><Relationship Id="rId52" Type="http://schemas.openxmlformats.org/officeDocument/2006/relationships/hyperlink" Target="mailto:evadelbarrio@hotmail.com" TargetMode="External"/><Relationship Id="rId60" Type="http://schemas.openxmlformats.org/officeDocument/2006/relationships/hyperlink" Target="mailto:joeldehesa@yahoo.com.mx" TargetMode="External"/><Relationship Id="rId65" Type="http://schemas.openxmlformats.org/officeDocument/2006/relationships/hyperlink" Target="mailto:angelicamqb@yahoo.com.mx" TargetMode="External"/><Relationship Id="rId4" Type="http://schemas.openxmlformats.org/officeDocument/2006/relationships/hyperlink" Target="mailto:noviedo77@hotmail.com" TargetMode="External"/><Relationship Id="rId9" Type="http://schemas.openxmlformats.org/officeDocument/2006/relationships/hyperlink" Target="mailto:williamsr@paredes.com.ec" TargetMode="External"/><Relationship Id="rId14" Type="http://schemas.openxmlformats.org/officeDocument/2006/relationships/hyperlink" Target="mailto:erickgozan@gmail.com" TargetMode="External"/><Relationship Id="rId22" Type="http://schemas.openxmlformats.org/officeDocument/2006/relationships/hyperlink" Target="mailto:efrain.rmz1985@gmail.com" TargetMode="External"/><Relationship Id="rId27" Type="http://schemas.openxmlformats.org/officeDocument/2006/relationships/hyperlink" Target="mailto:mlopez583@aol.com" TargetMode="External"/><Relationship Id="rId30" Type="http://schemas.openxmlformats.org/officeDocument/2006/relationships/hyperlink" Target="mailto:frantejo@gmail.com" TargetMode="External"/><Relationship Id="rId35" Type="http://schemas.openxmlformats.org/officeDocument/2006/relationships/hyperlink" Target="mailto:fteresapiedra@gmail.com" TargetMode="External"/><Relationship Id="rId43" Type="http://schemas.openxmlformats.org/officeDocument/2006/relationships/hyperlink" Target="mailto:miguel_quintana@outlook.com" TargetMode="External"/><Relationship Id="rId48" Type="http://schemas.openxmlformats.org/officeDocument/2006/relationships/hyperlink" Target="mailto:emmanuelr75@gmail.com" TargetMode="External"/><Relationship Id="rId56" Type="http://schemas.openxmlformats.org/officeDocument/2006/relationships/hyperlink" Target="mailto:rft@rservicios.com" TargetMode="External"/><Relationship Id="rId64" Type="http://schemas.openxmlformats.org/officeDocument/2006/relationships/hyperlink" Target="mailto:angelicamqb@yahoo.com.mx" TargetMode="External"/><Relationship Id="rId8" Type="http://schemas.openxmlformats.org/officeDocument/2006/relationships/hyperlink" Target="mailto:danii.venus@gmail.com" TargetMode="External"/><Relationship Id="rId51" Type="http://schemas.openxmlformats.org/officeDocument/2006/relationships/hyperlink" Target="mailto:soyrafaramos@gmail.com" TargetMode="External"/><Relationship Id="rId3" Type="http://schemas.openxmlformats.org/officeDocument/2006/relationships/hyperlink" Target="mailto:tmsergio.dg@gmail.com" TargetMode="External"/><Relationship Id="rId12" Type="http://schemas.openxmlformats.org/officeDocument/2006/relationships/hyperlink" Target="mailto:alecd@unam.mx" TargetMode="External"/><Relationship Id="rId17" Type="http://schemas.openxmlformats.org/officeDocument/2006/relationships/hyperlink" Target="mailto:raulidavid@hotmail.com" TargetMode="External"/><Relationship Id="rId25" Type="http://schemas.openxmlformats.org/officeDocument/2006/relationships/hyperlink" Target="mailto:ivan.bono.prat@gmail.com" TargetMode="External"/><Relationship Id="rId33" Type="http://schemas.openxmlformats.org/officeDocument/2006/relationships/hyperlink" Target="mailto:allabrada@gmail.com" TargetMode="External"/><Relationship Id="rId38" Type="http://schemas.openxmlformats.org/officeDocument/2006/relationships/hyperlink" Target="mailto:dvelazquezvillegas@hotmail.com" TargetMode="External"/><Relationship Id="rId46" Type="http://schemas.openxmlformats.org/officeDocument/2006/relationships/hyperlink" Target="mailto:fteresapiedra@gmail.com" TargetMode="External"/><Relationship Id="rId59" Type="http://schemas.openxmlformats.org/officeDocument/2006/relationships/hyperlink" Target="mailto:joeldehesa@yahoo.com.mx"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victor_ju.88@hotmail.com" TargetMode="External"/><Relationship Id="rId21" Type="http://schemas.openxmlformats.org/officeDocument/2006/relationships/hyperlink" Target="mailto:redrivon@gmail.com" TargetMode="External"/><Relationship Id="rId34" Type="http://schemas.openxmlformats.org/officeDocument/2006/relationships/hyperlink" Target="mailto:newith_@hotmail.com" TargetMode="External"/><Relationship Id="rId42" Type="http://schemas.openxmlformats.org/officeDocument/2006/relationships/hyperlink" Target="mailto:eduardo.echoes@gmail.com" TargetMode="External"/><Relationship Id="rId47" Type="http://schemas.openxmlformats.org/officeDocument/2006/relationships/hyperlink" Target="mailto:robertesp@gmail.com" TargetMode="External"/><Relationship Id="rId50" Type="http://schemas.openxmlformats.org/officeDocument/2006/relationships/hyperlink" Target="mailto:hildacasti@hotmail.com" TargetMode="External"/><Relationship Id="rId55" Type="http://schemas.openxmlformats.org/officeDocument/2006/relationships/hyperlink" Target="mailto:andres.baez@nuo.com.ec" TargetMode="External"/><Relationship Id="rId63" Type="http://schemas.openxmlformats.org/officeDocument/2006/relationships/hyperlink" Target="mailto:i-am-well@hotmail.com" TargetMode="External"/><Relationship Id="rId68" Type="http://schemas.openxmlformats.org/officeDocument/2006/relationships/hyperlink" Target="mailto:sistemas@aaalac.mx" TargetMode="External"/><Relationship Id="rId76" Type="http://schemas.openxmlformats.org/officeDocument/2006/relationships/hyperlink" Target="mailto:marcelo.verasalvatierra@gmail.com" TargetMode="External"/><Relationship Id="rId84" Type="http://schemas.openxmlformats.org/officeDocument/2006/relationships/hyperlink" Target="mailto:ireri@nikmati.com.mx" TargetMode="External"/><Relationship Id="rId89" Type="http://schemas.openxmlformats.org/officeDocument/2006/relationships/hyperlink" Target="mailto:catesme@hotmail.com" TargetMode="External"/><Relationship Id="rId97" Type="http://schemas.openxmlformats.org/officeDocument/2006/relationships/hyperlink" Target="mailto:sarellano@outlook.com" TargetMode="External"/><Relationship Id="rId7" Type="http://schemas.openxmlformats.org/officeDocument/2006/relationships/hyperlink" Target="mailto:oscar@oscargalindo.com" TargetMode="External"/><Relationship Id="rId71" Type="http://schemas.openxmlformats.org/officeDocument/2006/relationships/hyperlink" Target="mailto:mlopez583@aol.com" TargetMode="External"/><Relationship Id="rId92" Type="http://schemas.openxmlformats.org/officeDocument/2006/relationships/hyperlink" Target="mailto:juanarillo@outlook.com" TargetMode="External"/><Relationship Id="rId2" Type="http://schemas.openxmlformats.org/officeDocument/2006/relationships/hyperlink" Target="mailto:viajacontrino@gmail.com" TargetMode="External"/><Relationship Id="rId16" Type="http://schemas.openxmlformats.org/officeDocument/2006/relationships/hyperlink" Target="mailto:martinapodova@yahoo.es" TargetMode="External"/><Relationship Id="rId29" Type="http://schemas.openxmlformats.org/officeDocument/2006/relationships/hyperlink" Target="mailto:edwin.coronado.b@gmail.com" TargetMode="External"/><Relationship Id="rId11" Type="http://schemas.openxmlformats.org/officeDocument/2006/relationships/hyperlink" Target="mailto:orebolledo@coprobamex.com" TargetMode="External"/><Relationship Id="rId24" Type="http://schemas.openxmlformats.org/officeDocument/2006/relationships/hyperlink" Target="mailto:miguel.2000.nzn@gmail.com" TargetMode="External"/><Relationship Id="rId32" Type="http://schemas.openxmlformats.org/officeDocument/2006/relationships/hyperlink" Target="mailto:ivonneja@hotmail.com" TargetMode="External"/><Relationship Id="rId37" Type="http://schemas.openxmlformats.org/officeDocument/2006/relationships/hyperlink" Target="mailto:sluluk@yahoo.com" TargetMode="External"/><Relationship Id="rId40" Type="http://schemas.openxmlformats.org/officeDocument/2006/relationships/hyperlink" Target="mailto:emmanuelr75@gmail.com" TargetMode="External"/><Relationship Id="rId45" Type="http://schemas.openxmlformats.org/officeDocument/2006/relationships/hyperlink" Target="mailto:takirojapan@hotmail.com" TargetMode="External"/><Relationship Id="rId53" Type="http://schemas.openxmlformats.org/officeDocument/2006/relationships/hyperlink" Target="mailto:plasma.acha@gmail.com" TargetMode="External"/><Relationship Id="rId58" Type="http://schemas.openxmlformats.org/officeDocument/2006/relationships/hyperlink" Target="mailto:emmanuelr75@gmail.com" TargetMode="External"/><Relationship Id="rId66" Type="http://schemas.openxmlformats.org/officeDocument/2006/relationships/hyperlink" Target="mailto:sistemas@aaalac.mx" TargetMode="External"/><Relationship Id="rId74" Type="http://schemas.openxmlformats.org/officeDocument/2006/relationships/hyperlink" Target="mailto:jorge.silva@gumegroup.com" TargetMode="External"/><Relationship Id="rId79" Type="http://schemas.openxmlformats.org/officeDocument/2006/relationships/hyperlink" Target="mailto:ladyz_123@hotmail.com" TargetMode="External"/><Relationship Id="rId87" Type="http://schemas.openxmlformats.org/officeDocument/2006/relationships/hyperlink" Target="mailto:joeldehesa@yahoo.com.mx" TargetMode="External"/><Relationship Id="rId5" Type="http://schemas.openxmlformats.org/officeDocument/2006/relationships/hyperlink" Target="mailto:oscar@oscargalindo.com" TargetMode="External"/><Relationship Id="rId61" Type="http://schemas.openxmlformats.org/officeDocument/2006/relationships/hyperlink" Target="mailto:rebeollin@hotmail.com" TargetMode="External"/><Relationship Id="rId82" Type="http://schemas.openxmlformats.org/officeDocument/2006/relationships/hyperlink" Target="mailto:angelicamqb@yahoo.com.mx" TargetMode="External"/><Relationship Id="rId90" Type="http://schemas.openxmlformats.org/officeDocument/2006/relationships/hyperlink" Target="mailto:miguel_sabbagh@hotmail.com" TargetMode="External"/><Relationship Id="rId95" Type="http://schemas.openxmlformats.org/officeDocument/2006/relationships/hyperlink" Target="mailto:fidelzharate@gmail.com" TargetMode="External"/><Relationship Id="rId19" Type="http://schemas.openxmlformats.org/officeDocument/2006/relationships/hyperlink" Target="mailto:luis.perea@biit.mx" TargetMode="External"/><Relationship Id="rId14" Type="http://schemas.openxmlformats.org/officeDocument/2006/relationships/hyperlink" Target="mailto:alexmanius@hotmail.com" TargetMode="External"/><Relationship Id="rId22" Type="http://schemas.openxmlformats.org/officeDocument/2006/relationships/hyperlink" Target="mailto:miguel_quintana@outlook.com" TargetMode="External"/><Relationship Id="rId27" Type="http://schemas.openxmlformats.org/officeDocument/2006/relationships/hyperlink" Target="mailto:emmanuelr75@gmail.com" TargetMode="External"/><Relationship Id="rId30" Type="http://schemas.openxmlformats.org/officeDocument/2006/relationships/hyperlink" Target="mailto:cardial2@gmail.com" TargetMode="External"/><Relationship Id="rId35" Type="http://schemas.openxmlformats.org/officeDocument/2006/relationships/hyperlink" Target="mailto:newith_@hotmail.com" TargetMode="External"/><Relationship Id="rId43" Type="http://schemas.openxmlformats.org/officeDocument/2006/relationships/hyperlink" Target="mailto:redrivon@gmail.com" TargetMode="External"/><Relationship Id="rId48" Type="http://schemas.openxmlformats.org/officeDocument/2006/relationships/hyperlink" Target="mailto:rebeollin@hotmail.com" TargetMode="External"/><Relationship Id="rId56" Type="http://schemas.openxmlformats.org/officeDocument/2006/relationships/hyperlink" Target="mailto:miguel_quintana@outlook.com" TargetMode="External"/><Relationship Id="rId64" Type="http://schemas.openxmlformats.org/officeDocument/2006/relationships/hyperlink" Target="mailto:elisza_cid@hotmail.com" TargetMode="External"/><Relationship Id="rId69" Type="http://schemas.openxmlformats.org/officeDocument/2006/relationships/hyperlink" Target="mailto:aarpwebmaster@gmail.com" TargetMode="External"/><Relationship Id="rId77" Type="http://schemas.openxmlformats.org/officeDocument/2006/relationships/hyperlink" Target="mailto:plasma.acha@gmail.com" TargetMode="External"/><Relationship Id="rId100" Type="http://schemas.openxmlformats.org/officeDocument/2006/relationships/hyperlink" Target="mailto:je_varela@hotmail.com" TargetMode="External"/><Relationship Id="rId8" Type="http://schemas.openxmlformats.org/officeDocument/2006/relationships/hyperlink" Target="mailto:juansiavash1989@hotmail.com" TargetMode="External"/><Relationship Id="rId51" Type="http://schemas.openxmlformats.org/officeDocument/2006/relationships/hyperlink" Target="mailto:juanarillo@outlook.com" TargetMode="External"/><Relationship Id="rId72" Type="http://schemas.openxmlformats.org/officeDocument/2006/relationships/hyperlink" Target="mailto:roggerimarcelo@gmail.com" TargetMode="External"/><Relationship Id="rId80" Type="http://schemas.openxmlformats.org/officeDocument/2006/relationships/hyperlink" Target="mailto:santiagoperez@enxdiavaz.com" TargetMode="External"/><Relationship Id="rId85" Type="http://schemas.openxmlformats.org/officeDocument/2006/relationships/hyperlink" Target="mailto:katialira.villena@gmail.com" TargetMode="External"/><Relationship Id="rId93" Type="http://schemas.openxmlformats.org/officeDocument/2006/relationships/hyperlink" Target="mailto:blanca@univisit.com" TargetMode="External"/><Relationship Id="rId98" Type="http://schemas.openxmlformats.org/officeDocument/2006/relationships/hyperlink" Target="mailto:marcela.juarez.rosas@gmail.com" TargetMode="External"/><Relationship Id="rId3" Type="http://schemas.openxmlformats.org/officeDocument/2006/relationships/hyperlink" Target="mailto:fteresapiedra@gmail.com" TargetMode="External"/><Relationship Id="rId12" Type="http://schemas.openxmlformats.org/officeDocument/2006/relationships/hyperlink" Target="mailto:orebolledo@coprobamex.com" TargetMode="External"/><Relationship Id="rId17" Type="http://schemas.openxmlformats.org/officeDocument/2006/relationships/hyperlink" Target="mailto:xbalanque.velazquez@yahoo.com.mx" TargetMode="External"/><Relationship Id="rId25" Type="http://schemas.openxmlformats.org/officeDocument/2006/relationships/hyperlink" Target="mailto:ireri@nikmati.com.mx" TargetMode="External"/><Relationship Id="rId33" Type="http://schemas.openxmlformats.org/officeDocument/2006/relationships/hyperlink" Target="mailto:ivonneja@hotmail.com" TargetMode="External"/><Relationship Id="rId38" Type="http://schemas.openxmlformats.org/officeDocument/2006/relationships/hyperlink" Target="mailto:omavaloss@gmail.com" TargetMode="External"/><Relationship Id="rId46" Type="http://schemas.openxmlformats.org/officeDocument/2006/relationships/hyperlink" Target="mailto:lorencho@gmail.com" TargetMode="External"/><Relationship Id="rId59" Type="http://schemas.openxmlformats.org/officeDocument/2006/relationships/hyperlink" Target="mailto:martha.miquel@novvoit.com" TargetMode="External"/><Relationship Id="rId67" Type="http://schemas.openxmlformats.org/officeDocument/2006/relationships/hyperlink" Target="mailto:sistemas@aaalac.mx" TargetMode="External"/><Relationship Id="rId20" Type="http://schemas.openxmlformats.org/officeDocument/2006/relationships/hyperlink" Target="mailto:agnescarlett@hotmail.com" TargetMode="External"/><Relationship Id="rId41" Type="http://schemas.openxmlformats.org/officeDocument/2006/relationships/hyperlink" Target="mailto:evadelbarrio@hotmail.com" TargetMode="External"/><Relationship Id="rId54" Type="http://schemas.openxmlformats.org/officeDocument/2006/relationships/hyperlink" Target="mailto:andres.baez@nuo.com.ec" TargetMode="External"/><Relationship Id="rId62" Type="http://schemas.openxmlformats.org/officeDocument/2006/relationships/hyperlink" Target="mailto:rulo_gregor@hotmail.com" TargetMode="External"/><Relationship Id="rId70" Type="http://schemas.openxmlformats.org/officeDocument/2006/relationships/hyperlink" Target="mailto:ivannss@msn.com" TargetMode="External"/><Relationship Id="rId75" Type="http://schemas.openxmlformats.org/officeDocument/2006/relationships/hyperlink" Target="mailto:mariomtzbencomo@gmail.com" TargetMode="External"/><Relationship Id="rId83" Type="http://schemas.openxmlformats.org/officeDocument/2006/relationships/hyperlink" Target="mailto:angelicamqb@yahoo.com.mx" TargetMode="External"/><Relationship Id="rId88" Type="http://schemas.openxmlformats.org/officeDocument/2006/relationships/hyperlink" Target="mailto:joeldehesa@yahoo.com.mx" TargetMode="External"/><Relationship Id="rId91" Type="http://schemas.openxmlformats.org/officeDocument/2006/relationships/hyperlink" Target="mailto:cursos.de.1millon@gmail.com" TargetMode="External"/><Relationship Id="rId96" Type="http://schemas.openxmlformats.org/officeDocument/2006/relationships/hyperlink" Target="mailto:ariadna.ortegam@gmail.com" TargetMode="External"/><Relationship Id="rId1" Type="http://schemas.openxmlformats.org/officeDocument/2006/relationships/hyperlink" Target="mailto:soyrafaramos@gmail.com" TargetMode="External"/><Relationship Id="rId6" Type="http://schemas.openxmlformats.org/officeDocument/2006/relationships/hyperlink" Target="mailto:oscar@oscargalindo.com" TargetMode="External"/><Relationship Id="rId15" Type="http://schemas.openxmlformats.org/officeDocument/2006/relationships/hyperlink" Target="mailto:munozlopezenrique@gmail.com" TargetMode="External"/><Relationship Id="rId23" Type="http://schemas.openxmlformats.org/officeDocument/2006/relationships/hyperlink" Target="mailto:juansiavash1989@hotmail.com" TargetMode="External"/><Relationship Id="rId28" Type="http://schemas.openxmlformats.org/officeDocument/2006/relationships/hyperlink" Target="mailto:jlbedia@msn.com" TargetMode="External"/><Relationship Id="rId36" Type="http://schemas.openxmlformats.org/officeDocument/2006/relationships/hyperlink" Target="mailto:maliael@hotmail.es" TargetMode="External"/><Relationship Id="rId49" Type="http://schemas.openxmlformats.org/officeDocument/2006/relationships/hyperlink" Target="mailto:hildacasti@hotmail.com" TargetMode="External"/><Relationship Id="rId57" Type="http://schemas.openxmlformats.org/officeDocument/2006/relationships/hyperlink" Target="mailto:aarpwebmaster@gmail.com" TargetMode="External"/><Relationship Id="rId10" Type="http://schemas.openxmlformats.org/officeDocument/2006/relationships/hyperlink" Target="mailto:jodarica@gmail.com" TargetMode="External"/><Relationship Id="rId31" Type="http://schemas.openxmlformats.org/officeDocument/2006/relationships/hyperlink" Target="mailto:ivonneja@hotmail.com" TargetMode="External"/><Relationship Id="rId44" Type="http://schemas.openxmlformats.org/officeDocument/2006/relationships/hyperlink" Target="mailto:acastilloeli@gmail.com" TargetMode="External"/><Relationship Id="rId52" Type="http://schemas.openxmlformats.org/officeDocument/2006/relationships/hyperlink" Target="mailto:leonardo.roman@bifrost.com.co" TargetMode="External"/><Relationship Id="rId60" Type="http://schemas.openxmlformats.org/officeDocument/2006/relationships/hyperlink" Target="mailto:alvaro.andrades03@gmail.com" TargetMode="External"/><Relationship Id="rId65" Type="http://schemas.openxmlformats.org/officeDocument/2006/relationships/hyperlink" Target="mailto:hasiel.montoya@hotmail.com" TargetMode="External"/><Relationship Id="rId73" Type="http://schemas.openxmlformats.org/officeDocument/2006/relationships/hyperlink" Target="mailto:jorge.silva@gumegroup.com" TargetMode="External"/><Relationship Id="rId78" Type="http://schemas.openxmlformats.org/officeDocument/2006/relationships/hyperlink" Target="mailto:miguelparra30@gmail.com" TargetMode="External"/><Relationship Id="rId81" Type="http://schemas.openxmlformats.org/officeDocument/2006/relationships/hyperlink" Target="mailto:miryam.flores@hotmail.com" TargetMode="External"/><Relationship Id="rId86" Type="http://schemas.openxmlformats.org/officeDocument/2006/relationships/hyperlink" Target="mailto:francisco741@hotmail.com" TargetMode="External"/><Relationship Id="rId94" Type="http://schemas.openxmlformats.org/officeDocument/2006/relationships/hyperlink" Target="mailto:yoali_bunburissimalehh@hotmail.com" TargetMode="External"/><Relationship Id="rId99" Type="http://schemas.openxmlformats.org/officeDocument/2006/relationships/hyperlink" Target="mailto:anna_lobato@yahoo.com" TargetMode="External"/><Relationship Id="rId4" Type="http://schemas.openxmlformats.org/officeDocument/2006/relationships/hyperlink" Target="mailto:mrc.delafuente@hotmail.com" TargetMode="External"/><Relationship Id="rId9" Type="http://schemas.openxmlformats.org/officeDocument/2006/relationships/hyperlink" Target="mailto:julianbuilesc@gmail.com" TargetMode="External"/><Relationship Id="rId13" Type="http://schemas.openxmlformats.org/officeDocument/2006/relationships/hyperlink" Target="mailto:japonizante@gmail.com" TargetMode="External"/><Relationship Id="rId18" Type="http://schemas.openxmlformats.org/officeDocument/2006/relationships/hyperlink" Target="mailto:osbacan@gmail.com" TargetMode="External"/><Relationship Id="rId39" Type="http://schemas.openxmlformats.org/officeDocument/2006/relationships/hyperlink" Target="mailto:mlopez583@aol.com"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lpeiro61@gmail.com" TargetMode="External"/><Relationship Id="rId18" Type="http://schemas.openxmlformats.org/officeDocument/2006/relationships/hyperlink" Target="mailto:juanrodolfo_flores@live.com.mx" TargetMode="External"/><Relationship Id="rId26" Type="http://schemas.openxmlformats.org/officeDocument/2006/relationships/hyperlink" Target="mailto:juanrojas1124@yahoo.com" TargetMode="External"/><Relationship Id="rId39" Type="http://schemas.openxmlformats.org/officeDocument/2006/relationships/hyperlink" Target="mailto:americo_botello@hotmail.com" TargetMode="External"/><Relationship Id="rId21" Type="http://schemas.openxmlformats.org/officeDocument/2006/relationships/hyperlink" Target="mailto:cs_design@outlook.com" TargetMode="External"/><Relationship Id="rId34" Type="http://schemas.openxmlformats.org/officeDocument/2006/relationships/hyperlink" Target="mailto:marcelo.verasalvatierra@gmail.com" TargetMode="External"/><Relationship Id="rId42" Type="http://schemas.openxmlformats.org/officeDocument/2006/relationships/hyperlink" Target="mailto:fernando.retiz@reforma.com" TargetMode="External"/><Relationship Id="rId47" Type="http://schemas.openxmlformats.org/officeDocument/2006/relationships/hyperlink" Target="mailto:arturo@lanube360.cl" TargetMode="External"/><Relationship Id="rId50" Type="http://schemas.openxmlformats.org/officeDocument/2006/relationships/hyperlink" Target="mailto:azuekoto@gmail.com" TargetMode="External"/><Relationship Id="rId55" Type="http://schemas.openxmlformats.org/officeDocument/2006/relationships/hyperlink" Target="mailto:ederantonyo@gmail.com" TargetMode="External"/><Relationship Id="rId63" Type="http://schemas.openxmlformats.org/officeDocument/2006/relationships/hyperlink" Target="mailto:yoali_bunburissimalehh@hotmail.com" TargetMode="External"/><Relationship Id="rId68" Type="http://schemas.openxmlformats.org/officeDocument/2006/relationships/hyperlink" Target="mailto:santiagoperez@enxdiavaz.com" TargetMode="External"/><Relationship Id="rId7" Type="http://schemas.openxmlformats.org/officeDocument/2006/relationships/hyperlink" Target="mailto:francisco741@hotmail.com" TargetMode="External"/><Relationship Id="rId2" Type="http://schemas.openxmlformats.org/officeDocument/2006/relationships/hyperlink" Target="mailto:leyhlani@gmail.com" TargetMode="External"/><Relationship Id="rId16" Type="http://schemas.openxmlformats.org/officeDocument/2006/relationships/hyperlink" Target="mailto:ing.eduardogb@gmail.com" TargetMode="External"/><Relationship Id="rId29" Type="http://schemas.openxmlformats.org/officeDocument/2006/relationships/hyperlink" Target="mailto:hola@talaherrera.com" TargetMode="External"/><Relationship Id="rId1" Type="http://schemas.openxmlformats.org/officeDocument/2006/relationships/hyperlink" Target="mailto:twluis@gmail.com" TargetMode="External"/><Relationship Id="rId6" Type="http://schemas.openxmlformats.org/officeDocument/2006/relationships/hyperlink" Target="mailto:omarbravoojeda80@hotmail.com" TargetMode="External"/><Relationship Id="rId11" Type="http://schemas.openxmlformats.org/officeDocument/2006/relationships/hyperlink" Target="mailto:macpathos@gmail.com" TargetMode="External"/><Relationship Id="rId24" Type="http://schemas.openxmlformats.org/officeDocument/2006/relationships/hyperlink" Target="mailto:josefer44@gmail.com" TargetMode="External"/><Relationship Id="rId32" Type="http://schemas.openxmlformats.org/officeDocument/2006/relationships/hyperlink" Target="mailto:ruben_hades84@hotmail.com" TargetMode="External"/><Relationship Id="rId37" Type="http://schemas.openxmlformats.org/officeDocument/2006/relationships/hyperlink" Target="mailto:gonzalo_manrique_tejada@hotmail.com" TargetMode="External"/><Relationship Id="rId40" Type="http://schemas.openxmlformats.org/officeDocument/2006/relationships/hyperlink" Target="mailto:ha.tomas9@gmail.com" TargetMode="External"/><Relationship Id="rId45" Type="http://schemas.openxmlformats.org/officeDocument/2006/relationships/hyperlink" Target="mailto:jibu.null@gmail.com" TargetMode="External"/><Relationship Id="rId53" Type="http://schemas.openxmlformats.org/officeDocument/2006/relationships/hyperlink" Target="mailto:josemaria.ramirez@gmail.com" TargetMode="External"/><Relationship Id="rId58" Type="http://schemas.openxmlformats.org/officeDocument/2006/relationships/hyperlink" Target="mailto:agv_per@terra.es" TargetMode="External"/><Relationship Id="rId66" Type="http://schemas.openxmlformats.org/officeDocument/2006/relationships/hyperlink" Target="mailto:sioglet@gmail.com" TargetMode="External"/><Relationship Id="rId5" Type="http://schemas.openxmlformats.org/officeDocument/2006/relationships/hyperlink" Target="mailto:fandel10@hotmail.com" TargetMode="External"/><Relationship Id="rId15" Type="http://schemas.openxmlformats.org/officeDocument/2006/relationships/hyperlink" Target="mailto:gerardo.roldan@ymail.com" TargetMode="External"/><Relationship Id="rId23" Type="http://schemas.openxmlformats.org/officeDocument/2006/relationships/hyperlink" Target="mailto:angelicamqb@yahoo.com.mx" TargetMode="External"/><Relationship Id="rId28" Type="http://schemas.openxmlformats.org/officeDocument/2006/relationships/hyperlink" Target="mailto:lujan.felix80@gmail.com" TargetMode="External"/><Relationship Id="rId36" Type="http://schemas.openxmlformats.org/officeDocument/2006/relationships/hyperlink" Target="mailto:vilchosa@hotmail.com" TargetMode="External"/><Relationship Id="rId49" Type="http://schemas.openxmlformats.org/officeDocument/2006/relationships/hyperlink" Target="mailto:enrique-caballero@outlook.com" TargetMode="External"/><Relationship Id="rId57" Type="http://schemas.openxmlformats.org/officeDocument/2006/relationships/hyperlink" Target="mailto:migg.briones@gmail.com" TargetMode="External"/><Relationship Id="rId61" Type="http://schemas.openxmlformats.org/officeDocument/2006/relationships/hyperlink" Target="mailto:roa_oscar@yahoo.com" TargetMode="External"/><Relationship Id="rId10" Type="http://schemas.openxmlformats.org/officeDocument/2006/relationships/hyperlink" Target="mailto:alanlicona87@gmail.com" TargetMode="External"/><Relationship Id="rId19" Type="http://schemas.openxmlformats.org/officeDocument/2006/relationships/hyperlink" Target="mailto:da_zanta@hotmail.com" TargetMode="External"/><Relationship Id="rId31" Type="http://schemas.openxmlformats.org/officeDocument/2006/relationships/hyperlink" Target="mailto:mjcristobal@aeg.es" TargetMode="External"/><Relationship Id="rId44" Type="http://schemas.openxmlformats.org/officeDocument/2006/relationships/hyperlink" Target="mailto:luz.sunset@gmail.com" TargetMode="External"/><Relationship Id="rId52" Type="http://schemas.openxmlformats.org/officeDocument/2006/relationships/hyperlink" Target="mailto:plasma.acha@gmail.com" TargetMode="External"/><Relationship Id="rId60" Type="http://schemas.openxmlformats.org/officeDocument/2006/relationships/hyperlink" Target="mailto:halan_loma@hotmail.com" TargetMode="External"/><Relationship Id="rId65" Type="http://schemas.openxmlformats.org/officeDocument/2006/relationships/hyperlink" Target="mailto:irma.campos.cortes@gmail.com" TargetMode="External"/><Relationship Id="rId4" Type="http://schemas.openxmlformats.org/officeDocument/2006/relationships/hyperlink" Target="mailto:antonio.avila@soporteti.com.mx" TargetMode="External"/><Relationship Id="rId9" Type="http://schemas.openxmlformats.org/officeDocument/2006/relationships/hyperlink" Target="mailto:carlos_tlelo@hotmail.com" TargetMode="External"/><Relationship Id="rId14" Type="http://schemas.openxmlformats.org/officeDocument/2006/relationships/hyperlink" Target="mailto:leopoldoblanco@gmail.com" TargetMode="External"/><Relationship Id="rId22" Type="http://schemas.openxmlformats.org/officeDocument/2006/relationships/hyperlink" Target="mailto:sistemas@matusa.com.mx" TargetMode="External"/><Relationship Id="rId27" Type="http://schemas.openxmlformats.org/officeDocument/2006/relationships/hyperlink" Target="mailto:espynotas@gmail.com" TargetMode="External"/><Relationship Id="rId30" Type="http://schemas.openxmlformats.org/officeDocument/2006/relationships/hyperlink" Target="mailto:miryam.flores@hotmail.com" TargetMode="External"/><Relationship Id="rId35" Type="http://schemas.openxmlformats.org/officeDocument/2006/relationships/hyperlink" Target="mailto:rebeollin@hotmail.com" TargetMode="External"/><Relationship Id="rId43" Type="http://schemas.openxmlformats.org/officeDocument/2006/relationships/hyperlink" Target="mailto:mcv.noraespino@gmail.com" TargetMode="External"/><Relationship Id="rId48" Type="http://schemas.openxmlformats.org/officeDocument/2006/relationships/hyperlink" Target="mailto:blanca@univisit.com" TargetMode="External"/><Relationship Id="rId56" Type="http://schemas.openxmlformats.org/officeDocument/2006/relationships/hyperlink" Target="mailto:miguelparra30@gmail.com" TargetMode="External"/><Relationship Id="rId64" Type="http://schemas.openxmlformats.org/officeDocument/2006/relationships/hyperlink" Target="mailto:delusional_coop@hotmail.com" TargetMode="External"/><Relationship Id="rId8" Type="http://schemas.openxmlformats.org/officeDocument/2006/relationships/hyperlink" Target="mailto:jorge.silva@gumegroup.com" TargetMode="External"/><Relationship Id="rId51" Type="http://schemas.openxmlformats.org/officeDocument/2006/relationships/hyperlink" Target="mailto:ccpr89@hotmal.com" TargetMode="External"/><Relationship Id="rId3" Type="http://schemas.openxmlformats.org/officeDocument/2006/relationships/hyperlink" Target="mailto:soportepy@gmail.com" TargetMode="External"/><Relationship Id="rId12" Type="http://schemas.openxmlformats.org/officeDocument/2006/relationships/hyperlink" Target="mailto:ochoa.william@gmail.com" TargetMode="External"/><Relationship Id="rId17" Type="http://schemas.openxmlformats.org/officeDocument/2006/relationships/hyperlink" Target="mailto:john.rodriguez@bifrost.com.co" TargetMode="External"/><Relationship Id="rId25" Type="http://schemas.openxmlformats.org/officeDocument/2006/relationships/hyperlink" Target="mailto:mlopez583@aol.com" TargetMode="External"/><Relationship Id="rId33" Type="http://schemas.openxmlformats.org/officeDocument/2006/relationships/hyperlink" Target="mailto:fa.rivg@gmail.com" TargetMode="External"/><Relationship Id="rId38" Type="http://schemas.openxmlformats.org/officeDocument/2006/relationships/hyperlink" Target="mailto:miguelp13@hotmail.com" TargetMode="External"/><Relationship Id="rId46" Type="http://schemas.openxmlformats.org/officeDocument/2006/relationships/hyperlink" Target="mailto:jose.idea3@gmail.com" TargetMode="External"/><Relationship Id="rId59" Type="http://schemas.openxmlformats.org/officeDocument/2006/relationships/hyperlink" Target="mailto:romanjavier_619@hotmail.com" TargetMode="External"/><Relationship Id="rId67" Type="http://schemas.openxmlformats.org/officeDocument/2006/relationships/hyperlink" Target="mailto:hamsan@outlook.com" TargetMode="External"/><Relationship Id="rId20" Type="http://schemas.openxmlformats.org/officeDocument/2006/relationships/hyperlink" Target="mailto:nevertrance@gmail.com" TargetMode="External"/><Relationship Id="rId41" Type="http://schemas.openxmlformats.org/officeDocument/2006/relationships/hyperlink" Target="mailto:maritza.acn@gmail.com" TargetMode="External"/><Relationship Id="rId54" Type="http://schemas.openxmlformats.org/officeDocument/2006/relationships/hyperlink" Target="mailto:sql_slammer.exe@live.de" TargetMode="External"/><Relationship Id="rId62" Type="http://schemas.openxmlformats.org/officeDocument/2006/relationships/hyperlink" Target="mailto:geova_jds@hotmail.com" TargetMode="External"/></Relationships>
</file>

<file path=xl/worksheets/sheet1.xml><?xml version="1.0" encoding="utf-8"?>
<worksheet xmlns="http://schemas.openxmlformats.org/spreadsheetml/2006/main" xmlns:r="http://schemas.openxmlformats.org/officeDocument/2006/relationships">
  <dimension ref="A1:C7"/>
  <sheetViews>
    <sheetView windowProtection="1" workbookViewId="0">
      <selection activeCell="C2" sqref="C2"/>
    </sheetView>
  </sheetViews>
  <sheetFormatPr baseColWidth="10" defaultColWidth="9.140625" defaultRowHeight="15"/>
  <cols>
    <col min="1" max="2" width="17.85546875"/>
    <col min="3" max="3" width="24.7109375"/>
    <col min="4" max="4" width="17.7109375"/>
    <col min="5" max="1025" width="10.5703125"/>
  </cols>
  <sheetData>
    <row r="1" spans="1:3" s="1" customFormat="1" ht="26.25">
      <c r="A1" s="1" t="s">
        <v>0</v>
      </c>
      <c r="C1" s="2">
        <f>SUM(B3:B7)</f>
        <v>699346.13</v>
      </c>
    </row>
    <row r="2" spans="1:3" ht="18.75">
      <c r="A2" s="3" t="s">
        <v>1</v>
      </c>
      <c r="B2" s="4" t="s">
        <v>2</v>
      </c>
      <c r="C2" s="4"/>
    </row>
    <row r="4" spans="1:3" ht="18.75">
      <c r="A4" s="3">
        <v>2016</v>
      </c>
      <c r="B4" s="5">
        <v>99379.24</v>
      </c>
    </row>
    <row r="5" spans="1:3" ht="18.75">
      <c r="A5" s="3">
        <v>2015</v>
      </c>
      <c r="B5" s="5">
        <v>114612.73</v>
      </c>
    </row>
    <row r="6" spans="1:3" ht="18.75">
      <c r="A6" s="3">
        <v>2014</v>
      </c>
      <c r="B6" s="5">
        <v>239368.51</v>
      </c>
    </row>
    <row r="7" spans="1:3" ht="18.75">
      <c r="A7" s="3">
        <v>2013</v>
      </c>
      <c r="B7" s="5">
        <v>245985.65</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N57"/>
  <sheetViews>
    <sheetView windowProtection="1" tabSelected="1" topLeftCell="A50" workbookViewId="0"/>
  </sheetViews>
  <sheetFormatPr baseColWidth="10" defaultRowHeight="15"/>
  <sheetData>
    <row r="1" spans="1:14">
      <c r="A1" s="6" t="s">
        <v>3</v>
      </c>
      <c r="B1" s="6" t="s">
        <v>4</v>
      </c>
      <c r="C1" s="6" t="s">
        <v>5</v>
      </c>
      <c r="D1" s="6" t="s">
        <v>6</v>
      </c>
      <c r="E1" s="6" t="s">
        <v>7</v>
      </c>
      <c r="F1" s="6" t="s">
        <v>8</v>
      </c>
      <c r="G1" s="6" t="s">
        <v>9</v>
      </c>
      <c r="H1" s="6" t="s">
        <v>10</v>
      </c>
      <c r="I1" t="s">
        <v>11</v>
      </c>
      <c r="J1" s="6" t="s">
        <v>12</v>
      </c>
      <c r="K1" s="6" t="s">
        <v>13</v>
      </c>
      <c r="L1" s="6" t="s">
        <v>14</v>
      </c>
      <c r="M1" s="6" t="s">
        <v>15</v>
      </c>
      <c r="N1" s="7" t="s">
        <v>16</v>
      </c>
    </row>
    <row r="2" spans="1:14" ht="26.25">
      <c r="A2" s="8"/>
      <c r="B2" s="9"/>
      <c r="C2" s="8"/>
      <c r="D2" s="8"/>
      <c r="E2" s="8"/>
      <c r="F2" s="8"/>
      <c r="G2" s="8"/>
      <c r="H2" s="8"/>
      <c r="I2" s="8"/>
      <c r="J2" s="8"/>
      <c r="K2" s="8"/>
      <c r="L2" s="8"/>
      <c r="M2" s="8"/>
      <c r="N2" s="10">
        <f>SUM(L3:L84,N6,N8)</f>
        <v>42107.86</v>
      </c>
    </row>
    <row r="3" spans="1:14">
      <c r="A3" s="6">
        <v>1</v>
      </c>
      <c r="B3" t="s">
        <v>17</v>
      </c>
      <c r="C3" t="s">
        <v>18</v>
      </c>
      <c r="D3" s="11" t="s">
        <v>19</v>
      </c>
      <c r="E3" s="12" t="s">
        <v>20</v>
      </c>
      <c r="F3" s="13">
        <v>25717</v>
      </c>
      <c r="G3" t="s">
        <v>21</v>
      </c>
      <c r="H3" t="s">
        <v>22</v>
      </c>
      <c r="I3" t="s">
        <v>23</v>
      </c>
      <c r="J3" s="14" t="s">
        <v>24</v>
      </c>
      <c r="K3" s="13">
        <v>42202</v>
      </c>
      <c r="L3" s="15"/>
    </row>
    <row r="4" spans="1:14">
      <c r="A4" s="6">
        <v>2</v>
      </c>
      <c r="B4" s="16" t="s">
        <v>25</v>
      </c>
      <c r="C4" s="6" t="s">
        <v>26</v>
      </c>
      <c r="D4" s="11" t="s">
        <v>27</v>
      </c>
      <c r="E4" s="12" t="s">
        <v>20</v>
      </c>
      <c r="F4" s="17">
        <v>32250</v>
      </c>
      <c r="G4" s="6" t="s">
        <v>28</v>
      </c>
      <c r="H4" s="6" t="s">
        <v>29</v>
      </c>
      <c r="I4" s="6" t="s">
        <v>23</v>
      </c>
      <c r="J4" s="14" t="s">
        <v>30</v>
      </c>
      <c r="K4" s="17">
        <v>42382</v>
      </c>
      <c r="L4" s="15"/>
    </row>
    <row r="5" spans="1:14">
      <c r="A5" s="6">
        <v>3</v>
      </c>
      <c r="B5" s="16" t="s">
        <v>31</v>
      </c>
      <c r="C5" s="6" t="s">
        <v>32</v>
      </c>
      <c r="D5" s="11" t="s">
        <v>33</v>
      </c>
      <c r="E5" s="12" t="s">
        <v>20</v>
      </c>
      <c r="F5" s="17">
        <v>30389</v>
      </c>
      <c r="G5" s="6" t="s">
        <v>34</v>
      </c>
      <c r="H5" s="6" t="s">
        <v>35</v>
      </c>
      <c r="I5" s="6" t="s">
        <v>23</v>
      </c>
      <c r="J5" s="14" t="s">
        <v>24</v>
      </c>
      <c r="K5" s="17">
        <v>42397</v>
      </c>
      <c r="L5" s="15"/>
      <c r="N5" s="6" t="s">
        <v>36</v>
      </c>
    </row>
    <row r="6" spans="1:14">
      <c r="A6" s="6">
        <v>4</v>
      </c>
      <c r="B6" s="16" t="s">
        <v>37</v>
      </c>
      <c r="C6" s="6" t="s">
        <v>38</v>
      </c>
      <c r="D6" s="11" t="s">
        <v>39</v>
      </c>
      <c r="E6" s="12" t="s">
        <v>20</v>
      </c>
      <c r="F6" s="17">
        <v>26705</v>
      </c>
      <c r="G6" s="6" t="s">
        <v>40</v>
      </c>
      <c r="H6" s="6" t="s">
        <v>41</v>
      </c>
      <c r="I6" s="6" t="s">
        <v>23</v>
      </c>
      <c r="J6" s="14" t="s">
        <v>24</v>
      </c>
      <c r="K6" s="17">
        <v>42402</v>
      </c>
      <c r="L6" s="15"/>
      <c r="N6" s="15">
        <f>955.92</f>
        <v>955.92</v>
      </c>
    </row>
    <row r="7" spans="1:14">
      <c r="A7" s="6">
        <v>5</v>
      </c>
      <c r="B7" s="16" t="s">
        <v>42</v>
      </c>
      <c r="C7" s="6" t="s">
        <v>43</v>
      </c>
      <c r="D7" s="11" t="s">
        <v>44</v>
      </c>
      <c r="E7" s="12" t="s">
        <v>20</v>
      </c>
      <c r="F7" s="17">
        <v>28522</v>
      </c>
      <c r="G7" s="6" t="s">
        <v>40</v>
      </c>
      <c r="H7" s="6" t="s">
        <v>45</v>
      </c>
      <c r="I7" s="6" t="s">
        <v>23</v>
      </c>
      <c r="J7" s="14" t="s">
        <v>24</v>
      </c>
      <c r="K7" s="17">
        <v>42402</v>
      </c>
      <c r="L7" s="15"/>
      <c r="N7" s="6" t="s">
        <v>23</v>
      </c>
    </row>
    <row r="8" spans="1:14">
      <c r="A8" s="6">
        <v>6</v>
      </c>
      <c r="B8" s="16" t="s">
        <v>46</v>
      </c>
      <c r="C8" s="6" t="s">
        <v>47</v>
      </c>
      <c r="D8" s="11" t="s">
        <v>48</v>
      </c>
      <c r="E8" s="12" t="s">
        <v>20</v>
      </c>
      <c r="F8" s="17">
        <v>28259</v>
      </c>
      <c r="G8" s="6" t="s">
        <v>49</v>
      </c>
      <c r="H8" s="6" t="s">
        <v>50</v>
      </c>
      <c r="I8" s="6" t="s">
        <v>51</v>
      </c>
      <c r="J8" s="14" t="s">
        <v>24</v>
      </c>
      <c r="K8" s="17">
        <v>42417</v>
      </c>
      <c r="L8" s="15"/>
      <c r="N8" s="15">
        <f>2477.98+1276.66+1295.77+1641.98</f>
        <v>6692.3899999999994</v>
      </c>
    </row>
    <row r="9" spans="1:14">
      <c r="A9" s="6">
        <v>7</v>
      </c>
      <c r="B9" s="16" t="s">
        <v>52</v>
      </c>
      <c r="C9" s="6" t="s">
        <v>53</v>
      </c>
      <c r="D9" s="11" t="s">
        <v>54</v>
      </c>
      <c r="E9" s="12" t="s">
        <v>20</v>
      </c>
      <c r="F9" s="17">
        <v>21835</v>
      </c>
      <c r="G9" s="6" t="s">
        <v>40</v>
      </c>
      <c r="H9" s="6" t="s">
        <v>55</v>
      </c>
      <c r="I9" s="6" t="s">
        <v>23</v>
      </c>
      <c r="J9" s="14" t="s">
        <v>24</v>
      </c>
      <c r="K9" s="17">
        <v>42478</v>
      </c>
      <c r="L9" s="15"/>
    </row>
    <row r="10" spans="1:14">
      <c r="A10" s="6">
        <v>8</v>
      </c>
      <c r="B10" s="16" t="s">
        <v>46</v>
      </c>
      <c r="C10" s="6" t="s">
        <v>56</v>
      </c>
      <c r="D10" s="11" t="s">
        <v>57</v>
      </c>
      <c r="E10" s="12" t="s">
        <v>20</v>
      </c>
      <c r="F10" s="17">
        <v>23163</v>
      </c>
      <c r="G10" s="6" t="s">
        <v>40</v>
      </c>
      <c r="H10" s="6" t="s">
        <v>58</v>
      </c>
      <c r="I10" s="6" t="s">
        <v>23</v>
      </c>
      <c r="J10" s="14" t="s">
        <v>24</v>
      </c>
      <c r="K10" s="17">
        <v>42497</v>
      </c>
      <c r="L10" s="15"/>
      <c r="N10" s="15"/>
    </row>
    <row r="11" spans="1:14">
      <c r="A11" s="6">
        <v>9</v>
      </c>
      <c r="B11" s="16" t="s">
        <v>59</v>
      </c>
      <c r="C11" s="6" t="s">
        <v>60</v>
      </c>
      <c r="D11" s="11" t="s">
        <v>61</v>
      </c>
      <c r="E11" s="12" t="s">
        <v>20</v>
      </c>
      <c r="F11" s="17">
        <v>32489</v>
      </c>
      <c r="G11" s="6" t="s">
        <v>28</v>
      </c>
      <c r="H11" s="6" t="s">
        <v>62</v>
      </c>
      <c r="I11" s="6" t="s">
        <v>51</v>
      </c>
      <c r="J11" s="14" t="s">
        <v>24</v>
      </c>
      <c r="K11" s="17">
        <v>42503</v>
      </c>
      <c r="L11" s="15"/>
    </row>
    <row r="12" spans="1:14">
      <c r="A12" s="6">
        <v>10</v>
      </c>
      <c r="B12" s="16" t="s">
        <v>63</v>
      </c>
      <c r="C12" s="6" t="s">
        <v>64</v>
      </c>
      <c r="D12" s="11" t="s">
        <v>65</v>
      </c>
      <c r="E12" s="12" t="s">
        <v>20</v>
      </c>
      <c r="F12" s="17">
        <v>25005</v>
      </c>
      <c r="G12" s="6" t="s">
        <v>40</v>
      </c>
      <c r="H12" s="6" t="s">
        <v>55</v>
      </c>
      <c r="I12" s="6" t="s">
        <v>6</v>
      </c>
      <c r="J12" s="14" t="s">
        <v>24</v>
      </c>
      <c r="K12" s="17">
        <v>42524</v>
      </c>
      <c r="L12" s="15"/>
    </row>
    <row r="13" spans="1:14">
      <c r="A13" s="6">
        <v>11</v>
      </c>
      <c r="B13" s="16" t="s">
        <v>66</v>
      </c>
      <c r="C13" s="6" t="s">
        <v>67</v>
      </c>
      <c r="D13" s="11" t="s">
        <v>68</v>
      </c>
      <c r="E13" s="12" t="s">
        <v>20</v>
      </c>
      <c r="F13" s="17">
        <v>30598</v>
      </c>
      <c r="G13" s="6" t="s">
        <v>69</v>
      </c>
      <c r="H13" s="6" t="s">
        <v>70</v>
      </c>
      <c r="I13" s="6" t="s">
        <v>51</v>
      </c>
      <c r="J13" s="14" t="s">
        <v>24</v>
      </c>
      <c r="K13" s="17">
        <v>42524</v>
      </c>
      <c r="L13" s="15"/>
    </row>
    <row r="14" spans="1:14">
      <c r="A14" s="6">
        <v>12</v>
      </c>
      <c r="B14" s="16" t="s">
        <v>71</v>
      </c>
      <c r="C14" s="6" t="s">
        <v>72</v>
      </c>
      <c r="D14" s="11" t="s">
        <v>73</v>
      </c>
      <c r="E14" s="12" t="s">
        <v>20</v>
      </c>
      <c r="F14" s="17">
        <v>30756</v>
      </c>
      <c r="G14" s="6" t="s">
        <v>74</v>
      </c>
      <c r="H14" s="6" t="s">
        <v>75</v>
      </c>
      <c r="I14" s="6" t="s">
        <v>23</v>
      </c>
      <c r="J14" s="14" t="s">
        <v>24</v>
      </c>
      <c r="K14" s="17">
        <v>42553</v>
      </c>
      <c r="L14" s="15"/>
    </row>
    <row r="15" spans="1:14">
      <c r="A15" s="6">
        <v>13</v>
      </c>
      <c r="B15" s="16" t="s">
        <v>76</v>
      </c>
      <c r="C15" s="6" t="s">
        <v>77</v>
      </c>
      <c r="D15" s="11" t="s">
        <v>78</v>
      </c>
      <c r="E15" s="12" t="s">
        <v>20</v>
      </c>
      <c r="F15" s="17">
        <v>28352</v>
      </c>
      <c r="G15" s="6" t="s">
        <v>49</v>
      </c>
      <c r="H15" s="6" t="s">
        <v>79</v>
      </c>
      <c r="I15" s="6" t="s">
        <v>23</v>
      </c>
      <c r="J15" s="14" t="s">
        <v>24</v>
      </c>
      <c r="K15" s="17">
        <v>42577</v>
      </c>
      <c r="L15" s="15"/>
    </row>
    <row r="16" spans="1:14">
      <c r="A16" s="6">
        <v>14</v>
      </c>
      <c r="B16" s="16" t="s">
        <v>63</v>
      </c>
      <c r="C16" s="6" t="s">
        <v>80</v>
      </c>
      <c r="D16" s="11" t="s">
        <v>81</v>
      </c>
      <c r="E16" s="12" t="s">
        <v>20</v>
      </c>
      <c r="F16" s="17">
        <v>30582</v>
      </c>
      <c r="G16" s="6" t="s">
        <v>40</v>
      </c>
      <c r="H16" s="6" t="s">
        <v>82</v>
      </c>
      <c r="I16" s="6" t="s">
        <v>83</v>
      </c>
      <c r="J16" s="14" t="s">
        <v>24</v>
      </c>
      <c r="K16" s="17">
        <v>42590</v>
      </c>
      <c r="L16" s="15"/>
    </row>
    <row r="17" spans="1:13">
      <c r="A17" s="6">
        <v>15</v>
      </c>
      <c r="B17" s="16" t="s">
        <v>84</v>
      </c>
      <c r="C17" s="6" t="s">
        <v>85</v>
      </c>
      <c r="D17" s="11" t="s">
        <v>86</v>
      </c>
      <c r="E17" s="12" t="s">
        <v>20</v>
      </c>
      <c r="F17" s="17">
        <v>23918</v>
      </c>
      <c r="G17" s="6" t="s">
        <v>40</v>
      </c>
      <c r="H17" s="6" t="s">
        <v>87</v>
      </c>
      <c r="I17" s="6" t="s">
        <v>83</v>
      </c>
      <c r="J17" s="14" t="s">
        <v>24</v>
      </c>
      <c r="K17" s="17">
        <v>42655</v>
      </c>
      <c r="L17" s="15"/>
    </row>
    <row r="18" spans="1:13">
      <c r="A18" s="6">
        <v>16</v>
      </c>
      <c r="B18" s="16" t="s">
        <v>88</v>
      </c>
      <c r="C18" s="6" t="s">
        <v>89</v>
      </c>
      <c r="D18" s="11" t="s">
        <v>90</v>
      </c>
      <c r="E18" s="12" t="s">
        <v>20</v>
      </c>
      <c r="F18" s="17"/>
      <c r="J18" s="14" t="s">
        <v>24</v>
      </c>
      <c r="K18" s="17">
        <v>42672</v>
      </c>
      <c r="L18" s="15"/>
    </row>
    <row r="19" spans="1:13">
      <c r="A19" s="6">
        <v>17</v>
      </c>
      <c r="B19" s="16" t="s">
        <v>91</v>
      </c>
      <c r="C19" s="6" t="s">
        <v>92</v>
      </c>
      <c r="D19" s="11" t="s">
        <v>93</v>
      </c>
      <c r="E19" s="12" t="s">
        <v>20</v>
      </c>
      <c r="F19" s="17">
        <v>32874</v>
      </c>
      <c r="G19" s="6" t="s">
        <v>49</v>
      </c>
      <c r="H19" s="6" t="s">
        <v>94</v>
      </c>
      <c r="I19" s="6" t="s">
        <v>83</v>
      </c>
      <c r="J19" s="14" t="s">
        <v>24</v>
      </c>
      <c r="K19" s="17">
        <v>42685</v>
      </c>
      <c r="L19" s="15"/>
    </row>
    <row r="20" spans="1:13">
      <c r="A20" s="6">
        <v>18</v>
      </c>
      <c r="B20" s="16" t="s">
        <v>95</v>
      </c>
      <c r="C20" s="6" t="s">
        <v>96</v>
      </c>
      <c r="D20" s="11" t="s">
        <v>97</v>
      </c>
      <c r="E20" s="12" t="s">
        <v>20</v>
      </c>
      <c r="F20" s="17">
        <v>32525</v>
      </c>
      <c r="G20" s="6" t="s">
        <v>28</v>
      </c>
      <c r="H20" s="6" t="s">
        <v>98</v>
      </c>
      <c r="I20" s="6" t="s">
        <v>83</v>
      </c>
      <c r="J20" s="14" t="s">
        <v>30</v>
      </c>
      <c r="K20" s="17">
        <v>42696</v>
      </c>
      <c r="L20" s="15"/>
    </row>
    <row r="21" spans="1:13">
      <c r="A21" s="6">
        <v>19</v>
      </c>
      <c r="B21" s="16" t="s">
        <v>99</v>
      </c>
      <c r="C21" s="6" t="s">
        <v>100</v>
      </c>
      <c r="D21" s="11" t="s">
        <v>101</v>
      </c>
      <c r="E21" s="12" t="s">
        <v>20</v>
      </c>
      <c r="F21" s="17">
        <v>33159</v>
      </c>
      <c r="G21" s="6" t="s">
        <v>28</v>
      </c>
      <c r="H21" s="6" t="s">
        <v>102</v>
      </c>
      <c r="I21" s="6" t="s">
        <v>83</v>
      </c>
      <c r="J21" s="14" t="s">
        <v>24</v>
      </c>
      <c r="K21" s="17">
        <v>42739</v>
      </c>
      <c r="L21" s="15">
        <v>2514.12</v>
      </c>
      <c r="M21" s="6">
        <v>1</v>
      </c>
    </row>
    <row r="22" spans="1:13">
      <c r="A22" s="6">
        <v>20</v>
      </c>
      <c r="B22" s="16" t="s">
        <v>103</v>
      </c>
      <c r="C22" s="6" t="s">
        <v>104</v>
      </c>
      <c r="D22" s="11" t="s">
        <v>105</v>
      </c>
      <c r="E22" s="12" t="s">
        <v>20</v>
      </c>
      <c r="F22" s="17">
        <v>31986</v>
      </c>
      <c r="G22" s="6" t="s">
        <v>49</v>
      </c>
      <c r="H22" s="6" t="s">
        <v>79</v>
      </c>
      <c r="I22" s="6" t="s">
        <v>83</v>
      </c>
      <c r="J22" s="14" t="s">
        <v>24</v>
      </c>
      <c r="K22" s="17">
        <v>42741</v>
      </c>
      <c r="L22" s="15">
        <v>2494.4899999999998</v>
      </c>
      <c r="M22" s="6">
        <v>1</v>
      </c>
    </row>
    <row r="23" spans="1:13">
      <c r="A23" s="6">
        <v>21</v>
      </c>
      <c r="B23" s="16" t="s">
        <v>106</v>
      </c>
      <c r="C23" s="6" t="s">
        <v>107</v>
      </c>
      <c r="D23" s="11" t="s">
        <v>108</v>
      </c>
      <c r="E23" s="12" t="s">
        <v>20</v>
      </c>
      <c r="F23" s="17">
        <v>31604</v>
      </c>
      <c r="G23" s="6" t="s">
        <v>49</v>
      </c>
      <c r="H23" s="6" t="s">
        <v>109</v>
      </c>
      <c r="I23" s="6" t="s">
        <v>23</v>
      </c>
      <c r="J23" s="14" t="s">
        <v>24</v>
      </c>
      <c r="K23" s="17">
        <v>42769</v>
      </c>
      <c r="L23" s="15">
        <f>2374.33</f>
        <v>2374.33</v>
      </c>
      <c r="M23" s="6">
        <v>1</v>
      </c>
    </row>
    <row r="24" spans="1:13">
      <c r="A24" s="6">
        <v>22</v>
      </c>
      <c r="B24" s="16" t="s">
        <v>110</v>
      </c>
      <c r="C24" s="6" t="s">
        <v>111</v>
      </c>
      <c r="D24" s="11" t="s">
        <v>112</v>
      </c>
      <c r="E24" s="12" t="s">
        <v>20</v>
      </c>
      <c r="F24" s="17">
        <v>32202</v>
      </c>
      <c r="G24" s="6" t="s">
        <v>74</v>
      </c>
      <c r="H24" s="6" t="s">
        <v>113</v>
      </c>
      <c r="I24" s="6" t="s">
        <v>51</v>
      </c>
      <c r="J24" s="14" t="s">
        <v>24</v>
      </c>
      <c r="K24" s="17">
        <v>42846</v>
      </c>
      <c r="L24" s="15">
        <f>2197.26</f>
        <v>2197.2600000000002</v>
      </c>
      <c r="M24" s="6">
        <v>1</v>
      </c>
    </row>
    <row r="25" spans="1:13">
      <c r="A25" s="6">
        <v>23</v>
      </c>
      <c r="B25" s="16" t="s">
        <v>114</v>
      </c>
      <c r="C25" s="6" t="s">
        <v>115</v>
      </c>
      <c r="D25" s="11" t="s">
        <v>116</v>
      </c>
      <c r="E25" s="12" t="s">
        <v>20</v>
      </c>
      <c r="F25" s="17">
        <v>27559</v>
      </c>
      <c r="G25" s="6" t="s">
        <v>40</v>
      </c>
      <c r="H25" s="6" t="s">
        <v>41</v>
      </c>
      <c r="I25" s="6" t="s">
        <v>83</v>
      </c>
      <c r="J25" s="14" t="s">
        <v>24</v>
      </c>
      <c r="K25" s="17">
        <v>42859</v>
      </c>
      <c r="L25" s="15">
        <f>2218.99</f>
        <v>2218.9899999999998</v>
      </c>
      <c r="M25" s="6">
        <v>1</v>
      </c>
    </row>
    <row r="26" spans="1:13">
      <c r="A26" s="6">
        <v>24</v>
      </c>
      <c r="B26" s="16" t="s">
        <v>117</v>
      </c>
      <c r="C26" s="6" t="s">
        <v>118</v>
      </c>
      <c r="D26" s="11" t="s">
        <v>119</v>
      </c>
      <c r="E26" s="12" t="s">
        <v>20</v>
      </c>
      <c r="F26" s="17">
        <v>26756</v>
      </c>
      <c r="G26" s="6" t="s">
        <v>74</v>
      </c>
      <c r="H26" s="6" t="s">
        <v>120</v>
      </c>
      <c r="I26" s="6" t="s">
        <v>83</v>
      </c>
      <c r="J26" s="14" t="s">
        <v>24</v>
      </c>
      <c r="K26" s="17">
        <v>42871</v>
      </c>
      <c r="L26" s="15">
        <f>2182.22</f>
        <v>2182.2199999999998</v>
      </c>
      <c r="M26" s="6">
        <v>1</v>
      </c>
    </row>
    <row r="27" spans="1:13">
      <c r="A27" s="6">
        <v>25</v>
      </c>
      <c r="B27" s="16" t="s">
        <v>110</v>
      </c>
      <c r="C27" s="6" t="s">
        <v>121</v>
      </c>
      <c r="D27" s="11" t="s">
        <v>122</v>
      </c>
      <c r="E27" s="12" t="s">
        <v>20</v>
      </c>
      <c r="F27" s="17">
        <v>27054</v>
      </c>
      <c r="G27" s="6" t="s">
        <v>123</v>
      </c>
      <c r="H27" s="6" t="s">
        <v>124</v>
      </c>
      <c r="I27" s="6" t="s">
        <v>83</v>
      </c>
      <c r="J27" s="14" t="s">
        <v>24</v>
      </c>
      <c r="K27" s="17">
        <v>42929</v>
      </c>
      <c r="L27" s="15">
        <v>2097.9499999999998</v>
      </c>
      <c r="M27" s="6">
        <v>1</v>
      </c>
    </row>
    <row r="28" spans="1:13">
      <c r="A28" s="6">
        <v>26</v>
      </c>
      <c r="B28" s="16" t="s">
        <v>125</v>
      </c>
      <c r="C28" s="6" t="s">
        <v>126</v>
      </c>
      <c r="D28" s="11" t="s">
        <v>127</v>
      </c>
      <c r="E28" s="18" t="s">
        <v>128</v>
      </c>
      <c r="F28" s="17">
        <v>27072</v>
      </c>
      <c r="G28" s="6" t="s">
        <v>74</v>
      </c>
      <c r="H28" s="6" t="s">
        <v>113</v>
      </c>
      <c r="I28" s="6" t="s">
        <v>129</v>
      </c>
      <c r="J28" s="14" t="s">
        <v>24</v>
      </c>
      <c r="K28" s="17">
        <v>42677</v>
      </c>
      <c r="L28" s="15"/>
    </row>
    <row r="29" spans="1:13">
      <c r="A29" s="6">
        <v>27</v>
      </c>
      <c r="B29" s="16" t="s">
        <v>130</v>
      </c>
      <c r="C29" s="6" t="s">
        <v>131</v>
      </c>
      <c r="D29" s="11" t="s">
        <v>132</v>
      </c>
      <c r="E29" s="19" t="s">
        <v>133</v>
      </c>
      <c r="F29" s="17">
        <v>26233</v>
      </c>
      <c r="G29" s="6" t="s">
        <v>28</v>
      </c>
      <c r="H29" s="6" t="s">
        <v>134</v>
      </c>
      <c r="I29" s="6" t="s">
        <v>135</v>
      </c>
      <c r="J29" s="14" t="s">
        <v>24</v>
      </c>
      <c r="K29" s="17">
        <v>42681</v>
      </c>
      <c r="L29" s="15"/>
    </row>
    <row r="30" spans="1:13">
      <c r="A30" s="6">
        <v>28</v>
      </c>
      <c r="B30" s="16" t="s">
        <v>46</v>
      </c>
      <c r="C30" s="6" t="s">
        <v>136</v>
      </c>
      <c r="D30" s="11" t="s">
        <v>137</v>
      </c>
      <c r="E30" s="20" t="s">
        <v>138</v>
      </c>
      <c r="F30" s="17">
        <v>33406</v>
      </c>
      <c r="G30" s="6" t="s">
        <v>139</v>
      </c>
      <c r="H30" s="6" t="s">
        <v>140</v>
      </c>
      <c r="I30" s="6" t="s">
        <v>141</v>
      </c>
      <c r="J30" s="14" t="s">
        <v>24</v>
      </c>
      <c r="K30" s="17">
        <v>42690</v>
      </c>
      <c r="L30" s="15"/>
    </row>
    <row r="31" spans="1:13">
      <c r="A31" s="6">
        <v>29</v>
      </c>
      <c r="B31" s="16" t="s">
        <v>142</v>
      </c>
      <c r="C31" s="6" t="s">
        <v>143</v>
      </c>
      <c r="D31" s="11" t="s">
        <v>116</v>
      </c>
      <c r="E31" s="18" t="s">
        <v>128</v>
      </c>
      <c r="F31" s="17">
        <v>27559</v>
      </c>
      <c r="G31" s="6" t="s">
        <v>40</v>
      </c>
      <c r="H31" s="6" t="s">
        <v>41</v>
      </c>
      <c r="I31" s="6" t="s">
        <v>83</v>
      </c>
      <c r="J31" s="14" t="s">
        <v>24</v>
      </c>
      <c r="K31" s="17">
        <v>42699</v>
      </c>
      <c r="L31" s="15"/>
    </row>
    <row r="32" spans="1:13">
      <c r="A32" s="6">
        <v>30</v>
      </c>
      <c r="B32" s="16" t="s">
        <v>144</v>
      </c>
      <c r="C32" s="6" t="s">
        <v>145</v>
      </c>
      <c r="D32" s="11" t="s">
        <v>146</v>
      </c>
      <c r="E32" s="19" t="s">
        <v>133</v>
      </c>
      <c r="F32" s="17">
        <v>32105</v>
      </c>
      <c r="G32" s="6" t="s">
        <v>40</v>
      </c>
      <c r="H32" s="6" t="s">
        <v>147</v>
      </c>
      <c r="I32" s="6" t="s">
        <v>23</v>
      </c>
      <c r="J32" s="14" t="s">
        <v>24</v>
      </c>
      <c r="K32" s="17">
        <v>42701</v>
      </c>
      <c r="L32" s="15"/>
    </row>
    <row r="33" spans="1:13">
      <c r="A33" s="6">
        <v>31</v>
      </c>
      <c r="B33" s="16" t="s">
        <v>148</v>
      </c>
      <c r="C33" s="6" t="s">
        <v>149</v>
      </c>
      <c r="D33" s="11" t="s">
        <v>150</v>
      </c>
      <c r="E33" s="21" t="s">
        <v>151</v>
      </c>
      <c r="F33" s="17">
        <v>30370</v>
      </c>
      <c r="G33" s="6" t="s">
        <v>40</v>
      </c>
      <c r="H33" s="6" t="s">
        <v>152</v>
      </c>
      <c r="I33" s="6" t="s">
        <v>153</v>
      </c>
      <c r="J33" s="14" t="s">
        <v>24</v>
      </c>
      <c r="K33" s="17">
        <v>42723</v>
      </c>
      <c r="L33" s="15"/>
    </row>
    <row r="34" spans="1:13">
      <c r="A34" s="6">
        <v>32</v>
      </c>
      <c r="B34" s="16" t="s">
        <v>154</v>
      </c>
      <c r="C34" s="6" t="s">
        <v>155</v>
      </c>
      <c r="D34" s="11" t="s">
        <v>156</v>
      </c>
      <c r="E34" s="18" t="s">
        <v>128</v>
      </c>
      <c r="F34" s="17">
        <v>33373</v>
      </c>
      <c r="G34" s="6" t="s">
        <v>49</v>
      </c>
      <c r="H34" s="6" t="s">
        <v>157</v>
      </c>
      <c r="I34" s="6" t="s">
        <v>158</v>
      </c>
      <c r="J34" s="14" t="s">
        <v>159</v>
      </c>
      <c r="K34" s="17">
        <v>42723</v>
      </c>
      <c r="L34" s="15"/>
    </row>
    <row r="35" spans="1:13">
      <c r="A35" s="6">
        <v>33</v>
      </c>
      <c r="B35" s="16" t="s">
        <v>160</v>
      </c>
      <c r="C35" s="6" t="s">
        <v>161</v>
      </c>
      <c r="D35" s="11" t="s">
        <v>162</v>
      </c>
      <c r="E35" s="18" t="s">
        <v>128</v>
      </c>
      <c r="F35" s="17">
        <v>31048</v>
      </c>
      <c r="G35" s="6" t="s">
        <v>28</v>
      </c>
      <c r="H35" s="6" t="s">
        <v>163</v>
      </c>
      <c r="I35" s="6" t="s">
        <v>164</v>
      </c>
      <c r="J35" s="14" t="s">
        <v>24</v>
      </c>
      <c r="K35" s="17">
        <v>42723</v>
      </c>
      <c r="L35" s="15"/>
    </row>
    <row r="36" spans="1:13">
      <c r="A36" s="6">
        <v>34</v>
      </c>
      <c r="B36" s="16" t="s">
        <v>165</v>
      </c>
      <c r="C36" s="6" t="s">
        <v>166</v>
      </c>
      <c r="D36" s="11" t="s">
        <v>167</v>
      </c>
      <c r="E36" s="18" t="s">
        <v>128</v>
      </c>
      <c r="F36" s="17">
        <v>22775</v>
      </c>
      <c r="G36" s="6" t="s">
        <v>28</v>
      </c>
      <c r="H36" s="6" t="s">
        <v>168</v>
      </c>
      <c r="I36" s="6" t="s">
        <v>23</v>
      </c>
      <c r="J36" s="14" t="s">
        <v>30</v>
      </c>
      <c r="K36" s="17">
        <v>42732</v>
      </c>
      <c r="L36" s="15"/>
    </row>
    <row r="37" spans="1:13">
      <c r="A37" s="6">
        <v>35</v>
      </c>
      <c r="B37" s="16" t="s">
        <v>169</v>
      </c>
      <c r="C37" s="6" t="s">
        <v>170</v>
      </c>
      <c r="D37" s="11" t="s">
        <v>171</v>
      </c>
      <c r="E37" s="19" t="s">
        <v>133</v>
      </c>
      <c r="F37" s="17">
        <v>32023</v>
      </c>
      <c r="G37" s="6" t="s">
        <v>28</v>
      </c>
      <c r="H37" s="6" t="s">
        <v>172</v>
      </c>
      <c r="I37" s="6" t="s">
        <v>23</v>
      </c>
      <c r="J37" s="14" t="s">
        <v>24</v>
      </c>
      <c r="K37" s="17">
        <v>42739</v>
      </c>
      <c r="L37" s="15">
        <v>940.58</v>
      </c>
      <c r="M37" s="6">
        <v>1</v>
      </c>
    </row>
    <row r="38" spans="1:13">
      <c r="A38" s="6">
        <v>36</v>
      </c>
      <c r="B38" s="16" t="s">
        <v>173</v>
      </c>
      <c r="C38" s="6" t="s">
        <v>174</v>
      </c>
      <c r="D38" s="11" t="s">
        <v>175</v>
      </c>
      <c r="E38" s="18" t="s">
        <v>128</v>
      </c>
      <c r="F38" s="17">
        <v>27838</v>
      </c>
      <c r="G38" s="6" t="s">
        <v>28</v>
      </c>
      <c r="H38" s="6" t="s">
        <v>176</v>
      </c>
      <c r="I38" s="6" t="s">
        <v>23</v>
      </c>
      <c r="J38" s="14" t="s">
        <v>24</v>
      </c>
      <c r="K38" s="17">
        <v>42740</v>
      </c>
      <c r="L38" s="15">
        <v>952.87</v>
      </c>
      <c r="M38" s="6">
        <v>1</v>
      </c>
    </row>
    <row r="39" spans="1:13">
      <c r="A39" s="6">
        <v>37</v>
      </c>
      <c r="B39" s="6" t="s">
        <v>177</v>
      </c>
      <c r="C39" t="s">
        <v>178</v>
      </c>
      <c r="D39" s="11" t="s">
        <v>179</v>
      </c>
      <c r="E39" s="20" t="s">
        <v>138</v>
      </c>
      <c r="F39" s="13">
        <v>27639</v>
      </c>
      <c r="G39" t="s">
        <v>40</v>
      </c>
      <c r="H39" t="s">
        <v>180</v>
      </c>
      <c r="I39" s="6" t="s">
        <v>23</v>
      </c>
      <c r="J39" s="14" t="s">
        <v>24</v>
      </c>
      <c r="K39" s="17">
        <v>42743</v>
      </c>
      <c r="L39" s="15">
        <v>940.87</v>
      </c>
      <c r="M39" s="6">
        <v>1</v>
      </c>
    </row>
    <row r="40" spans="1:13">
      <c r="A40" s="6">
        <v>38</v>
      </c>
      <c r="B40" s="16" t="s">
        <v>181</v>
      </c>
      <c r="C40" t="s">
        <v>182</v>
      </c>
      <c r="D40" s="11" t="s">
        <v>183</v>
      </c>
      <c r="E40" s="19" t="s">
        <v>133</v>
      </c>
      <c r="F40" s="13">
        <v>27678</v>
      </c>
      <c r="G40" t="s">
        <v>40</v>
      </c>
      <c r="H40" t="s">
        <v>184</v>
      </c>
      <c r="I40" s="6" t="s">
        <v>51</v>
      </c>
      <c r="J40" s="14" t="s">
        <v>24</v>
      </c>
      <c r="K40" s="17">
        <v>42745</v>
      </c>
      <c r="L40" s="15">
        <v>957.78</v>
      </c>
      <c r="M40" s="6">
        <v>1</v>
      </c>
    </row>
    <row r="41" spans="1:13">
      <c r="A41" s="6">
        <v>39</v>
      </c>
      <c r="B41" s="16" t="s">
        <v>185</v>
      </c>
      <c r="C41" t="s">
        <v>186</v>
      </c>
      <c r="D41" s="11" t="s">
        <v>187</v>
      </c>
      <c r="E41" s="22" t="s">
        <v>188</v>
      </c>
      <c r="F41" s="13">
        <v>31871</v>
      </c>
      <c r="G41" t="s">
        <v>189</v>
      </c>
      <c r="H41" t="s">
        <v>190</v>
      </c>
      <c r="I41" s="6" t="s">
        <v>23</v>
      </c>
      <c r="J41" s="14" t="s">
        <v>24</v>
      </c>
      <c r="K41" s="17">
        <v>42755</v>
      </c>
      <c r="L41" s="15">
        <f>967.97+366.11</f>
        <v>1334.08</v>
      </c>
      <c r="M41" s="6">
        <v>1</v>
      </c>
    </row>
    <row r="42" spans="1:13">
      <c r="A42" s="6">
        <v>40</v>
      </c>
      <c r="B42" s="16" t="s">
        <v>191</v>
      </c>
      <c r="C42" s="6" t="s">
        <v>192</v>
      </c>
      <c r="D42" s="11" t="s">
        <v>193</v>
      </c>
      <c r="E42" s="18" t="s">
        <v>128</v>
      </c>
      <c r="F42" s="17">
        <v>33477</v>
      </c>
      <c r="G42" s="6" t="s">
        <v>28</v>
      </c>
      <c r="H42" s="6" t="s">
        <v>194</v>
      </c>
      <c r="I42" s="6" t="s">
        <v>23</v>
      </c>
      <c r="J42" s="14" t="s">
        <v>30</v>
      </c>
      <c r="K42" s="17">
        <v>42755</v>
      </c>
      <c r="L42" s="15">
        <f>1251</f>
        <v>1251</v>
      </c>
      <c r="M42" s="6">
        <v>1</v>
      </c>
    </row>
    <row r="43" spans="1:13">
      <c r="A43" s="6">
        <v>41</v>
      </c>
      <c r="B43" s="6" t="s">
        <v>177</v>
      </c>
      <c r="C43" t="s">
        <v>178</v>
      </c>
      <c r="D43" s="11" t="s">
        <v>179</v>
      </c>
      <c r="E43" s="18" t="s">
        <v>128</v>
      </c>
      <c r="F43" s="13">
        <v>27639</v>
      </c>
      <c r="G43" t="s">
        <v>40</v>
      </c>
      <c r="H43" t="s">
        <v>180</v>
      </c>
      <c r="I43" s="6" t="s">
        <v>23</v>
      </c>
      <c r="J43" s="14" t="s">
        <v>24</v>
      </c>
      <c r="K43" s="17">
        <v>42760</v>
      </c>
      <c r="L43" s="15">
        <f>950.45</f>
        <v>950.45</v>
      </c>
      <c r="M43" s="6">
        <v>1</v>
      </c>
    </row>
    <row r="44" spans="1:13">
      <c r="A44" s="6">
        <v>42</v>
      </c>
      <c r="B44" s="16" t="s">
        <v>195</v>
      </c>
      <c r="C44" s="6" t="s">
        <v>196</v>
      </c>
      <c r="D44" s="11" t="s">
        <v>197</v>
      </c>
      <c r="E44" s="22" t="s">
        <v>188</v>
      </c>
      <c r="F44" s="17">
        <v>28600</v>
      </c>
      <c r="G44" s="6" t="s">
        <v>40</v>
      </c>
      <c r="H44" s="6" t="s">
        <v>55</v>
      </c>
      <c r="I44" s="6" t="s">
        <v>83</v>
      </c>
      <c r="J44" s="14" t="s">
        <v>24</v>
      </c>
      <c r="K44" s="17">
        <v>42779</v>
      </c>
      <c r="L44" s="15">
        <f>896.18</f>
        <v>896.18</v>
      </c>
      <c r="M44" s="6">
        <v>1</v>
      </c>
    </row>
    <row r="45" spans="1:13">
      <c r="A45" s="6">
        <v>43</v>
      </c>
      <c r="B45" s="16" t="s">
        <v>185</v>
      </c>
      <c r="C45" t="s">
        <v>186</v>
      </c>
      <c r="D45" s="11" t="s">
        <v>187</v>
      </c>
      <c r="E45" s="18" t="s">
        <v>128</v>
      </c>
      <c r="F45" s="13">
        <v>31871</v>
      </c>
      <c r="G45" t="s">
        <v>189</v>
      </c>
      <c r="H45" t="s">
        <v>190</v>
      </c>
      <c r="I45" s="6" t="s">
        <v>23</v>
      </c>
      <c r="J45" s="14" t="s">
        <v>24</v>
      </c>
      <c r="K45" s="17">
        <v>42782</v>
      </c>
      <c r="L45" s="15">
        <f>897.28</f>
        <v>897.28</v>
      </c>
      <c r="M45" s="6">
        <v>1</v>
      </c>
    </row>
    <row r="46" spans="1:13">
      <c r="A46" s="6">
        <v>44</v>
      </c>
      <c r="B46" s="16" t="s">
        <v>198</v>
      </c>
      <c r="C46" s="6" t="s">
        <v>199</v>
      </c>
      <c r="D46" s="11" t="s">
        <v>200</v>
      </c>
      <c r="E46" s="19" t="s">
        <v>133</v>
      </c>
      <c r="F46" s="17">
        <v>33091</v>
      </c>
      <c r="G46" s="6" t="s">
        <v>49</v>
      </c>
      <c r="H46" s="6" t="s">
        <v>201</v>
      </c>
      <c r="I46" s="6" t="s">
        <v>23</v>
      </c>
      <c r="J46" s="14" t="s">
        <v>159</v>
      </c>
      <c r="K46" s="17">
        <v>42782</v>
      </c>
      <c r="L46" s="15">
        <f>996.5</f>
        <v>996.5</v>
      </c>
      <c r="M46" s="6">
        <v>1</v>
      </c>
    </row>
    <row r="47" spans="1:13">
      <c r="A47" s="6">
        <v>45</v>
      </c>
      <c r="B47" s="16" t="s">
        <v>202</v>
      </c>
      <c r="C47" s="6" t="s">
        <v>203</v>
      </c>
      <c r="D47" s="11" t="s">
        <v>204</v>
      </c>
      <c r="E47" s="20" t="s">
        <v>138</v>
      </c>
      <c r="F47" s="17">
        <v>27203</v>
      </c>
      <c r="G47" s="6" t="s">
        <v>40</v>
      </c>
      <c r="H47" s="6" t="s">
        <v>55</v>
      </c>
      <c r="I47" s="6" t="s">
        <v>205</v>
      </c>
      <c r="J47" s="14" t="s">
        <v>24</v>
      </c>
      <c r="K47" s="17">
        <v>42813</v>
      </c>
      <c r="L47" s="15">
        <f>841.32</f>
        <v>841.32</v>
      </c>
      <c r="M47" s="6">
        <v>1</v>
      </c>
    </row>
    <row r="48" spans="1:13">
      <c r="A48" s="6">
        <v>46</v>
      </c>
      <c r="B48" s="16" t="s">
        <v>206</v>
      </c>
      <c r="C48" s="6" t="s">
        <v>207</v>
      </c>
      <c r="D48" s="11" t="s">
        <v>208</v>
      </c>
      <c r="E48" s="19" t="s">
        <v>133</v>
      </c>
      <c r="F48" s="17">
        <v>20612</v>
      </c>
      <c r="G48" s="6" t="s">
        <v>40</v>
      </c>
      <c r="H48" s="6" t="s">
        <v>152</v>
      </c>
      <c r="I48" s="6" t="s">
        <v>205</v>
      </c>
      <c r="J48" s="14" t="s">
        <v>24</v>
      </c>
      <c r="K48" s="17">
        <v>42822</v>
      </c>
      <c r="L48" s="15">
        <v>833.68</v>
      </c>
      <c r="M48" s="6">
        <v>1</v>
      </c>
    </row>
    <row r="49" spans="1:13">
      <c r="A49" s="6">
        <v>47</v>
      </c>
      <c r="B49" s="16" t="s">
        <v>209</v>
      </c>
      <c r="C49" s="6" t="s">
        <v>210</v>
      </c>
      <c r="D49" s="11" t="s">
        <v>211</v>
      </c>
      <c r="E49" s="20" t="s">
        <v>138</v>
      </c>
      <c r="F49" s="17">
        <v>31687</v>
      </c>
      <c r="G49" s="6" t="s">
        <v>28</v>
      </c>
      <c r="H49" s="6" t="s">
        <v>212</v>
      </c>
      <c r="I49" s="6" t="s">
        <v>23</v>
      </c>
      <c r="J49" s="14" t="s">
        <v>24</v>
      </c>
      <c r="K49" s="17">
        <v>42830</v>
      </c>
      <c r="L49" s="15">
        <f>831.38</f>
        <v>831.38</v>
      </c>
      <c r="M49" s="6">
        <v>1</v>
      </c>
    </row>
    <row r="50" spans="1:13">
      <c r="A50" s="6">
        <v>48</v>
      </c>
      <c r="B50" s="16" t="s">
        <v>88</v>
      </c>
      <c r="C50" s="6" t="s">
        <v>213</v>
      </c>
      <c r="D50" s="11" t="s">
        <v>214</v>
      </c>
      <c r="E50" s="22" t="s">
        <v>188</v>
      </c>
      <c r="F50" s="17">
        <v>28827</v>
      </c>
      <c r="G50" s="6" t="s">
        <v>28</v>
      </c>
      <c r="H50" s="6" t="s">
        <v>98</v>
      </c>
      <c r="I50" s="6" t="s">
        <v>51</v>
      </c>
      <c r="J50" s="14" t="s">
        <v>24</v>
      </c>
      <c r="K50" s="17">
        <v>42845</v>
      </c>
      <c r="L50" s="15">
        <f>836.55</f>
        <v>836.55</v>
      </c>
      <c r="M50" s="6">
        <v>1</v>
      </c>
    </row>
    <row r="51" spans="1:13">
      <c r="A51" s="6">
        <v>49</v>
      </c>
      <c r="B51" s="16" t="s">
        <v>215</v>
      </c>
      <c r="C51" s="6" t="s">
        <v>216</v>
      </c>
      <c r="D51" s="11" t="s">
        <v>217</v>
      </c>
      <c r="E51" s="20" t="s">
        <v>138</v>
      </c>
      <c r="F51" s="17">
        <v>30617</v>
      </c>
      <c r="G51" s="6" t="s">
        <v>28</v>
      </c>
      <c r="H51" s="6" t="s">
        <v>218</v>
      </c>
      <c r="I51" s="6" t="s">
        <v>83</v>
      </c>
      <c r="J51" s="14" t="s">
        <v>30</v>
      </c>
      <c r="K51" s="17">
        <v>42858</v>
      </c>
      <c r="L51" s="15">
        <v>933</v>
      </c>
      <c r="M51" s="6">
        <v>1</v>
      </c>
    </row>
    <row r="52" spans="1:13">
      <c r="A52" s="6">
        <v>50</v>
      </c>
      <c r="B52" s="16" t="s">
        <v>46</v>
      </c>
      <c r="C52" s="6" t="s">
        <v>219</v>
      </c>
      <c r="D52" s="11" t="s">
        <v>220</v>
      </c>
      <c r="E52" s="20" t="s">
        <v>138</v>
      </c>
      <c r="F52" s="17">
        <v>23152</v>
      </c>
      <c r="G52" s="6" t="s">
        <v>40</v>
      </c>
      <c r="H52" s="6" t="s">
        <v>221</v>
      </c>
      <c r="I52" s="6" t="s">
        <v>23</v>
      </c>
      <c r="J52" s="14" t="s">
        <v>24</v>
      </c>
      <c r="K52" s="13">
        <v>42320</v>
      </c>
      <c r="L52" s="15"/>
    </row>
    <row r="53" spans="1:13">
      <c r="A53" s="6">
        <v>51</v>
      </c>
      <c r="B53" s="16" t="s">
        <v>222</v>
      </c>
      <c r="C53" s="6" t="s">
        <v>223</v>
      </c>
      <c r="D53" s="11" t="s">
        <v>224</v>
      </c>
      <c r="E53" s="20" t="s">
        <v>138</v>
      </c>
      <c r="F53" s="17">
        <v>28373</v>
      </c>
      <c r="G53" s="6" t="s">
        <v>28</v>
      </c>
      <c r="H53" s="6" t="s">
        <v>98</v>
      </c>
      <c r="I53" s="6" t="s">
        <v>23</v>
      </c>
      <c r="J53" s="14" t="s">
        <v>24</v>
      </c>
      <c r="K53" s="17">
        <v>42881</v>
      </c>
      <c r="L53" s="15">
        <v>820.93</v>
      </c>
      <c r="M53" s="6">
        <v>1</v>
      </c>
    </row>
    <row r="54" spans="1:13">
      <c r="A54" s="6">
        <v>52</v>
      </c>
      <c r="B54" s="16" t="s">
        <v>225</v>
      </c>
      <c r="C54" s="6" t="s">
        <v>226</v>
      </c>
      <c r="D54" s="11" t="s">
        <v>227</v>
      </c>
      <c r="E54" s="20" t="s">
        <v>138</v>
      </c>
      <c r="F54" s="17">
        <v>32827</v>
      </c>
      <c r="G54" s="6" t="s">
        <v>74</v>
      </c>
      <c r="H54" s="6" t="s">
        <v>228</v>
      </c>
      <c r="I54" s="6" t="s">
        <v>23</v>
      </c>
      <c r="J54" s="14" t="s">
        <v>24</v>
      </c>
      <c r="K54" s="17">
        <v>42927</v>
      </c>
      <c r="L54" s="15">
        <f>803.76</f>
        <v>803.76</v>
      </c>
      <c r="M54" s="6">
        <v>1</v>
      </c>
    </row>
    <row r="55" spans="1:13">
      <c r="A55" s="6">
        <v>53</v>
      </c>
      <c r="B55" s="16" t="s">
        <v>99</v>
      </c>
      <c r="C55" s="6" t="s">
        <v>229</v>
      </c>
      <c r="D55" s="11" t="s">
        <v>230</v>
      </c>
      <c r="E55" s="18" t="s">
        <v>128</v>
      </c>
      <c r="F55" s="17">
        <v>34768</v>
      </c>
      <c r="G55" s="6" t="s">
        <v>28</v>
      </c>
      <c r="H55" s="6" t="s">
        <v>231</v>
      </c>
      <c r="I55" s="6" t="s">
        <v>23</v>
      </c>
      <c r="J55" s="14" t="s">
        <v>24</v>
      </c>
      <c r="K55" s="17">
        <v>42961</v>
      </c>
      <c r="L55" s="15">
        <f>790.39</f>
        <v>790.39</v>
      </c>
      <c r="M55" s="6">
        <v>1</v>
      </c>
    </row>
    <row r="56" spans="1:13">
      <c r="A56" s="6">
        <v>54</v>
      </c>
      <c r="B56" s="16" t="s">
        <v>232</v>
      </c>
      <c r="C56" s="6" t="s">
        <v>233</v>
      </c>
      <c r="D56" s="11" t="s">
        <v>234</v>
      </c>
      <c r="E56" s="18" t="s">
        <v>128</v>
      </c>
      <c r="F56" s="17"/>
      <c r="J56" s="14" t="s">
        <v>24</v>
      </c>
      <c r="K56" s="17">
        <v>42992</v>
      </c>
      <c r="L56" s="15">
        <v>781.8</v>
      </c>
      <c r="M56" s="6">
        <v>1</v>
      </c>
    </row>
    <row r="57" spans="1:13">
      <c r="A57" s="6">
        <v>55</v>
      </c>
      <c r="B57" s="6" t="s">
        <v>235</v>
      </c>
      <c r="C57" s="6" t="s">
        <v>236</v>
      </c>
      <c r="D57" s="6" t="s">
        <v>237</v>
      </c>
      <c r="E57" s="19" t="s">
        <v>133</v>
      </c>
      <c r="F57" s="17">
        <v>22767</v>
      </c>
      <c r="G57" s="6" t="s">
        <v>189</v>
      </c>
      <c r="H57" s="6" t="s">
        <v>238</v>
      </c>
      <c r="I57" s="6" t="s">
        <v>83</v>
      </c>
      <c r="J57" s="14" t="s">
        <v>24</v>
      </c>
      <c r="K57" s="17">
        <v>43003</v>
      </c>
      <c r="L57" s="15">
        <v>789.79</v>
      </c>
      <c r="M57"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O67"/>
  <sheetViews>
    <sheetView windowProtection="1" workbookViewId="0"/>
  </sheetViews>
  <sheetFormatPr baseColWidth="10" defaultRowHeight="15"/>
  <sheetData>
    <row r="1" spans="1:15">
      <c r="A1" s="6" t="s">
        <v>3</v>
      </c>
      <c r="B1" s="6" t="s">
        <v>4</v>
      </c>
      <c r="C1" s="6" t="s">
        <v>5</v>
      </c>
      <c r="D1" s="6" t="s">
        <v>6</v>
      </c>
      <c r="E1" s="6" t="s">
        <v>7</v>
      </c>
      <c r="F1" s="6" t="s">
        <v>239</v>
      </c>
      <c r="G1" s="6" t="s">
        <v>8</v>
      </c>
      <c r="H1" s="6" t="s">
        <v>9</v>
      </c>
      <c r="I1" s="6" t="s">
        <v>10</v>
      </c>
      <c r="J1" s="6" t="s">
        <v>240</v>
      </c>
      <c r="K1" s="6" t="s">
        <v>12</v>
      </c>
      <c r="L1" s="6" t="s">
        <v>13</v>
      </c>
      <c r="M1" s="6" t="s">
        <v>14</v>
      </c>
      <c r="N1" s="6" t="s">
        <v>15</v>
      </c>
      <c r="O1" s="7" t="s">
        <v>16</v>
      </c>
    </row>
    <row r="2" spans="1:15" ht="26.25">
      <c r="A2" s="8"/>
      <c r="B2" s="8"/>
      <c r="C2" s="8"/>
      <c r="D2" s="8"/>
      <c r="E2" s="8"/>
      <c r="F2" s="8"/>
      <c r="G2" s="8"/>
      <c r="H2" s="8"/>
      <c r="I2" s="8"/>
      <c r="J2" s="8"/>
      <c r="K2" s="8"/>
      <c r="L2" s="8"/>
      <c r="M2" s="8"/>
      <c r="N2" s="8"/>
      <c r="O2" s="10">
        <f>SUM(M3:M124,O5,O7,O9)</f>
        <v>99379.240000000049</v>
      </c>
    </row>
    <row r="3" spans="1:15">
      <c r="A3" s="6">
        <v>1</v>
      </c>
      <c r="B3" s="6" t="s">
        <v>17</v>
      </c>
      <c r="C3" s="6" t="s">
        <v>18</v>
      </c>
      <c r="D3" s="11" t="s">
        <v>19</v>
      </c>
      <c r="E3" s="12" t="s">
        <v>20</v>
      </c>
      <c r="F3" s="6" t="s">
        <v>241</v>
      </c>
      <c r="G3" s="17">
        <v>25717</v>
      </c>
      <c r="H3" s="6" t="s">
        <v>21</v>
      </c>
      <c r="I3" s="6" t="s">
        <v>22</v>
      </c>
      <c r="J3" s="6" t="s">
        <v>23</v>
      </c>
      <c r="K3" s="14" t="s">
        <v>24</v>
      </c>
      <c r="L3" s="17">
        <v>42202</v>
      </c>
      <c r="M3" s="15"/>
      <c r="N3" s="6">
        <v>1</v>
      </c>
    </row>
    <row r="4" spans="1:15">
      <c r="A4" s="6">
        <v>2</v>
      </c>
      <c r="B4" s="6" t="s">
        <v>242</v>
      </c>
      <c r="C4" s="6" t="s">
        <v>243</v>
      </c>
      <c r="D4" s="11" t="s">
        <v>244</v>
      </c>
      <c r="E4" s="12" t="s">
        <v>20</v>
      </c>
      <c r="F4" s="6" t="s">
        <v>245</v>
      </c>
      <c r="G4" s="17">
        <v>27550</v>
      </c>
      <c r="H4" s="6" t="s">
        <v>40</v>
      </c>
      <c r="I4" s="6" t="s">
        <v>246</v>
      </c>
      <c r="J4" s="6" t="s">
        <v>247</v>
      </c>
      <c r="K4" s="14" t="s">
        <v>24</v>
      </c>
      <c r="L4" s="17">
        <v>42242</v>
      </c>
      <c r="M4" s="15"/>
      <c r="N4" s="6">
        <v>1</v>
      </c>
      <c r="O4" s="6" t="s">
        <v>36</v>
      </c>
    </row>
    <row r="5" spans="1:15">
      <c r="A5" s="6">
        <v>3</v>
      </c>
      <c r="B5" s="6" t="s">
        <v>248</v>
      </c>
      <c r="C5" s="6" t="s">
        <v>249</v>
      </c>
      <c r="D5" s="11" t="s">
        <v>250</v>
      </c>
      <c r="E5" s="12" t="s">
        <v>20</v>
      </c>
      <c r="F5" s="6" t="s">
        <v>251</v>
      </c>
      <c r="G5" s="17">
        <v>31729</v>
      </c>
      <c r="H5" s="6" t="s">
        <v>28</v>
      </c>
      <c r="I5" s="6" t="s">
        <v>62</v>
      </c>
      <c r="J5" s="6" t="s">
        <v>252</v>
      </c>
      <c r="K5" s="14" t="s">
        <v>30</v>
      </c>
      <c r="L5" s="17">
        <v>42254</v>
      </c>
      <c r="M5" s="15"/>
      <c r="N5" s="6">
        <v>1</v>
      </c>
      <c r="O5" s="15">
        <v>0</v>
      </c>
    </row>
    <row r="6" spans="1:15">
      <c r="A6" s="6">
        <v>4</v>
      </c>
      <c r="B6" s="6" t="s">
        <v>253</v>
      </c>
      <c r="C6" s="6" t="s">
        <v>254</v>
      </c>
      <c r="D6" s="11" t="s">
        <v>255</v>
      </c>
      <c r="E6" s="12" t="s">
        <v>20</v>
      </c>
      <c r="F6" s="6" t="s">
        <v>256</v>
      </c>
      <c r="G6" s="17">
        <v>30015</v>
      </c>
      <c r="H6" s="6" t="s">
        <v>28</v>
      </c>
      <c r="I6" s="6" t="s">
        <v>62</v>
      </c>
      <c r="J6" s="6" t="s">
        <v>257</v>
      </c>
      <c r="K6" s="14" t="s">
        <v>30</v>
      </c>
      <c r="L6" s="17">
        <v>42269</v>
      </c>
      <c r="M6" s="15"/>
      <c r="N6" s="6">
        <v>1</v>
      </c>
      <c r="O6" s="6" t="s">
        <v>23</v>
      </c>
    </row>
    <row r="7" spans="1:15">
      <c r="A7" s="6">
        <v>5</v>
      </c>
      <c r="B7" s="6" t="s">
        <v>258</v>
      </c>
      <c r="C7" s="6" t="s">
        <v>259</v>
      </c>
      <c r="D7" s="11" t="s">
        <v>260</v>
      </c>
      <c r="E7" s="12" t="s">
        <v>20</v>
      </c>
      <c r="F7" s="6" t="s">
        <v>261</v>
      </c>
      <c r="G7" s="17">
        <v>27634</v>
      </c>
      <c r="H7" s="6" t="s">
        <v>40</v>
      </c>
      <c r="I7" s="6" t="s">
        <v>262</v>
      </c>
      <c r="J7" s="6" t="s">
        <v>23</v>
      </c>
      <c r="K7" s="14" t="s">
        <v>24</v>
      </c>
      <c r="L7" s="17">
        <v>42269</v>
      </c>
      <c r="M7" s="15"/>
      <c r="N7" s="6">
        <v>1</v>
      </c>
      <c r="O7" s="15">
        <f>454.9+365+294.78+373.16+473.35+401.58+434.84+512.49+727.37+1539.54+377.76+1330.32+1520.86+1477.95</f>
        <v>10283.900000000001</v>
      </c>
    </row>
    <row r="8" spans="1:15">
      <c r="A8" s="6">
        <v>6</v>
      </c>
      <c r="B8" s="6" t="s">
        <v>263</v>
      </c>
      <c r="C8" s="6" t="s">
        <v>264</v>
      </c>
      <c r="D8" s="11" t="s">
        <v>265</v>
      </c>
      <c r="E8" s="12" t="s">
        <v>20</v>
      </c>
      <c r="F8" s="6" t="s">
        <v>266</v>
      </c>
      <c r="G8" s="17">
        <v>33352</v>
      </c>
      <c r="H8" s="6" t="s">
        <v>28</v>
      </c>
      <c r="I8" s="6" t="s">
        <v>267</v>
      </c>
      <c r="J8" s="6" t="s">
        <v>23</v>
      </c>
      <c r="K8" s="14" t="s">
        <v>30</v>
      </c>
      <c r="L8" s="17">
        <v>42282</v>
      </c>
      <c r="M8" s="15"/>
      <c r="N8" s="6">
        <v>2</v>
      </c>
      <c r="O8" t="s">
        <v>268</v>
      </c>
    </row>
    <row r="9" spans="1:15">
      <c r="A9" s="6">
        <v>7</v>
      </c>
      <c r="B9" s="6" t="s">
        <v>269</v>
      </c>
      <c r="C9" s="6" t="s">
        <v>270</v>
      </c>
      <c r="D9" s="11" t="s">
        <v>271</v>
      </c>
      <c r="E9" s="12" t="s">
        <v>20</v>
      </c>
      <c r="F9" s="6" t="s">
        <v>272</v>
      </c>
      <c r="G9" s="17">
        <v>34184</v>
      </c>
      <c r="H9" s="6" t="s">
        <v>28</v>
      </c>
      <c r="I9" s="6" t="s">
        <v>273</v>
      </c>
      <c r="J9" s="6" t="s">
        <v>51</v>
      </c>
      <c r="K9" s="14" t="s">
        <v>24</v>
      </c>
      <c r="L9" s="17">
        <v>42291</v>
      </c>
      <c r="M9" s="15"/>
      <c r="N9" s="6">
        <v>1</v>
      </c>
      <c r="O9" s="15">
        <f>1339.68+1234.41</f>
        <v>2574.09</v>
      </c>
    </row>
    <row r="10" spans="1:15">
      <c r="A10" s="6">
        <v>8</v>
      </c>
      <c r="B10" s="6" t="s">
        <v>274</v>
      </c>
      <c r="C10" s="6" t="s">
        <v>275</v>
      </c>
      <c r="D10" s="11" t="s">
        <v>276</v>
      </c>
      <c r="E10" s="12" t="s">
        <v>20</v>
      </c>
      <c r="F10" s="6" t="s">
        <v>277</v>
      </c>
      <c r="G10" s="17">
        <v>27141</v>
      </c>
      <c r="H10" s="6" t="s">
        <v>28</v>
      </c>
      <c r="I10" s="6" t="s">
        <v>62</v>
      </c>
      <c r="J10" s="6" t="s">
        <v>278</v>
      </c>
      <c r="K10" s="14" t="s">
        <v>24</v>
      </c>
      <c r="L10" s="17">
        <v>42319</v>
      </c>
      <c r="M10" s="15"/>
      <c r="N10" s="6">
        <v>1</v>
      </c>
    </row>
    <row r="11" spans="1:15">
      <c r="A11" s="6">
        <v>9</v>
      </c>
      <c r="B11" s="16" t="s">
        <v>279</v>
      </c>
      <c r="C11" s="6" t="s">
        <v>280</v>
      </c>
      <c r="D11" s="11" t="s">
        <v>281</v>
      </c>
      <c r="E11" s="12" t="s">
        <v>20</v>
      </c>
      <c r="F11" s="6" t="s">
        <v>282</v>
      </c>
      <c r="G11" s="17">
        <v>31451</v>
      </c>
      <c r="H11" s="6" t="s">
        <v>189</v>
      </c>
      <c r="I11" s="6" t="s">
        <v>238</v>
      </c>
      <c r="J11" s="6" t="s">
        <v>51</v>
      </c>
      <c r="K11" s="14" t="s">
        <v>24</v>
      </c>
      <c r="L11" s="17">
        <v>42356</v>
      </c>
      <c r="M11" s="15"/>
      <c r="N11" s="6">
        <v>1</v>
      </c>
    </row>
    <row r="12" spans="1:15">
      <c r="A12" s="6">
        <v>10</v>
      </c>
      <c r="B12" s="16" t="s">
        <v>283</v>
      </c>
      <c r="C12" s="6" t="s">
        <v>284</v>
      </c>
      <c r="D12" s="11" t="s">
        <v>285</v>
      </c>
      <c r="E12" s="12" t="s">
        <v>20</v>
      </c>
      <c r="F12" s="6" t="s">
        <v>286</v>
      </c>
      <c r="G12" s="17">
        <v>28086</v>
      </c>
      <c r="H12" s="6" t="s">
        <v>28</v>
      </c>
      <c r="I12" s="6" t="s">
        <v>287</v>
      </c>
      <c r="J12" s="6" t="s">
        <v>51</v>
      </c>
      <c r="K12" s="14" t="s">
        <v>30</v>
      </c>
      <c r="L12" s="17">
        <v>42361</v>
      </c>
      <c r="M12" s="15"/>
      <c r="N12" s="6">
        <v>1</v>
      </c>
    </row>
    <row r="13" spans="1:15">
      <c r="A13" s="6">
        <v>11</v>
      </c>
      <c r="B13" s="16" t="s">
        <v>288</v>
      </c>
      <c r="C13" s="6" t="s">
        <v>289</v>
      </c>
      <c r="D13" s="11" t="s">
        <v>290</v>
      </c>
      <c r="E13" s="12" t="s">
        <v>20</v>
      </c>
      <c r="F13" s="6" t="s">
        <v>291</v>
      </c>
      <c r="G13" s="17">
        <v>20454</v>
      </c>
      <c r="H13" s="6" t="s">
        <v>292</v>
      </c>
      <c r="I13" s="6" t="s">
        <v>293</v>
      </c>
      <c r="J13" s="6" t="s">
        <v>294</v>
      </c>
      <c r="K13" s="14" t="s">
        <v>24</v>
      </c>
      <c r="L13" s="17">
        <v>42365</v>
      </c>
      <c r="M13" s="15"/>
      <c r="N13" s="6">
        <v>1</v>
      </c>
    </row>
    <row r="14" spans="1:15">
      <c r="A14" s="6">
        <v>12</v>
      </c>
      <c r="B14" s="16" t="s">
        <v>295</v>
      </c>
      <c r="C14" s="6" t="s">
        <v>296</v>
      </c>
      <c r="D14" s="11" t="s">
        <v>297</v>
      </c>
      <c r="E14" s="12" t="s">
        <v>20</v>
      </c>
      <c r="F14" s="16" t="s">
        <v>298</v>
      </c>
      <c r="G14" s="17">
        <v>30076</v>
      </c>
      <c r="H14" s="6" t="s">
        <v>28</v>
      </c>
      <c r="I14" s="6" t="s">
        <v>267</v>
      </c>
      <c r="J14" s="6" t="s">
        <v>51</v>
      </c>
      <c r="K14" s="14" t="s">
        <v>30</v>
      </c>
      <c r="L14" s="17">
        <v>42367</v>
      </c>
      <c r="M14" s="15"/>
      <c r="N14" s="6">
        <v>1</v>
      </c>
    </row>
    <row r="15" spans="1:15">
      <c r="A15" s="6">
        <v>13</v>
      </c>
      <c r="B15" s="16" t="s">
        <v>25</v>
      </c>
      <c r="C15" s="6" t="s">
        <v>26</v>
      </c>
      <c r="D15" s="11" t="s">
        <v>27</v>
      </c>
      <c r="E15" s="12" t="s">
        <v>20</v>
      </c>
      <c r="F15" s="16" t="s">
        <v>299</v>
      </c>
      <c r="G15" s="17">
        <v>32250</v>
      </c>
      <c r="H15" s="6" t="s">
        <v>28</v>
      </c>
      <c r="I15" s="6" t="s">
        <v>29</v>
      </c>
      <c r="J15" s="6" t="s">
        <v>23</v>
      </c>
      <c r="K15" s="14" t="s">
        <v>30</v>
      </c>
      <c r="L15" s="17">
        <v>42382</v>
      </c>
      <c r="M15" s="15">
        <f>3558.73+570</f>
        <v>4128.7299999999996</v>
      </c>
      <c r="N15" s="6">
        <v>1</v>
      </c>
    </row>
    <row r="16" spans="1:15">
      <c r="A16" s="6">
        <v>14</v>
      </c>
      <c r="B16" s="16" t="s">
        <v>31</v>
      </c>
      <c r="C16" s="6" t="s">
        <v>32</v>
      </c>
      <c r="D16" s="11" t="s">
        <v>33</v>
      </c>
      <c r="E16" s="12" t="s">
        <v>20</v>
      </c>
      <c r="F16" s="16" t="s">
        <v>300</v>
      </c>
      <c r="G16" s="17">
        <v>30389</v>
      </c>
      <c r="H16" s="6" t="s">
        <v>34</v>
      </c>
      <c r="I16" s="6" t="s">
        <v>35</v>
      </c>
      <c r="J16" s="6" t="s">
        <v>23</v>
      </c>
      <c r="K16" s="14" t="s">
        <v>24</v>
      </c>
      <c r="L16" s="17">
        <v>42397</v>
      </c>
      <c r="M16" s="15">
        <f>2483.86</f>
        <v>2483.86</v>
      </c>
      <c r="N16" s="6">
        <v>1</v>
      </c>
    </row>
    <row r="17" spans="1:14">
      <c r="A17" s="6">
        <v>15</v>
      </c>
      <c r="B17" s="16" t="s">
        <v>37</v>
      </c>
      <c r="C17" s="6" t="s">
        <v>38</v>
      </c>
      <c r="D17" s="11" t="s">
        <v>39</v>
      </c>
      <c r="E17" s="12" t="s">
        <v>20</v>
      </c>
      <c r="F17" s="16" t="s">
        <v>301</v>
      </c>
      <c r="G17" s="17">
        <v>26705</v>
      </c>
      <c r="H17" s="6" t="s">
        <v>40</v>
      </c>
      <c r="I17" s="6" t="s">
        <v>41</v>
      </c>
      <c r="J17" s="6" t="s">
        <v>23</v>
      </c>
      <c r="K17" s="14" t="s">
        <v>24</v>
      </c>
      <c r="L17" s="17">
        <v>42402</v>
      </c>
      <c r="M17" s="15">
        <f>2464.17</f>
        <v>2464.17</v>
      </c>
      <c r="N17" s="6">
        <v>1</v>
      </c>
    </row>
    <row r="18" spans="1:14">
      <c r="A18" s="6">
        <v>16</v>
      </c>
      <c r="B18" s="16" t="s">
        <v>42</v>
      </c>
      <c r="C18" s="6" t="s">
        <v>43</v>
      </c>
      <c r="D18" s="11" t="s">
        <v>44</v>
      </c>
      <c r="E18" s="12" t="s">
        <v>20</v>
      </c>
      <c r="F18" s="16" t="s">
        <v>302</v>
      </c>
      <c r="G18" s="17">
        <v>28522</v>
      </c>
      <c r="H18" s="6" t="s">
        <v>40</v>
      </c>
      <c r="I18" s="6" t="s">
        <v>45</v>
      </c>
      <c r="J18" s="6" t="s">
        <v>23</v>
      </c>
      <c r="K18" s="14" t="s">
        <v>24</v>
      </c>
      <c r="L18" s="17">
        <v>42402</v>
      </c>
      <c r="M18" s="15">
        <f>2464.1</f>
        <v>2464.1</v>
      </c>
      <c r="N18" s="6">
        <v>1</v>
      </c>
    </row>
    <row r="19" spans="1:14">
      <c r="A19" s="6">
        <v>17</v>
      </c>
      <c r="B19" s="16" t="s">
        <v>46</v>
      </c>
      <c r="C19" s="6" t="s">
        <v>47</v>
      </c>
      <c r="D19" s="11" t="s">
        <v>48</v>
      </c>
      <c r="E19" s="12" t="s">
        <v>20</v>
      </c>
      <c r="F19" s="16" t="s">
        <v>303</v>
      </c>
      <c r="G19" s="17">
        <v>28259</v>
      </c>
      <c r="H19" s="6" t="s">
        <v>49</v>
      </c>
      <c r="I19" s="6" t="s">
        <v>50</v>
      </c>
      <c r="J19" s="6" t="s">
        <v>51</v>
      </c>
      <c r="K19" s="14" t="s">
        <v>24</v>
      </c>
      <c r="L19" s="17">
        <v>42417</v>
      </c>
      <c r="M19" s="15">
        <f>2555.14</f>
        <v>2555.14</v>
      </c>
      <c r="N19" s="6">
        <v>1</v>
      </c>
    </row>
    <row r="20" spans="1:14">
      <c r="A20" s="6">
        <v>18</v>
      </c>
      <c r="B20" s="16" t="s">
        <v>52</v>
      </c>
      <c r="C20" s="6" t="s">
        <v>53</v>
      </c>
      <c r="D20" s="11" t="s">
        <v>54</v>
      </c>
      <c r="E20" s="12" t="s">
        <v>20</v>
      </c>
      <c r="F20" s="6" t="s">
        <v>304</v>
      </c>
      <c r="G20" s="17">
        <v>21835</v>
      </c>
      <c r="H20" s="6" t="s">
        <v>40</v>
      </c>
      <c r="I20" s="6" t="s">
        <v>55</v>
      </c>
      <c r="J20" s="6" t="s">
        <v>23</v>
      </c>
      <c r="K20" s="14" t="s">
        <v>24</v>
      </c>
      <c r="L20" s="17">
        <v>42478</v>
      </c>
      <c r="M20" s="15">
        <f>2371.26</f>
        <v>2371.2600000000002</v>
      </c>
      <c r="N20" s="6">
        <v>2</v>
      </c>
    </row>
    <row r="21" spans="1:14">
      <c r="A21" s="6">
        <v>19</v>
      </c>
      <c r="B21" s="16" t="s">
        <v>46</v>
      </c>
      <c r="C21" s="6" t="s">
        <v>56</v>
      </c>
      <c r="D21" s="11" t="s">
        <v>57</v>
      </c>
      <c r="E21" s="12" t="s">
        <v>20</v>
      </c>
      <c r="F21" s="16" t="s">
        <v>305</v>
      </c>
      <c r="G21" s="17">
        <v>23163</v>
      </c>
      <c r="H21" s="6" t="s">
        <v>40</v>
      </c>
      <c r="I21" s="6" t="s">
        <v>58</v>
      </c>
      <c r="J21" s="6" t="s">
        <v>23</v>
      </c>
      <c r="K21" s="14" t="s">
        <v>24</v>
      </c>
      <c r="L21" s="17">
        <v>42497</v>
      </c>
      <c r="M21" s="15">
        <f>3215.53</f>
        <v>3215.53</v>
      </c>
      <c r="N21" s="6">
        <v>1</v>
      </c>
    </row>
    <row r="22" spans="1:14">
      <c r="A22" s="6">
        <v>20</v>
      </c>
      <c r="B22" s="16" t="s">
        <v>59</v>
      </c>
      <c r="C22" s="6" t="s">
        <v>60</v>
      </c>
      <c r="D22" s="11" t="s">
        <v>61</v>
      </c>
      <c r="E22" s="12" t="s">
        <v>20</v>
      </c>
      <c r="F22" s="16" t="s">
        <v>306</v>
      </c>
      <c r="G22" s="17">
        <v>32489</v>
      </c>
      <c r="H22" s="6" t="s">
        <v>28</v>
      </c>
      <c r="I22" s="6" t="s">
        <v>62</v>
      </c>
      <c r="J22" s="6" t="s">
        <v>51</v>
      </c>
      <c r="K22" s="14" t="s">
        <v>24</v>
      </c>
      <c r="L22" s="17">
        <v>42503</v>
      </c>
      <c r="M22" s="15">
        <f>1358.8+2126.71</f>
        <v>3485.51</v>
      </c>
      <c r="N22" s="6">
        <v>1</v>
      </c>
    </row>
    <row r="23" spans="1:14">
      <c r="A23" s="6">
        <v>21</v>
      </c>
      <c r="B23" s="16" t="s">
        <v>63</v>
      </c>
      <c r="C23" s="6" t="s">
        <v>64</v>
      </c>
      <c r="D23" s="11" t="s">
        <v>65</v>
      </c>
      <c r="E23" s="12" t="s">
        <v>20</v>
      </c>
      <c r="F23" s="16" t="s">
        <v>307</v>
      </c>
      <c r="G23" s="17">
        <v>25005</v>
      </c>
      <c r="H23" s="6" t="s">
        <v>40</v>
      </c>
      <c r="I23" s="6" t="s">
        <v>55</v>
      </c>
      <c r="J23" s="6" t="s">
        <v>6</v>
      </c>
      <c r="K23" s="14" t="s">
        <v>24</v>
      </c>
      <c r="L23" s="17">
        <v>42524</v>
      </c>
      <c r="M23" s="15">
        <f>2538.17</f>
        <v>2538.17</v>
      </c>
      <c r="N23" s="6">
        <v>1</v>
      </c>
    </row>
    <row r="24" spans="1:14">
      <c r="A24" s="6">
        <v>22</v>
      </c>
      <c r="B24" s="16" t="s">
        <v>66</v>
      </c>
      <c r="C24" s="6" t="s">
        <v>67</v>
      </c>
      <c r="D24" s="11" t="s">
        <v>68</v>
      </c>
      <c r="E24" s="12" t="s">
        <v>20</v>
      </c>
      <c r="F24" s="16" t="s">
        <v>308</v>
      </c>
      <c r="G24" s="17">
        <v>30598</v>
      </c>
      <c r="H24" s="6" t="s">
        <v>69</v>
      </c>
      <c r="I24" s="6" t="s">
        <v>70</v>
      </c>
      <c r="J24" s="6" t="s">
        <v>51</v>
      </c>
      <c r="K24" s="14" t="s">
        <v>24</v>
      </c>
      <c r="L24" s="17">
        <v>42524</v>
      </c>
      <c r="M24" s="15">
        <f>2528.26</f>
        <v>2528.2600000000002</v>
      </c>
      <c r="N24" s="6">
        <v>1</v>
      </c>
    </row>
    <row r="25" spans="1:14">
      <c r="A25" s="6">
        <v>23</v>
      </c>
      <c r="B25" s="16" t="s">
        <v>71</v>
      </c>
      <c r="C25" s="6" t="s">
        <v>72</v>
      </c>
      <c r="D25" s="11" t="s">
        <v>73</v>
      </c>
      <c r="E25" s="12" t="s">
        <v>20</v>
      </c>
      <c r="F25" s="16" t="s">
        <v>309</v>
      </c>
      <c r="G25" s="17">
        <v>30756</v>
      </c>
      <c r="H25" s="6" t="s">
        <v>74</v>
      </c>
      <c r="I25" s="6" t="s">
        <v>75</v>
      </c>
      <c r="J25" s="6" t="s">
        <v>23</v>
      </c>
      <c r="K25" s="14" t="s">
        <v>24</v>
      </c>
      <c r="L25" s="17">
        <v>42553</v>
      </c>
      <c r="M25" s="15">
        <f>3334.75</f>
        <v>3334.75</v>
      </c>
      <c r="N25" s="6">
        <v>1</v>
      </c>
    </row>
    <row r="26" spans="1:14">
      <c r="A26" s="6">
        <v>24</v>
      </c>
      <c r="B26" s="16" t="s">
        <v>76</v>
      </c>
      <c r="C26" s="6" t="s">
        <v>77</v>
      </c>
      <c r="D26" s="11" t="s">
        <v>78</v>
      </c>
      <c r="E26" s="12" t="s">
        <v>20</v>
      </c>
      <c r="F26" s="16" t="s">
        <v>310</v>
      </c>
      <c r="G26" s="17">
        <v>28352</v>
      </c>
      <c r="H26" s="6" t="s">
        <v>49</v>
      </c>
      <c r="I26" s="6" t="s">
        <v>79</v>
      </c>
      <c r="J26" s="6" t="s">
        <v>23</v>
      </c>
      <c r="K26" s="14" t="s">
        <v>24</v>
      </c>
      <c r="L26" s="17">
        <v>42577</v>
      </c>
      <c r="M26" s="15">
        <f>2535.28</f>
        <v>2535.2800000000002</v>
      </c>
      <c r="N26" s="6">
        <v>1</v>
      </c>
    </row>
    <row r="27" spans="1:14">
      <c r="A27" s="6">
        <v>25</v>
      </c>
      <c r="B27" s="16" t="s">
        <v>63</v>
      </c>
      <c r="C27" s="6" t="s">
        <v>80</v>
      </c>
      <c r="D27" s="11" t="s">
        <v>81</v>
      </c>
      <c r="E27" s="12" t="s">
        <v>20</v>
      </c>
      <c r="F27" s="16" t="s">
        <v>311</v>
      </c>
      <c r="G27" s="17">
        <v>30582</v>
      </c>
      <c r="H27" s="6" t="s">
        <v>40</v>
      </c>
      <c r="I27" s="6" t="s">
        <v>82</v>
      </c>
      <c r="J27" s="6" t="s">
        <v>83</v>
      </c>
      <c r="K27" s="14" t="s">
        <v>24</v>
      </c>
      <c r="L27" s="17">
        <v>42590</v>
      </c>
      <c r="M27" s="15">
        <f>3387.53</f>
        <v>3387.53</v>
      </c>
      <c r="N27" s="6">
        <v>1</v>
      </c>
    </row>
    <row r="28" spans="1:14">
      <c r="A28" s="6">
        <v>26</v>
      </c>
      <c r="B28" s="16" t="s">
        <v>84</v>
      </c>
      <c r="C28" s="6" t="s">
        <v>85</v>
      </c>
      <c r="D28" s="11" t="s">
        <v>86</v>
      </c>
      <c r="E28" s="12" t="s">
        <v>20</v>
      </c>
      <c r="F28" s="16" t="s">
        <v>312</v>
      </c>
      <c r="G28" s="17">
        <v>23918</v>
      </c>
      <c r="H28" s="6" t="s">
        <v>40</v>
      </c>
      <c r="I28" s="6" t="s">
        <v>87</v>
      </c>
      <c r="J28" s="6" t="s">
        <v>83</v>
      </c>
      <c r="K28" s="14" t="s">
        <v>24</v>
      </c>
      <c r="L28" s="17">
        <v>42655</v>
      </c>
      <c r="M28" s="15">
        <v>2215.2800000000002</v>
      </c>
      <c r="N28" s="6">
        <v>1</v>
      </c>
    </row>
    <row r="29" spans="1:14">
      <c r="A29" s="6">
        <v>27</v>
      </c>
      <c r="B29" s="16" t="s">
        <v>88</v>
      </c>
      <c r="C29" s="6" t="s">
        <v>89</v>
      </c>
      <c r="D29" s="11" t="s">
        <v>90</v>
      </c>
      <c r="E29" s="12" t="s">
        <v>20</v>
      </c>
      <c r="F29" s="16"/>
      <c r="G29" s="17"/>
      <c r="K29" s="14" t="s">
        <v>24</v>
      </c>
      <c r="L29" s="17">
        <v>42672</v>
      </c>
      <c r="M29" s="15">
        <v>2195.2199999999998</v>
      </c>
      <c r="N29" s="6">
        <v>1</v>
      </c>
    </row>
    <row r="30" spans="1:14">
      <c r="A30" s="6">
        <v>28</v>
      </c>
      <c r="B30" s="16" t="s">
        <v>91</v>
      </c>
      <c r="C30" s="6" t="s">
        <v>92</v>
      </c>
      <c r="D30" s="11" t="s">
        <v>93</v>
      </c>
      <c r="E30" s="12" t="s">
        <v>20</v>
      </c>
      <c r="F30" s="16" t="s">
        <v>313</v>
      </c>
      <c r="G30" s="17">
        <v>32874</v>
      </c>
      <c r="H30" s="6" t="s">
        <v>49</v>
      </c>
      <c r="I30" s="6" t="s">
        <v>94</v>
      </c>
      <c r="J30" s="6" t="s">
        <v>83</v>
      </c>
      <c r="K30" s="14" t="s">
        <v>24</v>
      </c>
      <c r="L30" s="17">
        <v>42685</v>
      </c>
      <c r="M30" s="15">
        <f>2396.86</f>
        <v>2396.86</v>
      </c>
      <c r="N30" s="6">
        <v>1</v>
      </c>
    </row>
    <row r="31" spans="1:14">
      <c r="A31" s="6">
        <v>29</v>
      </c>
      <c r="B31" s="16" t="s">
        <v>95</v>
      </c>
      <c r="C31" s="6" t="s">
        <v>96</v>
      </c>
      <c r="D31" s="11" t="s">
        <v>97</v>
      </c>
      <c r="E31" s="12" t="s">
        <v>20</v>
      </c>
      <c r="F31" s="16" t="s">
        <v>314</v>
      </c>
      <c r="G31" s="17">
        <v>32525</v>
      </c>
      <c r="H31" s="6" t="s">
        <v>28</v>
      </c>
      <c r="I31" s="6" t="s">
        <v>98</v>
      </c>
      <c r="J31" s="6" t="s">
        <v>83</v>
      </c>
      <c r="K31" s="14" t="s">
        <v>30</v>
      </c>
      <c r="L31" s="17">
        <v>42696</v>
      </c>
      <c r="M31" s="15">
        <f>3074</f>
        <v>3074</v>
      </c>
      <c r="N31" s="6">
        <v>1</v>
      </c>
    </row>
    <row r="32" spans="1:14">
      <c r="A32" s="6">
        <v>30</v>
      </c>
      <c r="B32" s="16" t="s">
        <v>63</v>
      </c>
      <c r="C32" s="6" t="s">
        <v>315</v>
      </c>
      <c r="D32" s="11" t="s">
        <v>316</v>
      </c>
      <c r="E32" s="22" t="s">
        <v>188</v>
      </c>
      <c r="F32" s="16" t="s">
        <v>317</v>
      </c>
      <c r="G32" s="17">
        <v>29446</v>
      </c>
      <c r="H32" s="6" t="s">
        <v>40</v>
      </c>
      <c r="I32" s="6" t="s">
        <v>318</v>
      </c>
      <c r="J32" s="6" t="s">
        <v>51</v>
      </c>
      <c r="K32" s="14" t="s">
        <v>24</v>
      </c>
      <c r="L32" s="17">
        <v>42445</v>
      </c>
      <c r="M32" s="15">
        <v>1275.1199999999999</v>
      </c>
      <c r="N32" s="6">
        <v>1</v>
      </c>
    </row>
    <row r="33" spans="1:14">
      <c r="A33" s="6">
        <v>31</v>
      </c>
      <c r="B33" s="16" t="s">
        <v>319</v>
      </c>
      <c r="C33" s="6" t="s">
        <v>320</v>
      </c>
      <c r="D33" s="11" t="s">
        <v>321</v>
      </c>
      <c r="E33" s="20" t="s">
        <v>138</v>
      </c>
      <c r="F33" s="16" t="s">
        <v>322</v>
      </c>
      <c r="G33" s="17">
        <v>32049</v>
      </c>
      <c r="H33" s="6" t="s">
        <v>28</v>
      </c>
      <c r="I33" s="6" t="s">
        <v>323</v>
      </c>
      <c r="J33" s="6" t="s">
        <v>23</v>
      </c>
      <c r="K33" s="14" t="s">
        <v>24</v>
      </c>
      <c r="L33" s="17">
        <v>42461</v>
      </c>
      <c r="M33" s="15">
        <f>1398.3</f>
        <v>1398.3</v>
      </c>
      <c r="N33" s="6">
        <v>1</v>
      </c>
    </row>
    <row r="34" spans="1:14">
      <c r="A34" s="6">
        <v>32</v>
      </c>
      <c r="B34" s="16" t="s">
        <v>324</v>
      </c>
      <c r="C34" s="6" t="s">
        <v>325</v>
      </c>
      <c r="D34" s="11" t="s">
        <v>326</v>
      </c>
      <c r="E34" s="18" t="s">
        <v>128</v>
      </c>
      <c r="F34" s="16" t="s">
        <v>327</v>
      </c>
      <c r="G34" s="17">
        <v>28377</v>
      </c>
      <c r="H34" s="6" t="s">
        <v>49</v>
      </c>
      <c r="I34" s="6" t="s">
        <v>328</v>
      </c>
      <c r="J34" s="6" t="s">
        <v>23</v>
      </c>
      <c r="K34" s="14" t="s">
        <v>24</v>
      </c>
      <c r="L34" s="17">
        <v>42439</v>
      </c>
      <c r="M34" s="15">
        <f>1286.75</f>
        <v>1286.75</v>
      </c>
      <c r="N34" s="6">
        <v>1</v>
      </c>
    </row>
    <row r="35" spans="1:14">
      <c r="A35" s="6">
        <v>33</v>
      </c>
      <c r="B35" s="16" t="s">
        <v>329</v>
      </c>
      <c r="C35" s="6" t="s">
        <v>330</v>
      </c>
      <c r="D35" s="11" t="s">
        <v>331</v>
      </c>
      <c r="E35" s="18" t="s">
        <v>128</v>
      </c>
      <c r="F35" s="16" t="s">
        <v>332</v>
      </c>
      <c r="G35" s="17">
        <v>31862</v>
      </c>
      <c r="H35" s="6" t="s">
        <v>28</v>
      </c>
      <c r="I35" s="6" t="s">
        <v>194</v>
      </c>
      <c r="J35" s="6" t="s">
        <v>23</v>
      </c>
      <c r="K35" s="14" t="s">
        <v>24</v>
      </c>
      <c r="L35" s="17">
        <v>42439</v>
      </c>
      <c r="M35" s="15">
        <f>1294.46</f>
        <v>1294.46</v>
      </c>
      <c r="N35" s="6">
        <v>1</v>
      </c>
    </row>
    <row r="36" spans="1:14">
      <c r="A36" s="6">
        <v>34</v>
      </c>
      <c r="B36" s="16" t="s">
        <v>333</v>
      </c>
      <c r="C36" s="6" t="s">
        <v>334</v>
      </c>
      <c r="D36" s="11" t="s">
        <v>335</v>
      </c>
      <c r="E36" s="18" t="s">
        <v>128</v>
      </c>
      <c r="F36" s="16" t="s">
        <v>336</v>
      </c>
      <c r="G36" s="17">
        <v>32422</v>
      </c>
      <c r="H36" s="6" t="s">
        <v>28</v>
      </c>
      <c r="I36" s="6" t="s">
        <v>194</v>
      </c>
      <c r="J36" s="6" t="s">
        <v>23</v>
      </c>
      <c r="K36" s="14" t="s">
        <v>24</v>
      </c>
      <c r="L36" s="17">
        <v>42469</v>
      </c>
      <c r="M36" s="15">
        <f>1286.18</f>
        <v>1286.18</v>
      </c>
      <c r="N36" s="6">
        <v>1</v>
      </c>
    </row>
    <row r="37" spans="1:14">
      <c r="A37" s="6">
        <v>35</v>
      </c>
      <c r="B37" s="16" t="s">
        <v>337</v>
      </c>
      <c r="C37" s="6" t="s">
        <v>104</v>
      </c>
      <c r="D37" s="11" t="s">
        <v>338</v>
      </c>
      <c r="E37" s="20" t="s">
        <v>138</v>
      </c>
      <c r="F37" s="16" t="s">
        <v>339</v>
      </c>
      <c r="G37" s="17">
        <v>31986</v>
      </c>
      <c r="H37" s="6" t="s">
        <v>49</v>
      </c>
      <c r="I37" s="6" t="s">
        <v>79</v>
      </c>
      <c r="J37" s="6" t="s">
        <v>83</v>
      </c>
      <c r="K37" s="14" t="s">
        <v>159</v>
      </c>
      <c r="L37" s="17">
        <v>42480</v>
      </c>
      <c r="M37" s="15">
        <f>1372</f>
        <v>1372</v>
      </c>
      <c r="N37" s="6">
        <v>1</v>
      </c>
    </row>
    <row r="38" spans="1:14">
      <c r="A38" s="6">
        <v>36</v>
      </c>
      <c r="B38" s="16" t="s">
        <v>340</v>
      </c>
      <c r="C38" s="6" t="s">
        <v>341</v>
      </c>
      <c r="D38" s="11" t="s">
        <v>342</v>
      </c>
      <c r="E38" s="18" t="s">
        <v>128</v>
      </c>
      <c r="F38" s="16" t="s">
        <v>343</v>
      </c>
      <c r="G38" s="17">
        <v>34257</v>
      </c>
      <c r="H38" s="6" t="s">
        <v>74</v>
      </c>
      <c r="I38" s="6" t="s">
        <v>113</v>
      </c>
      <c r="J38" s="6" t="s">
        <v>23</v>
      </c>
      <c r="K38" s="14" t="s">
        <v>159</v>
      </c>
      <c r="L38" s="17">
        <v>42481</v>
      </c>
      <c r="M38" s="15">
        <f>1385</f>
        <v>1385</v>
      </c>
      <c r="N38" s="6">
        <v>1</v>
      </c>
    </row>
    <row r="39" spans="1:14">
      <c r="A39" s="6">
        <v>37</v>
      </c>
      <c r="B39" s="16" t="s">
        <v>46</v>
      </c>
      <c r="C39" s="6" t="s">
        <v>344</v>
      </c>
      <c r="D39" s="11" t="s">
        <v>345</v>
      </c>
      <c r="E39" s="20" t="s">
        <v>138</v>
      </c>
      <c r="F39" s="16" t="s">
        <v>346</v>
      </c>
      <c r="G39" s="17">
        <v>30257</v>
      </c>
      <c r="H39" s="6" t="s">
        <v>347</v>
      </c>
      <c r="I39" s="6" t="s">
        <v>348</v>
      </c>
      <c r="J39" s="6" t="s">
        <v>239</v>
      </c>
      <c r="K39" s="14" t="s">
        <v>24</v>
      </c>
      <c r="L39" s="17">
        <v>42500</v>
      </c>
      <c r="M39" s="15">
        <f>1303.31</f>
        <v>1303.31</v>
      </c>
      <c r="N39" s="6">
        <v>1</v>
      </c>
    </row>
    <row r="40" spans="1:14">
      <c r="A40" s="6">
        <v>38</v>
      </c>
      <c r="B40" s="16" t="s">
        <v>349</v>
      </c>
      <c r="C40" s="6" t="s">
        <v>350</v>
      </c>
      <c r="D40" s="11" t="s">
        <v>351</v>
      </c>
      <c r="E40" s="18" t="s">
        <v>128</v>
      </c>
      <c r="F40" s="16" t="s">
        <v>352</v>
      </c>
      <c r="G40" s="17">
        <v>27552</v>
      </c>
      <c r="H40" s="6" t="s">
        <v>28</v>
      </c>
      <c r="I40" s="6" t="s">
        <v>353</v>
      </c>
      <c r="J40" s="6" t="s">
        <v>23</v>
      </c>
      <c r="K40" s="14" t="s">
        <v>24</v>
      </c>
      <c r="L40" s="13">
        <v>42503</v>
      </c>
      <c r="M40" s="15">
        <f>1303.08</f>
        <v>1303.08</v>
      </c>
      <c r="N40" s="6">
        <v>1</v>
      </c>
    </row>
    <row r="41" spans="1:14">
      <c r="A41" s="6">
        <v>39</v>
      </c>
      <c r="B41" s="16" t="s">
        <v>354</v>
      </c>
      <c r="C41" s="6" t="s">
        <v>355</v>
      </c>
      <c r="D41" s="11" t="s">
        <v>356</v>
      </c>
      <c r="E41" s="18" t="s">
        <v>128</v>
      </c>
      <c r="F41" s="16" t="s">
        <v>357</v>
      </c>
      <c r="G41" s="17">
        <v>33396</v>
      </c>
      <c r="H41" s="6" t="s">
        <v>28</v>
      </c>
      <c r="I41" s="6" t="s">
        <v>218</v>
      </c>
      <c r="J41" s="6" t="s">
        <v>23</v>
      </c>
      <c r="K41" s="14" t="s">
        <v>24</v>
      </c>
      <c r="L41" s="17">
        <v>42565</v>
      </c>
      <c r="M41" s="15">
        <f>1316.62</f>
        <v>1316.62</v>
      </c>
      <c r="N41" s="6">
        <v>1</v>
      </c>
    </row>
    <row r="42" spans="1:14">
      <c r="A42" s="6">
        <v>40</v>
      </c>
      <c r="B42" s="16" t="s">
        <v>358</v>
      </c>
      <c r="C42" s="6" t="s">
        <v>359</v>
      </c>
      <c r="D42" s="11" t="s">
        <v>360</v>
      </c>
      <c r="E42" s="18" t="s">
        <v>128</v>
      </c>
      <c r="F42" s="16" t="s">
        <v>361</v>
      </c>
      <c r="G42" s="17">
        <v>32432</v>
      </c>
      <c r="H42" s="6" t="s">
        <v>362</v>
      </c>
      <c r="I42" s="6" t="s">
        <v>363</v>
      </c>
      <c r="J42" s="6" t="s">
        <v>23</v>
      </c>
      <c r="K42" s="14" t="s">
        <v>24</v>
      </c>
      <c r="L42" s="17">
        <v>42579</v>
      </c>
      <c r="M42" s="15">
        <v>509.89</v>
      </c>
      <c r="N42" s="6">
        <v>1</v>
      </c>
    </row>
    <row r="43" spans="1:14">
      <c r="A43" s="6">
        <v>41</v>
      </c>
      <c r="B43" s="16" t="s">
        <v>364</v>
      </c>
      <c r="C43" s="6" t="s">
        <v>365</v>
      </c>
      <c r="D43" s="11" t="s">
        <v>366</v>
      </c>
      <c r="E43" s="18" t="s">
        <v>128</v>
      </c>
      <c r="F43" s="16" t="s">
        <v>367</v>
      </c>
      <c r="G43" s="17">
        <v>30112</v>
      </c>
      <c r="H43" s="6" t="s">
        <v>49</v>
      </c>
      <c r="I43" s="6" t="s">
        <v>368</v>
      </c>
      <c r="J43" s="6" t="s">
        <v>51</v>
      </c>
      <c r="K43" s="14" t="s">
        <v>24</v>
      </c>
      <c r="L43" s="17">
        <v>42597</v>
      </c>
      <c r="M43" s="15">
        <f>1304.02</f>
        <v>1304.02</v>
      </c>
      <c r="N43" s="6">
        <v>1</v>
      </c>
    </row>
    <row r="44" spans="1:14">
      <c r="A44" s="6">
        <v>42</v>
      </c>
      <c r="B44" s="16" t="s">
        <v>369</v>
      </c>
      <c r="C44" s="6" t="s">
        <v>370</v>
      </c>
      <c r="D44" s="11" t="s">
        <v>371</v>
      </c>
      <c r="E44" s="18" t="s">
        <v>128</v>
      </c>
      <c r="F44" s="16" t="s">
        <v>372</v>
      </c>
      <c r="G44" s="17">
        <v>29725</v>
      </c>
      <c r="H44" s="6" t="s">
        <v>28</v>
      </c>
      <c r="I44" s="6" t="s">
        <v>194</v>
      </c>
      <c r="J44" s="6" t="s">
        <v>83</v>
      </c>
      <c r="K44" s="14" t="s">
        <v>24</v>
      </c>
      <c r="L44" s="17">
        <v>42635</v>
      </c>
      <c r="M44" s="15">
        <f>1408.39</f>
        <v>1408.39</v>
      </c>
      <c r="N44" s="6">
        <v>1</v>
      </c>
    </row>
    <row r="45" spans="1:14">
      <c r="A45" s="6">
        <v>43</v>
      </c>
      <c r="B45" s="16" t="s">
        <v>125</v>
      </c>
      <c r="C45" s="6" t="s">
        <v>126</v>
      </c>
      <c r="D45" s="11" t="s">
        <v>127</v>
      </c>
      <c r="E45" s="18" t="s">
        <v>128</v>
      </c>
      <c r="F45" s="16" t="s">
        <v>373</v>
      </c>
      <c r="G45" s="17">
        <v>27072</v>
      </c>
      <c r="H45" s="6" t="s">
        <v>74</v>
      </c>
      <c r="I45" s="6" t="s">
        <v>113</v>
      </c>
      <c r="J45" s="6" t="s">
        <v>129</v>
      </c>
      <c r="K45" s="14" t="s">
        <v>24</v>
      </c>
      <c r="L45" s="17">
        <v>42677</v>
      </c>
      <c r="M45" s="15">
        <f>834.83</f>
        <v>834.83</v>
      </c>
      <c r="N45" s="6">
        <v>1</v>
      </c>
    </row>
    <row r="46" spans="1:14">
      <c r="A46" s="6">
        <v>44</v>
      </c>
      <c r="B46" s="16" t="s">
        <v>130</v>
      </c>
      <c r="C46" s="6" t="s">
        <v>131</v>
      </c>
      <c r="D46" s="11" t="s">
        <v>132</v>
      </c>
      <c r="E46" s="19" t="s">
        <v>133</v>
      </c>
      <c r="F46" s="16" t="s">
        <v>374</v>
      </c>
      <c r="G46" s="17">
        <v>26233</v>
      </c>
      <c r="H46" s="6" t="s">
        <v>28</v>
      </c>
      <c r="I46" s="6" t="s">
        <v>134</v>
      </c>
      <c r="J46" s="6" t="s">
        <v>135</v>
      </c>
      <c r="K46" s="14" t="s">
        <v>24</v>
      </c>
      <c r="L46" s="17">
        <v>42681</v>
      </c>
      <c r="M46" s="15">
        <f>845.98</f>
        <v>845.98</v>
      </c>
      <c r="N46" s="6">
        <v>1</v>
      </c>
    </row>
    <row r="47" spans="1:14">
      <c r="A47" s="6">
        <v>45</v>
      </c>
      <c r="B47" s="16" t="s">
        <v>46</v>
      </c>
      <c r="C47" s="6" t="s">
        <v>136</v>
      </c>
      <c r="D47" s="11" t="s">
        <v>137</v>
      </c>
      <c r="E47" s="20" t="s">
        <v>138</v>
      </c>
      <c r="F47" s="16" t="s">
        <v>375</v>
      </c>
      <c r="G47" s="17">
        <v>33406</v>
      </c>
      <c r="H47" s="6" t="s">
        <v>376</v>
      </c>
      <c r="I47" s="6" t="s">
        <v>140</v>
      </c>
      <c r="J47" s="6" t="s">
        <v>141</v>
      </c>
      <c r="K47" s="14" t="s">
        <v>24</v>
      </c>
      <c r="L47" s="17">
        <v>42690</v>
      </c>
      <c r="M47" s="15">
        <f>905.42</f>
        <v>905.42</v>
      </c>
      <c r="N47" s="6">
        <v>1</v>
      </c>
    </row>
    <row r="48" spans="1:14">
      <c r="A48" s="6">
        <v>46</v>
      </c>
      <c r="B48" s="16" t="s">
        <v>142</v>
      </c>
      <c r="C48" s="6" t="s">
        <v>143</v>
      </c>
      <c r="D48" s="11" t="s">
        <v>116</v>
      </c>
      <c r="E48" s="18" t="s">
        <v>128</v>
      </c>
      <c r="F48" s="16" t="s">
        <v>377</v>
      </c>
      <c r="G48" s="17">
        <v>27559</v>
      </c>
      <c r="H48" s="6" t="s">
        <v>40</v>
      </c>
      <c r="I48" s="6" t="s">
        <v>41</v>
      </c>
      <c r="J48" s="6" t="s">
        <v>83</v>
      </c>
      <c r="K48" s="14" t="s">
        <v>24</v>
      </c>
      <c r="L48" s="17">
        <v>42699</v>
      </c>
      <c r="M48" s="15">
        <f>913.09</f>
        <v>913.09</v>
      </c>
      <c r="N48" s="6">
        <v>1</v>
      </c>
    </row>
    <row r="49" spans="1:14">
      <c r="A49" s="6">
        <v>47</v>
      </c>
      <c r="B49" s="16" t="s">
        <v>144</v>
      </c>
      <c r="C49" s="6" t="s">
        <v>145</v>
      </c>
      <c r="D49" s="11" t="s">
        <v>146</v>
      </c>
      <c r="E49" s="19" t="s">
        <v>133</v>
      </c>
      <c r="F49" s="16"/>
      <c r="G49" s="17">
        <v>32105</v>
      </c>
      <c r="H49" s="6" t="s">
        <v>40</v>
      </c>
      <c r="I49" s="6" t="s">
        <v>147</v>
      </c>
      <c r="J49" s="6" t="s">
        <v>23</v>
      </c>
      <c r="K49" s="14" t="s">
        <v>24</v>
      </c>
      <c r="L49" s="17">
        <v>42701</v>
      </c>
      <c r="M49" s="15">
        <f>913.46</f>
        <v>913.46</v>
      </c>
      <c r="N49" s="6">
        <v>1</v>
      </c>
    </row>
    <row r="50" spans="1:14">
      <c r="A50" s="6">
        <v>48</v>
      </c>
      <c r="B50" s="16" t="s">
        <v>148</v>
      </c>
      <c r="C50" s="6" t="s">
        <v>149</v>
      </c>
      <c r="D50" s="11" t="s">
        <v>150</v>
      </c>
      <c r="E50" s="21" t="s">
        <v>151</v>
      </c>
      <c r="F50" s="16" t="s">
        <v>378</v>
      </c>
      <c r="G50" s="17">
        <v>30370</v>
      </c>
      <c r="H50" s="6" t="s">
        <v>40</v>
      </c>
      <c r="I50" s="6" t="s">
        <v>152</v>
      </c>
      <c r="J50" s="6" t="s">
        <v>153</v>
      </c>
      <c r="K50" s="14" t="s">
        <v>24</v>
      </c>
      <c r="L50" s="17">
        <v>42723</v>
      </c>
      <c r="M50" s="15">
        <f>909.25</f>
        <v>909.25</v>
      </c>
      <c r="N50" s="6">
        <v>1</v>
      </c>
    </row>
    <row r="51" spans="1:14">
      <c r="A51" s="6">
        <v>49</v>
      </c>
      <c r="B51" s="16" t="s">
        <v>154</v>
      </c>
      <c r="C51" s="6" t="s">
        <v>155</v>
      </c>
      <c r="D51" s="11" t="s">
        <v>156</v>
      </c>
      <c r="E51" s="18" t="s">
        <v>128</v>
      </c>
      <c r="F51" s="16"/>
      <c r="G51" s="17">
        <v>33373</v>
      </c>
      <c r="H51" s="6" t="s">
        <v>49</v>
      </c>
      <c r="I51" s="6" t="s">
        <v>157</v>
      </c>
      <c r="J51" s="6" t="s">
        <v>158</v>
      </c>
      <c r="K51" s="14" t="s">
        <v>159</v>
      </c>
      <c r="L51" s="17">
        <v>42723</v>
      </c>
      <c r="M51" s="15">
        <f>1004</f>
        <v>1004</v>
      </c>
      <c r="N51" s="6">
        <v>1</v>
      </c>
    </row>
    <row r="52" spans="1:14">
      <c r="A52" s="6">
        <v>50</v>
      </c>
      <c r="B52" s="16" t="s">
        <v>160</v>
      </c>
      <c r="C52" s="6" t="s">
        <v>161</v>
      </c>
      <c r="D52" s="11" t="s">
        <v>162</v>
      </c>
      <c r="E52" s="18" t="s">
        <v>128</v>
      </c>
      <c r="F52" s="16" t="s">
        <v>379</v>
      </c>
      <c r="G52" s="17">
        <v>31048</v>
      </c>
      <c r="H52" s="6" t="s">
        <v>28</v>
      </c>
      <c r="I52" s="6" t="s">
        <v>163</v>
      </c>
      <c r="J52" s="6" t="s">
        <v>164</v>
      </c>
      <c r="K52" s="14" t="s">
        <v>24</v>
      </c>
      <c r="L52" s="17">
        <v>42723</v>
      </c>
      <c r="M52" s="15">
        <f>903.57</f>
        <v>903.57</v>
      </c>
      <c r="N52" s="6">
        <v>1</v>
      </c>
    </row>
    <row r="53" spans="1:14">
      <c r="A53" s="6">
        <v>51</v>
      </c>
      <c r="B53" s="16" t="s">
        <v>165</v>
      </c>
      <c r="C53" s="6" t="s">
        <v>166</v>
      </c>
      <c r="D53" s="11" t="s">
        <v>167</v>
      </c>
      <c r="E53" s="18" t="s">
        <v>128</v>
      </c>
      <c r="G53" s="17">
        <v>22775</v>
      </c>
      <c r="H53" s="6" t="s">
        <v>28</v>
      </c>
      <c r="I53" s="6" t="s">
        <v>168</v>
      </c>
      <c r="J53" s="6" t="s">
        <v>23</v>
      </c>
      <c r="K53" s="14" t="s">
        <v>30</v>
      </c>
      <c r="L53" s="17">
        <v>42732</v>
      </c>
      <c r="M53" s="15">
        <f>1029</f>
        <v>1029</v>
      </c>
      <c r="N53" s="6">
        <v>1</v>
      </c>
    </row>
    <row r="54" spans="1:14">
      <c r="G54" s="17"/>
      <c r="L54" s="17"/>
      <c r="M54" s="15"/>
    </row>
    <row r="55" spans="1:14">
      <c r="B55" s="16"/>
      <c r="D55" s="11"/>
      <c r="E55" s="23"/>
      <c r="F55" s="16"/>
      <c r="G55" s="17"/>
      <c r="L55" s="17"/>
      <c r="M55" s="15"/>
    </row>
    <row r="56" spans="1:14" ht="26.25">
      <c r="A56" s="24" t="s">
        <v>380</v>
      </c>
      <c r="B56" s="24"/>
      <c r="C56" s="24"/>
      <c r="D56" s="24"/>
      <c r="E56" s="24"/>
      <c r="F56" s="24"/>
      <c r="G56" s="24"/>
      <c r="H56" s="24"/>
      <c r="I56" s="24"/>
      <c r="J56" s="24"/>
      <c r="K56" s="24"/>
      <c r="L56" s="24"/>
      <c r="M56" s="24"/>
      <c r="N56" s="24"/>
    </row>
    <row r="57" spans="1:14">
      <c r="A57" s="6">
        <v>1</v>
      </c>
      <c r="B57" s="16" t="s">
        <v>381</v>
      </c>
      <c r="C57" s="6" t="s">
        <v>382</v>
      </c>
      <c r="D57" s="11" t="s">
        <v>383</v>
      </c>
      <c r="E57" s="19" t="s">
        <v>133</v>
      </c>
      <c r="F57" s="16" t="s">
        <v>384</v>
      </c>
      <c r="G57" s="17">
        <v>31895</v>
      </c>
      <c r="H57" s="6" t="s">
        <v>28</v>
      </c>
      <c r="I57" s="6" t="s">
        <v>267</v>
      </c>
      <c r="J57" s="6" t="s">
        <v>23</v>
      </c>
      <c r="K57" s="14" t="s">
        <v>24</v>
      </c>
      <c r="L57" s="17">
        <v>42382</v>
      </c>
      <c r="M57" s="15">
        <f>1286.86</f>
        <v>1286.8599999999999</v>
      </c>
      <c r="N57" s="6">
        <v>1</v>
      </c>
    </row>
    <row r="58" spans="1:14">
      <c r="A58" s="6">
        <v>2</v>
      </c>
      <c r="B58" s="16" t="s">
        <v>385</v>
      </c>
      <c r="C58" s="16" t="s">
        <v>386</v>
      </c>
      <c r="D58" s="11" t="s">
        <v>387</v>
      </c>
      <c r="E58" s="20" t="s">
        <v>138</v>
      </c>
      <c r="F58" s="16" t="s">
        <v>388</v>
      </c>
      <c r="G58" s="17">
        <v>29421</v>
      </c>
      <c r="H58" s="6" t="s">
        <v>40</v>
      </c>
      <c r="I58" s="6" t="s">
        <v>55</v>
      </c>
      <c r="J58" s="6" t="s">
        <v>51</v>
      </c>
      <c r="K58" s="14" t="s">
        <v>24</v>
      </c>
      <c r="L58" s="17">
        <v>42411</v>
      </c>
      <c r="M58" s="15">
        <f>1356.5</f>
        <v>1356.5</v>
      </c>
      <c r="N58" s="6">
        <v>1</v>
      </c>
    </row>
    <row r="59" spans="1:14">
      <c r="A59" s="6">
        <v>3</v>
      </c>
      <c r="B59" s="6" t="s">
        <v>389</v>
      </c>
      <c r="C59" s="6" t="s">
        <v>390</v>
      </c>
      <c r="D59" s="11" t="s">
        <v>391</v>
      </c>
      <c r="E59" s="18" t="s">
        <v>128</v>
      </c>
      <c r="F59" s="16" t="s">
        <v>392</v>
      </c>
      <c r="G59" s="17">
        <v>22721</v>
      </c>
      <c r="H59" s="6" t="s">
        <v>40</v>
      </c>
      <c r="I59" s="6" t="s">
        <v>393</v>
      </c>
      <c r="J59" s="6" t="s">
        <v>294</v>
      </c>
      <c r="K59" s="14" t="s">
        <v>30</v>
      </c>
      <c r="L59" s="17">
        <v>42415</v>
      </c>
      <c r="M59" s="15">
        <f>1115.96</f>
        <v>1115.96</v>
      </c>
      <c r="N59" s="6">
        <v>1</v>
      </c>
    </row>
    <row r="60" spans="1:14">
      <c r="A60" s="6">
        <v>4</v>
      </c>
      <c r="B60" s="6" t="s">
        <v>394</v>
      </c>
      <c r="C60" s="6" t="s">
        <v>395</v>
      </c>
      <c r="D60" s="11" t="s">
        <v>396</v>
      </c>
      <c r="E60" s="18" t="s">
        <v>128</v>
      </c>
      <c r="F60" s="16" t="s">
        <v>397</v>
      </c>
      <c r="G60" s="17">
        <v>29341</v>
      </c>
      <c r="H60" s="6" t="s">
        <v>28</v>
      </c>
      <c r="I60" s="6" t="s">
        <v>98</v>
      </c>
      <c r="J60" s="6" t="s">
        <v>294</v>
      </c>
      <c r="K60" s="14" t="s">
        <v>24</v>
      </c>
      <c r="L60" s="17">
        <v>42415</v>
      </c>
      <c r="M60" s="15">
        <f>1356.5</f>
        <v>1356.5</v>
      </c>
      <c r="N60" s="6">
        <v>1</v>
      </c>
    </row>
    <row r="61" spans="1:14">
      <c r="A61" s="6">
        <v>5</v>
      </c>
      <c r="B61" s="6" t="s">
        <v>398</v>
      </c>
      <c r="C61" s="6" t="s">
        <v>399</v>
      </c>
      <c r="D61" s="11" t="s">
        <v>400</v>
      </c>
      <c r="E61" s="18" t="s">
        <v>128</v>
      </c>
      <c r="F61" s="16" t="s">
        <v>401</v>
      </c>
      <c r="G61" s="17">
        <v>33382</v>
      </c>
      <c r="H61" s="6" t="s">
        <v>376</v>
      </c>
      <c r="I61" s="6" t="s">
        <v>140</v>
      </c>
      <c r="J61" s="6" t="s">
        <v>294</v>
      </c>
      <c r="K61" s="14" t="s">
        <v>24</v>
      </c>
      <c r="L61" s="17">
        <v>42415</v>
      </c>
      <c r="M61" s="15">
        <f>1358.97</f>
        <v>1358.97</v>
      </c>
      <c r="N61" s="6">
        <v>1</v>
      </c>
    </row>
    <row r="62" spans="1:14">
      <c r="A62" s="6">
        <v>6</v>
      </c>
      <c r="B62" s="16" t="s">
        <v>114</v>
      </c>
      <c r="C62" s="6" t="s">
        <v>402</v>
      </c>
      <c r="D62" s="11" t="s">
        <v>403</v>
      </c>
      <c r="E62" s="18" t="s">
        <v>128</v>
      </c>
      <c r="F62" s="25" t="s">
        <v>404</v>
      </c>
      <c r="G62" s="17">
        <v>22019</v>
      </c>
      <c r="H62" s="6" t="s">
        <v>28</v>
      </c>
      <c r="I62" s="6" t="s">
        <v>58</v>
      </c>
      <c r="J62" s="6" t="s">
        <v>23</v>
      </c>
      <c r="K62" s="14" t="s">
        <v>24</v>
      </c>
      <c r="L62" s="17">
        <v>42415</v>
      </c>
      <c r="M62" s="15">
        <f>1311.52</f>
        <v>1311.52</v>
      </c>
      <c r="N62" s="6">
        <v>1</v>
      </c>
    </row>
    <row r="63" spans="1:14">
      <c r="A63" s="6">
        <v>7</v>
      </c>
      <c r="B63" s="16" t="s">
        <v>405</v>
      </c>
      <c r="C63" s="6" t="s">
        <v>406</v>
      </c>
      <c r="D63" s="11" t="s">
        <v>407</v>
      </c>
      <c r="E63" s="18" t="s">
        <v>128</v>
      </c>
      <c r="F63" s="16" t="s">
        <v>408</v>
      </c>
      <c r="G63" s="17">
        <v>33206</v>
      </c>
      <c r="H63" s="6" t="s">
        <v>409</v>
      </c>
      <c r="I63" s="6" t="s">
        <v>410</v>
      </c>
      <c r="J63" s="6" t="s">
        <v>411</v>
      </c>
      <c r="K63" s="14" t="s">
        <v>24</v>
      </c>
      <c r="L63" s="17">
        <v>42415</v>
      </c>
      <c r="M63" s="15">
        <f>1358.8</f>
        <v>1358.8</v>
      </c>
      <c r="N63" s="6">
        <v>1</v>
      </c>
    </row>
    <row r="64" spans="1:14">
      <c r="A64" s="6">
        <v>8</v>
      </c>
      <c r="B64" s="6" t="s">
        <v>412</v>
      </c>
      <c r="C64" s="6" t="s">
        <v>413</v>
      </c>
      <c r="D64" s="11" t="s">
        <v>414</v>
      </c>
      <c r="E64" s="18" t="s">
        <v>128</v>
      </c>
      <c r="F64" s="16" t="s">
        <v>415</v>
      </c>
      <c r="G64" s="17">
        <v>32057</v>
      </c>
      <c r="H64" s="6" t="s">
        <v>28</v>
      </c>
      <c r="I64" s="6" t="s">
        <v>416</v>
      </c>
      <c r="J64" s="6" t="s">
        <v>294</v>
      </c>
      <c r="K64" s="14" t="s">
        <v>30</v>
      </c>
      <c r="L64" s="17">
        <v>42416</v>
      </c>
      <c r="M64" s="15">
        <f>1500</f>
        <v>1500</v>
      </c>
      <c r="N64" s="6">
        <v>1</v>
      </c>
    </row>
    <row r="65" spans="1:14">
      <c r="A65" s="6">
        <v>9</v>
      </c>
      <c r="B65" s="16" t="s">
        <v>222</v>
      </c>
      <c r="C65" s="6" t="s">
        <v>417</v>
      </c>
      <c r="D65" s="11" t="s">
        <v>418</v>
      </c>
      <c r="E65" s="19" t="s">
        <v>133</v>
      </c>
      <c r="F65" s="16" t="s">
        <v>419</v>
      </c>
      <c r="G65" s="17">
        <v>31312</v>
      </c>
      <c r="H65" s="6" t="s">
        <v>28</v>
      </c>
      <c r="I65" s="6" t="s">
        <v>420</v>
      </c>
      <c r="J65" s="6" t="s">
        <v>23</v>
      </c>
      <c r="K65" s="14" t="s">
        <v>24</v>
      </c>
      <c r="L65" s="17">
        <v>42417</v>
      </c>
      <c r="M65" s="15">
        <f>1367.35</f>
        <v>1367.35</v>
      </c>
      <c r="N65" s="6">
        <v>1</v>
      </c>
    </row>
    <row r="66" spans="1:14">
      <c r="A66" s="6">
        <v>10</v>
      </c>
      <c r="B66" s="16" t="s">
        <v>421</v>
      </c>
      <c r="C66" s="6" t="s">
        <v>422</v>
      </c>
      <c r="D66" s="11" t="s">
        <v>423</v>
      </c>
      <c r="E66" s="20" t="s">
        <v>138</v>
      </c>
      <c r="F66" s="16" t="s">
        <v>424</v>
      </c>
      <c r="G66" s="17">
        <v>27468</v>
      </c>
      <c r="H66" s="6" t="s">
        <v>21</v>
      </c>
      <c r="I66" s="6" t="s">
        <v>425</v>
      </c>
      <c r="J66" s="6" t="s">
        <v>23</v>
      </c>
      <c r="K66" s="14" t="s">
        <v>30</v>
      </c>
      <c r="L66" s="17">
        <v>42417</v>
      </c>
      <c r="M66" s="15">
        <f>1129.64</f>
        <v>1129.6400000000001</v>
      </c>
      <c r="N66" s="6">
        <v>1</v>
      </c>
    </row>
    <row r="67" spans="1:14">
      <c r="A67" s="6">
        <v>11</v>
      </c>
      <c r="B67" s="16" t="s">
        <v>426</v>
      </c>
      <c r="C67" s="6" t="s">
        <v>427</v>
      </c>
      <c r="D67" s="11" t="s">
        <v>428</v>
      </c>
      <c r="E67" s="18" t="s">
        <v>128</v>
      </c>
      <c r="F67" s="16" t="s">
        <v>429</v>
      </c>
      <c r="G67" s="17">
        <v>28569</v>
      </c>
      <c r="H67" s="6" t="s">
        <v>430</v>
      </c>
      <c r="I67" s="6" t="s">
        <v>431</v>
      </c>
      <c r="J67" s="6" t="s">
        <v>23</v>
      </c>
      <c r="K67" s="14" t="s">
        <v>24</v>
      </c>
      <c r="L67" s="17">
        <v>42418</v>
      </c>
      <c r="M67" s="15">
        <f>1303.78</f>
        <v>1303.78</v>
      </c>
      <c r="N67" s="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78"/>
  <sheetViews>
    <sheetView windowProtection="1" zoomScale="110" zoomScaleNormal="110" workbookViewId="0">
      <pane xSplit="5" topLeftCell="K1" activePane="topRight" state="frozen"/>
      <selection pane="topRight" activeCell="P23" sqref="P23"/>
    </sheetView>
  </sheetViews>
  <sheetFormatPr baseColWidth="10" defaultColWidth="9.140625" defaultRowHeight="15"/>
  <cols>
    <col min="1" max="1" width="3.140625"/>
    <col min="2" max="2" width="18.85546875"/>
    <col min="3" max="3" width="22.28515625"/>
    <col min="4" max="4" width="36.85546875"/>
    <col min="5" max="5" width="22.7109375"/>
    <col min="6" max="6" width="17.28515625"/>
    <col min="7" max="7" width="10.5703125"/>
    <col min="8" max="8" width="18.28515625"/>
    <col min="9" max="9" width="16.85546875"/>
    <col min="10" max="10" width="32"/>
    <col min="11" max="11" width="17.85546875"/>
    <col min="12" max="12" width="5.140625"/>
    <col min="13" max="13" width="25.42578125"/>
    <col min="14" max="14" width="20.85546875"/>
    <col min="15" max="16" width="10.5703125"/>
    <col min="17" max="17" width="15.85546875"/>
    <col min="18" max="18" width="10.5703125"/>
    <col min="19" max="19" width="17.28515625"/>
    <col min="20" max="20" width="22.7109375"/>
    <col min="21" max="1025" width="10.5703125"/>
  </cols>
  <sheetData>
    <row r="1" spans="1:20">
      <c r="A1" t="s">
        <v>3</v>
      </c>
      <c r="B1" t="s">
        <v>4</v>
      </c>
      <c r="C1" t="s">
        <v>5</v>
      </c>
      <c r="D1" t="s">
        <v>6</v>
      </c>
      <c r="E1" t="s">
        <v>7</v>
      </c>
      <c r="F1" t="s">
        <v>432</v>
      </c>
      <c r="G1" t="s">
        <v>9</v>
      </c>
      <c r="H1" t="s">
        <v>10</v>
      </c>
      <c r="I1" t="s">
        <v>239</v>
      </c>
      <c r="J1" t="s">
        <v>433</v>
      </c>
      <c r="K1" t="s">
        <v>240</v>
      </c>
      <c r="L1" t="s">
        <v>434</v>
      </c>
      <c r="M1" t="s">
        <v>435</v>
      </c>
      <c r="N1" t="s">
        <v>436</v>
      </c>
      <c r="O1" t="s">
        <v>12</v>
      </c>
      <c r="P1" t="s">
        <v>13</v>
      </c>
      <c r="Q1" t="s">
        <v>14</v>
      </c>
      <c r="R1" t="s">
        <v>15</v>
      </c>
      <c r="S1" t="s">
        <v>437</v>
      </c>
      <c r="T1" t="s">
        <v>16</v>
      </c>
    </row>
    <row r="2" spans="1:20" ht="18.75">
      <c r="A2" s="8" t="s">
        <v>438</v>
      </c>
      <c r="B2" s="8"/>
      <c r="C2" s="8"/>
      <c r="D2" s="8"/>
      <c r="E2" s="8"/>
      <c r="F2" s="8"/>
      <c r="G2" s="8"/>
      <c r="H2" s="8"/>
      <c r="I2" s="8"/>
      <c r="J2" s="8"/>
      <c r="K2" s="8"/>
      <c r="L2" s="8"/>
      <c r="M2" s="8"/>
      <c r="N2" s="8"/>
      <c r="O2" s="8"/>
      <c r="P2" s="8"/>
      <c r="Q2" s="8"/>
      <c r="R2" s="8"/>
      <c r="S2" s="8"/>
      <c r="T2" s="26">
        <f>SUM(S44,S59,S37,S3)</f>
        <v>114612.73</v>
      </c>
    </row>
    <row r="3" spans="1:20">
      <c r="A3">
        <v>1</v>
      </c>
      <c r="B3" t="s">
        <v>17</v>
      </c>
      <c r="C3" t="s">
        <v>18</v>
      </c>
      <c r="D3" s="11" t="s">
        <v>19</v>
      </c>
      <c r="E3" s="12" t="s">
        <v>20</v>
      </c>
      <c r="F3" s="13">
        <v>25717</v>
      </c>
      <c r="G3" t="s">
        <v>21</v>
      </c>
      <c r="H3" t="s">
        <v>22</v>
      </c>
      <c r="I3" t="s">
        <v>241</v>
      </c>
      <c r="K3" t="s">
        <v>23</v>
      </c>
      <c r="O3" s="14" t="s">
        <v>24</v>
      </c>
      <c r="P3" s="13">
        <v>42202</v>
      </c>
      <c r="Q3" s="15">
        <v>5810.02</v>
      </c>
      <c r="R3">
        <v>1</v>
      </c>
      <c r="S3" s="27">
        <f>SUM(Q3:Q33)</f>
        <v>69968.239999999991</v>
      </c>
      <c r="T3" s="13"/>
    </row>
    <row r="4" spans="1:20">
      <c r="A4">
        <v>2</v>
      </c>
      <c r="B4" t="s">
        <v>242</v>
      </c>
      <c r="C4" t="s">
        <v>243</v>
      </c>
      <c r="D4" s="11" t="s">
        <v>244</v>
      </c>
      <c r="E4" s="12" t="s">
        <v>20</v>
      </c>
      <c r="F4" s="13">
        <v>27550</v>
      </c>
      <c r="G4" t="s">
        <v>40</v>
      </c>
      <c r="H4" t="s">
        <v>246</v>
      </c>
      <c r="I4" t="s">
        <v>245</v>
      </c>
      <c r="K4" t="s">
        <v>247</v>
      </c>
      <c r="O4" s="14" t="s">
        <v>24</v>
      </c>
      <c r="P4" s="13">
        <v>42242</v>
      </c>
      <c r="Q4" s="15">
        <f>2178.66+3137.13</f>
        <v>5315.79</v>
      </c>
      <c r="R4">
        <v>1</v>
      </c>
    </row>
    <row r="5" spans="1:20">
      <c r="A5">
        <v>3</v>
      </c>
      <c r="B5" t="s">
        <v>181</v>
      </c>
      <c r="C5" t="s">
        <v>439</v>
      </c>
      <c r="D5" s="11" t="s">
        <v>440</v>
      </c>
      <c r="E5" s="20" t="s">
        <v>138</v>
      </c>
      <c r="F5" s="13">
        <v>32266</v>
      </c>
      <c r="G5" t="s">
        <v>28</v>
      </c>
      <c r="H5" t="s">
        <v>62</v>
      </c>
      <c r="I5" t="s">
        <v>441</v>
      </c>
      <c r="K5" t="s">
        <v>257</v>
      </c>
      <c r="O5" s="14" t="s">
        <v>30</v>
      </c>
      <c r="P5" s="13">
        <v>42202</v>
      </c>
      <c r="Q5" s="15">
        <v>1915.9</v>
      </c>
      <c r="R5">
        <v>1</v>
      </c>
    </row>
    <row r="6" spans="1:20">
      <c r="A6">
        <v>4</v>
      </c>
      <c r="B6" t="s">
        <v>442</v>
      </c>
      <c r="C6" t="s">
        <v>443</v>
      </c>
      <c r="D6" s="11" t="s">
        <v>444</v>
      </c>
      <c r="E6" s="20" t="s">
        <v>138</v>
      </c>
      <c r="F6" s="13">
        <v>28465</v>
      </c>
      <c r="G6" t="s">
        <v>189</v>
      </c>
      <c r="H6" t="s">
        <v>238</v>
      </c>
      <c r="I6" t="s">
        <v>445</v>
      </c>
      <c r="K6" t="s">
        <v>23</v>
      </c>
      <c r="O6" s="14" t="s">
        <v>24</v>
      </c>
      <c r="P6" s="13">
        <v>42202</v>
      </c>
      <c r="Q6" s="15">
        <v>1786.65</v>
      </c>
      <c r="R6">
        <v>1</v>
      </c>
    </row>
    <row r="7" spans="1:20">
      <c r="A7">
        <v>5</v>
      </c>
      <c r="B7" t="s">
        <v>258</v>
      </c>
      <c r="C7" t="s">
        <v>259</v>
      </c>
      <c r="D7" s="11" t="s">
        <v>260</v>
      </c>
      <c r="E7" s="12" t="s">
        <v>20</v>
      </c>
      <c r="F7" s="13">
        <v>27634</v>
      </c>
      <c r="G7" t="s">
        <v>40</v>
      </c>
      <c r="H7" t="s">
        <v>262</v>
      </c>
      <c r="I7" t="s">
        <v>261</v>
      </c>
      <c r="K7" t="s">
        <v>23</v>
      </c>
      <c r="O7" s="14" t="s">
        <v>24</v>
      </c>
      <c r="P7" s="13">
        <v>42269</v>
      </c>
      <c r="Q7" s="15">
        <f>1221.41+3029.47</f>
        <v>4250.88</v>
      </c>
      <c r="R7">
        <v>1</v>
      </c>
    </row>
    <row r="8" spans="1:20">
      <c r="A8">
        <v>6</v>
      </c>
      <c r="B8" t="s">
        <v>446</v>
      </c>
      <c r="C8" t="s">
        <v>447</v>
      </c>
      <c r="D8" s="11" t="s">
        <v>448</v>
      </c>
      <c r="E8" s="21" t="s">
        <v>151</v>
      </c>
      <c r="F8" s="13">
        <v>31277</v>
      </c>
      <c r="G8" t="s">
        <v>28</v>
      </c>
      <c r="H8" t="s">
        <v>267</v>
      </c>
      <c r="I8" t="s">
        <v>449</v>
      </c>
      <c r="K8" t="s">
        <v>450</v>
      </c>
      <c r="O8" s="14" t="s">
        <v>24</v>
      </c>
      <c r="P8" s="13">
        <v>42248</v>
      </c>
      <c r="Q8" s="15">
        <v>1238.69</v>
      </c>
      <c r="R8">
        <v>1</v>
      </c>
    </row>
    <row r="9" spans="1:20">
      <c r="A9">
        <v>7</v>
      </c>
      <c r="B9" t="s">
        <v>177</v>
      </c>
      <c r="C9" t="s">
        <v>178</v>
      </c>
      <c r="D9" s="11" t="s">
        <v>179</v>
      </c>
      <c r="E9" s="22" t="s">
        <v>188</v>
      </c>
      <c r="F9" s="13">
        <v>27639</v>
      </c>
      <c r="G9" t="s">
        <v>40</v>
      </c>
      <c r="H9" t="s">
        <v>180</v>
      </c>
      <c r="I9" t="s">
        <v>451</v>
      </c>
      <c r="K9" t="s">
        <v>23</v>
      </c>
      <c r="O9" s="14" t="s">
        <v>24</v>
      </c>
      <c r="P9" s="13">
        <v>42248</v>
      </c>
      <c r="Q9" s="15">
        <v>1213.99</v>
      </c>
      <c r="R9">
        <v>1</v>
      </c>
    </row>
    <row r="10" spans="1:20">
      <c r="A10">
        <v>8</v>
      </c>
      <c r="B10" t="s">
        <v>452</v>
      </c>
      <c r="C10" t="s">
        <v>453</v>
      </c>
      <c r="D10" s="11" t="s">
        <v>454</v>
      </c>
      <c r="E10" s="21" t="s">
        <v>151</v>
      </c>
      <c r="F10" s="13">
        <v>33176</v>
      </c>
      <c r="G10" t="s">
        <v>28</v>
      </c>
      <c r="H10" t="s">
        <v>455</v>
      </c>
      <c r="I10" t="s">
        <v>456</v>
      </c>
      <c r="K10" t="s">
        <v>23</v>
      </c>
      <c r="O10" s="14" t="s">
        <v>30</v>
      </c>
      <c r="P10" s="13">
        <v>42248</v>
      </c>
      <c r="Q10" s="15">
        <f>2059.89</f>
        <v>2059.89</v>
      </c>
      <c r="R10">
        <v>1</v>
      </c>
    </row>
    <row r="11" spans="1:20">
      <c r="A11">
        <v>9</v>
      </c>
      <c r="B11" t="s">
        <v>457</v>
      </c>
      <c r="C11" t="s">
        <v>458</v>
      </c>
      <c r="D11" s="11" t="s">
        <v>459</v>
      </c>
      <c r="E11" s="19" t="s">
        <v>133</v>
      </c>
      <c r="F11" s="13">
        <v>23151</v>
      </c>
      <c r="G11" t="s">
        <v>460</v>
      </c>
      <c r="H11" t="s">
        <v>461</v>
      </c>
      <c r="I11" t="s">
        <v>462</v>
      </c>
      <c r="K11" t="s">
        <v>463</v>
      </c>
      <c r="O11" s="14" t="s">
        <v>24</v>
      </c>
      <c r="P11" s="13">
        <v>42262</v>
      </c>
      <c r="Q11" s="15">
        <v>1213.99</v>
      </c>
      <c r="R11">
        <v>1</v>
      </c>
    </row>
    <row r="12" spans="1:20">
      <c r="A12">
        <v>10</v>
      </c>
      <c r="B12" t="s">
        <v>248</v>
      </c>
      <c r="C12" t="s">
        <v>249</v>
      </c>
      <c r="D12" s="11" t="s">
        <v>250</v>
      </c>
      <c r="E12" s="12" t="s">
        <v>20</v>
      </c>
      <c r="F12" s="13">
        <v>31729</v>
      </c>
      <c r="G12" t="s">
        <v>28</v>
      </c>
      <c r="H12" t="s">
        <v>62</v>
      </c>
      <c r="I12" t="s">
        <v>251</v>
      </c>
      <c r="K12" t="s">
        <v>252</v>
      </c>
      <c r="O12" s="14" t="s">
        <v>30</v>
      </c>
      <c r="P12" s="13">
        <v>42254</v>
      </c>
      <c r="Q12" s="15">
        <v>3382</v>
      </c>
      <c r="R12">
        <v>1</v>
      </c>
    </row>
    <row r="13" spans="1:20">
      <c r="A13">
        <v>11</v>
      </c>
      <c r="B13" t="s">
        <v>253</v>
      </c>
      <c r="C13" t="s">
        <v>254</v>
      </c>
      <c r="D13" s="11" t="s">
        <v>255</v>
      </c>
      <c r="E13" s="12" t="s">
        <v>20</v>
      </c>
      <c r="F13" s="13">
        <v>30015</v>
      </c>
      <c r="G13" t="s">
        <v>28</v>
      </c>
      <c r="H13" t="s">
        <v>62</v>
      </c>
      <c r="I13" t="s">
        <v>256</v>
      </c>
      <c r="K13" t="s">
        <v>257</v>
      </c>
      <c r="O13" s="14" t="s">
        <v>30</v>
      </c>
      <c r="P13" s="13">
        <v>42269</v>
      </c>
      <c r="Q13" s="15">
        <f>3400</f>
        <v>3400</v>
      </c>
      <c r="R13">
        <v>1</v>
      </c>
    </row>
    <row r="14" spans="1:20">
      <c r="A14">
        <v>12</v>
      </c>
      <c r="B14" t="s">
        <v>464</v>
      </c>
      <c r="C14" t="s">
        <v>465</v>
      </c>
      <c r="D14" s="11" t="s">
        <v>466</v>
      </c>
      <c r="E14" s="22" t="s">
        <v>188</v>
      </c>
      <c r="F14" s="13">
        <v>27589</v>
      </c>
      <c r="G14" t="s">
        <v>28</v>
      </c>
      <c r="H14" t="s">
        <v>62</v>
      </c>
      <c r="I14" t="s">
        <v>467</v>
      </c>
      <c r="K14" t="s">
        <v>294</v>
      </c>
      <c r="O14" s="14" t="s">
        <v>30</v>
      </c>
      <c r="P14" s="13">
        <v>42270</v>
      </c>
      <c r="Q14" s="15">
        <f>1300</f>
        <v>1300</v>
      </c>
      <c r="R14">
        <v>1</v>
      </c>
    </row>
    <row r="15" spans="1:20">
      <c r="A15">
        <v>13</v>
      </c>
      <c r="B15" t="s">
        <v>468</v>
      </c>
      <c r="C15" t="s">
        <v>469</v>
      </c>
      <c r="D15" s="11" t="s">
        <v>470</v>
      </c>
      <c r="E15" s="12" t="s">
        <v>20</v>
      </c>
      <c r="F15" s="13">
        <v>32960</v>
      </c>
      <c r="G15" t="s">
        <v>28</v>
      </c>
      <c r="H15" t="s">
        <v>471</v>
      </c>
      <c r="I15" t="s">
        <v>472</v>
      </c>
      <c r="K15" t="s">
        <v>473</v>
      </c>
      <c r="O15" s="28" t="s">
        <v>474</v>
      </c>
      <c r="P15" s="13">
        <v>42271</v>
      </c>
      <c r="Q15" s="15">
        <v>0</v>
      </c>
      <c r="R15">
        <v>0</v>
      </c>
    </row>
    <row r="16" spans="1:20">
      <c r="A16">
        <v>14</v>
      </c>
      <c r="B16" t="s">
        <v>263</v>
      </c>
      <c r="C16" t="s">
        <v>264</v>
      </c>
      <c r="D16" s="11" t="s">
        <v>265</v>
      </c>
      <c r="E16" s="12" t="s">
        <v>20</v>
      </c>
      <c r="F16" s="13">
        <v>33352</v>
      </c>
      <c r="G16" t="s">
        <v>28</v>
      </c>
      <c r="H16" t="s">
        <v>267</v>
      </c>
      <c r="I16" t="s">
        <v>266</v>
      </c>
      <c r="K16" t="s">
        <v>23</v>
      </c>
      <c r="O16" s="14" t="s">
        <v>30</v>
      </c>
      <c r="P16" s="13">
        <v>42282</v>
      </c>
      <c r="Q16" s="15">
        <f>1340+1940</f>
        <v>3280</v>
      </c>
      <c r="R16">
        <v>2</v>
      </c>
    </row>
    <row r="17" spans="1:18">
      <c r="A17">
        <v>15</v>
      </c>
      <c r="B17" t="s">
        <v>269</v>
      </c>
      <c r="C17" t="s">
        <v>270</v>
      </c>
      <c r="D17" s="11" t="s">
        <v>271</v>
      </c>
      <c r="E17" s="12" t="s">
        <v>20</v>
      </c>
      <c r="F17" s="13">
        <v>34184</v>
      </c>
      <c r="G17" t="s">
        <v>28</v>
      </c>
      <c r="H17" t="s">
        <v>273</v>
      </c>
      <c r="I17" t="s">
        <v>272</v>
      </c>
      <c r="K17" t="s">
        <v>51</v>
      </c>
      <c r="O17" s="14" t="s">
        <v>24</v>
      </c>
      <c r="P17" s="13">
        <v>42291</v>
      </c>
      <c r="Q17" s="15">
        <f>3031.95+486</f>
        <v>3517.95</v>
      </c>
      <c r="R17">
        <v>1</v>
      </c>
    </row>
    <row r="18" spans="1:18">
      <c r="A18">
        <v>16</v>
      </c>
      <c r="B18" t="s">
        <v>475</v>
      </c>
      <c r="C18" t="s">
        <v>476</v>
      </c>
      <c r="D18" s="11" t="s">
        <v>477</v>
      </c>
      <c r="E18" s="20" t="s">
        <v>138</v>
      </c>
      <c r="F18" s="13">
        <v>31740</v>
      </c>
      <c r="G18" t="s">
        <v>28</v>
      </c>
      <c r="H18" t="s">
        <v>176</v>
      </c>
      <c r="I18" t="s">
        <v>478</v>
      </c>
      <c r="K18" t="s">
        <v>205</v>
      </c>
      <c r="O18" s="14" t="s">
        <v>30</v>
      </c>
      <c r="P18" s="13">
        <v>42297</v>
      </c>
      <c r="Q18" s="15">
        <v>1300</v>
      </c>
      <c r="R18">
        <v>1</v>
      </c>
    </row>
    <row r="19" spans="1:18">
      <c r="A19">
        <v>17</v>
      </c>
      <c r="B19" t="s">
        <v>479</v>
      </c>
      <c r="C19" t="s">
        <v>480</v>
      </c>
      <c r="D19" s="11" t="s">
        <v>481</v>
      </c>
      <c r="E19" s="18" t="s">
        <v>482</v>
      </c>
      <c r="F19" s="13">
        <v>32330</v>
      </c>
      <c r="G19" t="s">
        <v>460</v>
      </c>
      <c r="H19" t="s">
        <v>461</v>
      </c>
      <c r="I19" t="s">
        <v>483</v>
      </c>
      <c r="K19" t="s">
        <v>23</v>
      </c>
      <c r="O19" s="14" t="s">
        <v>24</v>
      </c>
      <c r="P19" s="13">
        <v>42336</v>
      </c>
      <c r="Q19" s="15">
        <f>1190.48+1192.65</f>
        <v>2383.13</v>
      </c>
      <c r="R19">
        <v>2</v>
      </c>
    </row>
    <row r="20" spans="1:18">
      <c r="A20">
        <v>18</v>
      </c>
      <c r="B20" t="s">
        <v>484</v>
      </c>
      <c r="C20" t="s">
        <v>485</v>
      </c>
      <c r="D20" s="11" t="s">
        <v>486</v>
      </c>
      <c r="E20" s="20" t="s">
        <v>138</v>
      </c>
      <c r="F20" s="13">
        <v>35582</v>
      </c>
      <c r="G20" t="s">
        <v>487</v>
      </c>
      <c r="H20" t="s">
        <v>488</v>
      </c>
      <c r="I20" t="s">
        <v>489</v>
      </c>
      <c r="K20" t="s">
        <v>23</v>
      </c>
      <c r="O20" s="14" t="s">
        <v>24</v>
      </c>
      <c r="P20" s="13">
        <v>42303</v>
      </c>
      <c r="Q20" s="15">
        <f>1188.9</f>
        <v>1188.9000000000001</v>
      </c>
      <c r="R20">
        <v>1</v>
      </c>
    </row>
    <row r="21" spans="1:18">
      <c r="A21">
        <v>19</v>
      </c>
      <c r="B21" t="s">
        <v>490</v>
      </c>
      <c r="C21" t="s">
        <v>491</v>
      </c>
      <c r="D21" s="11" t="s">
        <v>492</v>
      </c>
      <c r="E21" s="19" t="s">
        <v>133</v>
      </c>
      <c r="F21" s="13">
        <v>31740</v>
      </c>
      <c r="G21" t="s">
        <v>28</v>
      </c>
      <c r="H21" t="s">
        <v>218</v>
      </c>
      <c r="I21" t="s">
        <v>493</v>
      </c>
      <c r="K21" t="s">
        <v>23</v>
      </c>
      <c r="O21" s="14" t="s">
        <v>24</v>
      </c>
      <c r="P21" s="13">
        <v>42308</v>
      </c>
      <c r="Q21" s="15">
        <f>1193.67</f>
        <v>1193.67</v>
      </c>
      <c r="R21">
        <v>1</v>
      </c>
    </row>
    <row r="22" spans="1:18">
      <c r="A22">
        <v>20</v>
      </c>
      <c r="B22" t="s">
        <v>274</v>
      </c>
      <c r="C22" t="s">
        <v>275</v>
      </c>
      <c r="D22" s="11" t="s">
        <v>276</v>
      </c>
      <c r="E22" s="12" t="s">
        <v>20</v>
      </c>
      <c r="F22" s="13">
        <v>27141</v>
      </c>
      <c r="G22" t="s">
        <v>28</v>
      </c>
      <c r="H22" t="s">
        <v>62</v>
      </c>
      <c r="I22" t="s">
        <v>277</v>
      </c>
      <c r="K22" t="s">
        <v>278</v>
      </c>
      <c r="O22" s="14" t="s">
        <v>24</v>
      </c>
      <c r="P22" s="13">
        <v>42319</v>
      </c>
      <c r="Q22" s="15">
        <v>3072.72</v>
      </c>
      <c r="R22">
        <v>1</v>
      </c>
    </row>
    <row r="23" spans="1:18">
      <c r="A23">
        <v>21</v>
      </c>
      <c r="B23" s="29" t="s">
        <v>46</v>
      </c>
      <c r="C23" t="s">
        <v>219</v>
      </c>
      <c r="D23" s="11" t="s">
        <v>220</v>
      </c>
      <c r="E23" s="20" t="s">
        <v>138</v>
      </c>
      <c r="F23" s="13">
        <v>23152</v>
      </c>
      <c r="G23" t="s">
        <v>40</v>
      </c>
      <c r="H23" t="s">
        <v>221</v>
      </c>
      <c r="I23" t="s">
        <v>494</v>
      </c>
      <c r="K23" t="s">
        <v>23</v>
      </c>
      <c r="O23" s="14" t="s">
        <v>24</v>
      </c>
      <c r="P23" s="13">
        <v>42320</v>
      </c>
      <c r="Q23" s="15">
        <f>1202.62</f>
        <v>1202.6199999999999</v>
      </c>
      <c r="R23">
        <v>1</v>
      </c>
    </row>
    <row r="24" spans="1:18">
      <c r="A24">
        <v>22</v>
      </c>
      <c r="B24" s="29" t="s">
        <v>495</v>
      </c>
      <c r="C24" s="6" t="s">
        <v>496</v>
      </c>
      <c r="D24" s="11" t="s">
        <v>497</v>
      </c>
      <c r="E24" s="22" t="s">
        <v>188</v>
      </c>
      <c r="F24" s="13">
        <v>31404</v>
      </c>
      <c r="G24" s="6" t="s">
        <v>28</v>
      </c>
      <c r="H24" s="6" t="s">
        <v>134</v>
      </c>
      <c r="I24" s="6" t="s">
        <v>498</v>
      </c>
      <c r="J24" s="6"/>
      <c r="K24" s="6" t="s">
        <v>23</v>
      </c>
      <c r="L24" s="6"/>
      <c r="M24" s="6"/>
      <c r="N24" s="6"/>
      <c r="O24" s="14" t="s">
        <v>24</v>
      </c>
      <c r="P24" s="13">
        <v>42324</v>
      </c>
      <c r="Q24" s="15">
        <f>1208.42</f>
        <v>1208.42</v>
      </c>
      <c r="R24">
        <v>1</v>
      </c>
    </row>
    <row r="25" spans="1:18">
      <c r="A25">
        <v>23</v>
      </c>
      <c r="B25" s="29" t="s">
        <v>52</v>
      </c>
      <c r="C25" s="6" t="s">
        <v>53</v>
      </c>
      <c r="D25" s="11" t="s">
        <v>54</v>
      </c>
      <c r="E25" s="20" t="s">
        <v>138</v>
      </c>
      <c r="F25" s="13">
        <v>21835</v>
      </c>
      <c r="G25" s="6" t="s">
        <v>40</v>
      </c>
      <c r="H25" s="6" t="s">
        <v>55</v>
      </c>
      <c r="I25" s="6" t="s">
        <v>304</v>
      </c>
      <c r="J25" s="6"/>
      <c r="K25" s="6" t="s">
        <v>23</v>
      </c>
      <c r="L25" s="6"/>
      <c r="M25" s="6"/>
      <c r="N25" s="6"/>
      <c r="O25" s="14" t="s">
        <v>159</v>
      </c>
      <c r="P25" s="13">
        <v>42324</v>
      </c>
      <c r="Q25" s="15">
        <f>1269</f>
        <v>1269</v>
      </c>
      <c r="R25">
        <v>1</v>
      </c>
    </row>
    <row r="26" spans="1:18">
      <c r="A26">
        <v>24</v>
      </c>
      <c r="B26" s="29" t="s">
        <v>499</v>
      </c>
      <c r="C26" s="6" t="s">
        <v>500</v>
      </c>
      <c r="D26" s="11" t="s">
        <v>501</v>
      </c>
      <c r="E26" s="22" t="s">
        <v>188</v>
      </c>
      <c r="F26" s="13">
        <v>27405</v>
      </c>
      <c r="G26" s="6" t="s">
        <v>28</v>
      </c>
      <c r="H26" s="6" t="s">
        <v>62</v>
      </c>
      <c r="I26" s="6" t="s">
        <v>502</v>
      </c>
      <c r="J26" s="6"/>
      <c r="K26" s="6" t="s">
        <v>23</v>
      </c>
      <c r="L26" s="6"/>
      <c r="M26" s="6"/>
      <c r="N26" s="6"/>
      <c r="O26" s="14" t="s">
        <v>30</v>
      </c>
      <c r="P26" s="13">
        <v>42333</v>
      </c>
      <c r="Q26" s="15">
        <f>1328.78</f>
        <v>1328.78</v>
      </c>
      <c r="R26">
        <v>1</v>
      </c>
    </row>
    <row r="27" spans="1:18">
      <c r="A27">
        <v>25</v>
      </c>
      <c r="B27" s="29" t="s">
        <v>503</v>
      </c>
      <c r="C27" s="6" t="s">
        <v>504</v>
      </c>
      <c r="D27" s="11" t="s">
        <v>505</v>
      </c>
      <c r="E27" s="19" t="s">
        <v>133</v>
      </c>
      <c r="F27" s="13">
        <v>31132</v>
      </c>
      <c r="G27" s="6" t="s">
        <v>40</v>
      </c>
      <c r="H27" s="6" t="s">
        <v>506</v>
      </c>
      <c r="I27" s="6" t="s">
        <v>507</v>
      </c>
      <c r="J27" s="6"/>
      <c r="K27" s="6" t="s">
        <v>23</v>
      </c>
      <c r="L27" s="6"/>
      <c r="M27" s="6"/>
      <c r="N27" s="6"/>
      <c r="O27" s="14" t="s">
        <v>159</v>
      </c>
      <c r="P27" s="13">
        <v>42355</v>
      </c>
      <c r="Q27" s="15">
        <f>1252.5</f>
        <v>1252.5</v>
      </c>
      <c r="R27">
        <v>1</v>
      </c>
    </row>
    <row r="28" spans="1:18">
      <c r="A28">
        <v>26</v>
      </c>
      <c r="B28" s="29" t="s">
        <v>279</v>
      </c>
      <c r="C28" s="6" t="s">
        <v>280</v>
      </c>
      <c r="D28" s="11" t="s">
        <v>281</v>
      </c>
      <c r="E28" s="12" t="s">
        <v>20</v>
      </c>
      <c r="F28" s="13">
        <v>31451</v>
      </c>
      <c r="G28" s="6" t="s">
        <v>189</v>
      </c>
      <c r="H28" s="6" t="s">
        <v>238</v>
      </c>
      <c r="I28" s="6" t="s">
        <v>282</v>
      </c>
      <c r="J28" s="6"/>
      <c r="K28" s="6" t="s">
        <v>51</v>
      </c>
      <c r="L28" s="6"/>
      <c r="M28" s="6"/>
      <c r="N28" s="6"/>
      <c r="O28" s="14" t="s">
        <v>24</v>
      </c>
      <c r="P28" s="13">
        <v>42356</v>
      </c>
      <c r="Q28" s="15">
        <f>3093.96</f>
        <v>3093.96</v>
      </c>
      <c r="R28">
        <v>1</v>
      </c>
    </row>
    <row r="29" spans="1:18">
      <c r="A29">
        <v>27</v>
      </c>
      <c r="B29" s="29" t="s">
        <v>288</v>
      </c>
      <c r="C29" s="6" t="s">
        <v>289</v>
      </c>
      <c r="D29" s="11" t="s">
        <v>290</v>
      </c>
      <c r="E29" s="12" t="s">
        <v>20</v>
      </c>
      <c r="F29" s="13">
        <v>20454</v>
      </c>
      <c r="G29" s="6" t="s">
        <v>292</v>
      </c>
      <c r="H29" s="6" t="s">
        <v>293</v>
      </c>
      <c r="I29" s="6" t="s">
        <v>291</v>
      </c>
      <c r="J29" s="6"/>
      <c r="K29" s="6" t="s">
        <v>294</v>
      </c>
      <c r="L29" s="6"/>
      <c r="M29" s="6"/>
      <c r="N29" s="6"/>
      <c r="O29" s="14" t="s">
        <v>24</v>
      </c>
      <c r="P29" s="13">
        <v>42365</v>
      </c>
      <c r="Q29" s="15">
        <f>2321.06</f>
        <v>2321.06</v>
      </c>
      <c r="R29">
        <v>1</v>
      </c>
    </row>
    <row r="30" spans="1:18">
      <c r="A30">
        <v>28</v>
      </c>
      <c r="B30" s="29" t="s">
        <v>283</v>
      </c>
      <c r="C30" s="6" t="s">
        <v>284</v>
      </c>
      <c r="D30" s="11" t="s">
        <v>285</v>
      </c>
      <c r="E30" s="12" t="s">
        <v>20</v>
      </c>
      <c r="F30" s="13">
        <v>28086</v>
      </c>
      <c r="G30" s="6" t="s">
        <v>28</v>
      </c>
      <c r="H30" s="6" t="s">
        <v>287</v>
      </c>
      <c r="I30" s="6" t="s">
        <v>286</v>
      </c>
      <c r="K30" s="6" t="s">
        <v>51</v>
      </c>
      <c r="O30" s="14" t="s">
        <v>30</v>
      </c>
      <c r="P30" s="13">
        <v>42361</v>
      </c>
      <c r="Q30" s="15">
        <f>3482.5</f>
        <v>3482.5</v>
      </c>
      <c r="R30">
        <v>1</v>
      </c>
    </row>
    <row r="31" spans="1:18">
      <c r="A31">
        <v>29</v>
      </c>
      <c r="B31" s="29" t="s">
        <v>295</v>
      </c>
      <c r="C31" s="6" t="s">
        <v>296</v>
      </c>
      <c r="D31" s="11" t="s">
        <v>297</v>
      </c>
      <c r="E31" s="12" t="s">
        <v>20</v>
      </c>
      <c r="F31" s="13">
        <v>30076</v>
      </c>
      <c r="G31" s="6" t="s">
        <v>28</v>
      </c>
      <c r="H31" s="6" t="s">
        <v>267</v>
      </c>
      <c r="I31" s="29" t="s">
        <v>298</v>
      </c>
      <c r="K31" s="6" t="s">
        <v>51</v>
      </c>
      <c r="O31" s="14" t="s">
        <v>30</v>
      </c>
      <c r="P31" s="13">
        <v>42367</v>
      </c>
      <c r="Q31" s="15">
        <v>3450</v>
      </c>
      <c r="R31">
        <v>1</v>
      </c>
    </row>
    <row r="32" spans="1:18">
      <c r="A32">
        <v>30</v>
      </c>
      <c r="B32" s="29" t="s">
        <v>114</v>
      </c>
      <c r="C32" s="6" t="s">
        <v>508</v>
      </c>
      <c r="D32" s="11" t="s">
        <v>509</v>
      </c>
      <c r="E32" s="20" t="s">
        <v>138</v>
      </c>
      <c r="F32" s="13">
        <v>27786</v>
      </c>
      <c r="G32" s="6" t="s">
        <v>189</v>
      </c>
      <c r="H32" s="6" t="s">
        <v>238</v>
      </c>
      <c r="I32" s="29" t="s">
        <v>510</v>
      </c>
      <c r="K32" s="6" t="s">
        <v>51</v>
      </c>
      <c r="O32" s="14" t="s">
        <v>24</v>
      </c>
      <c r="P32" s="13">
        <v>42367</v>
      </c>
      <c r="Q32" s="15">
        <f>1238.23</f>
        <v>1238.23</v>
      </c>
      <c r="R32">
        <v>1</v>
      </c>
    </row>
    <row r="33" spans="1:20">
      <c r="A33">
        <v>31</v>
      </c>
      <c r="B33" s="29" t="s">
        <v>511</v>
      </c>
      <c r="C33" s="6" t="s">
        <v>512</v>
      </c>
      <c r="D33" s="11" t="s">
        <v>513</v>
      </c>
      <c r="E33" s="19" t="s">
        <v>133</v>
      </c>
      <c r="F33" s="13">
        <v>31322</v>
      </c>
      <c r="G33" s="6" t="s">
        <v>123</v>
      </c>
      <c r="H33" s="6" t="s">
        <v>514</v>
      </c>
      <c r="I33" s="29" t="s">
        <v>515</v>
      </c>
      <c r="K33" s="6" t="s">
        <v>450</v>
      </c>
      <c r="O33" s="14" t="s">
        <v>159</v>
      </c>
      <c r="P33" s="13">
        <v>42368</v>
      </c>
      <c r="Q33" s="15">
        <f>1297</f>
        <v>1297</v>
      </c>
      <c r="R33">
        <v>1</v>
      </c>
    </row>
    <row r="34" spans="1:20">
      <c r="F34" s="13"/>
    </row>
    <row r="35" spans="1:20">
      <c r="F35" s="13"/>
    </row>
    <row r="36" spans="1:20" ht="18.75">
      <c r="A36" s="8" t="s">
        <v>516</v>
      </c>
      <c r="B36" s="8"/>
      <c r="C36" s="8"/>
      <c r="D36" s="8"/>
      <c r="E36" s="8"/>
      <c r="F36" s="8"/>
      <c r="G36" s="8"/>
      <c r="H36" s="8"/>
      <c r="I36" s="8"/>
      <c r="J36" s="8"/>
      <c r="K36" s="8"/>
      <c r="L36" s="8"/>
      <c r="M36" s="8"/>
      <c r="N36" s="8"/>
      <c r="O36" s="8"/>
      <c r="P36" s="8"/>
      <c r="Q36" s="8"/>
      <c r="R36" s="8"/>
      <c r="S36" s="8"/>
    </row>
    <row r="37" spans="1:20">
      <c r="A37">
        <v>1</v>
      </c>
      <c r="B37" t="s">
        <v>517</v>
      </c>
      <c r="C37" t="s">
        <v>518</v>
      </c>
      <c r="D37" s="11" t="s">
        <v>519</v>
      </c>
      <c r="E37" s="30" t="s">
        <v>133</v>
      </c>
      <c r="F37" s="13">
        <v>31835</v>
      </c>
      <c r="G37" t="s">
        <v>28</v>
      </c>
      <c r="H37" t="s">
        <v>520</v>
      </c>
      <c r="J37" t="s">
        <v>521</v>
      </c>
      <c r="K37" t="s">
        <v>23</v>
      </c>
      <c r="L37" t="s">
        <v>522</v>
      </c>
      <c r="M37" t="s">
        <v>523</v>
      </c>
      <c r="N37" t="s">
        <v>524</v>
      </c>
      <c r="O37" s="14" t="s">
        <v>24</v>
      </c>
      <c r="P37" s="13">
        <v>42089</v>
      </c>
      <c r="Q37" s="15">
        <v>1639.35</v>
      </c>
      <c r="R37" s="6">
        <v>1</v>
      </c>
      <c r="S37" s="27">
        <f>SUM(Q37:Q40)</f>
        <v>4934.9799999999996</v>
      </c>
      <c r="T37" s="13"/>
    </row>
    <row r="38" spans="1:20">
      <c r="A38">
        <v>2</v>
      </c>
      <c r="B38" s="6" t="s">
        <v>95</v>
      </c>
      <c r="C38" s="6" t="s">
        <v>525</v>
      </c>
      <c r="D38" s="11" t="s">
        <v>526</v>
      </c>
      <c r="E38" s="31" t="s">
        <v>151</v>
      </c>
      <c r="F38" s="13">
        <v>24307</v>
      </c>
      <c r="G38" s="6" t="s">
        <v>40</v>
      </c>
      <c r="H38" s="6" t="s">
        <v>527</v>
      </c>
      <c r="I38" s="6"/>
      <c r="J38" s="6" t="s">
        <v>528</v>
      </c>
      <c r="K38" s="6" t="s">
        <v>434</v>
      </c>
      <c r="L38" s="6" t="s">
        <v>522</v>
      </c>
      <c r="M38" s="6" t="s">
        <v>529</v>
      </c>
      <c r="N38" s="32" t="s">
        <v>530</v>
      </c>
      <c r="O38" s="14" t="s">
        <v>24</v>
      </c>
      <c r="P38" s="13">
        <v>42102</v>
      </c>
      <c r="Q38" s="15">
        <v>1650.92</v>
      </c>
      <c r="R38" s="6">
        <v>1</v>
      </c>
      <c r="S38" s="27"/>
    </row>
    <row r="39" spans="1:20">
      <c r="A39">
        <v>3</v>
      </c>
      <c r="B39" s="6" t="s">
        <v>531</v>
      </c>
      <c r="C39" s="6" t="s">
        <v>532</v>
      </c>
      <c r="D39" s="11" t="s">
        <v>533</v>
      </c>
      <c r="E39" s="33" t="s">
        <v>138</v>
      </c>
      <c r="F39" s="13">
        <v>26695</v>
      </c>
      <c r="G39" s="6" t="s">
        <v>534</v>
      </c>
      <c r="H39" s="6" t="s">
        <v>535</v>
      </c>
      <c r="I39" s="6"/>
      <c r="J39" s="6" t="s">
        <v>434</v>
      </c>
      <c r="K39" s="6" t="s">
        <v>23</v>
      </c>
      <c r="L39" s="6" t="s">
        <v>522</v>
      </c>
      <c r="M39" s="6" t="s">
        <v>536</v>
      </c>
      <c r="N39" s="32" t="s">
        <v>537</v>
      </c>
      <c r="O39" s="14" t="s">
        <v>24</v>
      </c>
      <c r="P39" s="13">
        <v>42102</v>
      </c>
      <c r="Q39" s="15">
        <v>1644.71</v>
      </c>
      <c r="R39" s="6">
        <v>1</v>
      </c>
      <c r="S39" s="34"/>
    </row>
    <row r="40" spans="1:20">
      <c r="A40">
        <v>4</v>
      </c>
      <c r="B40" s="6" t="s">
        <v>538</v>
      </c>
      <c r="C40" s="6" t="s">
        <v>539</v>
      </c>
      <c r="D40" s="11" t="s">
        <v>540</v>
      </c>
      <c r="E40" s="31" t="s">
        <v>151</v>
      </c>
      <c r="F40" s="13"/>
      <c r="G40" s="6" t="s">
        <v>28</v>
      </c>
      <c r="H40" s="6" t="s">
        <v>62</v>
      </c>
      <c r="I40" s="6"/>
      <c r="J40" s="6" t="s">
        <v>541</v>
      </c>
      <c r="K40" s="6" t="s">
        <v>83</v>
      </c>
      <c r="L40" s="6" t="s">
        <v>542</v>
      </c>
      <c r="M40" s="6" t="s">
        <v>543</v>
      </c>
      <c r="N40" s="32" t="s">
        <v>544</v>
      </c>
      <c r="O40" s="28" t="s">
        <v>474</v>
      </c>
      <c r="P40" s="13">
        <v>42102</v>
      </c>
      <c r="Q40" s="15">
        <v>0</v>
      </c>
      <c r="R40" s="6">
        <v>0</v>
      </c>
      <c r="S40" s="6"/>
    </row>
    <row r="41" spans="1:20">
      <c r="Q41" s="15"/>
    </row>
    <row r="42" spans="1:20">
      <c r="Q42" s="15"/>
    </row>
    <row r="43" spans="1:20" ht="18.75">
      <c r="A43" s="8" t="s">
        <v>545</v>
      </c>
      <c r="B43" s="8"/>
      <c r="C43" s="8"/>
      <c r="D43" s="8"/>
      <c r="E43" s="8"/>
      <c r="F43" s="8"/>
      <c r="G43" s="8"/>
      <c r="H43" s="8"/>
      <c r="I43" s="8"/>
      <c r="J43" s="8"/>
      <c r="K43" s="8"/>
      <c r="L43" s="8"/>
      <c r="M43" s="8"/>
      <c r="N43" s="8"/>
      <c r="O43" s="8"/>
      <c r="P43" s="8"/>
      <c r="Q43" s="8"/>
      <c r="R43" s="8"/>
      <c r="S43" s="8"/>
    </row>
    <row r="44" spans="1:20">
      <c r="A44">
        <v>1</v>
      </c>
      <c r="B44" t="s">
        <v>546</v>
      </c>
      <c r="C44" t="s">
        <v>547</v>
      </c>
      <c r="D44" s="11" t="s">
        <v>548</v>
      </c>
      <c r="E44" s="33" t="s">
        <v>138</v>
      </c>
      <c r="F44" s="13"/>
      <c r="G44" s="6" t="s">
        <v>487</v>
      </c>
      <c r="H44" s="6" t="s">
        <v>549</v>
      </c>
      <c r="I44" s="6"/>
      <c r="K44" s="6" t="s">
        <v>23</v>
      </c>
      <c r="L44" s="6" t="s">
        <v>522</v>
      </c>
      <c r="M44" s="6" t="s">
        <v>550</v>
      </c>
      <c r="N44" s="6"/>
      <c r="O44" s="14" t="s">
        <v>24</v>
      </c>
      <c r="P44" s="13">
        <v>42044</v>
      </c>
      <c r="Q44" s="15">
        <v>1612.68</v>
      </c>
      <c r="R44" s="6">
        <v>1</v>
      </c>
      <c r="S44" s="27">
        <f>SUM(Q44:Q55)</f>
        <v>17016.34</v>
      </c>
    </row>
    <row r="45" spans="1:20" ht="90">
      <c r="A45">
        <v>2</v>
      </c>
      <c r="B45" s="6" t="s">
        <v>551</v>
      </c>
      <c r="C45" s="6" t="s">
        <v>334</v>
      </c>
      <c r="D45" s="11" t="s">
        <v>335</v>
      </c>
      <c r="E45" s="33" t="s">
        <v>138</v>
      </c>
      <c r="F45" s="13">
        <v>32422</v>
      </c>
      <c r="G45" s="6" t="s">
        <v>28</v>
      </c>
      <c r="H45" s="6" t="s">
        <v>62</v>
      </c>
      <c r="I45" s="6"/>
      <c r="J45" s="6" t="s">
        <v>552</v>
      </c>
      <c r="K45" s="6" t="s">
        <v>23</v>
      </c>
      <c r="L45" s="6" t="s">
        <v>522</v>
      </c>
      <c r="M45" s="6" t="s">
        <v>553</v>
      </c>
      <c r="N45" s="35" t="s">
        <v>554</v>
      </c>
      <c r="O45" s="14" t="s">
        <v>24</v>
      </c>
      <c r="P45" s="13">
        <v>42052</v>
      </c>
      <c r="Q45" s="15">
        <v>1635.94</v>
      </c>
      <c r="R45" s="6">
        <v>1</v>
      </c>
      <c r="S45" s="27"/>
    </row>
    <row r="46" spans="1:20">
      <c r="A46">
        <v>3</v>
      </c>
      <c r="B46" s="6" t="s">
        <v>555</v>
      </c>
      <c r="C46" s="6" t="s">
        <v>556</v>
      </c>
      <c r="D46" s="11" t="s">
        <v>557</v>
      </c>
      <c r="E46" s="33" t="s">
        <v>138</v>
      </c>
      <c r="F46" s="13">
        <v>33736</v>
      </c>
      <c r="G46" s="6" t="s">
        <v>28</v>
      </c>
      <c r="H46" s="6" t="s">
        <v>62</v>
      </c>
      <c r="I46" s="6"/>
      <c r="J46" s="6" t="s">
        <v>558</v>
      </c>
      <c r="K46" s="6" t="s">
        <v>23</v>
      </c>
      <c r="L46" s="6" t="s">
        <v>522</v>
      </c>
      <c r="M46" s="6" t="s">
        <v>559</v>
      </c>
      <c r="N46" s="32" t="s">
        <v>560</v>
      </c>
      <c r="O46" s="14" t="s">
        <v>24</v>
      </c>
      <c r="P46" s="13">
        <v>42054</v>
      </c>
      <c r="Q46" s="15">
        <v>1642.05</v>
      </c>
      <c r="R46" s="6">
        <v>1</v>
      </c>
      <c r="S46" s="34"/>
    </row>
    <row r="47" spans="1:20">
      <c r="A47">
        <v>4</v>
      </c>
      <c r="B47" s="6" t="s">
        <v>555</v>
      </c>
      <c r="C47" s="6" t="s">
        <v>556</v>
      </c>
      <c r="D47" s="11" t="s">
        <v>557</v>
      </c>
      <c r="E47" s="31" t="s">
        <v>151</v>
      </c>
      <c r="F47" s="13">
        <v>33736</v>
      </c>
      <c r="G47" s="6" t="s">
        <v>28</v>
      </c>
      <c r="H47" s="6" t="s">
        <v>62</v>
      </c>
      <c r="I47" s="6"/>
      <c r="J47" s="6" t="s">
        <v>558</v>
      </c>
      <c r="K47" s="6" t="s">
        <v>23</v>
      </c>
      <c r="L47" s="6" t="s">
        <v>522</v>
      </c>
      <c r="M47" s="6" t="s">
        <v>559</v>
      </c>
      <c r="N47" s="32" t="s">
        <v>560</v>
      </c>
      <c r="O47" s="14" t="s">
        <v>24</v>
      </c>
      <c r="P47" s="13">
        <v>42054</v>
      </c>
      <c r="Q47" s="15">
        <v>1642.05</v>
      </c>
      <c r="R47" s="6">
        <v>1</v>
      </c>
      <c r="S47" s="6"/>
    </row>
    <row r="48" spans="1:20">
      <c r="A48">
        <v>5</v>
      </c>
      <c r="B48" s="6" t="s">
        <v>555</v>
      </c>
      <c r="C48" s="6" t="s">
        <v>556</v>
      </c>
      <c r="D48" s="11" t="s">
        <v>557</v>
      </c>
      <c r="E48" s="30" t="s">
        <v>133</v>
      </c>
      <c r="F48" s="13">
        <v>33736</v>
      </c>
      <c r="G48" s="6" t="s">
        <v>28</v>
      </c>
      <c r="H48" s="6" t="s">
        <v>62</v>
      </c>
      <c r="I48" s="6"/>
      <c r="J48" s="6" t="s">
        <v>558</v>
      </c>
      <c r="K48" s="6" t="s">
        <v>23</v>
      </c>
      <c r="L48" s="6" t="s">
        <v>522</v>
      </c>
      <c r="M48" s="6" t="s">
        <v>559</v>
      </c>
      <c r="N48" s="32" t="s">
        <v>560</v>
      </c>
      <c r="O48" s="14" t="s">
        <v>24</v>
      </c>
      <c r="P48" s="13">
        <v>42054</v>
      </c>
      <c r="Q48" s="15">
        <v>1642.05</v>
      </c>
      <c r="R48" s="6">
        <v>1</v>
      </c>
    </row>
    <row r="49" spans="1:19">
      <c r="A49">
        <v>6</v>
      </c>
      <c r="B49" s="6" t="s">
        <v>561</v>
      </c>
      <c r="C49" s="6" t="s">
        <v>562</v>
      </c>
      <c r="D49" s="11" t="s">
        <v>563</v>
      </c>
      <c r="E49" s="33" t="s">
        <v>138</v>
      </c>
      <c r="F49" s="13">
        <v>27676</v>
      </c>
      <c r="G49" s="6" t="s">
        <v>40</v>
      </c>
      <c r="H49" s="6" t="s">
        <v>564</v>
      </c>
      <c r="I49" s="6"/>
      <c r="J49" s="6" t="s">
        <v>565</v>
      </c>
      <c r="K49" s="6" t="s">
        <v>51</v>
      </c>
      <c r="L49" s="6" t="s">
        <v>522</v>
      </c>
      <c r="M49" s="6" t="s">
        <v>566</v>
      </c>
      <c r="N49" s="32" t="s">
        <v>567</v>
      </c>
      <c r="O49" s="14" t="s">
        <v>30</v>
      </c>
      <c r="P49" s="13">
        <v>42059</v>
      </c>
      <c r="Q49" s="15">
        <v>1124.04</v>
      </c>
      <c r="R49" s="6">
        <v>1</v>
      </c>
      <c r="S49" s="6"/>
    </row>
    <row r="50" spans="1:19">
      <c r="A50">
        <v>7</v>
      </c>
      <c r="B50" s="6" t="s">
        <v>568</v>
      </c>
      <c r="C50" s="6" t="s">
        <v>155</v>
      </c>
      <c r="D50" s="11" t="s">
        <v>156</v>
      </c>
      <c r="E50" s="30" t="s">
        <v>133</v>
      </c>
      <c r="F50" s="13">
        <v>33373</v>
      </c>
      <c r="G50" s="6" t="s">
        <v>49</v>
      </c>
      <c r="H50" s="6" t="s">
        <v>201</v>
      </c>
      <c r="I50" s="6"/>
      <c r="J50" s="6" t="s">
        <v>569</v>
      </c>
      <c r="K50" s="6" t="s">
        <v>570</v>
      </c>
      <c r="L50" s="6" t="s">
        <v>522</v>
      </c>
      <c r="M50" s="6" t="s">
        <v>571</v>
      </c>
      <c r="N50" s="32" t="s">
        <v>572</v>
      </c>
      <c r="O50" s="14" t="s">
        <v>573</v>
      </c>
      <c r="P50" s="13">
        <v>42054</v>
      </c>
      <c r="Q50" s="15">
        <v>1791</v>
      </c>
      <c r="R50" s="6">
        <v>1</v>
      </c>
      <c r="S50" s="6"/>
    </row>
    <row r="51" spans="1:19">
      <c r="A51">
        <v>8</v>
      </c>
      <c r="B51" s="6" t="s">
        <v>568</v>
      </c>
      <c r="C51" s="6" t="s">
        <v>155</v>
      </c>
      <c r="D51" s="11" t="s">
        <v>156</v>
      </c>
      <c r="E51" s="33" t="s">
        <v>138</v>
      </c>
      <c r="F51" s="13">
        <v>33373</v>
      </c>
      <c r="G51" s="6" t="s">
        <v>49</v>
      </c>
      <c r="H51" s="6" t="s">
        <v>201</v>
      </c>
      <c r="I51" s="6"/>
      <c r="J51" s="6" t="s">
        <v>569</v>
      </c>
      <c r="K51" s="6" t="s">
        <v>570</v>
      </c>
      <c r="L51" s="6" t="s">
        <v>522</v>
      </c>
      <c r="M51" s="6" t="s">
        <v>571</v>
      </c>
      <c r="N51" s="32" t="s">
        <v>572</v>
      </c>
      <c r="O51" s="28" t="s">
        <v>474</v>
      </c>
      <c r="P51" s="13">
        <v>42054</v>
      </c>
      <c r="Q51" s="15">
        <v>0</v>
      </c>
      <c r="R51" s="6">
        <v>0</v>
      </c>
      <c r="S51" s="6"/>
    </row>
    <row r="52" spans="1:19">
      <c r="A52">
        <v>9</v>
      </c>
      <c r="B52" s="6" t="s">
        <v>574</v>
      </c>
      <c r="C52" s="6" t="s">
        <v>575</v>
      </c>
      <c r="D52" s="11" t="s">
        <v>576</v>
      </c>
      <c r="E52" s="31" t="s">
        <v>151</v>
      </c>
      <c r="F52" s="13">
        <v>20639</v>
      </c>
      <c r="G52" s="6" t="s">
        <v>28</v>
      </c>
      <c r="H52" s="6" t="s">
        <v>62</v>
      </c>
      <c r="I52" s="6"/>
      <c r="J52" s="6" t="s">
        <v>577</v>
      </c>
      <c r="K52" s="6" t="s">
        <v>83</v>
      </c>
      <c r="L52" s="6" t="s">
        <v>522</v>
      </c>
      <c r="M52" s="6" t="s">
        <v>578</v>
      </c>
      <c r="N52" s="32" t="s">
        <v>579</v>
      </c>
      <c r="O52" s="14" t="s">
        <v>30</v>
      </c>
      <c r="P52" s="13">
        <v>42061</v>
      </c>
      <c r="Q52" s="15">
        <v>1775</v>
      </c>
      <c r="R52" s="6">
        <v>1</v>
      </c>
      <c r="S52" s="6"/>
    </row>
    <row r="53" spans="1:19">
      <c r="A53">
        <v>10</v>
      </c>
      <c r="B53" s="6" t="s">
        <v>580</v>
      </c>
      <c r="C53" s="6" t="s">
        <v>581</v>
      </c>
      <c r="D53" s="11" t="s">
        <v>582</v>
      </c>
      <c r="E53" s="33" t="s">
        <v>138</v>
      </c>
      <c r="F53" s="13">
        <v>32974</v>
      </c>
      <c r="G53" s="6" t="s">
        <v>28</v>
      </c>
      <c r="H53" s="6" t="s">
        <v>583</v>
      </c>
      <c r="I53" s="6"/>
      <c r="J53" s="6" t="s">
        <v>584</v>
      </c>
      <c r="K53" s="6" t="s">
        <v>23</v>
      </c>
      <c r="L53" s="6" t="s">
        <v>522</v>
      </c>
      <c r="M53" s="6" t="s">
        <v>585</v>
      </c>
      <c r="N53" s="32" t="s">
        <v>586</v>
      </c>
      <c r="O53" s="14" t="s">
        <v>24</v>
      </c>
      <c r="P53" s="13">
        <v>42066</v>
      </c>
      <c r="Q53" s="15">
        <v>1639.35</v>
      </c>
      <c r="R53" s="6">
        <v>1</v>
      </c>
      <c r="S53" s="6"/>
    </row>
    <row r="54" spans="1:19">
      <c r="A54">
        <v>11</v>
      </c>
      <c r="B54" s="6" t="s">
        <v>538</v>
      </c>
      <c r="C54" s="6" t="s">
        <v>539</v>
      </c>
      <c r="D54" s="11" t="s">
        <v>540</v>
      </c>
      <c r="E54" s="36" t="s">
        <v>188</v>
      </c>
      <c r="F54" s="13"/>
      <c r="G54" s="6" t="s">
        <v>28</v>
      </c>
      <c r="H54" s="6" t="s">
        <v>62</v>
      </c>
      <c r="I54" s="6"/>
      <c r="J54" s="6" t="s">
        <v>541</v>
      </c>
      <c r="K54" s="6" t="s">
        <v>83</v>
      </c>
      <c r="L54" s="6" t="s">
        <v>542</v>
      </c>
      <c r="M54" s="6" t="s">
        <v>543</v>
      </c>
      <c r="N54" s="32" t="s">
        <v>544</v>
      </c>
      <c r="O54" s="14" t="s">
        <v>30</v>
      </c>
      <c r="P54" s="13">
        <v>42072</v>
      </c>
      <c r="Q54" s="15">
        <v>1841</v>
      </c>
      <c r="R54" s="6">
        <v>1</v>
      </c>
    </row>
    <row r="55" spans="1:19">
      <c r="B55" t="s">
        <v>36</v>
      </c>
      <c r="Q55" s="15">
        <v>671.18</v>
      </c>
    </row>
    <row r="58" spans="1:19" ht="18.75">
      <c r="A58" s="8" t="s">
        <v>587</v>
      </c>
      <c r="B58" s="8"/>
      <c r="C58" s="8"/>
      <c r="D58" s="8"/>
      <c r="E58" s="8"/>
      <c r="F58" s="8"/>
      <c r="G58" s="8"/>
      <c r="H58" s="8"/>
      <c r="I58" s="8"/>
      <c r="J58" s="8"/>
      <c r="K58" s="8"/>
      <c r="L58" s="8"/>
      <c r="M58" s="8"/>
      <c r="N58" s="8"/>
      <c r="O58" s="8"/>
      <c r="P58" s="8"/>
      <c r="Q58" s="8"/>
      <c r="R58" s="8"/>
      <c r="S58" s="8"/>
    </row>
    <row r="59" spans="1:19">
      <c r="A59">
        <v>1</v>
      </c>
      <c r="B59" t="s">
        <v>588</v>
      </c>
      <c r="C59" t="s">
        <v>589</v>
      </c>
      <c r="D59" s="11" t="s">
        <v>590</v>
      </c>
      <c r="E59" s="30" t="s">
        <v>133</v>
      </c>
      <c r="F59" s="13">
        <v>27264</v>
      </c>
      <c r="G59" t="s">
        <v>40</v>
      </c>
      <c r="H59" t="s">
        <v>221</v>
      </c>
      <c r="J59" t="s">
        <v>591</v>
      </c>
      <c r="K59" s="6" t="s">
        <v>592</v>
      </c>
      <c r="L59" s="6" t="s">
        <v>522</v>
      </c>
      <c r="M59" s="6" t="s">
        <v>593</v>
      </c>
      <c r="N59" s="6" t="s">
        <v>594</v>
      </c>
      <c r="O59" s="14" t="s">
        <v>24</v>
      </c>
      <c r="P59" s="13">
        <v>41977</v>
      </c>
      <c r="Q59" s="15">
        <v>1537.14</v>
      </c>
      <c r="R59" s="6">
        <v>1</v>
      </c>
      <c r="S59" s="27">
        <f>SUM(Q59:Q78)</f>
        <v>22693.170000000002</v>
      </c>
    </row>
    <row r="60" spans="1:19">
      <c r="A60">
        <v>2</v>
      </c>
      <c r="B60" s="6" t="s">
        <v>398</v>
      </c>
      <c r="C60" s="6" t="s">
        <v>399</v>
      </c>
      <c r="D60" s="11" t="s">
        <v>400</v>
      </c>
      <c r="E60" s="30" t="s">
        <v>133</v>
      </c>
      <c r="F60" s="13">
        <v>33382</v>
      </c>
      <c r="G60" s="6" t="s">
        <v>376</v>
      </c>
      <c r="H60" s="6" t="s">
        <v>140</v>
      </c>
      <c r="I60" s="6"/>
      <c r="J60" s="6" t="s">
        <v>595</v>
      </c>
      <c r="K60" s="6" t="s">
        <v>450</v>
      </c>
      <c r="L60" s="6" t="s">
        <v>522</v>
      </c>
      <c r="M60" s="6" t="s">
        <v>596</v>
      </c>
      <c r="N60" s="32" t="s">
        <v>597</v>
      </c>
      <c r="O60" s="14" t="s">
        <v>24</v>
      </c>
      <c r="P60" s="13">
        <v>41994</v>
      </c>
      <c r="Q60" s="15">
        <v>1592.48</v>
      </c>
      <c r="R60" s="6">
        <v>1</v>
      </c>
      <c r="S60" s="27"/>
    </row>
    <row r="61" spans="1:19">
      <c r="A61">
        <v>3</v>
      </c>
      <c r="B61" s="6" t="s">
        <v>398</v>
      </c>
      <c r="C61" s="6" t="s">
        <v>399</v>
      </c>
      <c r="D61" s="11" t="s">
        <v>400</v>
      </c>
      <c r="E61" s="31" t="s">
        <v>151</v>
      </c>
      <c r="F61" s="13">
        <v>33382</v>
      </c>
      <c r="G61" s="6" t="s">
        <v>376</v>
      </c>
      <c r="H61" s="6" t="s">
        <v>140</v>
      </c>
      <c r="I61" s="6"/>
      <c r="J61" s="6" t="s">
        <v>595</v>
      </c>
      <c r="K61" s="6" t="s">
        <v>450</v>
      </c>
      <c r="L61" s="6" t="s">
        <v>522</v>
      </c>
      <c r="M61" s="6" t="s">
        <v>596</v>
      </c>
      <c r="N61" s="32" t="s">
        <v>597</v>
      </c>
      <c r="O61" s="28" t="s">
        <v>474</v>
      </c>
      <c r="P61" s="13">
        <v>41994</v>
      </c>
      <c r="Q61" s="15">
        <v>0</v>
      </c>
      <c r="R61" s="6">
        <v>0</v>
      </c>
      <c r="S61" s="34"/>
    </row>
    <row r="62" spans="1:19">
      <c r="A62">
        <v>4</v>
      </c>
      <c r="B62" s="6" t="s">
        <v>598</v>
      </c>
      <c r="C62" s="6" t="s">
        <v>599</v>
      </c>
      <c r="D62" s="11" t="s">
        <v>600</v>
      </c>
      <c r="E62" s="33" t="s">
        <v>138</v>
      </c>
      <c r="F62" s="13">
        <v>28318</v>
      </c>
      <c r="G62" s="6" t="s">
        <v>40</v>
      </c>
      <c r="H62" s="6" t="s">
        <v>221</v>
      </c>
      <c r="I62" s="6"/>
      <c r="J62" s="6" t="s">
        <v>601</v>
      </c>
      <c r="K62" s="6" t="s">
        <v>205</v>
      </c>
      <c r="L62" s="6" t="s">
        <v>522</v>
      </c>
      <c r="M62" s="6" t="s">
        <v>602</v>
      </c>
      <c r="N62" s="32" t="s">
        <v>603</v>
      </c>
      <c r="O62" s="14" t="s">
        <v>24</v>
      </c>
      <c r="P62" s="13">
        <v>41997</v>
      </c>
      <c r="Q62" s="15">
        <v>1601.11</v>
      </c>
      <c r="R62" s="6">
        <v>1</v>
      </c>
      <c r="S62" s="6"/>
    </row>
    <row r="63" spans="1:19">
      <c r="A63">
        <v>5</v>
      </c>
      <c r="B63" s="6" t="s">
        <v>598</v>
      </c>
      <c r="C63" s="6" t="s">
        <v>599</v>
      </c>
      <c r="D63" s="11" t="s">
        <v>600</v>
      </c>
      <c r="E63" s="31" t="s">
        <v>151</v>
      </c>
      <c r="F63" s="13">
        <v>28318</v>
      </c>
      <c r="G63" s="6" t="s">
        <v>40</v>
      </c>
      <c r="H63" s="6" t="s">
        <v>221</v>
      </c>
      <c r="I63" s="6"/>
      <c r="J63" s="6" t="s">
        <v>601</v>
      </c>
      <c r="K63" s="6" t="s">
        <v>205</v>
      </c>
      <c r="L63" s="6" t="s">
        <v>522</v>
      </c>
      <c r="M63" s="6" t="s">
        <v>602</v>
      </c>
      <c r="N63" s="32" t="s">
        <v>603</v>
      </c>
      <c r="O63" s="28" t="s">
        <v>474</v>
      </c>
      <c r="P63" s="13">
        <v>41997</v>
      </c>
      <c r="Q63" s="15">
        <v>0</v>
      </c>
      <c r="R63" s="6">
        <v>0</v>
      </c>
    </row>
    <row r="64" spans="1:19">
      <c r="A64">
        <v>6</v>
      </c>
      <c r="B64" s="6" t="s">
        <v>604</v>
      </c>
      <c r="C64" s="6" t="s">
        <v>605</v>
      </c>
      <c r="D64" s="11" t="s">
        <v>606</v>
      </c>
      <c r="E64" s="30" t="s">
        <v>133</v>
      </c>
      <c r="F64" s="13">
        <v>26245</v>
      </c>
      <c r="G64" s="6" t="s">
        <v>40</v>
      </c>
      <c r="H64" s="6" t="s">
        <v>607</v>
      </c>
      <c r="I64" s="6"/>
      <c r="J64" s="6" t="s">
        <v>608</v>
      </c>
      <c r="K64" s="6" t="s">
        <v>23</v>
      </c>
      <c r="L64" s="6" t="s">
        <v>522</v>
      </c>
      <c r="M64" s="6" t="s">
        <v>609</v>
      </c>
      <c r="N64" s="32" t="s">
        <v>610</v>
      </c>
      <c r="O64" s="14" t="s">
        <v>24</v>
      </c>
      <c r="P64" s="13">
        <v>41997</v>
      </c>
      <c r="Q64" s="15">
        <v>1601.1</v>
      </c>
      <c r="R64" s="6">
        <v>1</v>
      </c>
      <c r="S64" s="6"/>
    </row>
    <row r="65" spans="1:19">
      <c r="A65">
        <v>7</v>
      </c>
      <c r="B65" s="6" t="s">
        <v>604</v>
      </c>
      <c r="C65" s="6" t="s">
        <v>605</v>
      </c>
      <c r="D65" s="11" t="s">
        <v>606</v>
      </c>
      <c r="E65" s="31" t="s">
        <v>151</v>
      </c>
      <c r="F65" s="13">
        <v>26245</v>
      </c>
      <c r="G65" s="6" t="s">
        <v>40</v>
      </c>
      <c r="H65" s="6" t="s">
        <v>607</v>
      </c>
      <c r="I65" s="6"/>
      <c r="J65" s="6" t="s">
        <v>608</v>
      </c>
      <c r="K65" s="6" t="s">
        <v>23</v>
      </c>
      <c r="L65" s="6" t="s">
        <v>522</v>
      </c>
      <c r="M65" s="6" t="s">
        <v>609</v>
      </c>
      <c r="N65" s="32" t="s">
        <v>610</v>
      </c>
      <c r="O65" s="28" t="s">
        <v>474</v>
      </c>
      <c r="P65" s="13">
        <v>41997</v>
      </c>
      <c r="Q65" s="15">
        <v>0</v>
      </c>
      <c r="R65" s="6">
        <v>0</v>
      </c>
      <c r="S65" s="6"/>
    </row>
    <row r="66" spans="1:19">
      <c r="A66">
        <v>8</v>
      </c>
      <c r="B66" t="s">
        <v>611</v>
      </c>
      <c r="C66" t="s">
        <v>612</v>
      </c>
      <c r="D66" s="11" t="s">
        <v>613</v>
      </c>
      <c r="E66" s="31" t="s">
        <v>151</v>
      </c>
      <c r="F66" s="13">
        <v>31946</v>
      </c>
      <c r="G66" t="s">
        <v>28</v>
      </c>
      <c r="H66" t="s">
        <v>614</v>
      </c>
      <c r="J66" t="s">
        <v>615</v>
      </c>
      <c r="K66" t="s">
        <v>616</v>
      </c>
      <c r="L66" t="s">
        <v>522</v>
      </c>
      <c r="M66" t="s">
        <v>617</v>
      </c>
      <c r="N66" t="s">
        <v>618</v>
      </c>
      <c r="O66" s="14" t="s">
        <v>30</v>
      </c>
      <c r="P66" s="13">
        <v>41999</v>
      </c>
      <c r="Q66" s="15">
        <v>1785</v>
      </c>
      <c r="R66" s="6">
        <v>1</v>
      </c>
      <c r="S66" s="6"/>
    </row>
    <row r="67" spans="1:19">
      <c r="A67">
        <v>9</v>
      </c>
      <c r="B67" t="s">
        <v>611</v>
      </c>
      <c r="C67" t="s">
        <v>612</v>
      </c>
      <c r="D67" s="11" t="s">
        <v>613</v>
      </c>
      <c r="E67" s="33" t="s">
        <v>138</v>
      </c>
      <c r="F67" s="13">
        <v>31946</v>
      </c>
      <c r="G67" t="s">
        <v>28</v>
      </c>
      <c r="H67" t="s">
        <v>614</v>
      </c>
      <c r="J67" t="s">
        <v>615</v>
      </c>
      <c r="K67" t="s">
        <v>616</v>
      </c>
      <c r="L67" t="s">
        <v>522</v>
      </c>
      <c r="M67" t="s">
        <v>617</v>
      </c>
      <c r="N67" t="s">
        <v>618</v>
      </c>
      <c r="O67" s="28" t="s">
        <v>474</v>
      </c>
      <c r="P67" s="13">
        <v>41999</v>
      </c>
      <c r="Q67" s="15">
        <v>0</v>
      </c>
      <c r="R67" s="6">
        <v>0</v>
      </c>
      <c r="S67" s="6"/>
    </row>
    <row r="68" spans="1:19">
      <c r="A68">
        <v>10</v>
      </c>
      <c r="B68" s="6" t="s">
        <v>389</v>
      </c>
      <c r="C68" s="6" t="s">
        <v>619</v>
      </c>
      <c r="D68" s="11" t="s">
        <v>391</v>
      </c>
      <c r="E68" s="33" t="s">
        <v>138</v>
      </c>
      <c r="F68" s="13">
        <v>22721</v>
      </c>
      <c r="G68" s="6" t="s">
        <v>40</v>
      </c>
      <c r="H68" s="6" t="s">
        <v>393</v>
      </c>
      <c r="I68" s="6"/>
      <c r="J68" s="6" t="s">
        <v>620</v>
      </c>
      <c r="K68" s="6" t="s">
        <v>23</v>
      </c>
      <c r="L68" s="6" t="s">
        <v>522</v>
      </c>
      <c r="M68" s="6" t="s">
        <v>621</v>
      </c>
      <c r="N68" s="32" t="s">
        <v>622</v>
      </c>
      <c r="O68" s="14" t="s">
        <v>573</v>
      </c>
      <c r="P68" s="13">
        <v>42009</v>
      </c>
      <c r="Q68" s="15">
        <v>1762</v>
      </c>
      <c r="R68" s="6">
        <v>1</v>
      </c>
      <c r="S68" s="6"/>
    </row>
    <row r="69" spans="1:19">
      <c r="A69">
        <v>11</v>
      </c>
      <c r="B69" s="6" t="s">
        <v>117</v>
      </c>
      <c r="C69" s="6" t="s">
        <v>623</v>
      </c>
      <c r="D69" s="11" t="s">
        <v>624</v>
      </c>
      <c r="E69" s="31" t="s">
        <v>151</v>
      </c>
      <c r="F69" s="13">
        <v>32273</v>
      </c>
      <c r="G69" s="6" t="s">
        <v>625</v>
      </c>
      <c r="H69" s="6" t="s">
        <v>626</v>
      </c>
      <c r="I69" s="6"/>
      <c r="J69" s="6" t="s">
        <v>552</v>
      </c>
      <c r="K69" s="6" t="s">
        <v>239</v>
      </c>
      <c r="L69" s="6" t="s">
        <v>522</v>
      </c>
      <c r="M69" s="6" t="s">
        <v>627</v>
      </c>
      <c r="N69" s="32" t="s">
        <v>628</v>
      </c>
      <c r="O69" s="14" t="s">
        <v>24</v>
      </c>
      <c r="P69" s="13">
        <v>42014</v>
      </c>
      <c r="Q69" s="15">
        <v>1603.69</v>
      </c>
      <c r="R69" s="6">
        <v>1</v>
      </c>
    </row>
    <row r="70" spans="1:19">
      <c r="A70">
        <v>12</v>
      </c>
      <c r="B70" s="6" t="s">
        <v>629</v>
      </c>
      <c r="C70" s="6" t="s">
        <v>630</v>
      </c>
      <c r="D70" s="11" t="s">
        <v>631</v>
      </c>
      <c r="E70" s="31" t="s">
        <v>151</v>
      </c>
      <c r="F70" s="13">
        <v>32403</v>
      </c>
      <c r="G70" s="6" t="s">
        <v>28</v>
      </c>
      <c r="H70" s="6" t="s">
        <v>62</v>
      </c>
      <c r="I70" s="6"/>
      <c r="J70" s="6" t="s">
        <v>632</v>
      </c>
      <c r="K70" s="6" t="s">
        <v>6</v>
      </c>
      <c r="L70" s="6" t="s">
        <v>522</v>
      </c>
      <c r="M70" s="6" t="s">
        <v>633</v>
      </c>
      <c r="N70" s="32" t="s">
        <v>634</v>
      </c>
      <c r="O70" s="14" t="s">
        <v>30</v>
      </c>
      <c r="P70" s="13">
        <v>42010</v>
      </c>
      <c r="Q70" s="15">
        <v>1811.18</v>
      </c>
      <c r="R70" s="6">
        <v>1</v>
      </c>
    </row>
    <row r="71" spans="1:19">
      <c r="A71">
        <v>13</v>
      </c>
      <c r="B71" t="s">
        <v>635</v>
      </c>
      <c r="C71" t="s">
        <v>636</v>
      </c>
      <c r="D71" s="11" t="s">
        <v>637</v>
      </c>
      <c r="E71" s="33" t="s">
        <v>138</v>
      </c>
      <c r="F71" s="13">
        <v>27492</v>
      </c>
      <c r="G71" t="s">
        <v>28</v>
      </c>
      <c r="H71" t="s">
        <v>62</v>
      </c>
      <c r="J71" t="s">
        <v>638</v>
      </c>
      <c r="K71" t="s">
        <v>6</v>
      </c>
      <c r="L71" t="s">
        <v>522</v>
      </c>
      <c r="M71" t="s">
        <v>639</v>
      </c>
      <c r="N71" s="32" t="s">
        <v>640</v>
      </c>
      <c r="O71" s="14" t="s">
        <v>30</v>
      </c>
      <c r="P71" s="13">
        <v>42011</v>
      </c>
      <c r="Q71" s="15">
        <v>1785</v>
      </c>
      <c r="R71" s="6">
        <v>1</v>
      </c>
    </row>
    <row r="72" spans="1:19">
      <c r="A72">
        <v>14</v>
      </c>
      <c r="B72" t="s">
        <v>635</v>
      </c>
      <c r="C72" t="s">
        <v>636</v>
      </c>
      <c r="D72" s="11" t="s">
        <v>637</v>
      </c>
      <c r="E72" s="31" t="s">
        <v>151</v>
      </c>
      <c r="F72" s="13">
        <v>27492</v>
      </c>
      <c r="G72" t="s">
        <v>28</v>
      </c>
      <c r="H72" t="s">
        <v>62</v>
      </c>
      <c r="J72" t="s">
        <v>638</v>
      </c>
      <c r="K72" t="s">
        <v>6</v>
      </c>
      <c r="L72" t="s">
        <v>522</v>
      </c>
      <c r="M72" t="s">
        <v>639</v>
      </c>
      <c r="N72" s="32" t="s">
        <v>640</v>
      </c>
      <c r="O72" s="28" t="s">
        <v>474</v>
      </c>
      <c r="P72" s="13">
        <v>42011</v>
      </c>
      <c r="Q72" s="15">
        <v>0</v>
      </c>
      <c r="R72" s="6">
        <v>0</v>
      </c>
    </row>
    <row r="73" spans="1:19" ht="195">
      <c r="A73">
        <v>15</v>
      </c>
      <c r="B73" t="s">
        <v>641</v>
      </c>
      <c r="C73" t="s">
        <v>642</v>
      </c>
      <c r="D73" s="11" t="s">
        <v>643</v>
      </c>
      <c r="E73" s="31" t="s">
        <v>151</v>
      </c>
      <c r="F73" s="13">
        <v>29644</v>
      </c>
      <c r="G73" t="s">
        <v>28</v>
      </c>
      <c r="H73" t="s">
        <v>62</v>
      </c>
      <c r="J73" t="s">
        <v>644</v>
      </c>
      <c r="K73" t="s">
        <v>645</v>
      </c>
      <c r="L73" t="s">
        <v>522</v>
      </c>
      <c r="M73" t="s">
        <v>646</v>
      </c>
      <c r="N73" s="35" t="s">
        <v>647</v>
      </c>
      <c r="O73" s="14" t="s">
        <v>30</v>
      </c>
      <c r="P73" s="13">
        <v>42013</v>
      </c>
      <c r="Q73" s="15">
        <v>2030</v>
      </c>
      <c r="R73" s="6">
        <v>1</v>
      </c>
    </row>
    <row r="74" spans="1:19">
      <c r="A74">
        <v>16</v>
      </c>
      <c r="B74" t="s">
        <v>648</v>
      </c>
      <c r="C74" t="s">
        <v>649</v>
      </c>
      <c r="D74" s="11" t="s">
        <v>650</v>
      </c>
      <c r="E74" s="36" t="s">
        <v>188</v>
      </c>
      <c r="F74" s="13">
        <v>28507</v>
      </c>
      <c r="G74" t="s">
        <v>40</v>
      </c>
      <c r="H74" t="s">
        <v>651</v>
      </c>
      <c r="J74" t="s">
        <v>652</v>
      </c>
      <c r="K74" t="s">
        <v>23</v>
      </c>
      <c r="L74" t="s">
        <v>522</v>
      </c>
      <c r="M74" t="s">
        <v>653</v>
      </c>
      <c r="N74" s="32" t="s">
        <v>654</v>
      </c>
      <c r="O74" s="14" t="s">
        <v>24</v>
      </c>
      <c r="P74" s="13">
        <v>42017</v>
      </c>
      <c r="Q74" s="15">
        <v>1604.86</v>
      </c>
      <c r="R74">
        <v>1</v>
      </c>
    </row>
    <row r="75" spans="1:19">
      <c r="A75">
        <v>17</v>
      </c>
      <c r="B75" t="s">
        <v>464</v>
      </c>
      <c r="C75" t="s">
        <v>465</v>
      </c>
      <c r="D75" s="11" t="s">
        <v>466</v>
      </c>
      <c r="E75" s="33" t="s">
        <v>138</v>
      </c>
      <c r="F75" s="13">
        <v>27589</v>
      </c>
      <c r="G75" t="s">
        <v>28</v>
      </c>
      <c r="H75" t="s">
        <v>62</v>
      </c>
      <c r="J75" t="s">
        <v>655</v>
      </c>
      <c r="K75" t="s">
        <v>135</v>
      </c>
      <c r="L75" t="s">
        <v>522</v>
      </c>
      <c r="M75" t="s">
        <v>656</v>
      </c>
      <c r="N75" s="32" t="s">
        <v>657</v>
      </c>
      <c r="O75" s="14" t="s">
        <v>30</v>
      </c>
      <c r="P75" s="13">
        <v>42013</v>
      </c>
      <c r="Q75" s="15">
        <v>1768.34</v>
      </c>
      <c r="R75">
        <v>1</v>
      </c>
    </row>
    <row r="76" spans="1:19">
      <c r="A76">
        <v>18</v>
      </c>
      <c r="B76" t="s">
        <v>658</v>
      </c>
      <c r="C76" t="s">
        <v>659</v>
      </c>
      <c r="D76" s="11" t="s">
        <v>660</v>
      </c>
      <c r="E76" s="31" t="s">
        <v>151</v>
      </c>
      <c r="F76" s="13">
        <v>26358</v>
      </c>
      <c r="G76" t="s">
        <v>28</v>
      </c>
      <c r="H76" t="s">
        <v>661</v>
      </c>
      <c r="J76" t="s">
        <v>662</v>
      </c>
      <c r="K76" t="s">
        <v>616</v>
      </c>
      <c r="L76" t="s">
        <v>522</v>
      </c>
      <c r="M76" t="s">
        <v>663</v>
      </c>
      <c r="N76" t="s">
        <v>664</v>
      </c>
      <c r="O76" s="14" t="s">
        <v>30</v>
      </c>
      <c r="P76" s="13">
        <v>42013</v>
      </c>
      <c r="Q76" s="15">
        <v>1728.4</v>
      </c>
      <c r="R76">
        <v>1</v>
      </c>
    </row>
    <row r="77" spans="1:19">
      <c r="A77">
        <v>19</v>
      </c>
      <c r="B77" t="s">
        <v>658</v>
      </c>
      <c r="C77" t="s">
        <v>659</v>
      </c>
      <c r="D77" s="11" t="s">
        <v>660</v>
      </c>
      <c r="E77" s="33" t="s">
        <v>138</v>
      </c>
      <c r="F77" s="13">
        <v>26358</v>
      </c>
      <c r="G77" t="s">
        <v>28</v>
      </c>
      <c r="H77" t="s">
        <v>661</v>
      </c>
      <c r="J77" t="s">
        <v>662</v>
      </c>
      <c r="K77" t="s">
        <v>616</v>
      </c>
      <c r="L77" t="s">
        <v>522</v>
      </c>
      <c r="M77" t="s">
        <v>663</v>
      </c>
      <c r="N77" t="s">
        <v>664</v>
      </c>
      <c r="O77" s="28" t="s">
        <v>474</v>
      </c>
      <c r="P77" s="13">
        <v>42013</v>
      </c>
      <c r="Q77" s="15">
        <v>0</v>
      </c>
      <c r="R77">
        <v>0</v>
      </c>
    </row>
    <row r="78" spans="1:19">
      <c r="B78" t="s">
        <v>36</v>
      </c>
      <c r="Q78" s="15">
        <v>482.87</v>
      </c>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 ref="D33" r:id="rId31"/>
    <hyperlink ref="D37" r:id="rId32"/>
    <hyperlink ref="D38" r:id="rId33"/>
    <hyperlink ref="D39" r:id="rId34"/>
    <hyperlink ref="D40" r:id="rId35"/>
    <hyperlink ref="D44" r:id="rId36"/>
    <hyperlink ref="D45" r:id="rId37"/>
    <hyperlink ref="D46" r:id="rId38"/>
    <hyperlink ref="D47" r:id="rId39"/>
    <hyperlink ref="D48" r:id="rId40"/>
    <hyperlink ref="D49" r:id="rId41"/>
    <hyperlink ref="D50" r:id="rId42"/>
    <hyperlink ref="D51" r:id="rId43"/>
    <hyperlink ref="D52" r:id="rId44"/>
    <hyperlink ref="D53" r:id="rId45"/>
    <hyperlink ref="D54" r:id="rId46"/>
    <hyperlink ref="D59" r:id="rId47"/>
    <hyperlink ref="D60" r:id="rId48"/>
    <hyperlink ref="D61" r:id="rId49"/>
    <hyperlink ref="D62" r:id="rId50"/>
    <hyperlink ref="D63" r:id="rId51"/>
    <hyperlink ref="D64" r:id="rId52"/>
    <hyperlink ref="D65" r:id="rId53"/>
    <hyperlink ref="D66" r:id="rId54"/>
    <hyperlink ref="D67" r:id="rId55"/>
    <hyperlink ref="D68" r:id="rId56"/>
    <hyperlink ref="D69" r:id="rId57"/>
    <hyperlink ref="D70" r:id="rId58"/>
    <hyperlink ref="D71" r:id="rId59"/>
    <hyperlink ref="D72" r:id="rId60"/>
    <hyperlink ref="D73" r:id="rId61"/>
    <hyperlink ref="D74" r:id="rId62"/>
    <hyperlink ref="D75" r:id="rId63"/>
    <hyperlink ref="D76" r:id="rId64"/>
    <hyperlink ref="D77" r:id="rId65"/>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dimension ref="A1:S117"/>
  <sheetViews>
    <sheetView windowProtection="1" topLeftCell="A62" workbookViewId="0">
      <pane xSplit="5" topLeftCell="I1" activePane="topRight" state="frozen"/>
      <selection activeCell="A62" sqref="A62"/>
      <selection pane="topRight" activeCell="M79" sqref="M79"/>
    </sheetView>
  </sheetViews>
  <sheetFormatPr baseColWidth="10" defaultColWidth="9.140625" defaultRowHeight="15"/>
  <cols>
    <col min="1" max="1" width="3.140625"/>
    <col min="2" max="2" width="17.42578125"/>
    <col min="3" max="3" width="22.28515625"/>
    <col min="4" max="4" width="36.85546875"/>
    <col min="5" max="5" width="22.7109375"/>
    <col min="6" max="6" width="17.28515625"/>
    <col min="7" max="7" width="10.5703125"/>
    <col min="8" max="8" width="16.85546875"/>
    <col min="9" max="9" width="32"/>
    <col min="10" max="10" width="17.85546875"/>
    <col min="11" max="11" width="5.140625"/>
    <col min="12" max="12" width="25.42578125"/>
    <col min="13" max="13" width="20.85546875"/>
    <col min="14" max="17" width="10.5703125"/>
    <col min="18" max="18" width="12.85546875"/>
    <col min="19" max="19" width="22.7109375"/>
    <col min="20" max="1025" width="10.5703125"/>
  </cols>
  <sheetData>
    <row r="1" spans="1:19">
      <c r="A1" t="s">
        <v>3</v>
      </c>
      <c r="B1" t="s">
        <v>4</v>
      </c>
      <c r="C1" t="s">
        <v>5</v>
      </c>
      <c r="D1" t="s">
        <v>6</v>
      </c>
      <c r="E1" t="s">
        <v>7</v>
      </c>
      <c r="F1" t="s">
        <v>432</v>
      </c>
      <c r="G1" t="s">
        <v>9</v>
      </c>
      <c r="H1" t="s">
        <v>10</v>
      </c>
      <c r="I1" t="s">
        <v>433</v>
      </c>
      <c r="J1" t="s">
        <v>240</v>
      </c>
      <c r="K1" t="s">
        <v>434</v>
      </c>
      <c r="L1" t="s">
        <v>435</v>
      </c>
      <c r="M1" t="s">
        <v>436</v>
      </c>
      <c r="N1" t="s">
        <v>12</v>
      </c>
      <c r="O1" t="s">
        <v>13</v>
      </c>
      <c r="P1" t="s">
        <v>14</v>
      </c>
      <c r="Q1" t="s">
        <v>15</v>
      </c>
      <c r="R1" t="s">
        <v>437</v>
      </c>
      <c r="S1" t="s">
        <v>16</v>
      </c>
    </row>
    <row r="2" spans="1:19" ht="18.75">
      <c r="A2" s="8" t="s">
        <v>665</v>
      </c>
      <c r="B2" s="8"/>
      <c r="C2" s="8"/>
      <c r="D2" s="8"/>
      <c r="E2" s="8"/>
      <c r="F2" s="8"/>
      <c r="G2" s="8"/>
      <c r="H2" s="8"/>
      <c r="I2" s="8"/>
      <c r="J2" s="8"/>
      <c r="K2" s="8"/>
      <c r="L2" s="8"/>
      <c r="M2" s="8"/>
      <c r="N2" s="8"/>
      <c r="O2" s="8"/>
      <c r="P2" s="8"/>
      <c r="Q2" s="8"/>
      <c r="R2" s="8"/>
      <c r="S2" s="26">
        <f>SUM(R24,R42,R65,R83,R16,R3)</f>
        <v>239368.51</v>
      </c>
    </row>
    <row r="3" spans="1:19">
      <c r="A3">
        <v>1</v>
      </c>
      <c r="B3" s="6" t="s">
        <v>598</v>
      </c>
      <c r="C3" s="6" t="s">
        <v>599</v>
      </c>
      <c r="D3" s="11" t="s">
        <v>600</v>
      </c>
      <c r="E3" s="37" t="s">
        <v>666</v>
      </c>
      <c r="F3" s="13">
        <v>28318</v>
      </c>
      <c r="G3" s="6" t="s">
        <v>40</v>
      </c>
      <c r="H3" s="6" t="s">
        <v>221</v>
      </c>
      <c r="I3" s="6" t="s">
        <v>601</v>
      </c>
      <c r="J3" s="6" t="s">
        <v>205</v>
      </c>
      <c r="K3" s="6" t="s">
        <v>522</v>
      </c>
      <c r="L3" s="6" t="s">
        <v>602</v>
      </c>
      <c r="M3" s="32" t="s">
        <v>603</v>
      </c>
      <c r="N3" s="14" t="s">
        <v>24</v>
      </c>
      <c r="O3" s="13">
        <v>41911</v>
      </c>
      <c r="P3" s="15">
        <v>1353.51</v>
      </c>
      <c r="Q3" s="6">
        <v>1</v>
      </c>
      <c r="R3" s="27">
        <f>SUM(P3:P12)</f>
        <v>22899.500000000004</v>
      </c>
      <c r="S3" s="13" t="s">
        <v>667</v>
      </c>
    </row>
    <row r="4" spans="1:19">
      <c r="A4">
        <v>2</v>
      </c>
      <c r="B4" s="6" t="s">
        <v>668</v>
      </c>
      <c r="C4" s="6" t="s">
        <v>669</v>
      </c>
      <c r="D4" s="11" t="s">
        <v>670</v>
      </c>
      <c r="E4" s="38" t="s">
        <v>671</v>
      </c>
      <c r="F4" s="13">
        <v>20612</v>
      </c>
      <c r="G4" s="6" t="s">
        <v>69</v>
      </c>
      <c r="H4" s="6" t="s">
        <v>70</v>
      </c>
      <c r="I4" s="6" t="s">
        <v>672</v>
      </c>
      <c r="J4" s="6" t="s">
        <v>645</v>
      </c>
      <c r="K4" s="6" t="s">
        <v>522</v>
      </c>
      <c r="L4" s="6" t="s">
        <v>673</v>
      </c>
      <c r="M4" s="32" t="s">
        <v>674</v>
      </c>
      <c r="N4" s="14" t="s">
        <v>24</v>
      </c>
      <c r="O4" s="13">
        <v>41913</v>
      </c>
      <c r="P4" s="15">
        <v>3712.04</v>
      </c>
      <c r="Q4" s="6">
        <v>1</v>
      </c>
      <c r="R4" s="27"/>
      <c r="S4">
        <f>COUNT(A3:A12,A16:A20,A24:A38,A42:A61,A65:A79,A83:A117)</f>
        <v>100</v>
      </c>
    </row>
    <row r="5" spans="1:19">
      <c r="A5">
        <v>3</v>
      </c>
      <c r="B5" s="6" t="s">
        <v>538</v>
      </c>
      <c r="C5" s="6" t="s">
        <v>539</v>
      </c>
      <c r="D5" s="11" t="s">
        <v>540</v>
      </c>
      <c r="E5" s="38" t="s">
        <v>671</v>
      </c>
      <c r="F5" s="13"/>
      <c r="G5" s="6" t="s">
        <v>28</v>
      </c>
      <c r="H5" s="6" t="s">
        <v>62</v>
      </c>
      <c r="I5" s="6" t="s">
        <v>541</v>
      </c>
      <c r="J5" s="6" t="s">
        <v>83</v>
      </c>
      <c r="K5" s="6" t="s">
        <v>542</v>
      </c>
      <c r="L5" s="6" t="s">
        <v>543</v>
      </c>
      <c r="M5" s="32" t="s">
        <v>544</v>
      </c>
      <c r="N5" s="14" t="s">
        <v>30</v>
      </c>
      <c r="O5" s="13">
        <v>41919</v>
      </c>
      <c r="P5" s="15">
        <v>4023</v>
      </c>
      <c r="Q5" s="6">
        <v>1</v>
      </c>
      <c r="R5" s="34"/>
      <c r="S5" t="s">
        <v>675</v>
      </c>
    </row>
    <row r="6" spans="1:19">
      <c r="A6">
        <v>4</v>
      </c>
      <c r="B6" s="6" t="s">
        <v>676</v>
      </c>
      <c r="C6" s="6" t="s">
        <v>677</v>
      </c>
      <c r="D6" s="11" t="s">
        <v>678</v>
      </c>
      <c r="E6" s="37" t="s">
        <v>666</v>
      </c>
      <c r="F6" s="13">
        <v>29628</v>
      </c>
      <c r="G6" s="6" t="s">
        <v>28</v>
      </c>
      <c r="H6" s="6" t="s">
        <v>62</v>
      </c>
      <c r="I6" s="6" t="s">
        <v>558</v>
      </c>
      <c r="J6" s="6" t="s">
        <v>23</v>
      </c>
      <c r="K6" s="6" t="s">
        <v>522</v>
      </c>
      <c r="L6" s="6" t="s">
        <v>679</v>
      </c>
      <c r="M6" s="32" t="s">
        <v>680</v>
      </c>
      <c r="N6" s="14" t="s">
        <v>30</v>
      </c>
      <c r="O6" s="13">
        <v>41920</v>
      </c>
      <c r="P6" s="15">
        <v>2033.85</v>
      </c>
      <c r="Q6" s="6">
        <v>1</v>
      </c>
      <c r="R6" s="6"/>
      <c r="S6" t="s">
        <v>681</v>
      </c>
    </row>
    <row r="7" spans="1:19">
      <c r="A7">
        <v>5</v>
      </c>
      <c r="B7" s="6" t="s">
        <v>682</v>
      </c>
      <c r="C7" s="6" t="s">
        <v>683</v>
      </c>
      <c r="D7" s="11" t="s">
        <v>684</v>
      </c>
      <c r="E7" s="38" t="s">
        <v>671</v>
      </c>
      <c r="F7" s="13">
        <v>22509</v>
      </c>
      <c r="G7" s="6" t="s">
        <v>40</v>
      </c>
      <c r="H7" s="6" t="s">
        <v>45</v>
      </c>
      <c r="I7" s="6" t="s">
        <v>685</v>
      </c>
      <c r="J7" s="6" t="s">
        <v>83</v>
      </c>
      <c r="K7" s="6" t="s">
        <v>686</v>
      </c>
      <c r="L7" s="6" t="s">
        <v>687</v>
      </c>
      <c r="M7" s="32" t="s">
        <v>688</v>
      </c>
      <c r="N7" s="14" t="s">
        <v>24</v>
      </c>
      <c r="O7" s="13">
        <v>41926</v>
      </c>
      <c r="P7" s="15">
        <v>3000</v>
      </c>
      <c r="Q7" s="6">
        <v>1</v>
      </c>
      <c r="S7" t="s">
        <v>689</v>
      </c>
    </row>
    <row r="8" spans="1:19">
      <c r="A8">
        <v>6</v>
      </c>
      <c r="B8" s="6" t="s">
        <v>682</v>
      </c>
      <c r="C8" s="6" t="s">
        <v>683</v>
      </c>
      <c r="D8" s="11" t="s">
        <v>684</v>
      </c>
      <c r="E8" s="37" t="s">
        <v>666</v>
      </c>
      <c r="F8" s="13">
        <v>22510</v>
      </c>
      <c r="G8" s="6" t="s">
        <v>40</v>
      </c>
      <c r="H8" s="6" t="s">
        <v>45</v>
      </c>
      <c r="I8" s="6" t="s">
        <v>685</v>
      </c>
      <c r="J8" s="6" t="s">
        <v>83</v>
      </c>
      <c r="K8" s="6" t="s">
        <v>686</v>
      </c>
      <c r="L8" s="6" t="s">
        <v>687</v>
      </c>
      <c r="M8" s="32" t="s">
        <v>688</v>
      </c>
      <c r="N8" s="14" t="s">
        <v>24</v>
      </c>
      <c r="O8" s="13">
        <v>41927</v>
      </c>
      <c r="P8" s="15">
        <v>1792</v>
      </c>
      <c r="Q8" s="6">
        <v>1</v>
      </c>
      <c r="R8" s="6"/>
    </row>
    <row r="9" spans="1:19">
      <c r="A9">
        <v>7</v>
      </c>
      <c r="B9" s="6" t="s">
        <v>682</v>
      </c>
      <c r="C9" s="6" t="s">
        <v>683</v>
      </c>
      <c r="D9" s="11" t="s">
        <v>684</v>
      </c>
      <c r="E9" s="30" t="s">
        <v>690</v>
      </c>
      <c r="F9" s="13">
        <v>22511</v>
      </c>
      <c r="G9" s="6" t="s">
        <v>40</v>
      </c>
      <c r="H9" s="6" t="s">
        <v>45</v>
      </c>
      <c r="I9" s="6" t="s">
        <v>685</v>
      </c>
      <c r="J9" s="6" t="s">
        <v>83</v>
      </c>
      <c r="K9" s="6" t="s">
        <v>686</v>
      </c>
      <c r="L9" s="6" t="s">
        <v>687</v>
      </c>
      <c r="M9" s="32" t="s">
        <v>688</v>
      </c>
      <c r="N9" s="14" t="s">
        <v>24</v>
      </c>
      <c r="O9" s="13">
        <v>41928</v>
      </c>
      <c r="P9" s="15">
        <v>1000</v>
      </c>
      <c r="Q9" s="6">
        <v>1</v>
      </c>
      <c r="R9" s="6"/>
      <c r="S9" t="s">
        <v>691</v>
      </c>
    </row>
    <row r="10" spans="1:19" ht="90">
      <c r="A10">
        <v>8</v>
      </c>
      <c r="B10" s="6" t="s">
        <v>692</v>
      </c>
      <c r="C10" s="6" t="s">
        <v>693</v>
      </c>
      <c r="D10" s="11" t="s">
        <v>694</v>
      </c>
      <c r="E10" s="30" t="s">
        <v>690</v>
      </c>
      <c r="F10" s="13">
        <v>32728</v>
      </c>
      <c r="G10" s="6" t="s">
        <v>49</v>
      </c>
      <c r="H10" s="6" t="s">
        <v>695</v>
      </c>
      <c r="I10" s="6" t="s">
        <v>696</v>
      </c>
      <c r="J10" s="6" t="s">
        <v>697</v>
      </c>
      <c r="K10" s="6" t="s">
        <v>522</v>
      </c>
      <c r="L10" s="6" t="s">
        <v>698</v>
      </c>
      <c r="M10" s="35" t="s">
        <v>699</v>
      </c>
      <c r="N10" s="14" t="s">
        <v>24</v>
      </c>
      <c r="O10" s="13">
        <v>41941</v>
      </c>
      <c r="P10" s="15">
        <v>1235.9000000000001</v>
      </c>
      <c r="Q10" s="6">
        <v>1</v>
      </c>
      <c r="R10" s="6"/>
      <c r="S10" t="s">
        <v>700</v>
      </c>
    </row>
    <row r="11" spans="1:19">
      <c r="A11">
        <v>9</v>
      </c>
      <c r="B11" s="6" t="s">
        <v>701</v>
      </c>
      <c r="C11" s="6" t="s">
        <v>702</v>
      </c>
      <c r="D11" s="11" t="s">
        <v>703</v>
      </c>
      <c r="E11" s="38" t="s">
        <v>671</v>
      </c>
      <c r="F11" s="13">
        <v>33483</v>
      </c>
      <c r="G11" s="6" t="s">
        <v>49</v>
      </c>
      <c r="H11" s="6" t="s">
        <v>201</v>
      </c>
      <c r="I11" s="6" t="s">
        <v>558</v>
      </c>
      <c r="J11" s="6" t="s">
        <v>23</v>
      </c>
      <c r="K11" s="6" t="s">
        <v>542</v>
      </c>
      <c r="L11" s="6" t="s">
        <v>543</v>
      </c>
      <c r="M11" s="32" t="s">
        <v>704</v>
      </c>
      <c r="N11" s="14" t="s">
        <v>24</v>
      </c>
      <c r="O11" s="13">
        <v>41942</v>
      </c>
      <c r="P11" s="15">
        <v>3682.2</v>
      </c>
      <c r="Q11" s="6">
        <v>1</v>
      </c>
      <c r="R11" s="6"/>
      <c r="S11" t="s">
        <v>705</v>
      </c>
    </row>
    <row r="12" spans="1:19">
      <c r="A12">
        <v>10</v>
      </c>
      <c r="B12" s="6" t="s">
        <v>706</v>
      </c>
      <c r="C12" s="6" t="s">
        <v>707</v>
      </c>
      <c r="D12" s="11" t="s">
        <v>708</v>
      </c>
      <c r="E12" s="30" t="s">
        <v>690</v>
      </c>
      <c r="F12" s="13">
        <v>24508</v>
      </c>
      <c r="G12" s="6" t="s">
        <v>49</v>
      </c>
      <c r="H12" s="6" t="s">
        <v>368</v>
      </c>
      <c r="I12" s="6" t="s">
        <v>709</v>
      </c>
      <c r="J12" s="6" t="s">
        <v>645</v>
      </c>
      <c r="K12" s="6" t="s">
        <v>522</v>
      </c>
      <c r="L12" s="6" t="s">
        <v>698</v>
      </c>
      <c r="M12" s="32" t="s">
        <v>710</v>
      </c>
      <c r="N12" s="39" t="s">
        <v>30</v>
      </c>
      <c r="O12" s="13">
        <v>41939</v>
      </c>
      <c r="P12" s="15">
        <f>1067</f>
        <v>1067</v>
      </c>
      <c r="Q12" s="6" t="s">
        <v>711</v>
      </c>
      <c r="R12" s="6"/>
      <c r="S12" t="s">
        <v>712</v>
      </c>
    </row>
    <row r="13" spans="1:19">
      <c r="D13" s="11"/>
      <c r="E13" s="6"/>
      <c r="F13" s="13"/>
      <c r="N13" s="6"/>
      <c r="O13" s="13"/>
      <c r="P13" s="15"/>
      <c r="Q13" s="6"/>
      <c r="R13" s="6"/>
      <c r="S13" t="s">
        <v>713</v>
      </c>
    </row>
    <row r="14" spans="1:19">
      <c r="D14" s="11"/>
      <c r="E14" s="6"/>
      <c r="F14" s="13"/>
      <c r="N14" s="6"/>
      <c r="O14" s="13"/>
      <c r="P14" s="15"/>
      <c r="Q14" s="6"/>
      <c r="R14" s="6"/>
      <c r="S14" t="s">
        <v>714</v>
      </c>
    </row>
    <row r="15" spans="1:19" ht="18.75">
      <c r="A15" s="8" t="s">
        <v>715</v>
      </c>
      <c r="B15" s="8"/>
      <c r="C15" s="8"/>
      <c r="D15" s="8"/>
      <c r="E15" s="8"/>
      <c r="F15" s="8"/>
      <c r="G15" s="8"/>
      <c r="H15" s="8"/>
      <c r="I15" s="8"/>
      <c r="J15" s="8"/>
      <c r="K15" s="8"/>
      <c r="L15" s="8"/>
      <c r="M15" s="8"/>
      <c r="N15" s="8"/>
      <c r="O15" s="8"/>
      <c r="P15" s="8"/>
      <c r="Q15" s="8"/>
      <c r="R15" s="8"/>
      <c r="S15" t="s">
        <v>716</v>
      </c>
    </row>
    <row r="16" spans="1:19">
      <c r="A16">
        <v>1</v>
      </c>
      <c r="B16" s="6" t="s">
        <v>717</v>
      </c>
      <c r="C16" s="6" t="s">
        <v>718</v>
      </c>
      <c r="D16" s="11" t="s">
        <v>719</v>
      </c>
      <c r="E16" s="38" t="s">
        <v>671</v>
      </c>
      <c r="F16" s="13">
        <v>29840</v>
      </c>
      <c r="G16" s="6" t="s">
        <v>28</v>
      </c>
      <c r="H16" s="6" t="s">
        <v>62</v>
      </c>
      <c r="I16" s="6" t="s">
        <v>552</v>
      </c>
      <c r="J16" s="6" t="s">
        <v>434</v>
      </c>
      <c r="K16" s="6" t="s">
        <v>522</v>
      </c>
      <c r="L16" s="6" t="s">
        <v>720</v>
      </c>
      <c r="M16" s="32" t="s">
        <v>721</v>
      </c>
      <c r="N16" s="14" t="s">
        <v>30</v>
      </c>
      <c r="O16" s="13">
        <v>41869</v>
      </c>
      <c r="P16" s="15">
        <v>4990.8</v>
      </c>
      <c r="Q16" s="6">
        <v>1</v>
      </c>
      <c r="R16" s="27">
        <f>SUM(P16:P21)</f>
        <v>17966.830000000002</v>
      </c>
      <c r="S16" t="s">
        <v>722</v>
      </c>
    </row>
    <row r="17" spans="1:19">
      <c r="A17">
        <v>2</v>
      </c>
      <c r="B17" s="6" t="s">
        <v>717</v>
      </c>
      <c r="C17" s="6" t="s">
        <v>718</v>
      </c>
      <c r="D17" s="11" t="s">
        <v>719</v>
      </c>
      <c r="E17" s="37" t="s">
        <v>666</v>
      </c>
      <c r="F17" s="13">
        <v>29840</v>
      </c>
      <c r="G17" s="6" t="s">
        <v>28</v>
      </c>
      <c r="H17" s="6" t="s">
        <v>62</v>
      </c>
      <c r="I17" s="6" t="s">
        <v>552</v>
      </c>
      <c r="J17" s="6" t="s">
        <v>434</v>
      </c>
      <c r="K17" s="6" t="s">
        <v>522</v>
      </c>
      <c r="L17" s="6" t="s">
        <v>720</v>
      </c>
      <c r="M17" s="32" t="s">
        <v>721</v>
      </c>
      <c r="N17" s="14" t="s">
        <v>30</v>
      </c>
      <c r="O17" s="13">
        <v>41869</v>
      </c>
      <c r="P17" s="15">
        <v>2562.25</v>
      </c>
      <c r="Q17" s="6">
        <v>1</v>
      </c>
      <c r="R17" s="27"/>
      <c r="S17" t="s">
        <v>723</v>
      </c>
    </row>
    <row r="18" spans="1:19">
      <c r="A18">
        <v>3</v>
      </c>
      <c r="B18" s="6" t="s">
        <v>724</v>
      </c>
      <c r="C18" s="6" t="s">
        <v>725</v>
      </c>
      <c r="D18" s="11" t="s">
        <v>726</v>
      </c>
      <c r="E18" s="38" t="s">
        <v>671</v>
      </c>
      <c r="F18" s="13">
        <v>31886</v>
      </c>
      <c r="G18" s="6" t="s">
        <v>40</v>
      </c>
      <c r="H18" s="6" t="s">
        <v>55</v>
      </c>
      <c r="I18" s="6" t="s">
        <v>727</v>
      </c>
      <c r="J18" s="6" t="s">
        <v>23</v>
      </c>
      <c r="K18" s="6" t="s">
        <v>522</v>
      </c>
      <c r="L18" s="6" t="s">
        <v>728</v>
      </c>
      <c r="M18" s="32" t="s">
        <v>729</v>
      </c>
      <c r="N18" s="14" t="s">
        <v>24</v>
      </c>
      <c r="O18" s="13">
        <v>41878</v>
      </c>
      <c r="P18" s="15">
        <v>4216.03</v>
      </c>
      <c r="Q18" s="6">
        <v>1</v>
      </c>
      <c r="R18" s="34"/>
      <c r="S18" t="s">
        <v>730</v>
      </c>
    </row>
    <row r="19" spans="1:19">
      <c r="A19">
        <v>4</v>
      </c>
      <c r="B19" s="6" t="s">
        <v>731</v>
      </c>
      <c r="C19" s="6" t="s">
        <v>732</v>
      </c>
      <c r="D19" s="11" t="s">
        <v>733</v>
      </c>
      <c r="E19" s="38" t="s">
        <v>671</v>
      </c>
      <c r="F19" s="13">
        <v>32365</v>
      </c>
      <c r="G19" s="6" t="s">
        <v>28</v>
      </c>
      <c r="H19" s="6" t="s">
        <v>218</v>
      </c>
      <c r="I19" s="6" t="s">
        <v>734</v>
      </c>
      <c r="J19" s="6" t="s">
        <v>735</v>
      </c>
      <c r="K19" s="6" t="s">
        <v>522</v>
      </c>
      <c r="L19" s="6" t="s">
        <v>736</v>
      </c>
      <c r="M19" s="32" t="s">
        <v>737</v>
      </c>
      <c r="N19" s="14" t="s">
        <v>30</v>
      </c>
      <c r="O19" s="13">
        <v>41879</v>
      </c>
      <c r="P19" s="15">
        <v>3921</v>
      </c>
      <c r="Q19" s="6">
        <v>1</v>
      </c>
      <c r="R19" s="6"/>
      <c r="S19" t="s">
        <v>738</v>
      </c>
    </row>
    <row r="20" spans="1:19">
      <c r="A20">
        <v>5</v>
      </c>
      <c r="B20" s="6" t="s">
        <v>739</v>
      </c>
      <c r="C20" s="6" t="s">
        <v>740</v>
      </c>
      <c r="D20" s="11" t="s">
        <v>741</v>
      </c>
      <c r="E20" s="37" t="s">
        <v>666</v>
      </c>
      <c r="F20" s="13">
        <v>32652</v>
      </c>
      <c r="G20" s="6" t="s">
        <v>40</v>
      </c>
      <c r="H20" s="6" t="s">
        <v>55</v>
      </c>
      <c r="I20" s="6" t="s">
        <v>528</v>
      </c>
      <c r="J20" s="6" t="s">
        <v>23</v>
      </c>
      <c r="K20" s="6" t="s">
        <v>522</v>
      </c>
      <c r="L20" s="6" t="s">
        <v>742</v>
      </c>
      <c r="M20" s="32" t="s">
        <v>743</v>
      </c>
      <c r="N20" s="14" t="s">
        <v>24</v>
      </c>
      <c r="O20" s="13">
        <v>41892</v>
      </c>
      <c r="P20" s="15">
        <v>2276.75</v>
      </c>
      <c r="Q20" s="6">
        <v>1</v>
      </c>
      <c r="S20" t="s">
        <v>744</v>
      </c>
    </row>
    <row r="21" spans="1:19">
      <c r="D21" s="11"/>
      <c r="E21" s="6"/>
      <c r="F21" s="13"/>
      <c r="N21" s="6"/>
      <c r="O21" s="13"/>
      <c r="P21" s="15"/>
      <c r="Q21" s="6"/>
      <c r="R21" s="6"/>
      <c r="S21" t="s">
        <v>745</v>
      </c>
    </row>
    <row r="22" spans="1:19">
      <c r="B22" s="6"/>
      <c r="C22" s="6"/>
      <c r="D22" s="11"/>
      <c r="E22" s="6"/>
      <c r="F22" s="13"/>
      <c r="G22" s="6"/>
      <c r="H22" s="6"/>
      <c r="I22" s="6"/>
      <c r="J22" s="6"/>
      <c r="K22" s="6"/>
      <c r="L22" s="6"/>
      <c r="M22" s="6"/>
      <c r="N22" s="6"/>
      <c r="O22" s="13"/>
      <c r="P22" s="15"/>
      <c r="Q22" s="6"/>
      <c r="R22" s="6"/>
    </row>
    <row r="23" spans="1:19" ht="18.75">
      <c r="A23" s="8" t="s">
        <v>746</v>
      </c>
      <c r="B23" s="8"/>
      <c r="C23" s="8"/>
      <c r="D23" s="8"/>
      <c r="E23" s="8"/>
      <c r="F23" s="8"/>
      <c r="G23" s="8"/>
      <c r="H23" s="8"/>
      <c r="I23" s="8"/>
      <c r="J23" s="8"/>
      <c r="K23" s="8"/>
      <c r="L23" s="8"/>
      <c r="M23" s="8"/>
      <c r="N23" s="8"/>
      <c r="O23" s="8"/>
      <c r="P23" s="8"/>
      <c r="Q23" s="8"/>
      <c r="R23" s="8"/>
    </row>
    <row r="24" spans="1:19">
      <c r="A24">
        <v>1</v>
      </c>
      <c r="B24" t="s">
        <v>747</v>
      </c>
      <c r="C24" t="s">
        <v>748</v>
      </c>
      <c r="D24" s="11" t="s">
        <v>749</v>
      </c>
      <c r="E24" s="38" t="s">
        <v>671</v>
      </c>
      <c r="F24" s="13">
        <v>31159</v>
      </c>
      <c r="G24" s="6" t="s">
        <v>40</v>
      </c>
      <c r="H24" s="6" t="s">
        <v>82</v>
      </c>
      <c r="I24" s="6" t="s">
        <v>750</v>
      </c>
      <c r="J24" s="6" t="s">
        <v>23</v>
      </c>
      <c r="K24" s="6" t="s">
        <v>522</v>
      </c>
      <c r="L24" s="6" t="s">
        <v>751</v>
      </c>
      <c r="M24" s="32" t="s">
        <v>752</v>
      </c>
      <c r="N24" s="14" t="s">
        <v>24</v>
      </c>
      <c r="O24" s="13">
        <v>41809</v>
      </c>
      <c r="P24" s="15">
        <v>3585.32</v>
      </c>
      <c r="Q24" s="6">
        <v>1</v>
      </c>
      <c r="R24" s="27">
        <f>SUM(P24:P38)</f>
        <v>40067.909999999996</v>
      </c>
    </row>
    <row r="25" spans="1:19">
      <c r="A25">
        <v>2</v>
      </c>
      <c r="B25" t="s">
        <v>753</v>
      </c>
      <c r="C25" t="s">
        <v>754</v>
      </c>
      <c r="D25" s="11" t="s">
        <v>755</v>
      </c>
      <c r="E25" s="37" t="s">
        <v>666</v>
      </c>
      <c r="F25" s="13">
        <v>29200</v>
      </c>
      <c r="G25" s="6" t="s">
        <v>28</v>
      </c>
      <c r="H25" s="6" t="s">
        <v>62</v>
      </c>
      <c r="I25" s="6" t="s">
        <v>638</v>
      </c>
      <c r="J25" s="6" t="s">
        <v>6</v>
      </c>
      <c r="K25" s="6" t="s">
        <v>522</v>
      </c>
      <c r="L25" s="6" t="s">
        <v>756</v>
      </c>
      <c r="M25" s="32" t="s">
        <v>752</v>
      </c>
      <c r="N25" s="14" t="s">
        <v>30</v>
      </c>
      <c r="O25" s="13">
        <v>41806</v>
      </c>
      <c r="P25" s="15">
        <v>1458</v>
      </c>
      <c r="Q25" s="6">
        <v>1</v>
      </c>
      <c r="R25" s="27"/>
    </row>
    <row r="26" spans="1:19">
      <c r="A26">
        <v>3</v>
      </c>
      <c r="B26" t="s">
        <v>682</v>
      </c>
      <c r="C26" s="6" t="s">
        <v>757</v>
      </c>
      <c r="D26" s="11" t="s">
        <v>758</v>
      </c>
      <c r="E26" s="30" t="s">
        <v>690</v>
      </c>
      <c r="F26" s="13">
        <v>28883</v>
      </c>
      <c r="G26" s="6" t="s">
        <v>40</v>
      </c>
      <c r="H26" s="6" t="s">
        <v>759</v>
      </c>
      <c r="I26" s="6" t="s">
        <v>760</v>
      </c>
      <c r="J26" s="6" t="s">
        <v>6</v>
      </c>
      <c r="K26" s="6" t="s">
        <v>522</v>
      </c>
      <c r="L26" s="6" t="s">
        <v>761</v>
      </c>
      <c r="M26" s="32" t="s">
        <v>762</v>
      </c>
      <c r="N26" s="14" t="s">
        <v>24</v>
      </c>
      <c r="O26" s="13">
        <v>41817</v>
      </c>
      <c r="P26" s="15">
        <v>1180.55</v>
      </c>
      <c r="Q26" s="6">
        <v>1</v>
      </c>
      <c r="R26" s="34"/>
    </row>
    <row r="27" spans="1:19">
      <c r="A27">
        <v>4</v>
      </c>
      <c r="B27" t="s">
        <v>763</v>
      </c>
      <c r="C27" s="6" t="s">
        <v>764</v>
      </c>
      <c r="D27" s="11" t="s">
        <v>765</v>
      </c>
      <c r="E27" s="38" t="s">
        <v>671</v>
      </c>
      <c r="F27" s="13">
        <v>29635</v>
      </c>
      <c r="G27" s="6" t="s">
        <v>28</v>
      </c>
      <c r="H27" s="6" t="s">
        <v>98</v>
      </c>
      <c r="I27" s="6" t="s">
        <v>752</v>
      </c>
      <c r="J27" s="6" t="s">
        <v>434</v>
      </c>
      <c r="K27" s="6" t="s">
        <v>542</v>
      </c>
      <c r="L27" s="6" t="s">
        <v>752</v>
      </c>
      <c r="M27" s="32" t="s">
        <v>766</v>
      </c>
      <c r="N27" s="14" t="s">
        <v>30</v>
      </c>
      <c r="O27" s="13">
        <v>41810</v>
      </c>
      <c r="P27" s="15">
        <v>3857</v>
      </c>
      <c r="Q27" s="6">
        <v>1</v>
      </c>
      <c r="R27" s="6"/>
    </row>
    <row r="28" spans="1:19">
      <c r="A28">
        <v>5</v>
      </c>
      <c r="B28" s="6" t="s">
        <v>767</v>
      </c>
      <c r="C28" s="6" t="s">
        <v>768</v>
      </c>
      <c r="D28" s="11" t="s">
        <v>769</v>
      </c>
      <c r="E28" s="30" t="s">
        <v>690</v>
      </c>
      <c r="F28" s="13">
        <v>32161</v>
      </c>
      <c r="G28" s="6" t="s">
        <v>28</v>
      </c>
      <c r="H28" s="6" t="s">
        <v>62</v>
      </c>
      <c r="I28" s="6" t="s">
        <v>558</v>
      </c>
      <c r="J28" s="6" t="s">
        <v>23</v>
      </c>
      <c r="K28" s="6" t="s">
        <v>522</v>
      </c>
      <c r="L28" s="6" t="s">
        <v>770</v>
      </c>
      <c r="M28" s="32" t="s">
        <v>771</v>
      </c>
      <c r="N28" s="14" t="s">
        <v>30</v>
      </c>
      <c r="O28" s="13">
        <v>41814</v>
      </c>
      <c r="P28" s="15">
        <v>1295</v>
      </c>
      <c r="Q28" s="6">
        <v>1</v>
      </c>
    </row>
    <row r="29" spans="1:19">
      <c r="A29">
        <v>6</v>
      </c>
      <c r="B29" s="6" t="s">
        <v>772</v>
      </c>
      <c r="C29" s="6" t="s">
        <v>773</v>
      </c>
      <c r="D29" s="11" t="s">
        <v>774</v>
      </c>
      <c r="E29" s="37" t="s">
        <v>666</v>
      </c>
      <c r="F29" s="13">
        <v>27507</v>
      </c>
      <c r="G29" s="6" t="s">
        <v>775</v>
      </c>
      <c r="H29" s="6" t="s">
        <v>776</v>
      </c>
      <c r="I29" s="6" t="s">
        <v>777</v>
      </c>
      <c r="J29" s="6" t="s">
        <v>23</v>
      </c>
      <c r="K29" s="6" t="s">
        <v>522</v>
      </c>
      <c r="L29" s="6" t="s">
        <v>778</v>
      </c>
      <c r="M29" s="32" t="s">
        <v>779</v>
      </c>
      <c r="N29" s="14" t="s">
        <v>24</v>
      </c>
      <c r="O29" s="13">
        <v>41824</v>
      </c>
      <c r="P29" s="15">
        <v>1785.64</v>
      </c>
      <c r="Q29" s="6">
        <v>1</v>
      </c>
      <c r="R29" s="6"/>
    </row>
    <row r="30" spans="1:19">
      <c r="A30">
        <v>7</v>
      </c>
      <c r="B30" s="6" t="s">
        <v>568</v>
      </c>
      <c r="C30" s="6" t="s">
        <v>155</v>
      </c>
      <c r="D30" s="11" t="s">
        <v>156</v>
      </c>
      <c r="E30" s="37" t="s">
        <v>666</v>
      </c>
      <c r="F30" s="13">
        <v>33373</v>
      </c>
      <c r="G30" s="6" t="s">
        <v>49</v>
      </c>
      <c r="H30" s="6" t="s">
        <v>201</v>
      </c>
      <c r="I30" s="6" t="s">
        <v>569</v>
      </c>
      <c r="J30" s="6" t="s">
        <v>570</v>
      </c>
      <c r="K30" s="6" t="s">
        <v>522</v>
      </c>
      <c r="L30" s="6" t="s">
        <v>571</v>
      </c>
      <c r="M30" s="32" t="s">
        <v>572</v>
      </c>
      <c r="N30" s="14" t="s">
        <v>30</v>
      </c>
      <c r="O30" s="13">
        <v>41828</v>
      </c>
      <c r="P30" s="15">
        <v>1954</v>
      </c>
      <c r="Q30" s="6">
        <v>1</v>
      </c>
      <c r="R30" s="6"/>
    </row>
    <row r="31" spans="1:19" ht="90">
      <c r="A31">
        <v>8</v>
      </c>
      <c r="B31" s="6" t="s">
        <v>692</v>
      </c>
      <c r="C31" s="6" t="s">
        <v>693</v>
      </c>
      <c r="D31" s="11" t="s">
        <v>694</v>
      </c>
      <c r="E31" s="38" t="s">
        <v>671</v>
      </c>
      <c r="F31" s="13">
        <v>32728</v>
      </c>
      <c r="G31" s="6" t="s">
        <v>49</v>
      </c>
      <c r="H31" s="6" t="s">
        <v>695</v>
      </c>
      <c r="I31" s="6" t="s">
        <v>696</v>
      </c>
      <c r="J31" s="6" t="s">
        <v>697</v>
      </c>
      <c r="K31" s="6" t="s">
        <v>522</v>
      </c>
      <c r="L31" s="6" t="s">
        <v>698</v>
      </c>
      <c r="M31" s="35" t="s">
        <v>699</v>
      </c>
      <c r="N31" s="14" t="s">
        <v>24</v>
      </c>
      <c r="O31" s="13">
        <v>41832</v>
      </c>
      <c r="P31" s="15">
        <v>3588</v>
      </c>
      <c r="Q31" s="6">
        <v>1</v>
      </c>
      <c r="R31" s="6"/>
    </row>
    <row r="32" spans="1:19">
      <c r="A32">
        <v>9</v>
      </c>
      <c r="B32" s="6" t="s">
        <v>780</v>
      </c>
      <c r="C32" s="6" t="s">
        <v>781</v>
      </c>
      <c r="D32" s="11" t="s">
        <v>782</v>
      </c>
      <c r="E32" s="38" t="s">
        <v>671</v>
      </c>
      <c r="F32" s="13">
        <v>32221</v>
      </c>
      <c r="G32" s="6" t="s">
        <v>28</v>
      </c>
      <c r="H32" s="6" t="s">
        <v>62</v>
      </c>
      <c r="I32" s="6" t="s">
        <v>558</v>
      </c>
      <c r="J32" s="6" t="s">
        <v>23</v>
      </c>
      <c r="K32" s="6" t="s">
        <v>542</v>
      </c>
      <c r="L32" s="6" t="s">
        <v>752</v>
      </c>
      <c r="M32" s="32" t="s">
        <v>783</v>
      </c>
      <c r="N32" s="14" t="s">
        <v>24</v>
      </c>
      <c r="O32" s="13">
        <v>41832</v>
      </c>
      <c r="P32" s="15">
        <v>4166.45</v>
      </c>
      <c r="Q32" s="6">
        <v>1</v>
      </c>
      <c r="R32" s="6"/>
    </row>
    <row r="33" spans="1:18" ht="285">
      <c r="A33">
        <v>10</v>
      </c>
      <c r="B33" t="s">
        <v>784</v>
      </c>
      <c r="C33" t="s">
        <v>785</v>
      </c>
      <c r="D33" s="11" t="s">
        <v>786</v>
      </c>
      <c r="E33" s="38" t="s">
        <v>671</v>
      </c>
      <c r="F33" s="13">
        <v>29589</v>
      </c>
      <c r="G33" t="s">
        <v>28</v>
      </c>
      <c r="H33" t="s">
        <v>62</v>
      </c>
      <c r="I33" t="s">
        <v>655</v>
      </c>
      <c r="J33" t="s">
        <v>6</v>
      </c>
      <c r="K33" t="s">
        <v>522</v>
      </c>
      <c r="L33" t="s">
        <v>787</v>
      </c>
      <c r="M33" s="35" t="s">
        <v>788</v>
      </c>
      <c r="N33" s="14" t="s">
        <v>30</v>
      </c>
      <c r="O33" s="13">
        <v>41830</v>
      </c>
      <c r="P33" s="15">
        <v>3403</v>
      </c>
      <c r="Q33" s="6">
        <v>1</v>
      </c>
      <c r="R33" s="6"/>
    </row>
    <row r="34" spans="1:18">
      <c r="A34">
        <v>11</v>
      </c>
      <c r="B34" s="6" t="s">
        <v>789</v>
      </c>
      <c r="C34" s="6" t="s">
        <v>790</v>
      </c>
      <c r="D34" s="11" t="s">
        <v>791</v>
      </c>
      <c r="E34" s="37" t="s">
        <v>666</v>
      </c>
      <c r="F34" s="13">
        <v>32398</v>
      </c>
      <c r="G34" s="6" t="s">
        <v>28</v>
      </c>
      <c r="H34" s="6" t="s">
        <v>792</v>
      </c>
      <c r="I34" s="6" t="s">
        <v>793</v>
      </c>
      <c r="J34" s="6" t="s">
        <v>23</v>
      </c>
      <c r="K34" s="6" t="s">
        <v>522</v>
      </c>
      <c r="L34" s="6" t="s">
        <v>794</v>
      </c>
      <c r="M34" s="32" t="s">
        <v>795</v>
      </c>
      <c r="N34" s="14" t="s">
        <v>30</v>
      </c>
      <c r="O34" s="13">
        <v>41845</v>
      </c>
      <c r="P34" s="15">
        <f>1050.7+1400</f>
        <v>2450.6999999999998</v>
      </c>
      <c r="Q34" s="6">
        <v>2</v>
      </c>
      <c r="R34" s="6"/>
    </row>
    <row r="35" spans="1:18">
      <c r="A35">
        <v>12</v>
      </c>
      <c r="B35" s="6" t="s">
        <v>398</v>
      </c>
      <c r="C35" s="6" t="s">
        <v>399</v>
      </c>
      <c r="D35" s="11" t="s">
        <v>400</v>
      </c>
      <c r="E35" s="37" t="s">
        <v>666</v>
      </c>
      <c r="F35" s="13">
        <v>33382</v>
      </c>
      <c r="G35" s="6" t="s">
        <v>376</v>
      </c>
      <c r="H35" s="6" t="s">
        <v>140</v>
      </c>
      <c r="I35" s="6" t="s">
        <v>595</v>
      </c>
      <c r="J35" s="6" t="s">
        <v>450</v>
      </c>
      <c r="K35" s="6" t="s">
        <v>522</v>
      </c>
      <c r="L35" s="6" t="s">
        <v>596</v>
      </c>
      <c r="M35" s="32" t="s">
        <v>597</v>
      </c>
      <c r="N35" s="14" t="s">
        <v>24</v>
      </c>
      <c r="O35" s="13">
        <v>41857</v>
      </c>
      <c r="P35" s="15">
        <f>892.5</f>
        <v>892.5</v>
      </c>
      <c r="Q35" s="6">
        <v>2</v>
      </c>
      <c r="R35" s="6"/>
    </row>
    <row r="36" spans="1:18">
      <c r="A36">
        <v>13</v>
      </c>
      <c r="B36" s="6" t="s">
        <v>796</v>
      </c>
      <c r="C36" s="6" t="s">
        <v>797</v>
      </c>
      <c r="D36" s="11" t="s">
        <v>798</v>
      </c>
      <c r="E36" s="30" t="s">
        <v>690</v>
      </c>
      <c r="F36" s="13">
        <v>25926</v>
      </c>
      <c r="G36" s="6" t="s">
        <v>40</v>
      </c>
      <c r="H36" s="6" t="s">
        <v>799</v>
      </c>
      <c r="I36" s="6" t="s">
        <v>800</v>
      </c>
      <c r="J36" s="6" t="s">
        <v>51</v>
      </c>
      <c r="K36" s="6" t="s">
        <v>522</v>
      </c>
      <c r="L36" s="6" t="s">
        <v>801</v>
      </c>
      <c r="M36" s="32" t="s">
        <v>802</v>
      </c>
      <c r="N36" s="14" t="s">
        <v>24</v>
      </c>
      <c r="O36" s="13">
        <v>41837</v>
      </c>
      <c r="P36" s="15">
        <v>1776.18</v>
      </c>
      <c r="Q36" s="6">
        <v>1</v>
      </c>
      <c r="R36" s="6"/>
    </row>
    <row r="37" spans="1:18">
      <c r="A37">
        <v>14</v>
      </c>
      <c r="B37" s="6" t="s">
        <v>803</v>
      </c>
      <c r="C37" s="6" t="s">
        <v>804</v>
      </c>
      <c r="D37" s="11" t="s">
        <v>805</v>
      </c>
      <c r="E37" s="38" t="s">
        <v>671</v>
      </c>
      <c r="F37" s="13">
        <v>28292</v>
      </c>
      <c r="G37" s="6" t="s">
        <v>806</v>
      </c>
      <c r="H37" s="6" t="s">
        <v>806</v>
      </c>
      <c r="I37" s="6" t="s">
        <v>807</v>
      </c>
      <c r="J37" s="6" t="s">
        <v>23</v>
      </c>
      <c r="K37" s="6" t="s">
        <v>542</v>
      </c>
      <c r="L37" s="29" t="s">
        <v>752</v>
      </c>
      <c r="M37" s="29" t="s">
        <v>808</v>
      </c>
      <c r="N37" s="14" t="s">
        <v>30</v>
      </c>
      <c r="O37" s="13">
        <v>41836</v>
      </c>
      <c r="P37" s="15">
        <v>4430</v>
      </c>
      <c r="Q37" s="6">
        <v>1</v>
      </c>
      <c r="R37" s="6"/>
    </row>
    <row r="38" spans="1:18">
      <c r="A38">
        <v>15</v>
      </c>
      <c r="B38" s="6" t="s">
        <v>809</v>
      </c>
      <c r="C38" s="6" t="s">
        <v>810</v>
      </c>
      <c r="D38" s="11" t="s">
        <v>811</v>
      </c>
      <c r="E38" s="38" t="s">
        <v>671</v>
      </c>
      <c r="F38" s="13">
        <v>22970</v>
      </c>
      <c r="G38" s="6" t="s">
        <v>40</v>
      </c>
      <c r="H38" s="6" t="s">
        <v>812</v>
      </c>
      <c r="I38" s="6" t="s">
        <v>813</v>
      </c>
      <c r="J38" s="6" t="s">
        <v>23</v>
      </c>
      <c r="K38" s="6" t="s">
        <v>522</v>
      </c>
      <c r="L38" s="6" t="s">
        <v>814</v>
      </c>
      <c r="M38" s="32" t="s">
        <v>815</v>
      </c>
      <c r="N38" s="14" t="s">
        <v>24</v>
      </c>
      <c r="O38" s="13">
        <v>41857</v>
      </c>
      <c r="P38" s="15">
        <v>4245.57</v>
      </c>
      <c r="Q38" s="6">
        <v>1</v>
      </c>
      <c r="R38" s="6"/>
    </row>
    <row r="39" spans="1:18">
      <c r="B39" s="6"/>
      <c r="C39" s="6"/>
      <c r="D39" s="11"/>
      <c r="E39" s="6"/>
      <c r="F39" s="13"/>
      <c r="G39" s="6"/>
      <c r="H39" s="6"/>
      <c r="I39" s="6"/>
      <c r="J39" s="6"/>
      <c r="K39" s="6"/>
      <c r="L39" s="6"/>
      <c r="M39" s="6"/>
      <c r="N39" s="6"/>
      <c r="O39" s="13"/>
      <c r="P39" s="15"/>
      <c r="Q39" s="6"/>
      <c r="R39" s="6"/>
    </row>
    <row r="41" spans="1:18" ht="18.75">
      <c r="A41" s="8" t="s">
        <v>816</v>
      </c>
      <c r="B41" s="8"/>
      <c r="C41" s="8"/>
      <c r="D41" s="8"/>
      <c r="E41" s="8"/>
      <c r="F41" s="8"/>
      <c r="G41" s="8"/>
      <c r="H41" s="8"/>
      <c r="I41" s="8"/>
      <c r="J41" s="8"/>
      <c r="K41" s="8"/>
      <c r="L41" s="8"/>
      <c r="M41" s="8"/>
      <c r="N41" s="8"/>
      <c r="O41" s="8"/>
      <c r="P41" s="8"/>
      <c r="Q41" s="8"/>
      <c r="R41" s="8"/>
    </row>
    <row r="42" spans="1:18" ht="165">
      <c r="A42">
        <v>1</v>
      </c>
      <c r="B42" t="s">
        <v>817</v>
      </c>
      <c r="C42" t="s">
        <v>818</v>
      </c>
      <c r="D42" s="11" t="s">
        <v>819</v>
      </c>
      <c r="E42" s="38" t="s">
        <v>671</v>
      </c>
      <c r="F42" s="13">
        <v>25083</v>
      </c>
      <c r="G42" s="6" t="s">
        <v>49</v>
      </c>
      <c r="H42" s="6" t="s">
        <v>368</v>
      </c>
      <c r="I42" s="6" t="s">
        <v>820</v>
      </c>
      <c r="J42" s="6" t="s">
        <v>23</v>
      </c>
      <c r="K42" s="6" t="s">
        <v>542</v>
      </c>
      <c r="L42" s="6" t="s">
        <v>821</v>
      </c>
      <c r="M42" s="35" t="s">
        <v>822</v>
      </c>
      <c r="N42" s="14" t="s">
        <v>24</v>
      </c>
      <c r="O42" s="13">
        <v>41743</v>
      </c>
      <c r="P42" s="15">
        <v>3500</v>
      </c>
      <c r="Q42" s="6">
        <v>1</v>
      </c>
      <c r="R42" s="27">
        <f>SUM(P42:P61)</f>
        <v>49986.18</v>
      </c>
    </row>
    <row r="43" spans="1:18" ht="165">
      <c r="A43">
        <v>2</v>
      </c>
      <c r="B43" t="s">
        <v>817</v>
      </c>
      <c r="C43" t="s">
        <v>818</v>
      </c>
      <c r="D43" s="11" t="s">
        <v>819</v>
      </c>
      <c r="E43" s="37" t="s">
        <v>666</v>
      </c>
      <c r="F43" s="13">
        <v>25083</v>
      </c>
      <c r="G43" s="6" t="s">
        <v>49</v>
      </c>
      <c r="H43" s="6" t="s">
        <v>368</v>
      </c>
      <c r="I43" s="6" t="s">
        <v>820</v>
      </c>
      <c r="J43" s="6" t="s">
        <v>23</v>
      </c>
      <c r="K43" s="6" t="s">
        <v>542</v>
      </c>
      <c r="L43" s="6" t="s">
        <v>821</v>
      </c>
      <c r="M43" s="35" t="s">
        <v>822</v>
      </c>
      <c r="N43" s="14" t="s">
        <v>24</v>
      </c>
      <c r="O43" s="13">
        <v>41743</v>
      </c>
      <c r="P43" s="15">
        <f>1500</f>
        <v>1500</v>
      </c>
      <c r="Q43" s="6">
        <v>1</v>
      </c>
      <c r="R43" s="27"/>
    </row>
    <row r="44" spans="1:18" ht="165">
      <c r="A44">
        <v>3</v>
      </c>
      <c r="B44" t="s">
        <v>817</v>
      </c>
      <c r="C44" s="6" t="s">
        <v>818</v>
      </c>
      <c r="D44" s="11" t="s">
        <v>819</v>
      </c>
      <c r="E44" s="30" t="s">
        <v>690</v>
      </c>
      <c r="F44" s="13">
        <v>25083</v>
      </c>
      <c r="G44" s="6" t="s">
        <v>49</v>
      </c>
      <c r="H44" s="6" t="s">
        <v>368</v>
      </c>
      <c r="I44" s="6" t="s">
        <v>820</v>
      </c>
      <c r="J44" s="6" t="s">
        <v>23</v>
      </c>
      <c r="K44" s="6" t="s">
        <v>542</v>
      </c>
      <c r="L44" s="6" t="s">
        <v>821</v>
      </c>
      <c r="M44" s="35" t="s">
        <v>822</v>
      </c>
      <c r="N44" s="14" t="s">
        <v>24</v>
      </c>
      <c r="O44" s="13">
        <v>41743</v>
      </c>
      <c r="P44" s="15">
        <v>1371.55</v>
      </c>
      <c r="Q44" s="6">
        <v>1</v>
      </c>
      <c r="R44" s="34"/>
    </row>
    <row r="45" spans="1:18">
      <c r="A45">
        <v>4</v>
      </c>
      <c r="B45" t="s">
        <v>823</v>
      </c>
      <c r="C45" t="s">
        <v>824</v>
      </c>
      <c r="D45" s="11" t="s">
        <v>825</v>
      </c>
      <c r="E45" s="38" t="s">
        <v>671</v>
      </c>
      <c r="F45" s="13">
        <v>33116</v>
      </c>
      <c r="G45" s="6" t="s">
        <v>74</v>
      </c>
      <c r="H45" s="6" t="s">
        <v>826</v>
      </c>
      <c r="I45" s="6" t="s">
        <v>558</v>
      </c>
      <c r="J45" s="6" t="s">
        <v>23</v>
      </c>
      <c r="K45" s="6" t="s">
        <v>522</v>
      </c>
      <c r="L45" s="6" t="s">
        <v>827</v>
      </c>
      <c r="M45" s="6" t="s">
        <v>828</v>
      </c>
      <c r="N45" s="14" t="s">
        <v>30</v>
      </c>
      <c r="O45" s="13">
        <v>41744</v>
      </c>
      <c r="P45" s="15">
        <v>2400</v>
      </c>
      <c r="Q45" s="6">
        <v>1</v>
      </c>
      <c r="R45" s="6"/>
    </row>
    <row r="46" spans="1:18">
      <c r="A46">
        <v>5</v>
      </c>
      <c r="B46" s="6" t="s">
        <v>823</v>
      </c>
      <c r="C46" s="6" t="s">
        <v>824</v>
      </c>
      <c r="D46" s="11" t="s">
        <v>825</v>
      </c>
      <c r="E46" s="30" t="s">
        <v>690</v>
      </c>
      <c r="F46" s="13">
        <v>33116</v>
      </c>
      <c r="G46" s="6" t="s">
        <v>74</v>
      </c>
      <c r="H46" s="6" t="s">
        <v>826</v>
      </c>
      <c r="I46" s="6" t="s">
        <v>558</v>
      </c>
      <c r="J46" s="6" t="s">
        <v>23</v>
      </c>
      <c r="K46" s="6" t="s">
        <v>522</v>
      </c>
      <c r="L46" s="6" t="s">
        <v>827</v>
      </c>
      <c r="M46" s="6" t="s">
        <v>828</v>
      </c>
      <c r="N46" s="14" t="s">
        <v>30</v>
      </c>
      <c r="O46" s="13">
        <v>41744</v>
      </c>
      <c r="P46" s="15">
        <v>1260</v>
      </c>
      <c r="Q46" s="6">
        <v>1</v>
      </c>
    </row>
    <row r="47" spans="1:18">
      <c r="A47">
        <v>6</v>
      </c>
      <c r="B47" s="6" t="s">
        <v>829</v>
      </c>
      <c r="C47" s="6" t="s">
        <v>830</v>
      </c>
      <c r="D47" s="11" t="s">
        <v>831</v>
      </c>
      <c r="E47" s="38" t="s">
        <v>671</v>
      </c>
      <c r="F47" s="13">
        <v>31542</v>
      </c>
      <c r="G47" s="6" t="s">
        <v>28</v>
      </c>
      <c r="H47" s="6" t="s">
        <v>832</v>
      </c>
      <c r="I47" s="6" t="s">
        <v>833</v>
      </c>
      <c r="J47" s="6" t="s">
        <v>239</v>
      </c>
      <c r="K47" s="6" t="s">
        <v>522</v>
      </c>
      <c r="L47" s="6" t="s">
        <v>834</v>
      </c>
      <c r="M47" s="6" t="s">
        <v>835</v>
      </c>
      <c r="N47" s="14" t="s">
        <v>30</v>
      </c>
      <c r="O47" s="13">
        <v>41743</v>
      </c>
      <c r="P47" s="15">
        <v>3992</v>
      </c>
      <c r="Q47" s="6">
        <v>1</v>
      </c>
      <c r="R47" s="6"/>
    </row>
    <row r="48" spans="1:18">
      <c r="A48">
        <v>7</v>
      </c>
      <c r="B48" s="6" t="s">
        <v>836</v>
      </c>
      <c r="C48" s="6" t="s">
        <v>837</v>
      </c>
      <c r="D48" s="11" t="s">
        <v>838</v>
      </c>
      <c r="E48" s="38" t="s">
        <v>671</v>
      </c>
      <c r="F48" s="13">
        <v>23460</v>
      </c>
      <c r="G48" s="6" t="s">
        <v>28</v>
      </c>
      <c r="H48" s="6" t="s">
        <v>218</v>
      </c>
      <c r="I48" s="6" t="s">
        <v>839</v>
      </c>
      <c r="J48" s="6" t="s">
        <v>23</v>
      </c>
      <c r="K48" s="6" t="s">
        <v>522</v>
      </c>
      <c r="L48" s="6" t="s">
        <v>840</v>
      </c>
      <c r="M48" s="32" t="s">
        <v>841</v>
      </c>
      <c r="N48" s="14" t="s">
        <v>30</v>
      </c>
      <c r="O48" s="13">
        <v>41744</v>
      </c>
      <c r="P48" s="15">
        <v>4006.6</v>
      </c>
      <c r="Q48" s="6">
        <v>1</v>
      </c>
      <c r="R48" s="6"/>
    </row>
    <row r="49" spans="1:18">
      <c r="A49">
        <v>8</v>
      </c>
      <c r="B49" s="6" t="s">
        <v>842</v>
      </c>
      <c r="C49" s="6" t="s">
        <v>843</v>
      </c>
      <c r="D49" s="11" t="s">
        <v>844</v>
      </c>
      <c r="E49" s="30" t="s">
        <v>690</v>
      </c>
      <c r="F49" s="13">
        <v>33342</v>
      </c>
      <c r="G49" s="6" t="s">
        <v>28</v>
      </c>
      <c r="H49" s="6" t="s">
        <v>845</v>
      </c>
      <c r="I49" s="6" t="s">
        <v>846</v>
      </c>
      <c r="J49" s="6" t="s">
        <v>23</v>
      </c>
      <c r="K49" s="6" t="s">
        <v>522</v>
      </c>
      <c r="L49" s="6" t="s">
        <v>847</v>
      </c>
      <c r="M49" s="32" t="s">
        <v>848</v>
      </c>
      <c r="N49" s="14" t="s">
        <v>30</v>
      </c>
      <c r="O49" s="13">
        <v>41744</v>
      </c>
      <c r="P49" s="15">
        <v>1300</v>
      </c>
      <c r="Q49" s="6">
        <v>1</v>
      </c>
      <c r="R49" s="6"/>
    </row>
    <row r="50" spans="1:18">
      <c r="A50">
        <v>9</v>
      </c>
      <c r="B50" t="s">
        <v>849</v>
      </c>
      <c r="C50" t="s">
        <v>850</v>
      </c>
      <c r="D50" s="11" t="s">
        <v>290</v>
      </c>
      <c r="E50" s="37" t="s">
        <v>666</v>
      </c>
      <c r="F50" s="13">
        <v>20454</v>
      </c>
      <c r="G50" t="s">
        <v>487</v>
      </c>
      <c r="H50" t="s">
        <v>851</v>
      </c>
      <c r="I50" t="s">
        <v>852</v>
      </c>
      <c r="J50" t="s">
        <v>23</v>
      </c>
      <c r="K50" t="s">
        <v>522</v>
      </c>
      <c r="L50" t="s">
        <v>853</v>
      </c>
      <c r="M50" s="32" t="s">
        <v>854</v>
      </c>
      <c r="N50" s="14" t="s">
        <v>24</v>
      </c>
      <c r="O50" s="13">
        <v>41754</v>
      </c>
      <c r="P50" s="15">
        <v>1791.5</v>
      </c>
      <c r="Q50" s="6">
        <v>1</v>
      </c>
      <c r="R50" s="6"/>
    </row>
    <row r="51" spans="1:18">
      <c r="A51">
        <v>10</v>
      </c>
      <c r="B51" s="6" t="s">
        <v>398</v>
      </c>
      <c r="C51" s="6" t="s">
        <v>399</v>
      </c>
      <c r="D51" s="11" t="s">
        <v>400</v>
      </c>
      <c r="E51" s="38" t="s">
        <v>671</v>
      </c>
      <c r="F51" s="13">
        <v>33382</v>
      </c>
      <c r="G51" s="6" t="s">
        <v>376</v>
      </c>
      <c r="H51" s="6" t="s">
        <v>140</v>
      </c>
      <c r="I51" s="6" t="s">
        <v>595</v>
      </c>
      <c r="J51" s="6" t="s">
        <v>450</v>
      </c>
      <c r="K51" s="6" t="s">
        <v>522</v>
      </c>
      <c r="L51" s="6" t="s">
        <v>596</v>
      </c>
      <c r="M51" s="32" t="s">
        <v>597</v>
      </c>
      <c r="N51" s="14" t="s">
        <v>24</v>
      </c>
      <c r="O51" s="13">
        <v>41817</v>
      </c>
      <c r="P51" s="15">
        <f>1072.84+1050.54+1067.92</f>
        <v>3191.3</v>
      </c>
      <c r="Q51" s="6">
        <v>3</v>
      </c>
      <c r="R51" s="6"/>
    </row>
    <row r="52" spans="1:18">
      <c r="A52">
        <v>11</v>
      </c>
      <c r="B52" s="6" t="s">
        <v>604</v>
      </c>
      <c r="C52" s="6" t="s">
        <v>605</v>
      </c>
      <c r="D52" s="11" t="s">
        <v>606</v>
      </c>
      <c r="E52" s="37" t="s">
        <v>666</v>
      </c>
      <c r="F52" s="13">
        <v>26245</v>
      </c>
      <c r="G52" s="6" t="s">
        <v>40</v>
      </c>
      <c r="H52" s="6" t="s">
        <v>607</v>
      </c>
      <c r="I52" s="6" t="s">
        <v>608</v>
      </c>
      <c r="J52" s="6" t="s">
        <v>23</v>
      </c>
      <c r="K52" s="6" t="s">
        <v>522</v>
      </c>
      <c r="L52" s="6" t="s">
        <v>609</v>
      </c>
      <c r="M52" s="32" t="s">
        <v>610</v>
      </c>
      <c r="N52" s="14" t="s">
        <v>24</v>
      </c>
      <c r="O52" s="13">
        <v>41759</v>
      </c>
      <c r="P52" s="15">
        <v>2036.32</v>
      </c>
      <c r="Q52" s="6">
        <v>1</v>
      </c>
      <c r="R52" s="6"/>
    </row>
    <row r="53" spans="1:18">
      <c r="A53">
        <v>12</v>
      </c>
      <c r="B53" s="6" t="s">
        <v>855</v>
      </c>
      <c r="C53" s="6" t="s">
        <v>856</v>
      </c>
      <c r="D53" s="11" t="s">
        <v>857</v>
      </c>
      <c r="E53" s="38" t="s">
        <v>671</v>
      </c>
      <c r="F53" s="13">
        <v>33811</v>
      </c>
      <c r="G53" s="6" t="s">
        <v>28</v>
      </c>
      <c r="H53" s="6" t="s">
        <v>858</v>
      </c>
      <c r="I53" s="6" t="s">
        <v>558</v>
      </c>
      <c r="J53" s="6" t="s">
        <v>645</v>
      </c>
      <c r="K53" s="6" t="s">
        <v>542</v>
      </c>
      <c r="L53" s="6" t="s">
        <v>752</v>
      </c>
      <c r="M53" s="32" t="s">
        <v>859</v>
      </c>
      <c r="N53" s="14" t="s">
        <v>30</v>
      </c>
      <c r="O53" s="13">
        <v>41761</v>
      </c>
      <c r="P53" s="15">
        <v>3636</v>
      </c>
      <c r="Q53" s="6">
        <v>1</v>
      </c>
      <c r="R53" s="6"/>
    </row>
    <row r="54" spans="1:18">
      <c r="A54">
        <v>13</v>
      </c>
      <c r="B54" s="6" t="s">
        <v>772</v>
      </c>
      <c r="C54" s="6" t="s">
        <v>773</v>
      </c>
      <c r="D54" s="11" t="s">
        <v>774</v>
      </c>
      <c r="E54" s="38" t="s">
        <v>671</v>
      </c>
      <c r="F54" s="13">
        <v>27507</v>
      </c>
      <c r="G54" s="6" t="s">
        <v>775</v>
      </c>
      <c r="H54" s="6" t="s">
        <v>776</v>
      </c>
      <c r="I54" s="6" t="s">
        <v>777</v>
      </c>
      <c r="J54" s="6" t="s">
        <v>23</v>
      </c>
      <c r="K54" s="6" t="s">
        <v>522</v>
      </c>
      <c r="L54" s="6" t="s">
        <v>778</v>
      </c>
      <c r="M54" s="32" t="s">
        <v>779</v>
      </c>
      <c r="N54" s="14" t="s">
        <v>24</v>
      </c>
      <c r="O54" s="13">
        <v>41765</v>
      </c>
      <c r="P54" s="15">
        <f>3939.01</f>
        <v>3939.01</v>
      </c>
      <c r="Q54" s="6">
        <v>1</v>
      </c>
      <c r="R54" s="6"/>
    </row>
    <row r="55" spans="1:18">
      <c r="A55">
        <v>14</v>
      </c>
      <c r="B55" s="6" t="s">
        <v>860</v>
      </c>
      <c r="C55" s="6" t="s">
        <v>861</v>
      </c>
      <c r="D55" s="11" t="s">
        <v>862</v>
      </c>
      <c r="E55" s="38" t="s">
        <v>671</v>
      </c>
      <c r="F55" s="13">
        <v>31539</v>
      </c>
      <c r="G55" s="6" t="s">
        <v>28</v>
      </c>
      <c r="H55" s="6" t="s">
        <v>134</v>
      </c>
      <c r="I55" s="6" t="s">
        <v>863</v>
      </c>
      <c r="J55" s="6" t="s">
        <v>23</v>
      </c>
      <c r="K55" s="6" t="s">
        <v>522</v>
      </c>
      <c r="L55" s="29" t="s">
        <v>864</v>
      </c>
      <c r="M55" s="29" t="s">
        <v>865</v>
      </c>
      <c r="N55" s="14" t="s">
        <v>24</v>
      </c>
      <c r="O55" s="13">
        <v>41803</v>
      </c>
      <c r="P55" s="15">
        <f>1428.8+1412.75+1433.85</f>
        <v>4275.3999999999996</v>
      </c>
      <c r="Q55" s="6">
        <v>3</v>
      </c>
      <c r="R55" s="6"/>
    </row>
    <row r="56" spans="1:18">
      <c r="A56">
        <v>15</v>
      </c>
      <c r="B56" s="6" t="s">
        <v>866</v>
      </c>
      <c r="C56" s="6" t="s">
        <v>867</v>
      </c>
      <c r="D56" s="11" t="s">
        <v>868</v>
      </c>
      <c r="E56" s="38" t="s">
        <v>671</v>
      </c>
      <c r="F56" s="13">
        <v>31818</v>
      </c>
      <c r="G56" s="6" t="s">
        <v>28</v>
      </c>
      <c r="H56" s="6" t="s">
        <v>62</v>
      </c>
      <c r="I56" s="6" t="s">
        <v>638</v>
      </c>
      <c r="J56" s="6" t="s">
        <v>23</v>
      </c>
      <c r="K56" s="6" t="s">
        <v>522</v>
      </c>
      <c r="L56" s="6" t="s">
        <v>869</v>
      </c>
      <c r="M56" s="32" t="s">
        <v>870</v>
      </c>
      <c r="N56" s="39" t="s">
        <v>30</v>
      </c>
      <c r="O56" s="13">
        <v>41786</v>
      </c>
      <c r="P56" s="15">
        <f>1547+1571</f>
        <v>3118</v>
      </c>
      <c r="Q56" s="6" t="s">
        <v>871</v>
      </c>
      <c r="R56" s="6"/>
    </row>
    <row r="57" spans="1:18">
      <c r="A57">
        <v>16</v>
      </c>
      <c r="B57" s="6" t="s">
        <v>872</v>
      </c>
      <c r="C57" s="6" t="s">
        <v>873</v>
      </c>
      <c r="D57" s="11" t="s">
        <v>874</v>
      </c>
      <c r="E57" s="37" t="s">
        <v>666</v>
      </c>
      <c r="F57" s="13">
        <v>25425</v>
      </c>
      <c r="G57" s="6" t="s">
        <v>28</v>
      </c>
      <c r="H57" s="6" t="s">
        <v>845</v>
      </c>
      <c r="I57" s="6" t="s">
        <v>875</v>
      </c>
      <c r="J57" s="6" t="s">
        <v>6</v>
      </c>
      <c r="K57" s="6" t="s">
        <v>522</v>
      </c>
      <c r="L57" s="6" t="s">
        <v>876</v>
      </c>
      <c r="M57" s="32" t="s">
        <v>877</v>
      </c>
      <c r="N57" s="14" t="s">
        <v>30</v>
      </c>
      <c r="O57" s="13">
        <v>41778</v>
      </c>
      <c r="P57" s="15">
        <f>1336.5+1330</f>
        <v>2666.5</v>
      </c>
      <c r="Q57" s="6">
        <v>2</v>
      </c>
      <c r="R57" s="6"/>
    </row>
    <row r="58" spans="1:18">
      <c r="A58">
        <v>17</v>
      </c>
      <c r="B58" s="6" t="s">
        <v>878</v>
      </c>
      <c r="C58" s="6" t="s">
        <v>879</v>
      </c>
      <c r="D58" s="11" t="s">
        <v>880</v>
      </c>
      <c r="E58" s="38" t="s">
        <v>671</v>
      </c>
      <c r="F58" s="13">
        <v>23542</v>
      </c>
      <c r="G58" s="6" t="s">
        <v>123</v>
      </c>
      <c r="H58" s="6" t="s">
        <v>514</v>
      </c>
      <c r="I58" s="6" t="s">
        <v>881</v>
      </c>
      <c r="J58" s="6" t="s">
        <v>450</v>
      </c>
      <c r="K58" s="6" t="s">
        <v>522</v>
      </c>
      <c r="L58" s="6" t="s">
        <v>882</v>
      </c>
      <c r="M58" s="32" t="s">
        <v>883</v>
      </c>
      <c r="N58" s="14" t="s">
        <v>30</v>
      </c>
      <c r="O58" s="13">
        <v>41772</v>
      </c>
      <c r="P58" s="15">
        <v>4052</v>
      </c>
      <c r="Q58" s="6">
        <v>1</v>
      </c>
      <c r="R58" s="6"/>
    </row>
    <row r="59" spans="1:18">
      <c r="A59">
        <v>18</v>
      </c>
      <c r="B59" t="s">
        <v>884</v>
      </c>
      <c r="C59" t="s">
        <v>885</v>
      </c>
      <c r="D59" s="11" t="s">
        <v>886</v>
      </c>
      <c r="E59" s="37" t="s">
        <v>666</v>
      </c>
      <c r="F59" s="13">
        <v>28462</v>
      </c>
      <c r="G59" t="s">
        <v>28</v>
      </c>
      <c r="H59" t="s">
        <v>62</v>
      </c>
      <c r="I59" t="s">
        <v>655</v>
      </c>
      <c r="J59" t="s">
        <v>450</v>
      </c>
      <c r="K59" t="s">
        <v>522</v>
      </c>
      <c r="L59" t="s">
        <v>887</v>
      </c>
      <c r="M59" t="s">
        <v>888</v>
      </c>
      <c r="N59" s="14" t="s">
        <v>30</v>
      </c>
      <c r="O59" s="13">
        <v>41779</v>
      </c>
      <c r="P59" s="15">
        <v>1950</v>
      </c>
      <c r="Q59" s="6">
        <v>1</v>
      </c>
      <c r="R59" s="6"/>
    </row>
    <row r="60" spans="1:18">
      <c r="A60">
        <v>19</v>
      </c>
      <c r="B60" t="s">
        <v>889</v>
      </c>
      <c r="C60" t="s">
        <v>890</v>
      </c>
      <c r="D60" s="11" t="s">
        <v>891</v>
      </c>
      <c r="E60" s="37" t="s">
        <v>666</v>
      </c>
      <c r="F60" s="13">
        <v>26143</v>
      </c>
      <c r="G60" t="s">
        <v>28</v>
      </c>
      <c r="H60" t="s">
        <v>62</v>
      </c>
      <c r="I60" t="s">
        <v>892</v>
      </c>
      <c r="J60" t="s">
        <v>893</v>
      </c>
      <c r="K60" t="s">
        <v>542</v>
      </c>
      <c r="L60" t="s">
        <v>752</v>
      </c>
      <c r="M60" t="s">
        <v>894</v>
      </c>
      <c r="N60" s="40" t="s">
        <v>474</v>
      </c>
      <c r="O60" s="13">
        <v>41787</v>
      </c>
      <c r="P60" s="15">
        <v>0</v>
      </c>
      <c r="Q60" s="6">
        <v>0</v>
      </c>
      <c r="R60" s="6"/>
    </row>
    <row r="61" spans="1:18">
      <c r="A61">
        <v>20</v>
      </c>
      <c r="B61" t="s">
        <v>889</v>
      </c>
      <c r="C61" t="s">
        <v>890</v>
      </c>
      <c r="D61" s="11" t="s">
        <v>891</v>
      </c>
      <c r="E61" s="30" t="s">
        <v>690</v>
      </c>
      <c r="F61" s="13">
        <v>26143</v>
      </c>
      <c r="G61" t="s">
        <v>28</v>
      </c>
      <c r="H61" t="s">
        <v>62</v>
      </c>
      <c r="I61" t="s">
        <v>892</v>
      </c>
      <c r="J61" t="s">
        <v>893</v>
      </c>
      <c r="K61" t="s">
        <v>542</v>
      </c>
      <c r="L61" t="s">
        <v>752</v>
      </c>
      <c r="M61" t="s">
        <v>894</v>
      </c>
      <c r="N61" s="40" t="s">
        <v>474</v>
      </c>
      <c r="O61" s="13">
        <v>41787</v>
      </c>
      <c r="P61" s="15">
        <v>0</v>
      </c>
      <c r="Q61" s="6">
        <v>0</v>
      </c>
      <c r="R61" s="6"/>
    </row>
    <row r="62" spans="1:18">
      <c r="B62" s="6"/>
      <c r="C62" s="6"/>
      <c r="D62" s="11"/>
      <c r="E62" s="6"/>
      <c r="F62" s="13"/>
      <c r="G62" s="6"/>
      <c r="H62" s="6"/>
      <c r="I62" s="6"/>
      <c r="J62" s="6"/>
      <c r="K62" s="6"/>
      <c r="L62" s="6"/>
      <c r="M62" s="6"/>
      <c r="N62" s="6"/>
      <c r="O62" s="13"/>
      <c r="P62" s="15"/>
      <c r="Q62" s="6"/>
      <c r="R62" s="6"/>
    </row>
    <row r="63" spans="1:18">
      <c r="R63" s="6"/>
    </row>
    <row r="64" spans="1:18" ht="18.75">
      <c r="A64" s="8" t="s">
        <v>895</v>
      </c>
      <c r="B64" s="8"/>
      <c r="C64" s="8"/>
      <c r="D64" s="8"/>
      <c r="E64" s="8"/>
      <c r="F64" s="8"/>
      <c r="G64" s="8"/>
      <c r="H64" s="8"/>
      <c r="I64" s="8"/>
      <c r="J64" s="8"/>
      <c r="K64" s="8"/>
      <c r="L64" s="8"/>
      <c r="M64" s="8"/>
      <c r="N64" s="8"/>
      <c r="O64" s="8"/>
      <c r="P64" s="8"/>
      <c r="Q64" s="8"/>
      <c r="R64" s="8"/>
    </row>
    <row r="65" spans="1:18">
      <c r="A65">
        <v>1</v>
      </c>
      <c r="B65" t="s">
        <v>588</v>
      </c>
      <c r="C65" t="s">
        <v>589</v>
      </c>
      <c r="D65" s="11" t="s">
        <v>590</v>
      </c>
      <c r="E65" s="30" t="s">
        <v>690</v>
      </c>
      <c r="F65" s="13">
        <v>27264</v>
      </c>
      <c r="G65" t="s">
        <v>40</v>
      </c>
      <c r="H65" t="s">
        <v>221</v>
      </c>
      <c r="I65" t="s">
        <v>591</v>
      </c>
      <c r="J65" s="6" t="s">
        <v>571</v>
      </c>
      <c r="K65" s="6" t="s">
        <v>522</v>
      </c>
      <c r="L65" s="6" t="s">
        <v>593</v>
      </c>
      <c r="M65" s="6" t="s">
        <v>594</v>
      </c>
      <c r="N65" s="14" t="s">
        <v>24</v>
      </c>
      <c r="O65" s="13">
        <v>41682</v>
      </c>
      <c r="P65" s="15">
        <v>1220.5999999999999</v>
      </c>
      <c r="Q65" s="6">
        <v>1</v>
      </c>
      <c r="R65" s="27">
        <f>SUM(P65:P79)</f>
        <v>38082.049999999996</v>
      </c>
    </row>
    <row r="66" spans="1:18">
      <c r="A66">
        <v>2</v>
      </c>
      <c r="B66" s="6" t="s">
        <v>896</v>
      </c>
      <c r="C66" s="6" t="s">
        <v>897</v>
      </c>
      <c r="D66" s="11" t="s">
        <v>898</v>
      </c>
      <c r="E66" s="37" t="s">
        <v>666</v>
      </c>
      <c r="F66" s="13">
        <v>25132</v>
      </c>
      <c r="G66" s="6" t="s">
        <v>49</v>
      </c>
      <c r="H66" s="6" t="s">
        <v>94</v>
      </c>
      <c r="I66" s="29" t="s">
        <v>899</v>
      </c>
      <c r="J66" s="6" t="s">
        <v>570</v>
      </c>
      <c r="K66" s="6" t="s">
        <v>522</v>
      </c>
      <c r="L66" s="6" t="s">
        <v>900</v>
      </c>
      <c r="M66" s="6" t="s">
        <v>901</v>
      </c>
      <c r="N66" s="14" t="s">
        <v>24</v>
      </c>
      <c r="O66" s="13">
        <v>41685</v>
      </c>
      <c r="P66" s="15">
        <f>1656.81</f>
        <v>1656.81</v>
      </c>
      <c r="Q66" s="6">
        <v>1</v>
      </c>
      <c r="R66" s="34"/>
    </row>
    <row r="67" spans="1:18">
      <c r="A67">
        <v>3</v>
      </c>
      <c r="B67" t="s">
        <v>902</v>
      </c>
      <c r="C67" t="s">
        <v>903</v>
      </c>
      <c r="D67" s="11" t="s">
        <v>904</v>
      </c>
      <c r="E67" s="30" t="s">
        <v>690</v>
      </c>
      <c r="F67" s="13">
        <v>28314</v>
      </c>
      <c r="G67" t="s">
        <v>28</v>
      </c>
      <c r="H67" t="s">
        <v>62</v>
      </c>
      <c r="I67" t="s">
        <v>638</v>
      </c>
      <c r="J67" t="s">
        <v>6</v>
      </c>
      <c r="K67" t="s">
        <v>522</v>
      </c>
      <c r="L67" t="s">
        <v>905</v>
      </c>
      <c r="M67" t="s">
        <v>906</v>
      </c>
      <c r="N67" s="14" t="s">
        <v>30</v>
      </c>
      <c r="O67" s="13">
        <v>41682</v>
      </c>
      <c r="P67" s="15">
        <v>1020</v>
      </c>
      <c r="Q67" s="6">
        <v>1</v>
      </c>
      <c r="R67" s="6"/>
    </row>
    <row r="68" spans="1:18">
      <c r="A68">
        <v>4</v>
      </c>
      <c r="B68" s="6" t="s">
        <v>907</v>
      </c>
      <c r="C68" s="6" t="s">
        <v>908</v>
      </c>
      <c r="D68" s="11" t="s">
        <v>909</v>
      </c>
      <c r="E68" s="38" t="s">
        <v>671</v>
      </c>
      <c r="F68" s="13">
        <v>32305</v>
      </c>
      <c r="G68" s="6" t="s">
        <v>460</v>
      </c>
      <c r="H68" s="6" t="s">
        <v>461</v>
      </c>
      <c r="I68" s="6" t="s">
        <v>910</v>
      </c>
      <c r="J68" s="6" t="s">
        <v>23</v>
      </c>
      <c r="K68" s="6" t="s">
        <v>522</v>
      </c>
      <c r="L68" s="6" t="s">
        <v>911</v>
      </c>
      <c r="M68" s="6" t="s">
        <v>912</v>
      </c>
      <c r="N68" s="14" t="s">
        <v>24</v>
      </c>
      <c r="O68" s="13">
        <v>41688</v>
      </c>
      <c r="P68" s="15">
        <v>1100</v>
      </c>
      <c r="Q68" s="6">
        <v>1</v>
      </c>
      <c r="R68" s="6"/>
    </row>
    <row r="69" spans="1:18">
      <c r="A69">
        <v>5</v>
      </c>
      <c r="B69" s="6" t="s">
        <v>907</v>
      </c>
      <c r="C69" s="6" t="s">
        <v>908</v>
      </c>
      <c r="D69" s="11" t="s">
        <v>909</v>
      </c>
      <c r="E69" s="30" t="s">
        <v>690</v>
      </c>
      <c r="F69" s="13">
        <v>32305</v>
      </c>
      <c r="G69" s="6" t="s">
        <v>460</v>
      </c>
      <c r="H69" s="6" t="s">
        <v>461</v>
      </c>
      <c r="I69" s="6" t="s">
        <v>910</v>
      </c>
      <c r="J69" s="6" t="s">
        <v>23</v>
      </c>
      <c r="K69" s="6" t="s">
        <v>522</v>
      </c>
      <c r="L69" s="6" t="s">
        <v>911</v>
      </c>
      <c r="M69" s="6" t="s">
        <v>912</v>
      </c>
      <c r="N69" s="14" t="s">
        <v>24</v>
      </c>
      <c r="O69" s="13">
        <v>41688</v>
      </c>
      <c r="P69" s="15">
        <v>3779.76</v>
      </c>
      <c r="Q69" s="6">
        <v>1</v>
      </c>
      <c r="R69" s="6"/>
    </row>
    <row r="70" spans="1:18">
      <c r="A70">
        <v>6</v>
      </c>
      <c r="B70" s="6" t="s">
        <v>568</v>
      </c>
      <c r="C70" s="6" t="s">
        <v>155</v>
      </c>
      <c r="D70" s="11" t="s">
        <v>156</v>
      </c>
      <c r="E70" s="30" t="s">
        <v>690</v>
      </c>
      <c r="F70" s="13">
        <v>33373</v>
      </c>
      <c r="G70" s="6" t="s">
        <v>49</v>
      </c>
      <c r="H70" s="6" t="s">
        <v>201</v>
      </c>
      <c r="I70" s="6" t="s">
        <v>569</v>
      </c>
      <c r="J70" s="6" t="s">
        <v>570</v>
      </c>
      <c r="K70" s="6" t="s">
        <v>522</v>
      </c>
      <c r="L70" s="6" t="s">
        <v>571</v>
      </c>
      <c r="M70" s="32" t="s">
        <v>572</v>
      </c>
      <c r="N70" s="14" t="s">
        <v>30</v>
      </c>
      <c r="O70" s="13">
        <v>41681</v>
      </c>
      <c r="P70" s="15">
        <v>1073.99</v>
      </c>
      <c r="Q70" s="6">
        <v>1</v>
      </c>
      <c r="R70" s="6"/>
    </row>
    <row r="71" spans="1:18">
      <c r="A71">
        <v>7</v>
      </c>
      <c r="B71" t="s">
        <v>913</v>
      </c>
      <c r="C71" t="s">
        <v>914</v>
      </c>
      <c r="D71" s="11" t="s">
        <v>915</v>
      </c>
      <c r="E71" s="37" t="s">
        <v>666</v>
      </c>
      <c r="F71" s="13">
        <v>31127</v>
      </c>
      <c r="G71" t="s">
        <v>40</v>
      </c>
      <c r="H71" t="s">
        <v>41</v>
      </c>
      <c r="I71" t="s">
        <v>916</v>
      </c>
      <c r="J71" t="s">
        <v>23</v>
      </c>
      <c r="K71" t="s">
        <v>522</v>
      </c>
      <c r="L71" t="s">
        <v>917</v>
      </c>
      <c r="M71" t="s">
        <v>918</v>
      </c>
      <c r="N71" s="14" t="s">
        <v>24</v>
      </c>
      <c r="O71" s="13">
        <v>41696</v>
      </c>
      <c r="P71" s="15">
        <v>1834.27</v>
      </c>
      <c r="Q71" s="6">
        <v>1</v>
      </c>
      <c r="R71" s="6"/>
    </row>
    <row r="72" spans="1:18">
      <c r="A72">
        <v>8</v>
      </c>
      <c r="B72" s="6" t="s">
        <v>398</v>
      </c>
      <c r="C72" s="6" t="s">
        <v>399</v>
      </c>
      <c r="D72" s="11" t="s">
        <v>400</v>
      </c>
      <c r="E72" s="30" t="s">
        <v>690</v>
      </c>
      <c r="F72" s="13">
        <v>33382</v>
      </c>
      <c r="G72" s="6" t="s">
        <v>376</v>
      </c>
      <c r="H72" s="6" t="s">
        <v>140</v>
      </c>
      <c r="I72" s="6" t="s">
        <v>595</v>
      </c>
      <c r="J72" s="6" t="s">
        <v>450</v>
      </c>
      <c r="K72" s="6" t="s">
        <v>522</v>
      </c>
      <c r="L72" s="6" t="s">
        <v>596</v>
      </c>
      <c r="M72" s="32" t="s">
        <v>597</v>
      </c>
      <c r="N72" s="14" t="s">
        <v>24</v>
      </c>
      <c r="O72" s="13">
        <v>41706</v>
      </c>
      <c r="P72" s="15">
        <f>968.9+963.94</f>
        <v>1932.8400000000001</v>
      </c>
      <c r="Q72" s="6">
        <v>2</v>
      </c>
      <c r="R72" s="6"/>
    </row>
    <row r="73" spans="1:18">
      <c r="A73">
        <v>9</v>
      </c>
      <c r="B73" s="6" t="s">
        <v>919</v>
      </c>
      <c r="C73" s="6" t="s">
        <v>920</v>
      </c>
      <c r="D73" s="11" t="s">
        <v>921</v>
      </c>
      <c r="E73" s="38" t="s">
        <v>671</v>
      </c>
      <c r="F73" s="13">
        <v>25489</v>
      </c>
      <c r="G73" s="6" t="s">
        <v>28</v>
      </c>
      <c r="H73" s="6" t="s">
        <v>62</v>
      </c>
      <c r="I73" s="6" t="s">
        <v>922</v>
      </c>
      <c r="J73" s="6" t="s">
        <v>645</v>
      </c>
      <c r="K73" s="6" t="s">
        <v>542</v>
      </c>
      <c r="L73" s="6" t="s">
        <v>923</v>
      </c>
      <c r="M73" s="32" t="s">
        <v>924</v>
      </c>
      <c r="N73" s="14" t="s">
        <v>30</v>
      </c>
      <c r="O73" s="13">
        <v>41698</v>
      </c>
      <c r="P73" s="15">
        <v>4322.5</v>
      </c>
      <c r="Q73" s="6">
        <v>1</v>
      </c>
      <c r="R73" s="6"/>
    </row>
    <row r="74" spans="1:18">
      <c r="A74">
        <v>10</v>
      </c>
      <c r="B74" s="6" t="s">
        <v>925</v>
      </c>
      <c r="C74" s="6" t="s">
        <v>926</v>
      </c>
      <c r="D74" s="11" t="s">
        <v>927</v>
      </c>
      <c r="E74" s="38" t="s">
        <v>671</v>
      </c>
      <c r="F74" s="13">
        <v>33984</v>
      </c>
      <c r="G74" s="6" t="s">
        <v>189</v>
      </c>
      <c r="H74" s="6" t="s">
        <v>928</v>
      </c>
      <c r="I74" s="6" t="s">
        <v>929</v>
      </c>
      <c r="J74" s="6" t="s">
        <v>645</v>
      </c>
      <c r="K74" s="6" t="s">
        <v>522</v>
      </c>
      <c r="L74" s="6" t="s">
        <v>930</v>
      </c>
      <c r="M74" s="32" t="s">
        <v>931</v>
      </c>
      <c r="N74" s="14" t="s">
        <v>24</v>
      </c>
      <c r="O74" s="13">
        <v>41706</v>
      </c>
      <c r="P74" s="15">
        <v>3966.73</v>
      </c>
      <c r="Q74" s="6">
        <v>1</v>
      </c>
      <c r="R74" s="6"/>
    </row>
    <row r="75" spans="1:18">
      <c r="A75">
        <v>11</v>
      </c>
      <c r="B75" t="s">
        <v>884</v>
      </c>
      <c r="C75" t="s">
        <v>885</v>
      </c>
      <c r="D75" s="11" t="s">
        <v>886</v>
      </c>
      <c r="E75" s="30" t="s">
        <v>690</v>
      </c>
      <c r="F75" s="13">
        <v>28462</v>
      </c>
      <c r="G75" t="s">
        <v>28</v>
      </c>
      <c r="H75" t="s">
        <v>62</v>
      </c>
      <c r="I75" t="s">
        <v>655</v>
      </c>
      <c r="J75" t="s">
        <v>450</v>
      </c>
      <c r="K75" t="s">
        <v>522</v>
      </c>
      <c r="L75" t="s">
        <v>887</v>
      </c>
      <c r="M75" t="s">
        <v>888</v>
      </c>
      <c r="N75" s="14" t="s">
        <v>30</v>
      </c>
      <c r="O75" s="13">
        <v>41703</v>
      </c>
      <c r="P75" s="15">
        <v>1620</v>
      </c>
      <c r="Q75" s="6">
        <v>1</v>
      </c>
      <c r="R75" s="6"/>
    </row>
    <row r="76" spans="1:18">
      <c r="A76">
        <v>12</v>
      </c>
      <c r="B76" s="6" t="s">
        <v>932</v>
      </c>
      <c r="C76" s="6" t="s">
        <v>933</v>
      </c>
      <c r="D76" s="11" t="s">
        <v>934</v>
      </c>
      <c r="E76" s="38" t="s">
        <v>671</v>
      </c>
      <c r="F76" s="13">
        <v>35014</v>
      </c>
      <c r="G76" s="6" t="s">
        <v>28</v>
      </c>
      <c r="H76" s="6" t="s">
        <v>98</v>
      </c>
      <c r="I76" s="6" t="s">
        <v>558</v>
      </c>
      <c r="J76" s="6" t="s">
        <v>23</v>
      </c>
      <c r="K76" s="6" t="s">
        <v>522</v>
      </c>
      <c r="L76" s="6" t="s">
        <v>935</v>
      </c>
      <c r="M76" s="6" t="s">
        <v>936</v>
      </c>
      <c r="N76" s="14" t="s">
        <v>30</v>
      </c>
      <c r="O76" s="13">
        <v>41703</v>
      </c>
      <c r="P76" s="15">
        <f>2835+2800</f>
        <v>5635</v>
      </c>
      <c r="Q76" s="6">
        <v>2</v>
      </c>
      <c r="R76" s="6"/>
    </row>
    <row r="77" spans="1:18">
      <c r="A77">
        <v>13</v>
      </c>
      <c r="B77" s="6" t="s">
        <v>937</v>
      </c>
      <c r="C77" s="6" t="s">
        <v>938</v>
      </c>
      <c r="D77" s="11" t="s">
        <v>939</v>
      </c>
      <c r="E77" s="38" t="s">
        <v>671</v>
      </c>
      <c r="F77" s="13">
        <v>33411</v>
      </c>
      <c r="G77" s="6" t="s">
        <v>34</v>
      </c>
      <c r="H77" s="6" t="s">
        <v>35</v>
      </c>
      <c r="I77" s="6" t="s">
        <v>558</v>
      </c>
      <c r="J77" s="6" t="s">
        <v>23</v>
      </c>
      <c r="K77" s="6" t="s">
        <v>522</v>
      </c>
      <c r="L77" s="29" t="s">
        <v>940</v>
      </c>
      <c r="M77" s="29" t="s">
        <v>941</v>
      </c>
      <c r="N77" s="14" t="s">
        <v>30</v>
      </c>
      <c r="O77" s="13">
        <v>41708</v>
      </c>
      <c r="P77" s="15">
        <v>4268.3500000000004</v>
      </c>
      <c r="Q77" s="6">
        <v>1</v>
      </c>
      <c r="R77" s="6"/>
    </row>
    <row r="78" spans="1:18">
      <c r="A78">
        <v>14</v>
      </c>
      <c r="B78" s="6" t="s">
        <v>942</v>
      </c>
      <c r="C78" s="6" t="s">
        <v>943</v>
      </c>
      <c r="D78" s="11" t="s">
        <v>944</v>
      </c>
      <c r="E78" s="38" t="s">
        <v>671</v>
      </c>
      <c r="F78" s="13">
        <v>32960</v>
      </c>
      <c r="G78" s="6" t="s">
        <v>28</v>
      </c>
      <c r="H78" s="6" t="s">
        <v>945</v>
      </c>
      <c r="I78" s="6" t="s">
        <v>946</v>
      </c>
      <c r="J78" s="6" t="s">
        <v>947</v>
      </c>
      <c r="K78" s="6" t="s">
        <v>542</v>
      </c>
      <c r="L78" s="6" t="s">
        <v>543</v>
      </c>
      <c r="M78" s="6" t="s">
        <v>543</v>
      </c>
      <c r="N78" s="40" t="s">
        <v>474</v>
      </c>
      <c r="O78" s="13">
        <v>41715</v>
      </c>
      <c r="P78" s="15">
        <v>0</v>
      </c>
      <c r="Q78" s="6">
        <v>0</v>
      </c>
      <c r="R78" s="6"/>
    </row>
    <row r="79" spans="1:18">
      <c r="A79">
        <v>15</v>
      </c>
      <c r="B79" s="6" t="s">
        <v>948</v>
      </c>
      <c r="C79" s="6" t="s">
        <v>949</v>
      </c>
      <c r="D79" s="11" t="s">
        <v>950</v>
      </c>
      <c r="E79" s="38" t="s">
        <v>671</v>
      </c>
      <c r="F79" s="13">
        <v>30484</v>
      </c>
      <c r="G79" s="6" t="s">
        <v>28</v>
      </c>
      <c r="H79" s="6" t="s">
        <v>62</v>
      </c>
      <c r="I79" s="6" t="s">
        <v>951</v>
      </c>
      <c r="J79" s="6" t="s">
        <v>51</v>
      </c>
      <c r="K79" s="6" t="s">
        <v>522</v>
      </c>
      <c r="L79" s="6" t="s">
        <v>952</v>
      </c>
      <c r="M79" s="6" t="s">
        <v>953</v>
      </c>
      <c r="N79" s="14" t="s">
        <v>30</v>
      </c>
      <c r="O79" s="13">
        <v>41774</v>
      </c>
      <c r="P79" s="15">
        <f>1614+1446+1591.2</f>
        <v>4651.2</v>
      </c>
      <c r="Q79" s="6">
        <v>3</v>
      </c>
      <c r="R79" s="6"/>
    </row>
    <row r="82" spans="1:18" ht="18.75">
      <c r="A82" s="8" t="s">
        <v>954</v>
      </c>
      <c r="B82" s="8"/>
      <c r="C82" s="8"/>
      <c r="D82" s="8"/>
      <c r="E82" s="8"/>
      <c r="F82" s="8"/>
      <c r="G82" s="8"/>
      <c r="H82" s="8"/>
      <c r="I82" s="8"/>
      <c r="J82" s="8"/>
      <c r="K82" s="8"/>
      <c r="L82" s="8"/>
      <c r="M82" s="8"/>
      <c r="N82" s="8"/>
      <c r="O82" s="8"/>
      <c r="P82" s="8"/>
      <c r="Q82" s="8"/>
      <c r="R82" s="8"/>
    </row>
    <row r="83" spans="1:18">
      <c r="A83">
        <v>1</v>
      </c>
      <c r="B83" t="s">
        <v>955</v>
      </c>
      <c r="C83" t="s">
        <v>956</v>
      </c>
      <c r="D83" s="11" t="s">
        <v>957</v>
      </c>
      <c r="E83" s="38" t="s">
        <v>671</v>
      </c>
      <c r="F83" s="13">
        <v>28313</v>
      </c>
      <c r="G83" t="s">
        <v>28</v>
      </c>
      <c r="H83" t="s">
        <v>958</v>
      </c>
      <c r="I83" t="s">
        <v>959</v>
      </c>
      <c r="J83" t="s">
        <v>960</v>
      </c>
      <c r="K83" t="s">
        <v>522</v>
      </c>
      <c r="L83" t="s">
        <v>961</v>
      </c>
      <c r="M83" t="s">
        <v>962</v>
      </c>
      <c r="N83" s="14" t="s">
        <v>30</v>
      </c>
      <c r="O83" s="13">
        <v>41610</v>
      </c>
      <c r="P83" s="15">
        <v>4471.8</v>
      </c>
      <c r="Q83">
        <v>1</v>
      </c>
      <c r="R83" s="27">
        <f>SUM(P83:P132)</f>
        <v>70366.039999999994</v>
      </c>
    </row>
    <row r="84" spans="1:18">
      <c r="A84">
        <v>2</v>
      </c>
      <c r="B84" t="s">
        <v>955</v>
      </c>
      <c r="C84" t="s">
        <v>956</v>
      </c>
      <c r="D84" s="11" t="s">
        <v>957</v>
      </c>
      <c r="E84" s="37" t="s">
        <v>666</v>
      </c>
      <c r="F84" s="13">
        <v>28313</v>
      </c>
      <c r="G84" t="s">
        <v>28</v>
      </c>
      <c r="H84" t="s">
        <v>958</v>
      </c>
      <c r="I84" t="s">
        <v>959</v>
      </c>
      <c r="J84" t="s">
        <v>960</v>
      </c>
      <c r="K84" t="s">
        <v>522</v>
      </c>
      <c r="L84" t="s">
        <v>961</v>
      </c>
      <c r="M84" t="s">
        <v>962</v>
      </c>
      <c r="N84" s="14" t="s">
        <v>30</v>
      </c>
      <c r="O84" s="13">
        <v>41610</v>
      </c>
      <c r="P84" s="15">
        <v>2235.9</v>
      </c>
      <c r="Q84" s="6">
        <v>1</v>
      </c>
      <c r="R84" s="34"/>
    </row>
    <row r="85" spans="1:18">
      <c r="A85">
        <v>3</v>
      </c>
      <c r="B85" t="s">
        <v>955</v>
      </c>
      <c r="C85" t="s">
        <v>956</v>
      </c>
      <c r="D85" s="11" t="s">
        <v>957</v>
      </c>
      <c r="E85" s="30" t="s">
        <v>690</v>
      </c>
      <c r="F85" s="13">
        <v>28313</v>
      </c>
      <c r="G85" t="s">
        <v>28</v>
      </c>
      <c r="H85" t="s">
        <v>958</v>
      </c>
      <c r="I85" t="s">
        <v>959</v>
      </c>
      <c r="J85" t="s">
        <v>960</v>
      </c>
      <c r="K85" t="s">
        <v>522</v>
      </c>
      <c r="L85" t="s">
        <v>961</v>
      </c>
      <c r="M85" t="s">
        <v>962</v>
      </c>
      <c r="N85" s="14" t="s">
        <v>30</v>
      </c>
      <c r="O85" s="13">
        <v>41610</v>
      </c>
      <c r="P85" s="15">
        <v>2235.9</v>
      </c>
      <c r="Q85" s="6">
        <v>1</v>
      </c>
    </row>
    <row r="86" spans="1:18">
      <c r="A86">
        <v>4</v>
      </c>
      <c r="B86" t="s">
        <v>913</v>
      </c>
      <c r="C86" t="s">
        <v>914</v>
      </c>
      <c r="D86" s="11" t="s">
        <v>915</v>
      </c>
      <c r="E86" s="38" t="s">
        <v>671</v>
      </c>
      <c r="F86" s="13">
        <v>31127</v>
      </c>
      <c r="G86" t="s">
        <v>40</v>
      </c>
      <c r="H86" t="s">
        <v>41</v>
      </c>
      <c r="I86" t="s">
        <v>916</v>
      </c>
      <c r="J86" t="s">
        <v>23</v>
      </c>
      <c r="K86" t="s">
        <v>522</v>
      </c>
      <c r="L86" t="s">
        <v>917</v>
      </c>
      <c r="M86" t="s">
        <v>918</v>
      </c>
      <c r="N86" s="14" t="s">
        <v>24</v>
      </c>
      <c r="O86" s="13">
        <v>41614</v>
      </c>
      <c r="P86" s="15">
        <v>3657.92</v>
      </c>
      <c r="Q86" s="6">
        <v>1</v>
      </c>
    </row>
    <row r="87" spans="1:18">
      <c r="A87">
        <v>5</v>
      </c>
      <c r="B87" t="s">
        <v>394</v>
      </c>
      <c r="C87" t="s">
        <v>395</v>
      </c>
      <c r="D87" s="11" t="s">
        <v>396</v>
      </c>
      <c r="E87" s="37" t="s">
        <v>666</v>
      </c>
      <c r="F87" s="13">
        <v>29341</v>
      </c>
      <c r="G87" t="s">
        <v>28</v>
      </c>
      <c r="H87" t="s">
        <v>98</v>
      </c>
      <c r="I87" t="s">
        <v>963</v>
      </c>
      <c r="J87" t="s">
        <v>239</v>
      </c>
      <c r="K87" t="s">
        <v>522</v>
      </c>
      <c r="L87" t="s">
        <v>964</v>
      </c>
      <c r="M87" t="s">
        <v>965</v>
      </c>
      <c r="N87" s="14" t="s">
        <v>30</v>
      </c>
      <c r="O87" s="13">
        <v>41612</v>
      </c>
      <c r="P87" s="15">
        <v>2003</v>
      </c>
      <c r="Q87" s="6">
        <v>1</v>
      </c>
    </row>
    <row r="88" spans="1:18">
      <c r="A88">
        <v>6</v>
      </c>
      <c r="B88" t="s">
        <v>849</v>
      </c>
      <c r="C88" t="s">
        <v>850</v>
      </c>
      <c r="D88" s="11" t="s">
        <v>290</v>
      </c>
      <c r="E88" s="30" t="s">
        <v>690</v>
      </c>
      <c r="F88" s="13">
        <v>20454</v>
      </c>
      <c r="G88" t="s">
        <v>487</v>
      </c>
      <c r="H88" t="s">
        <v>851</v>
      </c>
      <c r="I88" t="s">
        <v>852</v>
      </c>
      <c r="J88" t="s">
        <v>23</v>
      </c>
      <c r="K88" t="s">
        <v>522</v>
      </c>
      <c r="L88" t="s">
        <v>966</v>
      </c>
      <c r="M88" s="32" t="s">
        <v>967</v>
      </c>
      <c r="N88" s="14" t="s">
        <v>24</v>
      </c>
      <c r="O88" s="13">
        <v>41618</v>
      </c>
      <c r="P88" s="15">
        <v>1420</v>
      </c>
      <c r="Q88" s="6">
        <v>1</v>
      </c>
    </row>
    <row r="89" spans="1:18">
      <c r="A89">
        <v>7</v>
      </c>
      <c r="B89" t="s">
        <v>968</v>
      </c>
      <c r="C89" t="s">
        <v>969</v>
      </c>
      <c r="D89" s="11" t="s">
        <v>970</v>
      </c>
      <c r="E89" s="38" t="s">
        <v>671</v>
      </c>
      <c r="F89" s="13">
        <v>24648</v>
      </c>
      <c r="G89" t="s">
        <v>74</v>
      </c>
      <c r="H89" t="s">
        <v>971</v>
      </c>
      <c r="I89" t="s">
        <v>552</v>
      </c>
      <c r="J89" t="s">
        <v>51</v>
      </c>
      <c r="K89" t="s">
        <v>522</v>
      </c>
      <c r="L89" t="s">
        <v>972</v>
      </c>
      <c r="M89" s="32" t="s">
        <v>973</v>
      </c>
      <c r="N89" s="14" t="s">
        <v>24</v>
      </c>
      <c r="O89" s="13">
        <v>41618</v>
      </c>
      <c r="P89" s="15">
        <v>3537.2</v>
      </c>
      <c r="Q89" s="6">
        <v>1</v>
      </c>
    </row>
    <row r="90" spans="1:18">
      <c r="A90">
        <v>8</v>
      </c>
      <c r="B90" t="s">
        <v>974</v>
      </c>
      <c r="C90" t="s">
        <v>975</v>
      </c>
      <c r="D90" s="11" t="s">
        <v>976</v>
      </c>
      <c r="E90" s="37" t="s">
        <v>666</v>
      </c>
      <c r="F90" s="13">
        <v>26888</v>
      </c>
      <c r="G90" t="s">
        <v>28</v>
      </c>
      <c r="H90" t="s">
        <v>977</v>
      </c>
      <c r="I90" t="s">
        <v>978</v>
      </c>
      <c r="J90" t="s">
        <v>23</v>
      </c>
      <c r="K90" t="s">
        <v>522</v>
      </c>
      <c r="L90" t="s">
        <v>979</v>
      </c>
      <c r="M90" s="32" t="s">
        <v>980</v>
      </c>
      <c r="N90" s="14" t="s">
        <v>24</v>
      </c>
      <c r="O90" s="13">
        <v>41618</v>
      </c>
      <c r="P90" s="15">
        <v>1336.85</v>
      </c>
      <c r="Q90" s="6">
        <v>1</v>
      </c>
    </row>
    <row r="91" spans="1:18">
      <c r="A91">
        <v>9</v>
      </c>
      <c r="B91" t="s">
        <v>974</v>
      </c>
      <c r="C91" t="s">
        <v>975</v>
      </c>
      <c r="D91" s="11" t="s">
        <v>976</v>
      </c>
      <c r="E91" s="30" t="s">
        <v>690</v>
      </c>
      <c r="F91" s="13">
        <v>26888</v>
      </c>
      <c r="G91" t="s">
        <v>28</v>
      </c>
      <c r="H91" t="s">
        <v>977</v>
      </c>
      <c r="I91" t="s">
        <v>978</v>
      </c>
      <c r="J91" t="s">
        <v>23</v>
      </c>
      <c r="K91" t="s">
        <v>522</v>
      </c>
      <c r="L91" t="s">
        <v>979</v>
      </c>
      <c r="M91" s="32" t="s">
        <v>980</v>
      </c>
      <c r="N91" s="14" t="s">
        <v>24</v>
      </c>
      <c r="O91" s="13">
        <v>41618</v>
      </c>
      <c r="P91" s="15">
        <v>1336.85</v>
      </c>
      <c r="Q91" s="6">
        <v>1</v>
      </c>
    </row>
    <row r="92" spans="1:18">
      <c r="A92">
        <v>10</v>
      </c>
      <c r="B92" t="s">
        <v>981</v>
      </c>
      <c r="C92" t="s">
        <v>982</v>
      </c>
      <c r="D92" s="11" t="s">
        <v>983</v>
      </c>
      <c r="E92" s="37" t="s">
        <v>666</v>
      </c>
      <c r="F92" s="13">
        <v>30273</v>
      </c>
      <c r="G92" t="s">
        <v>28</v>
      </c>
      <c r="H92" t="s">
        <v>984</v>
      </c>
      <c r="I92" t="s">
        <v>985</v>
      </c>
      <c r="J92" t="s">
        <v>23</v>
      </c>
      <c r="K92" t="s">
        <v>522</v>
      </c>
      <c r="L92" t="s">
        <v>986</v>
      </c>
      <c r="M92" s="32" t="s">
        <v>987</v>
      </c>
      <c r="N92" s="14" t="s">
        <v>30</v>
      </c>
      <c r="O92" s="13">
        <v>41615</v>
      </c>
      <c r="P92" s="15">
        <v>1564</v>
      </c>
      <c r="Q92" s="6">
        <v>1</v>
      </c>
    </row>
    <row r="93" spans="1:18">
      <c r="A93">
        <v>11</v>
      </c>
      <c r="B93" t="s">
        <v>988</v>
      </c>
      <c r="C93" t="s">
        <v>989</v>
      </c>
      <c r="D93" s="11" t="s">
        <v>990</v>
      </c>
      <c r="E93" s="37" t="s">
        <v>666</v>
      </c>
      <c r="F93" s="13">
        <v>30365</v>
      </c>
      <c r="G93" t="s">
        <v>189</v>
      </c>
      <c r="H93" t="s">
        <v>238</v>
      </c>
      <c r="I93" t="s">
        <v>991</v>
      </c>
      <c r="J93" t="s">
        <v>23</v>
      </c>
      <c r="K93" t="s">
        <v>522</v>
      </c>
      <c r="L93" t="s">
        <v>992</v>
      </c>
      <c r="M93" t="s">
        <v>993</v>
      </c>
      <c r="N93" s="14" t="s">
        <v>24</v>
      </c>
      <c r="O93" s="13">
        <v>41625</v>
      </c>
      <c r="P93" s="15">
        <v>1329.2</v>
      </c>
      <c r="Q93" s="6">
        <v>1</v>
      </c>
    </row>
    <row r="94" spans="1:18">
      <c r="A94">
        <v>12</v>
      </c>
      <c r="B94" t="s">
        <v>902</v>
      </c>
      <c r="C94" t="s">
        <v>903</v>
      </c>
      <c r="D94" s="11" t="s">
        <v>904</v>
      </c>
      <c r="E94" s="37" t="s">
        <v>666</v>
      </c>
      <c r="F94" s="13">
        <v>28314</v>
      </c>
      <c r="G94" t="s">
        <v>28</v>
      </c>
      <c r="H94" t="s">
        <v>62</v>
      </c>
      <c r="I94" t="s">
        <v>638</v>
      </c>
      <c r="J94" t="s">
        <v>6</v>
      </c>
      <c r="K94" t="s">
        <v>522</v>
      </c>
      <c r="L94" t="s">
        <v>905</v>
      </c>
      <c r="M94" t="s">
        <v>906</v>
      </c>
      <c r="N94" s="14" t="s">
        <v>30</v>
      </c>
      <c r="O94" s="13">
        <v>41617</v>
      </c>
      <c r="P94" s="15">
        <v>1485</v>
      </c>
      <c r="Q94" s="6">
        <v>1</v>
      </c>
    </row>
    <row r="95" spans="1:18">
      <c r="A95">
        <v>13</v>
      </c>
      <c r="B95" t="s">
        <v>446</v>
      </c>
      <c r="C95" t="s">
        <v>994</v>
      </c>
      <c r="D95" s="11" t="s">
        <v>995</v>
      </c>
      <c r="E95" s="30" t="s">
        <v>690</v>
      </c>
      <c r="F95" s="13">
        <v>28040</v>
      </c>
      <c r="G95" t="s">
        <v>40</v>
      </c>
      <c r="H95" t="s">
        <v>996</v>
      </c>
      <c r="I95" t="s">
        <v>652</v>
      </c>
      <c r="J95" t="s">
        <v>23</v>
      </c>
      <c r="K95" t="s">
        <v>522</v>
      </c>
      <c r="L95" s="29" t="s">
        <v>997</v>
      </c>
      <c r="M95" s="29" t="s">
        <v>998</v>
      </c>
      <c r="N95" s="14" t="s">
        <v>24</v>
      </c>
      <c r="O95" s="13">
        <v>41625</v>
      </c>
      <c r="P95" s="15">
        <v>1362.71</v>
      </c>
      <c r="Q95" s="6">
        <v>1</v>
      </c>
    </row>
    <row r="96" spans="1:18">
      <c r="A96">
        <v>14</v>
      </c>
      <c r="B96" t="s">
        <v>999</v>
      </c>
      <c r="C96" t="s">
        <v>1000</v>
      </c>
      <c r="D96" s="11" t="s">
        <v>1001</v>
      </c>
      <c r="E96" s="30" t="s">
        <v>690</v>
      </c>
      <c r="F96" s="13">
        <v>33019</v>
      </c>
      <c r="G96" t="s">
        <v>28</v>
      </c>
      <c r="H96" t="s">
        <v>98</v>
      </c>
      <c r="I96" t="s">
        <v>1002</v>
      </c>
      <c r="J96" t="s">
        <v>947</v>
      </c>
      <c r="K96" t="s">
        <v>542</v>
      </c>
      <c r="L96" t="s">
        <v>752</v>
      </c>
      <c r="M96" t="s">
        <v>1003</v>
      </c>
      <c r="N96" s="40" t="s">
        <v>474</v>
      </c>
      <c r="O96" s="13">
        <v>41620</v>
      </c>
      <c r="P96" s="15">
        <v>0</v>
      </c>
      <c r="Q96" s="6">
        <v>0</v>
      </c>
    </row>
    <row r="97" spans="1:17">
      <c r="A97">
        <v>15</v>
      </c>
      <c r="B97" t="s">
        <v>238</v>
      </c>
      <c r="C97" t="s">
        <v>1004</v>
      </c>
      <c r="D97" s="11" t="s">
        <v>1005</v>
      </c>
      <c r="E97" s="30" t="s">
        <v>690</v>
      </c>
      <c r="F97" s="13">
        <v>30978</v>
      </c>
      <c r="G97" t="s">
        <v>28</v>
      </c>
      <c r="H97" t="s">
        <v>1006</v>
      </c>
      <c r="I97" t="s">
        <v>1007</v>
      </c>
      <c r="J97" t="s">
        <v>1008</v>
      </c>
      <c r="K97" t="s">
        <v>522</v>
      </c>
      <c r="L97" t="s">
        <v>1009</v>
      </c>
      <c r="M97" t="s">
        <v>1010</v>
      </c>
      <c r="N97" s="14" t="s">
        <v>24</v>
      </c>
      <c r="O97" s="13">
        <v>41628</v>
      </c>
      <c r="P97" s="15">
        <v>1531.98</v>
      </c>
      <c r="Q97" s="6">
        <v>1</v>
      </c>
    </row>
    <row r="98" spans="1:17">
      <c r="A98">
        <v>16</v>
      </c>
      <c r="B98" t="s">
        <v>1011</v>
      </c>
      <c r="C98" t="s">
        <v>1012</v>
      </c>
      <c r="D98" s="11" t="s">
        <v>1013</v>
      </c>
      <c r="E98" s="30" t="s">
        <v>690</v>
      </c>
      <c r="F98" s="13">
        <v>30158</v>
      </c>
      <c r="G98" t="s">
        <v>28</v>
      </c>
      <c r="H98" t="s">
        <v>323</v>
      </c>
      <c r="I98" t="s">
        <v>1014</v>
      </c>
      <c r="J98" t="s">
        <v>23</v>
      </c>
      <c r="K98" t="s">
        <v>522</v>
      </c>
      <c r="L98" t="s">
        <v>1015</v>
      </c>
      <c r="M98" t="s">
        <v>1016</v>
      </c>
      <c r="N98" s="14" t="s">
        <v>24</v>
      </c>
      <c r="O98" s="13">
        <v>41632</v>
      </c>
      <c r="P98" s="15">
        <v>1622.27</v>
      </c>
      <c r="Q98" s="6">
        <v>1</v>
      </c>
    </row>
    <row r="99" spans="1:17">
      <c r="A99">
        <v>17</v>
      </c>
      <c r="B99" t="s">
        <v>658</v>
      </c>
      <c r="C99" t="s">
        <v>659</v>
      </c>
      <c r="D99" s="11" t="s">
        <v>660</v>
      </c>
      <c r="E99" s="30" t="s">
        <v>690</v>
      </c>
      <c r="F99" s="13">
        <v>26358</v>
      </c>
      <c r="G99" t="s">
        <v>28</v>
      </c>
      <c r="H99" t="s">
        <v>661</v>
      </c>
      <c r="I99" t="s">
        <v>662</v>
      </c>
      <c r="J99" t="s">
        <v>616</v>
      </c>
      <c r="K99" t="s">
        <v>522</v>
      </c>
      <c r="L99" t="s">
        <v>663</v>
      </c>
      <c r="M99" t="s">
        <v>664</v>
      </c>
      <c r="N99" s="14" t="s">
        <v>30</v>
      </c>
      <c r="O99" s="13">
        <v>41626</v>
      </c>
      <c r="P99" s="15">
        <v>1995</v>
      </c>
      <c r="Q99" s="6">
        <v>1</v>
      </c>
    </row>
    <row r="100" spans="1:17">
      <c r="A100">
        <v>18</v>
      </c>
      <c r="B100" t="s">
        <v>658</v>
      </c>
      <c r="C100" t="s">
        <v>659</v>
      </c>
      <c r="D100" s="11" t="s">
        <v>660</v>
      </c>
      <c r="E100" s="37" t="s">
        <v>666</v>
      </c>
      <c r="F100" s="13">
        <v>26358</v>
      </c>
      <c r="G100" t="s">
        <v>28</v>
      </c>
      <c r="H100" t="s">
        <v>661</v>
      </c>
      <c r="I100" t="s">
        <v>662</v>
      </c>
      <c r="J100" t="s">
        <v>616</v>
      </c>
      <c r="K100" t="s">
        <v>522</v>
      </c>
      <c r="L100" t="s">
        <v>663</v>
      </c>
      <c r="M100" t="s">
        <v>664</v>
      </c>
      <c r="N100" s="14" t="s">
        <v>30</v>
      </c>
      <c r="O100" s="13">
        <v>41626</v>
      </c>
      <c r="P100" s="15">
        <v>1995</v>
      </c>
      <c r="Q100" s="6">
        <v>1</v>
      </c>
    </row>
    <row r="101" spans="1:17" ht="285">
      <c r="A101">
        <v>19</v>
      </c>
      <c r="B101" t="s">
        <v>784</v>
      </c>
      <c r="C101" t="s">
        <v>785</v>
      </c>
      <c r="D101" s="11" t="s">
        <v>786</v>
      </c>
      <c r="E101" s="37" t="s">
        <v>666</v>
      </c>
      <c r="F101" s="13">
        <v>29589</v>
      </c>
      <c r="G101" t="s">
        <v>28</v>
      </c>
      <c r="H101" t="s">
        <v>62</v>
      </c>
      <c r="I101" t="s">
        <v>655</v>
      </c>
      <c r="J101" t="s">
        <v>6</v>
      </c>
      <c r="K101" t="s">
        <v>522</v>
      </c>
      <c r="L101" t="s">
        <v>787</v>
      </c>
      <c r="M101" s="35" t="s">
        <v>788</v>
      </c>
      <c r="N101" s="14" t="s">
        <v>30</v>
      </c>
      <c r="O101" s="13">
        <v>41628</v>
      </c>
      <c r="P101" s="15">
        <v>1683</v>
      </c>
      <c r="Q101" s="6">
        <v>1</v>
      </c>
    </row>
    <row r="102" spans="1:17">
      <c r="A102">
        <v>20</v>
      </c>
      <c r="B102" t="s">
        <v>1017</v>
      </c>
      <c r="C102" t="s">
        <v>1018</v>
      </c>
      <c r="D102" s="11" t="s">
        <v>1019</v>
      </c>
      <c r="E102" s="38" t="s">
        <v>671</v>
      </c>
      <c r="F102" s="13">
        <v>31259</v>
      </c>
      <c r="G102" t="s">
        <v>28</v>
      </c>
      <c r="H102" t="s">
        <v>62</v>
      </c>
      <c r="I102" t="s">
        <v>1020</v>
      </c>
      <c r="J102" t="s">
        <v>450</v>
      </c>
      <c r="K102" t="s">
        <v>522</v>
      </c>
      <c r="L102" t="s">
        <v>1021</v>
      </c>
      <c r="M102" t="s">
        <v>1022</v>
      </c>
      <c r="N102" s="14" t="s">
        <v>24</v>
      </c>
      <c r="O102" s="13">
        <v>41635</v>
      </c>
      <c r="P102" s="15">
        <v>2996.51</v>
      </c>
      <c r="Q102" s="6">
        <v>1</v>
      </c>
    </row>
    <row r="103" spans="1:17">
      <c r="A103">
        <v>21</v>
      </c>
      <c r="B103" t="s">
        <v>1023</v>
      </c>
      <c r="C103" t="s">
        <v>1024</v>
      </c>
      <c r="D103" s="11" t="s">
        <v>1025</v>
      </c>
      <c r="E103" s="30" t="s">
        <v>690</v>
      </c>
      <c r="F103" s="13">
        <v>31947</v>
      </c>
      <c r="G103" t="s">
        <v>123</v>
      </c>
      <c r="H103" t="s">
        <v>514</v>
      </c>
      <c r="I103" t="s">
        <v>839</v>
      </c>
      <c r="J103" t="s">
        <v>23</v>
      </c>
      <c r="K103" t="s">
        <v>522</v>
      </c>
      <c r="L103" t="s">
        <v>1026</v>
      </c>
      <c r="M103" s="32" t="s">
        <v>1027</v>
      </c>
      <c r="N103" s="14" t="s">
        <v>30</v>
      </c>
      <c r="O103" s="13">
        <v>41631</v>
      </c>
      <c r="P103" s="15">
        <v>1391.35</v>
      </c>
      <c r="Q103" s="6">
        <v>1</v>
      </c>
    </row>
    <row r="104" spans="1:17">
      <c r="A104">
        <v>22</v>
      </c>
      <c r="B104" t="s">
        <v>635</v>
      </c>
      <c r="C104" t="s">
        <v>636</v>
      </c>
      <c r="D104" s="11" t="s">
        <v>637</v>
      </c>
      <c r="E104" s="30" t="s">
        <v>690</v>
      </c>
      <c r="F104" s="13">
        <v>27492</v>
      </c>
      <c r="G104" t="s">
        <v>28</v>
      </c>
      <c r="H104" t="s">
        <v>62</v>
      </c>
      <c r="I104" t="s">
        <v>638</v>
      </c>
      <c r="J104" t="s">
        <v>6</v>
      </c>
      <c r="K104" t="s">
        <v>522</v>
      </c>
      <c r="L104" t="s">
        <v>639</v>
      </c>
      <c r="M104" s="32" t="s">
        <v>640</v>
      </c>
      <c r="N104" s="14" t="s">
        <v>30</v>
      </c>
      <c r="O104" s="13">
        <v>41628</v>
      </c>
      <c r="P104" s="15">
        <v>1788.75</v>
      </c>
      <c r="Q104" s="6">
        <v>1</v>
      </c>
    </row>
    <row r="105" spans="1:17">
      <c r="A105">
        <v>23</v>
      </c>
      <c r="B105" t="s">
        <v>635</v>
      </c>
      <c r="C105" t="s">
        <v>636</v>
      </c>
      <c r="D105" s="11" t="s">
        <v>637</v>
      </c>
      <c r="E105" s="37" t="s">
        <v>666</v>
      </c>
      <c r="F105" s="13">
        <v>27492</v>
      </c>
      <c r="G105" t="s">
        <v>28</v>
      </c>
      <c r="H105" t="s">
        <v>62</v>
      </c>
      <c r="I105" t="s">
        <v>638</v>
      </c>
      <c r="J105" t="s">
        <v>6</v>
      </c>
      <c r="K105" t="s">
        <v>522</v>
      </c>
      <c r="L105" t="s">
        <v>639</v>
      </c>
      <c r="M105" s="32" t="s">
        <v>640</v>
      </c>
      <c r="N105" s="14" t="s">
        <v>30</v>
      </c>
      <c r="O105" s="13">
        <v>41628</v>
      </c>
      <c r="P105" s="15">
        <v>1788.75</v>
      </c>
      <c r="Q105" s="6">
        <v>1</v>
      </c>
    </row>
    <row r="106" spans="1:17">
      <c r="A106">
        <v>24</v>
      </c>
      <c r="B106" t="s">
        <v>1028</v>
      </c>
      <c r="C106" t="s">
        <v>1029</v>
      </c>
      <c r="D106" s="11" t="s">
        <v>1030</v>
      </c>
      <c r="E106" s="37" t="s">
        <v>666</v>
      </c>
      <c r="F106" s="13">
        <v>29410</v>
      </c>
      <c r="G106" t="s">
        <v>28</v>
      </c>
      <c r="H106" t="s">
        <v>62</v>
      </c>
      <c r="I106" t="s">
        <v>662</v>
      </c>
      <c r="J106" t="s">
        <v>6</v>
      </c>
      <c r="K106" t="s">
        <v>522</v>
      </c>
      <c r="L106" t="s">
        <v>887</v>
      </c>
      <c r="M106" s="32" t="s">
        <v>1031</v>
      </c>
      <c r="N106" s="14" t="s">
        <v>30</v>
      </c>
      <c r="O106" s="13">
        <v>41628</v>
      </c>
      <c r="P106" s="15">
        <v>1755</v>
      </c>
      <c r="Q106" s="6">
        <v>1</v>
      </c>
    </row>
    <row r="107" spans="1:17">
      <c r="A107">
        <v>25</v>
      </c>
      <c r="B107" t="s">
        <v>446</v>
      </c>
      <c r="C107" t="s">
        <v>1032</v>
      </c>
      <c r="D107" s="11" t="s">
        <v>1033</v>
      </c>
      <c r="E107" s="38" t="s">
        <v>671</v>
      </c>
      <c r="F107" s="13">
        <v>24798</v>
      </c>
      <c r="G107" t="s">
        <v>28</v>
      </c>
      <c r="H107" t="s">
        <v>62</v>
      </c>
      <c r="I107" t="s">
        <v>638</v>
      </c>
      <c r="J107" t="s">
        <v>23</v>
      </c>
      <c r="K107" t="s">
        <v>522</v>
      </c>
      <c r="L107" t="s">
        <v>1034</v>
      </c>
      <c r="M107" s="32" t="s">
        <v>1035</v>
      </c>
      <c r="N107" s="14" t="s">
        <v>30</v>
      </c>
      <c r="O107" s="13">
        <v>41652</v>
      </c>
      <c r="P107" s="15">
        <f>1300+1300+1300+1300</f>
        <v>5200</v>
      </c>
      <c r="Q107">
        <v>4</v>
      </c>
    </row>
    <row r="108" spans="1:17">
      <c r="A108">
        <v>26</v>
      </c>
      <c r="B108" t="s">
        <v>1036</v>
      </c>
      <c r="C108" t="s">
        <v>1037</v>
      </c>
      <c r="D108" s="11" t="s">
        <v>1038</v>
      </c>
      <c r="E108" s="37" t="s">
        <v>666</v>
      </c>
      <c r="F108" s="13">
        <v>29578</v>
      </c>
      <c r="G108" t="s">
        <v>123</v>
      </c>
      <c r="H108" t="s">
        <v>514</v>
      </c>
      <c r="I108" t="s">
        <v>558</v>
      </c>
      <c r="J108" t="s">
        <v>23</v>
      </c>
      <c r="K108" t="s">
        <v>522</v>
      </c>
      <c r="L108" t="s">
        <v>1039</v>
      </c>
      <c r="M108" s="32" t="s">
        <v>1040</v>
      </c>
      <c r="N108" s="14" t="s">
        <v>24</v>
      </c>
      <c r="O108" s="13">
        <v>41685</v>
      </c>
      <c r="P108" s="15">
        <f>1082.07+1097.45</f>
        <v>2179.52</v>
      </c>
      <c r="Q108">
        <v>2</v>
      </c>
    </row>
    <row r="109" spans="1:17">
      <c r="A109">
        <v>27</v>
      </c>
      <c r="B109" t="s">
        <v>588</v>
      </c>
      <c r="C109" t="s">
        <v>589</v>
      </c>
      <c r="D109" s="11" t="s">
        <v>590</v>
      </c>
      <c r="E109" s="38" t="s">
        <v>671</v>
      </c>
      <c r="F109" s="13">
        <v>27264</v>
      </c>
      <c r="G109" t="s">
        <v>40</v>
      </c>
      <c r="H109" t="s">
        <v>221</v>
      </c>
      <c r="I109" t="s">
        <v>591</v>
      </c>
      <c r="J109" t="s">
        <v>239</v>
      </c>
      <c r="K109" t="s">
        <v>522</v>
      </c>
      <c r="L109" t="s">
        <v>1041</v>
      </c>
      <c r="M109" s="32" t="s">
        <v>1042</v>
      </c>
      <c r="N109" s="14" t="s">
        <v>24</v>
      </c>
      <c r="O109" s="13">
        <v>41645</v>
      </c>
      <c r="P109" s="15">
        <v>4220.41</v>
      </c>
      <c r="Q109">
        <v>1</v>
      </c>
    </row>
    <row r="110" spans="1:17">
      <c r="A110">
        <v>28</v>
      </c>
      <c r="B110" t="s">
        <v>611</v>
      </c>
      <c r="C110" t="s">
        <v>612</v>
      </c>
      <c r="D110" s="11" t="s">
        <v>613</v>
      </c>
      <c r="E110" s="37" t="s">
        <v>666</v>
      </c>
      <c r="F110" s="13">
        <v>31946</v>
      </c>
      <c r="G110" t="s">
        <v>28</v>
      </c>
      <c r="H110" t="s">
        <v>614</v>
      </c>
      <c r="I110" t="s">
        <v>615</v>
      </c>
      <c r="J110" t="s">
        <v>616</v>
      </c>
      <c r="K110" t="s">
        <v>522</v>
      </c>
      <c r="L110" t="s">
        <v>617</v>
      </c>
      <c r="M110" t="s">
        <v>618</v>
      </c>
      <c r="N110" s="14" t="s">
        <v>30</v>
      </c>
      <c r="O110" s="13">
        <v>41645</v>
      </c>
      <c r="P110" s="15">
        <v>1500</v>
      </c>
      <c r="Q110">
        <v>1</v>
      </c>
    </row>
    <row r="111" spans="1:17">
      <c r="A111">
        <v>29</v>
      </c>
      <c r="B111" t="s">
        <v>1043</v>
      </c>
      <c r="C111" t="s">
        <v>1044</v>
      </c>
      <c r="D111" s="11" t="s">
        <v>1045</v>
      </c>
      <c r="E111" s="37" t="s">
        <v>666</v>
      </c>
      <c r="F111" s="13">
        <v>32667</v>
      </c>
      <c r="G111" t="s">
        <v>28</v>
      </c>
      <c r="H111" t="s">
        <v>62</v>
      </c>
      <c r="I111" t="s">
        <v>1046</v>
      </c>
      <c r="J111" t="s">
        <v>450</v>
      </c>
      <c r="K111" t="s">
        <v>522</v>
      </c>
      <c r="L111" t="s">
        <v>1047</v>
      </c>
      <c r="M111" t="s">
        <v>1048</v>
      </c>
      <c r="N111" s="40" t="s">
        <v>474</v>
      </c>
      <c r="O111" s="13">
        <v>41645</v>
      </c>
      <c r="P111" s="15">
        <v>0</v>
      </c>
      <c r="Q111">
        <v>0</v>
      </c>
    </row>
    <row r="112" spans="1:17">
      <c r="A112">
        <v>30</v>
      </c>
      <c r="B112" t="s">
        <v>1049</v>
      </c>
      <c r="C112" t="s">
        <v>1050</v>
      </c>
      <c r="D112" s="11" t="s">
        <v>1051</v>
      </c>
      <c r="E112" s="30" t="s">
        <v>690</v>
      </c>
      <c r="F112" s="13">
        <v>31462</v>
      </c>
      <c r="G112" t="s">
        <v>28</v>
      </c>
      <c r="H112" t="s">
        <v>1052</v>
      </c>
      <c r="I112" t="s">
        <v>558</v>
      </c>
      <c r="J112" t="s">
        <v>23</v>
      </c>
      <c r="K112" t="s">
        <v>522</v>
      </c>
      <c r="L112" t="s">
        <v>1053</v>
      </c>
      <c r="M112" t="s">
        <v>1054</v>
      </c>
      <c r="N112" s="40" t="s">
        <v>474</v>
      </c>
      <c r="O112" s="13">
        <v>41645</v>
      </c>
      <c r="P112" s="15">
        <v>0</v>
      </c>
      <c r="Q112">
        <v>0</v>
      </c>
    </row>
    <row r="113" spans="1:17">
      <c r="A113">
        <v>31</v>
      </c>
      <c r="B113" t="s">
        <v>1055</v>
      </c>
      <c r="C113" t="s">
        <v>1056</v>
      </c>
      <c r="D113" s="11" t="s">
        <v>1057</v>
      </c>
      <c r="E113" s="38" t="s">
        <v>671</v>
      </c>
      <c r="F113" s="13">
        <v>31196</v>
      </c>
      <c r="G113" t="s">
        <v>28</v>
      </c>
      <c r="H113" t="s">
        <v>98</v>
      </c>
      <c r="I113" t="s">
        <v>655</v>
      </c>
      <c r="J113" t="s">
        <v>23</v>
      </c>
      <c r="K113" t="s">
        <v>522</v>
      </c>
      <c r="L113" t="s">
        <v>1058</v>
      </c>
      <c r="M113" t="s">
        <v>1059</v>
      </c>
      <c r="N113" s="40" t="s">
        <v>474</v>
      </c>
      <c r="O113" s="13">
        <v>41645</v>
      </c>
      <c r="P113" s="15">
        <v>0</v>
      </c>
      <c r="Q113">
        <v>0</v>
      </c>
    </row>
    <row r="114" spans="1:17">
      <c r="A114">
        <v>32</v>
      </c>
      <c r="B114" t="s">
        <v>1060</v>
      </c>
      <c r="C114" t="s">
        <v>1061</v>
      </c>
      <c r="D114" s="11" t="s">
        <v>1062</v>
      </c>
      <c r="E114" s="38" t="s">
        <v>671</v>
      </c>
      <c r="F114" s="13">
        <v>30027</v>
      </c>
      <c r="G114" t="s">
        <v>28</v>
      </c>
      <c r="H114" t="s">
        <v>1063</v>
      </c>
      <c r="I114" t="s">
        <v>1064</v>
      </c>
      <c r="J114" t="s">
        <v>570</v>
      </c>
      <c r="K114" t="s">
        <v>522</v>
      </c>
      <c r="L114" t="s">
        <v>1065</v>
      </c>
      <c r="M114" t="s">
        <v>1066</v>
      </c>
      <c r="N114" s="14" t="s">
        <v>24</v>
      </c>
      <c r="O114" s="13">
        <v>41647</v>
      </c>
      <c r="P114" s="15">
        <f>1147.94+1163.17+1170.16+1160.1</f>
        <v>4641.3700000000008</v>
      </c>
      <c r="Q114">
        <v>4</v>
      </c>
    </row>
    <row r="115" spans="1:17" ht="75">
      <c r="A115">
        <v>33</v>
      </c>
      <c r="B115" t="s">
        <v>1067</v>
      </c>
      <c r="C115" t="s">
        <v>1068</v>
      </c>
      <c r="D115" s="11" t="s">
        <v>1069</v>
      </c>
      <c r="E115" s="30" t="s">
        <v>690</v>
      </c>
      <c r="F115" s="13">
        <v>30277</v>
      </c>
      <c r="G115" t="s">
        <v>28</v>
      </c>
      <c r="H115" t="s">
        <v>62</v>
      </c>
      <c r="I115" t="s">
        <v>1070</v>
      </c>
      <c r="J115" t="s">
        <v>450</v>
      </c>
      <c r="K115" t="s">
        <v>522</v>
      </c>
      <c r="L115" s="35" t="s">
        <v>1071</v>
      </c>
      <c r="M115" s="32" t="s">
        <v>1072</v>
      </c>
      <c r="N115" s="14" t="s">
        <v>30</v>
      </c>
      <c r="O115" s="13">
        <v>41652</v>
      </c>
      <c r="P115" s="15">
        <v>1800</v>
      </c>
      <c r="Q115">
        <v>1</v>
      </c>
    </row>
    <row r="116" spans="1:17">
      <c r="A116">
        <v>34</v>
      </c>
      <c r="B116" t="s">
        <v>1073</v>
      </c>
      <c r="C116" t="s">
        <v>1074</v>
      </c>
      <c r="D116" s="11" t="s">
        <v>1075</v>
      </c>
      <c r="E116" s="38" t="s">
        <v>671</v>
      </c>
      <c r="F116" s="13">
        <v>29808</v>
      </c>
      <c r="G116" t="s">
        <v>28</v>
      </c>
      <c r="H116" t="s">
        <v>287</v>
      </c>
      <c r="I116" t="s">
        <v>655</v>
      </c>
      <c r="J116" t="s">
        <v>1076</v>
      </c>
      <c r="K116" t="s">
        <v>542</v>
      </c>
      <c r="L116" s="32" t="s">
        <v>543</v>
      </c>
      <c r="M116" s="32" t="s">
        <v>1077</v>
      </c>
      <c r="N116" s="40" t="s">
        <v>474</v>
      </c>
      <c r="O116" s="13">
        <v>41648</v>
      </c>
      <c r="P116" s="15">
        <v>0</v>
      </c>
      <c r="Q116">
        <v>0</v>
      </c>
    </row>
    <row r="117" spans="1:17">
      <c r="A117">
        <v>35</v>
      </c>
      <c r="B117" t="s">
        <v>1078</v>
      </c>
      <c r="C117" t="s">
        <v>1079</v>
      </c>
      <c r="D117" s="11" t="s">
        <v>1080</v>
      </c>
      <c r="E117" s="38" t="s">
        <v>671</v>
      </c>
      <c r="F117" s="13">
        <v>32767</v>
      </c>
      <c r="G117" t="s">
        <v>806</v>
      </c>
      <c r="H117" t="s">
        <v>806</v>
      </c>
      <c r="I117" t="s">
        <v>820</v>
      </c>
      <c r="J117" t="s">
        <v>450</v>
      </c>
      <c r="K117" t="s">
        <v>522</v>
      </c>
      <c r="L117" s="32" t="s">
        <v>1081</v>
      </c>
      <c r="M117" s="32" t="s">
        <v>1082</v>
      </c>
      <c r="N117" s="14" t="s">
        <v>24</v>
      </c>
      <c r="O117" s="13">
        <v>41661</v>
      </c>
      <c r="P117" s="15">
        <f>4300.8</f>
        <v>4300.8</v>
      </c>
      <c r="Q117">
        <v>1</v>
      </c>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6" r:id="rId11"/>
    <hyperlink ref="D17" r:id="rId12"/>
    <hyperlink ref="D18" r:id="rId13"/>
    <hyperlink ref="D19" r:id="rId14"/>
    <hyperlink ref="D20" r:id="rId15"/>
    <hyperlink ref="D24" r:id="rId16"/>
    <hyperlink ref="D25" r:id="rId17"/>
    <hyperlink ref="D26" r:id="rId18"/>
    <hyperlink ref="D27" r:id="rId19"/>
    <hyperlink ref="D28" r:id="rId20"/>
    <hyperlink ref="D29" r:id="rId21"/>
    <hyperlink ref="D30" r:id="rId22"/>
    <hyperlink ref="D31" r:id="rId23"/>
    <hyperlink ref="D32" r:id="rId24"/>
    <hyperlink ref="D33" r:id="rId25"/>
    <hyperlink ref="D34" r:id="rId26"/>
    <hyperlink ref="D35" r:id="rId27"/>
    <hyperlink ref="D36" r:id="rId28"/>
    <hyperlink ref="D37" r:id="rId29"/>
    <hyperlink ref="D38" r:id="rId30"/>
    <hyperlink ref="D42" r:id="rId31"/>
    <hyperlink ref="D43" r:id="rId32"/>
    <hyperlink ref="D44" r:id="rId33"/>
    <hyperlink ref="D45" r:id="rId34"/>
    <hyperlink ref="D46" r:id="rId35"/>
    <hyperlink ref="D47" r:id="rId36"/>
    <hyperlink ref="D48" r:id="rId37"/>
    <hyperlink ref="D49" r:id="rId38"/>
    <hyperlink ref="D50" r:id="rId39"/>
    <hyperlink ref="D51" r:id="rId40"/>
    <hyperlink ref="D52" r:id="rId41"/>
    <hyperlink ref="D53" r:id="rId42"/>
    <hyperlink ref="D54" r:id="rId43"/>
    <hyperlink ref="D55" r:id="rId44"/>
    <hyperlink ref="D56" r:id="rId45"/>
    <hyperlink ref="D57" r:id="rId46"/>
    <hyperlink ref="D58" r:id="rId47"/>
    <hyperlink ref="D59" r:id="rId48"/>
    <hyperlink ref="D60" r:id="rId49"/>
    <hyperlink ref="D61" r:id="rId50"/>
    <hyperlink ref="D65" r:id="rId51"/>
    <hyperlink ref="D66" r:id="rId52"/>
    <hyperlink ref="D67" r:id="rId53"/>
    <hyperlink ref="D68" r:id="rId54"/>
    <hyperlink ref="D69" r:id="rId55"/>
    <hyperlink ref="D70" r:id="rId56"/>
    <hyperlink ref="D71" r:id="rId57"/>
    <hyperlink ref="D72" r:id="rId58"/>
    <hyperlink ref="D73" r:id="rId59"/>
    <hyperlink ref="D74" r:id="rId60"/>
    <hyperlink ref="D75" r:id="rId61"/>
    <hyperlink ref="D76" r:id="rId62"/>
    <hyperlink ref="D77" r:id="rId63"/>
    <hyperlink ref="D78" r:id="rId64"/>
    <hyperlink ref="D79" r:id="rId65"/>
    <hyperlink ref="D83" r:id="rId66"/>
    <hyperlink ref="D84" r:id="rId67"/>
    <hyperlink ref="D85" r:id="rId68"/>
    <hyperlink ref="D86" r:id="rId69"/>
    <hyperlink ref="D87" r:id="rId70"/>
    <hyperlink ref="D88" r:id="rId71"/>
    <hyperlink ref="D89" r:id="rId72"/>
    <hyperlink ref="D90" r:id="rId73"/>
    <hyperlink ref="D91" r:id="rId74"/>
    <hyperlink ref="D92" r:id="rId75"/>
    <hyperlink ref="D93" r:id="rId76"/>
    <hyperlink ref="D94" r:id="rId77"/>
    <hyperlink ref="D95" r:id="rId78"/>
    <hyperlink ref="D96" r:id="rId79"/>
    <hyperlink ref="D97" r:id="rId80"/>
    <hyperlink ref="D98" r:id="rId81"/>
    <hyperlink ref="D99" r:id="rId82"/>
    <hyperlink ref="D100" r:id="rId83"/>
    <hyperlink ref="D101" r:id="rId84"/>
    <hyperlink ref="D102" r:id="rId85"/>
    <hyperlink ref="D103" r:id="rId86"/>
    <hyperlink ref="D104" r:id="rId87"/>
    <hyperlink ref="D105" r:id="rId88"/>
    <hyperlink ref="D106" r:id="rId89"/>
    <hyperlink ref="D107" r:id="rId90"/>
    <hyperlink ref="D108" r:id="rId91"/>
    <hyperlink ref="D109" r:id="rId92"/>
    <hyperlink ref="D110" r:id="rId93"/>
    <hyperlink ref="D111" r:id="rId94"/>
    <hyperlink ref="D112" r:id="rId95"/>
    <hyperlink ref="D113" r:id="rId96"/>
    <hyperlink ref="D114" r:id="rId97"/>
    <hyperlink ref="D115" r:id="rId98"/>
    <hyperlink ref="D116" r:id="rId99"/>
    <hyperlink ref="D117" r:id="rId100"/>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dimension ref="A1:R85"/>
  <sheetViews>
    <sheetView windowProtection="1" topLeftCell="A50" workbookViewId="0">
      <pane xSplit="4" topLeftCell="H1" activePane="topRight" state="frozen"/>
      <selection activeCell="A50" sqref="A50"/>
      <selection pane="topRight" activeCell="C59" sqref="C59"/>
    </sheetView>
  </sheetViews>
  <sheetFormatPr baseColWidth="10" defaultColWidth="9.140625" defaultRowHeight="15"/>
  <cols>
    <col min="1" max="1" width="3.140625"/>
    <col min="2" max="2" width="17.42578125"/>
    <col min="3" max="3" width="19.85546875"/>
    <col min="4" max="4" width="36.85546875"/>
    <col min="5" max="5" width="17.28515625"/>
    <col min="6" max="6" width="10.5703125"/>
    <col min="7" max="7" width="15.42578125"/>
    <col min="8" max="8" width="22.5703125"/>
    <col min="9" max="9" width="17.85546875"/>
    <col min="10" max="10" width="5.140625"/>
    <col min="11" max="11" width="25.42578125"/>
    <col min="12" max="12" width="20.85546875"/>
    <col min="13" max="16" width="10.5703125"/>
    <col min="17" max="17" width="12.85546875"/>
    <col min="18" max="18" width="17.7109375"/>
    <col min="19" max="1025" width="10.5703125"/>
  </cols>
  <sheetData>
    <row r="1" spans="1:18">
      <c r="A1" t="s">
        <v>3</v>
      </c>
      <c r="B1" t="s">
        <v>4</v>
      </c>
      <c r="C1" t="s">
        <v>5</v>
      </c>
      <c r="D1" t="s">
        <v>6</v>
      </c>
      <c r="E1" t="s">
        <v>432</v>
      </c>
      <c r="F1" t="s">
        <v>9</v>
      </c>
      <c r="G1" t="s">
        <v>10</v>
      </c>
      <c r="H1" t="s">
        <v>433</v>
      </c>
      <c r="I1" t="s">
        <v>240</v>
      </c>
      <c r="J1" t="s">
        <v>434</v>
      </c>
      <c r="K1" t="s">
        <v>435</v>
      </c>
      <c r="L1" t="s">
        <v>436</v>
      </c>
      <c r="M1" t="s">
        <v>12</v>
      </c>
      <c r="N1" t="s">
        <v>13</v>
      </c>
      <c r="O1" t="s">
        <v>14</v>
      </c>
      <c r="P1" t="s">
        <v>15</v>
      </c>
      <c r="Q1" t="s">
        <v>437</v>
      </c>
      <c r="R1" t="s">
        <v>16</v>
      </c>
    </row>
    <row r="2" spans="1:18" ht="18.75">
      <c r="A2" s="8" t="s">
        <v>665</v>
      </c>
      <c r="B2" s="8"/>
      <c r="C2" s="8"/>
      <c r="D2" s="8"/>
      <c r="E2" s="8"/>
      <c r="F2" s="8"/>
      <c r="G2" s="8"/>
      <c r="H2" s="8"/>
      <c r="I2" s="8"/>
      <c r="J2" s="8"/>
      <c r="K2" s="8"/>
      <c r="L2" s="8"/>
      <c r="M2" s="8"/>
      <c r="N2" s="8"/>
      <c r="O2" s="8"/>
      <c r="P2" s="8"/>
      <c r="Q2" s="8"/>
      <c r="R2" s="26">
        <f>SUM(Q3,Q16,Q32,Q49,Q54,Q71)</f>
        <v>245985.65000000002</v>
      </c>
    </row>
    <row r="3" spans="1:18">
      <c r="A3">
        <v>1</v>
      </c>
      <c r="B3" t="s">
        <v>1083</v>
      </c>
      <c r="C3" t="s">
        <v>1084</v>
      </c>
      <c r="D3" s="11" t="s">
        <v>1085</v>
      </c>
      <c r="E3" s="13">
        <v>31910</v>
      </c>
      <c r="F3" t="s">
        <v>1086</v>
      </c>
      <c r="G3" t="s">
        <v>1086</v>
      </c>
      <c r="H3" t="s">
        <v>558</v>
      </c>
      <c r="I3" t="s">
        <v>1087</v>
      </c>
      <c r="J3" t="s">
        <v>522</v>
      </c>
      <c r="K3" t="s">
        <v>1088</v>
      </c>
      <c r="L3" t="s">
        <v>1089</v>
      </c>
      <c r="M3" s="14" t="s">
        <v>24</v>
      </c>
      <c r="N3" s="13">
        <v>41564</v>
      </c>
      <c r="O3" s="15">
        <v>3237.68</v>
      </c>
      <c r="P3">
        <v>1</v>
      </c>
      <c r="Q3" s="27">
        <f>SUM(O3:O12)</f>
        <v>38601.980000000003</v>
      </c>
      <c r="R3" s="13" t="s">
        <v>667</v>
      </c>
    </row>
    <row r="4" spans="1:18">
      <c r="A4">
        <v>2</v>
      </c>
      <c r="B4" t="s">
        <v>1090</v>
      </c>
      <c r="C4" t="s">
        <v>1091</v>
      </c>
      <c r="D4" s="11" t="s">
        <v>1092</v>
      </c>
      <c r="E4" s="13">
        <v>29270</v>
      </c>
      <c r="F4" t="s">
        <v>28</v>
      </c>
      <c r="G4" t="s">
        <v>62</v>
      </c>
      <c r="H4" t="s">
        <v>1093</v>
      </c>
      <c r="I4" t="s">
        <v>83</v>
      </c>
      <c r="J4" t="s">
        <v>522</v>
      </c>
      <c r="K4" t="s">
        <v>1094</v>
      </c>
      <c r="L4" s="32" t="s">
        <v>1095</v>
      </c>
      <c r="M4" s="14" t="s">
        <v>24</v>
      </c>
      <c r="N4" s="13">
        <v>41568</v>
      </c>
      <c r="O4" s="15">
        <v>3039.18</v>
      </c>
      <c r="P4">
        <v>1</v>
      </c>
      <c r="Q4" s="34"/>
      <c r="R4">
        <f>COUNT(A3:A12,A16:A28,A32:A45,A49:A50,A54:A67,A71:A85)</f>
        <v>68</v>
      </c>
    </row>
    <row r="5" spans="1:18">
      <c r="A5">
        <v>3</v>
      </c>
      <c r="B5" s="29" t="s">
        <v>551</v>
      </c>
      <c r="C5" s="29" t="s">
        <v>1096</v>
      </c>
      <c r="D5" s="11" t="s">
        <v>1097</v>
      </c>
      <c r="E5" s="13">
        <v>26693</v>
      </c>
      <c r="F5" t="s">
        <v>409</v>
      </c>
      <c r="G5" t="s">
        <v>1098</v>
      </c>
      <c r="H5" t="s">
        <v>1099</v>
      </c>
      <c r="I5" t="s">
        <v>83</v>
      </c>
      <c r="J5" t="s">
        <v>522</v>
      </c>
      <c r="K5" s="29" t="s">
        <v>1100</v>
      </c>
      <c r="L5" s="41" t="s">
        <v>1101</v>
      </c>
      <c r="M5" s="14" t="s">
        <v>24</v>
      </c>
      <c r="N5" s="13">
        <v>41569</v>
      </c>
      <c r="O5" s="15">
        <v>3526.15</v>
      </c>
      <c r="P5">
        <v>1</v>
      </c>
      <c r="Q5" s="6"/>
      <c r="R5" t="s">
        <v>1102</v>
      </c>
    </row>
    <row r="6" spans="1:18" ht="210">
      <c r="A6">
        <v>4</v>
      </c>
      <c r="B6" t="s">
        <v>1103</v>
      </c>
      <c r="C6" t="s">
        <v>1104</v>
      </c>
      <c r="D6" s="11" t="s">
        <v>1105</v>
      </c>
      <c r="E6" s="13">
        <v>27481</v>
      </c>
      <c r="F6" t="s">
        <v>28</v>
      </c>
      <c r="G6" t="s">
        <v>62</v>
      </c>
      <c r="H6" t="s">
        <v>577</v>
      </c>
      <c r="I6" t="s">
        <v>1106</v>
      </c>
      <c r="J6" t="s">
        <v>522</v>
      </c>
      <c r="K6" t="s">
        <v>1107</v>
      </c>
      <c r="L6" s="35" t="s">
        <v>1108</v>
      </c>
      <c r="M6" s="14" t="s">
        <v>24</v>
      </c>
      <c r="N6" s="13">
        <v>41569</v>
      </c>
      <c r="O6" s="15">
        <v>3556.46</v>
      </c>
      <c r="P6">
        <v>1</v>
      </c>
      <c r="Q6" s="6"/>
      <c r="R6" t="s">
        <v>1109</v>
      </c>
    </row>
    <row r="7" spans="1:18">
      <c r="A7">
        <v>5</v>
      </c>
      <c r="B7" t="s">
        <v>1110</v>
      </c>
      <c r="C7" t="s">
        <v>1111</v>
      </c>
      <c r="D7" s="11" t="s">
        <v>1112</v>
      </c>
      <c r="E7" s="13">
        <v>30552</v>
      </c>
      <c r="F7" t="s">
        <v>28</v>
      </c>
      <c r="G7" t="s">
        <v>62</v>
      </c>
      <c r="H7" t="s">
        <v>638</v>
      </c>
      <c r="I7" t="s">
        <v>893</v>
      </c>
      <c r="J7" t="s">
        <v>522</v>
      </c>
      <c r="K7" t="s">
        <v>1113</v>
      </c>
      <c r="L7" s="32" t="s">
        <v>1114</v>
      </c>
      <c r="M7" s="14" t="s">
        <v>30</v>
      </c>
      <c r="N7" s="13">
        <v>41576</v>
      </c>
      <c r="O7" s="15">
        <f>2376+2376</f>
        <v>4752</v>
      </c>
      <c r="P7">
        <v>2</v>
      </c>
      <c r="Q7" s="6" t="s">
        <v>1115</v>
      </c>
      <c r="R7" t="s">
        <v>1116</v>
      </c>
    </row>
    <row r="8" spans="1:18">
      <c r="A8">
        <v>6</v>
      </c>
      <c r="B8" t="s">
        <v>1117</v>
      </c>
      <c r="C8" t="s">
        <v>1118</v>
      </c>
      <c r="D8" s="11" t="s">
        <v>1119</v>
      </c>
      <c r="E8" s="13">
        <v>33143</v>
      </c>
      <c r="F8" t="s">
        <v>28</v>
      </c>
      <c r="G8" t="s">
        <v>1120</v>
      </c>
      <c r="H8" t="s">
        <v>558</v>
      </c>
      <c r="I8" t="s">
        <v>23</v>
      </c>
      <c r="J8" t="s">
        <v>522</v>
      </c>
      <c r="K8" t="s">
        <v>1121</v>
      </c>
      <c r="L8" s="32" t="s">
        <v>1122</v>
      </c>
      <c r="M8" s="14" t="s">
        <v>30</v>
      </c>
      <c r="N8" s="13">
        <v>41577</v>
      </c>
      <c r="O8" s="15">
        <v>4050</v>
      </c>
      <c r="P8">
        <v>1</v>
      </c>
      <c r="Q8" s="6"/>
    </row>
    <row r="9" spans="1:18">
      <c r="A9">
        <v>7</v>
      </c>
      <c r="B9" t="s">
        <v>1023</v>
      </c>
      <c r="C9" t="s">
        <v>1024</v>
      </c>
      <c r="D9" s="11" t="s">
        <v>1025</v>
      </c>
      <c r="E9" s="13">
        <v>31947</v>
      </c>
      <c r="F9" t="s">
        <v>123</v>
      </c>
      <c r="G9" t="s">
        <v>514</v>
      </c>
      <c r="H9" t="s">
        <v>839</v>
      </c>
      <c r="I9" t="s">
        <v>23</v>
      </c>
      <c r="J9" t="s">
        <v>522</v>
      </c>
      <c r="K9" t="s">
        <v>1026</v>
      </c>
      <c r="L9" s="32" t="s">
        <v>1027</v>
      </c>
      <c r="M9" s="14" t="s">
        <v>30</v>
      </c>
      <c r="N9" s="13">
        <v>41582</v>
      </c>
      <c r="O9" s="15">
        <v>4182.66</v>
      </c>
      <c r="P9">
        <v>1</v>
      </c>
      <c r="Q9" s="6"/>
      <c r="R9" t="s">
        <v>1123</v>
      </c>
    </row>
    <row r="10" spans="1:18">
      <c r="A10">
        <v>8</v>
      </c>
      <c r="B10" t="s">
        <v>974</v>
      </c>
      <c r="C10" t="s">
        <v>975</v>
      </c>
      <c r="D10" s="11" t="s">
        <v>976</v>
      </c>
      <c r="E10" s="13">
        <v>26888</v>
      </c>
      <c r="F10" t="s">
        <v>28</v>
      </c>
      <c r="G10" t="s">
        <v>977</v>
      </c>
      <c r="H10" t="s">
        <v>978</v>
      </c>
      <c r="I10" t="s">
        <v>23</v>
      </c>
      <c r="J10" t="s">
        <v>522</v>
      </c>
      <c r="K10" t="s">
        <v>979</v>
      </c>
      <c r="L10" s="32" t="s">
        <v>980</v>
      </c>
      <c r="M10" s="14" t="s">
        <v>24</v>
      </c>
      <c r="N10" s="13">
        <v>41585</v>
      </c>
      <c r="O10" s="15">
        <v>4200.8500000000004</v>
      </c>
      <c r="P10">
        <v>1</v>
      </c>
      <c r="Q10" s="6"/>
      <c r="R10" t="s">
        <v>1124</v>
      </c>
    </row>
    <row r="11" spans="1:18">
      <c r="A11">
        <v>9</v>
      </c>
      <c r="B11" t="s">
        <v>88</v>
      </c>
      <c r="C11" t="s">
        <v>1125</v>
      </c>
      <c r="D11" s="11" t="s">
        <v>1126</v>
      </c>
      <c r="E11" s="13">
        <v>33373</v>
      </c>
      <c r="F11" t="s">
        <v>28</v>
      </c>
      <c r="G11" t="s">
        <v>62</v>
      </c>
      <c r="H11" t="s">
        <v>558</v>
      </c>
      <c r="I11" t="s">
        <v>23</v>
      </c>
      <c r="J11" t="s">
        <v>522</v>
      </c>
      <c r="K11" t="s">
        <v>1127</v>
      </c>
      <c r="L11" s="32" t="s">
        <v>1128</v>
      </c>
      <c r="M11" s="14" t="s">
        <v>30</v>
      </c>
      <c r="N11" s="13">
        <v>41582</v>
      </c>
      <c r="O11" s="15">
        <v>4158</v>
      </c>
      <c r="P11">
        <v>1</v>
      </c>
      <c r="Q11" s="6"/>
      <c r="R11" t="s">
        <v>1129</v>
      </c>
    </row>
    <row r="12" spans="1:18">
      <c r="A12">
        <v>10</v>
      </c>
      <c r="B12" t="s">
        <v>1130</v>
      </c>
      <c r="C12" t="s">
        <v>1131</v>
      </c>
      <c r="D12" s="11" t="s">
        <v>1132</v>
      </c>
      <c r="E12" s="13">
        <v>31862</v>
      </c>
      <c r="F12" t="s">
        <v>28</v>
      </c>
      <c r="G12" t="s">
        <v>62</v>
      </c>
      <c r="H12" t="s">
        <v>951</v>
      </c>
      <c r="I12" t="s">
        <v>450</v>
      </c>
      <c r="J12" t="s">
        <v>522</v>
      </c>
      <c r="K12" t="s">
        <v>1133</v>
      </c>
      <c r="L12" s="32" t="s">
        <v>1134</v>
      </c>
      <c r="M12" s="14" t="s">
        <v>30</v>
      </c>
      <c r="N12" s="13">
        <v>41582</v>
      </c>
      <c r="O12" s="15">
        <v>3899</v>
      </c>
      <c r="P12">
        <v>1</v>
      </c>
      <c r="Q12" s="6"/>
      <c r="R12" t="s">
        <v>1135</v>
      </c>
    </row>
    <row r="13" spans="1:18">
      <c r="D13" s="11"/>
      <c r="E13" s="13"/>
      <c r="L13" s="32"/>
      <c r="M13" s="6"/>
      <c r="N13" s="13"/>
      <c r="O13" s="15"/>
      <c r="Q13" s="6"/>
      <c r="R13" t="s">
        <v>1136</v>
      </c>
    </row>
    <row r="14" spans="1:18">
      <c r="D14" s="11"/>
      <c r="E14" s="13"/>
      <c r="L14" s="32"/>
      <c r="M14" s="6"/>
      <c r="N14" s="13"/>
      <c r="O14" s="15"/>
      <c r="Q14" s="6"/>
      <c r="R14" t="s">
        <v>1137</v>
      </c>
    </row>
    <row r="15" spans="1:18" ht="18.75">
      <c r="A15" s="8" t="s">
        <v>715</v>
      </c>
      <c r="B15" s="8"/>
      <c r="C15" s="8"/>
      <c r="D15" s="8"/>
      <c r="E15" s="8"/>
      <c r="F15" s="8"/>
      <c r="G15" s="8"/>
      <c r="H15" s="8"/>
      <c r="I15" s="8"/>
      <c r="J15" s="8"/>
      <c r="K15" s="8"/>
      <c r="L15" s="8"/>
      <c r="M15" s="8"/>
      <c r="N15" s="8"/>
      <c r="O15" s="8"/>
      <c r="P15" s="8"/>
      <c r="Q15" s="8"/>
      <c r="R15" t="s">
        <v>722</v>
      </c>
    </row>
    <row r="16" spans="1:18">
      <c r="A16">
        <v>1</v>
      </c>
      <c r="B16" t="s">
        <v>780</v>
      </c>
      <c r="C16" t="s">
        <v>1138</v>
      </c>
      <c r="D16" s="11" t="s">
        <v>1139</v>
      </c>
      <c r="F16" t="s">
        <v>28</v>
      </c>
      <c r="G16" t="s">
        <v>62</v>
      </c>
      <c r="H16" t="s">
        <v>638</v>
      </c>
      <c r="M16" s="14" t="s">
        <v>30</v>
      </c>
      <c r="N16" s="13">
        <v>41508</v>
      </c>
      <c r="O16" s="15">
        <v>4044</v>
      </c>
      <c r="P16">
        <v>1</v>
      </c>
      <c r="Q16" s="27">
        <f>SUM(O16:O28)</f>
        <v>48571.92</v>
      </c>
      <c r="R16" t="s">
        <v>1140</v>
      </c>
    </row>
    <row r="17" spans="1:18">
      <c r="A17">
        <v>2</v>
      </c>
      <c r="B17" t="s">
        <v>1141</v>
      </c>
      <c r="C17" t="s">
        <v>1142</v>
      </c>
      <c r="D17" s="11" t="s">
        <v>1143</v>
      </c>
      <c r="E17" s="13">
        <v>22454</v>
      </c>
      <c r="F17" t="s">
        <v>460</v>
      </c>
      <c r="G17" t="s">
        <v>1144</v>
      </c>
      <c r="H17" t="s">
        <v>1145</v>
      </c>
      <c r="I17" t="s">
        <v>83</v>
      </c>
      <c r="J17" t="s">
        <v>542</v>
      </c>
      <c r="K17" t="s">
        <v>752</v>
      </c>
      <c r="L17" s="32" t="s">
        <v>1146</v>
      </c>
      <c r="M17" s="14" t="s">
        <v>24</v>
      </c>
      <c r="N17" s="13">
        <v>41512</v>
      </c>
      <c r="O17" s="15">
        <v>3606.77</v>
      </c>
      <c r="P17">
        <v>1</v>
      </c>
      <c r="Q17" s="34"/>
      <c r="R17" t="s">
        <v>1147</v>
      </c>
    </row>
    <row r="18" spans="1:18">
      <c r="A18">
        <v>3</v>
      </c>
      <c r="B18" s="29" t="s">
        <v>1148</v>
      </c>
      <c r="C18" s="29" t="s">
        <v>1149</v>
      </c>
      <c r="D18" s="11" t="s">
        <v>1150</v>
      </c>
      <c r="E18" s="13">
        <v>22641</v>
      </c>
      <c r="F18" t="s">
        <v>40</v>
      </c>
      <c r="G18" t="s">
        <v>1151</v>
      </c>
      <c r="H18" t="s">
        <v>601</v>
      </c>
      <c r="I18" t="s">
        <v>23</v>
      </c>
      <c r="J18" t="s">
        <v>522</v>
      </c>
      <c r="K18" s="29" t="s">
        <v>1152</v>
      </c>
      <c r="L18" s="41" t="s">
        <v>1153</v>
      </c>
      <c r="M18" s="14" t="s">
        <v>24</v>
      </c>
      <c r="N18" s="13">
        <v>41515</v>
      </c>
      <c r="O18" s="15">
        <v>3634.79</v>
      </c>
      <c r="P18">
        <v>1</v>
      </c>
      <c r="R18" t="s">
        <v>1154</v>
      </c>
    </row>
    <row r="19" spans="1:18">
      <c r="A19">
        <v>4</v>
      </c>
      <c r="B19" t="s">
        <v>1155</v>
      </c>
      <c r="C19" t="s">
        <v>1156</v>
      </c>
      <c r="D19" s="11" t="s">
        <v>1157</v>
      </c>
      <c r="E19" s="13">
        <v>29367</v>
      </c>
      <c r="F19" t="s">
        <v>74</v>
      </c>
      <c r="G19" t="s">
        <v>1158</v>
      </c>
      <c r="H19" t="s">
        <v>1159</v>
      </c>
      <c r="I19" t="s">
        <v>23</v>
      </c>
      <c r="J19" t="s">
        <v>522</v>
      </c>
      <c r="K19" t="s">
        <v>1160</v>
      </c>
      <c r="L19" s="32" t="s">
        <v>1161</v>
      </c>
      <c r="M19" s="14" t="s">
        <v>24</v>
      </c>
      <c r="N19" s="13">
        <v>41520</v>
      </c>
      <c r="O19" s="15">
        <v>3673</v>
      </c>
      <c r="P19">
        <v>1</v>
      </c>
      <c r="R19" t="s">
        <v>1162</v>
      </c>
    </row>
    <row r="20" spans="1:18">
      <c r="A20">
        <v>5</v>
      </c>
      <c r="B20" t="s">
        <v>1163</v>
      </c>
      <c r="C20" t="s">
        <v>1164</v>
      </c>
      <c r="D20" s="11" t="s">
        <v>1165</v>
      </c>
      <c r="E20" s="13">
        <v>41474</v>
      </c>
      <c r="F20" t="s">
        <v>74</v>
      </c>
      <c r="G20" t="s">
        <v>113</v>
      </c>
      <c r="H20" t="s">
        <v>528</v>
      </c>
      <c r="I20" t="s">
        <v>23</v>
      </c>
      <c r="J20" t="s">
        <v>522</v>
      </c>
      <c r="K20" t="s">
        <v>1166</v>
      </c>
      <c r="L20" s="32" t="s">
        <v>1167</v>
      </c>
      <c r="M20" s="14" t="s">
        <v>24</v>
      </c>
      <c r="N20" s="13">
        <v>41522</v>
      </c>
      <c r="O20" s="15">
        <v>3678.3</v>
      </c>
      <c r="P20">
        <v>1</v>
      </c>
    </row>
    <row r="21" spans="1:18">
      <c r="A21">
        <v>6</v>
      </c>
      <c r="B21" t="s">
        <v>517</v>
      </c>
      <c r="C21" t="s">
        <v>518</v>
      </c>
      <c r="D21" s="11" t="s">
        <v>519</v>
      </c>
      <c r="E21" s="13">
        <v>31835</v>
      </c>
      <c r="F21" t="s">
        <v>28</v>
      </c>
      <c r="G21" t="s">
        <v>520</v>
      </c>
      <c r="H21" t="s">
        <v>1168</v>
      </c>
      <c r="I21" t="s">
        <v>23</v>
      </c>
      <c r="J21" t="s">
        <v>522</v>
      </c>
      <c r="K21" t="s">
        <v>1169</v>
      </c>
      <c r="L21" t="s">
        <v>1170</v>
      </c>
      <c r="M21" s="14" t="s">
        <v>30</v>
      </c>
      <c r="N21" s="13">
        <v>41519</v>
      </c>
      <c r="O21" s="15">
        <v>4461.6000000000004</v>
      </c>
      <c r="P21">
        <v>1</v>
      </c>
    </row>
    <row r="22" spans="1:18">
      <c r="A22">
        <v>7</v>
      </c>
      <c r="B22" t="s">
        <v>1171</v>
      </c>
      <c r="C22" t="s">
        <v>1172</v>
      </c>
      <c r="D22" s="11" t="s">
        <v>1173</v>
      </c>
      <c r="E22" s="13">
        <v>28595</v>
      </c>
      <c r="F22" t="s">
        <v>49</v>
      </c>
      <c r="G22" t="s">
        <v>79</v>
      </c>
      <c r="H22" t="s">
        <v>846</v>
      </c>
      <c r="I22" t="s">
        <v>83</v>
      </c>
      <c r="J22" t="s">
        <v>522</v>
      </c>
      <c r="K22" t="s">
        <v>1174</v>
      </c>
      <c r="L22" t="s">
        <v>1175</v>
      </c>
      <c r="M22" s="14" t="s">
        <v>24</v>
      </c>
      <c r="N22" s="13">
        <v>41523</v>
      </c>
      <c r="O22" s="15">
        <v>4326.6499999999996</v>
      </c>
      <c r="P22">
        <v>1</v>
      </c>
    </row>
    <row r="23" spans="1:18">
      <c r="A23">
        <v>8</v>
      </c>
      <c r="B23" t="s">
        <v>1176</v>
      </c>
      <c r="C23" t="s">
        <v>1177</v>
      </c>
      <c r="D23" s="11" t="s">
        <v>1178</v>
      </c>
      <c r="E23" s="13">
        <v>32143</v>
      </c>
      <c r="F23" t="s">
        <v>28</v>
      </c>
      <c r="G23" t="s">
        <v>520</v>
      </c>
      <c r="H23" t="s">
        <v>1179</v>
      </c>
      <c r="I23" t="s">
        <v>450</v>
      </c>
      <c r="J23" t="s">
        <v>522</v>
      </c>
      <c r="K23" t="s">
        <v>1180</v>
      </c>
      <c r="L23" t="s">
        <v>1181</v>
      </c>
      <c r="M23" s="14" t="s">
        <v>30</v>
      </c>
      <c r="N23" s="13">
        <v>41544</v>
      </c>
      <c r="O23" s="15">
        <f>2415.6+1929.6</f>
        <v>4345.2</v>
      </c>
      <c r="P23">
        <v>2</v>
      </c>
    </row>
    <row r="24" spans="1:18">
      <c r="A24">
        <v>9</v>
      </c>
      <c r="B24" t="s">
        <v>1182</v>
      </c>
      <c r="C24" t="s">
        <v>1183</v>
      </c>
      <c r="D24" s="11" t="s">
        <v>1184</v>
      </c>
      <c r="E24" s="13">
        <v>32519</v>
      </c>
      <c r="F24" t="s">
        <v>28</v>
      </c>
      <c r="G24" t="s">
        <v>62</v>
      </c>
      <c r="H24" t="s">
        <v>963</v>
      </c>
      <c r="I24" t="s">
        <v>616</v>
      </c>
      <c r="J24" t="s">
        <v>522</v>
      </c>
      <c r="K24" t="s">
        <v>1185</v>
      </c>
      <c r="L24" t="s">
        <v>1186</v>
      </c>
      <c r="M24" s="14" t="s">
        <v>30</v>
      </c>
      <c r="N24" s="13">
        <v>41523</v>
      </c>
      <c r="O24" s="15">
        <v>4000</v>
      </c>
      <c r="P24">
        <v>1</v>
      </c>
    </row>
    <row r="25" spans="1:18">
      <c r="A25">
        <v>10</v>
      </c>
      <c r="B25" t="s">
        <v>1187</v>
      </c>
      <c r="C25" t="s">
        <v>1188</v>
      </c>
      <c r="D25" s="11" t="s">
        <v>1189</v>
      </c>
      <c r="E25" s="13">
        <v>31841</v>
      </c>
      <c r="F25" t="s">
        <v>28</v>
      </c>
      <c r="G25" t="s">
        <v>62</v>
      </c>
      <c r="H25" t="s">
        <v>1190</v>
      </c>
      <c r="I25" t="s">
        <v>1191</v>
      </c>
      <c r="J25" t="s">
        <v>542</v>
      </c>
      <c r="K25" t="s">
        <v>752</v>
      </c>
      <c r="L25" t="s">
        <v>1192</v>
      </c>
      <c r="M25" s="40" t="s">
        <v>474</v>
      </c>
      <c r="N25" s="13">
        <v>41525</v>
      </c>
      <c r="O25" s="15">
        <v>0</v>
      </c>
      <c r="P25">
        <v>0</v>
      </c>
    </row>
    <row r="26" spans="1:18">
      <c r="A26">
        <v>11</v>
      </c>
      <c r="B26" t="s">
        <v>88</v>
      </c>
      <c r="C26" t="s">
        <v>1193</v>
      </c>
      <c r="D26" s="11" t="s">
        <v>1194</v>
      </c>
      <c r="E26" s="13">
        <v>30432</v>
      </c>
      <c r="F26" t="s">
        <v>460</v>
      </c>
      <c r="G26" t="s">
        <v>461</v>
      </c>
      <c r="H26" t="s">
        <v>638</v>
      </c>
      <c r="I26" t="s">
        <v>23</v>
      </c>
      <c r="J26" t="s">
        <v>686</v>
      </c>
      <c r="K26" t="s">
        <v>752</v>
      </c>
      <c r="L26" t="s">
        <v>1195</v>
      </c>
      <c r="M26" s="39" t="s">
        <v>24</v>
      </c>
      <c r="N26" s="13">
        <v>41543</v>
      </c>
      <c r="O26" s="15">
        <v>2269.21</v>
      </c>
      <c r="P26" s="42" t="s">
        <v>1196</v>
      </c>
    </row>
    <row r="27" spans="1:18">
      <c r="A27">
        <v>12</v>
      </c>
      <c r="B27" t="s">
        <v>1197</v>
      </c>
      <c r="C27" t="s">
        <v>1198</v>
      </c>
      <c r="D27" s="11" t="s">
        <v>1199</v>
      </c>
      <c r="E27" s="13">
        <v>25204</v>
      </c>
      <c r="F27" t="s">
        <v>28</v>
      </c>
      <c r="G27" t="s">
        <v>1052</v>
      </c>
      <c r="H27" t="s">
        <v>727</v>
      </c>
      <c r="I27" t="s">
        <v>1200</v>
      </c>
      <c r="J27" t="s">
        <v>522</v>
      </c>
      <c r="K27" t="s">
        <v>1201</v>
      </c>
      <c r="L27" t="s">
        <v>1202</v>
      </c>
      <c r="M27" s="14" t="s">
        <v>30</v>
      </c>
      <c r="N27" s="13">
        <v>41523</v>
      </c>
      <c r="O27" s="15">
        <v>5440.4</v>
      </c>
      <c r="P27">
        <v>1</v>
      </c>
    </row>
    <row r="28" spans="1:18">
      <c r="A28">
        <v>13</v>
      </c>
      <c r="B28" t="s">
        <v>658</v>
      </c>
      <c r="C28" t="s">
        <v>659</v>
      </c>
      <c r="D28" s="11" t="s">
        <v>660</v>
      </c>
      <c r="E28" s="13">
        <v>26358</v>
      </c>
      <c r="F28" t="s">
        <v>28</v>
      </c>
      <c r="G28" t="s">
        <v>661</v>
      </c>
      <c r="H28" t="s">
        <v>662</v>
      </c>
      <c r="I28" t="s">
        <v>616</v>
      </c>
      <c r="J28" t="s">
        <v>522</v>
      </c>
      <c r="K28" t="s">
        <v>663</v>
      </c>
      <c r="L28" t="s">
        <v>664</v>
      </c>
      <c r="M28" s="14" t="s">
        <v>30</v>
      </c>
      <c r="N28" s="13">
        <v>41548</v>
      </c>
      <c r="O28" s="15">
        <f>1273+1273+1273+1273</f>
        <v>5092</v>
      </c>
      <c r="P28">
        <v>4</v>
      </c>
    </row>
    <row r="29" spans="1:18">
      <c r="D29" s="11"/>
      <c r="E29" s="13"/>
      <c r="M29" s="6"/>
      <c r="N29" s="13"/>
      <c r="O29" s="15"/>
    </row>
    <row r="30" spans="1:18">
      <c r="D30" s="11"/>
      <c r="E30" s="13"/>
      <c r="M30" s="6"/>
      <c r="N30" s="13"/>
      <c r="O30" s="15"/>
    </row>
    <row r="31" spans="1:18" ht="18.75">
      <c r="A31" s="8" t="s">
        <v>746</v>
      </c>
      <c r="B31" s="8"/>
      <c r="C31" s="8"/>
      <c r="D31" s="8"/>
      <c r="E31" s="8"/>
      <c r="F31" s="8"/>
      <c r="G31" s="8"/>
      <c r="H31" s="8"/>
      <c r="I31" s="8"/>
      <c r="J31" s="8"/>
      <c r="K31" s="8"/>
      <c r="L31" s="8"/>
      <c r="M31" s="8"/>
      <c r="N31" s="8"/>
      <c r="O31" s="8"/>
      <c r="P31" s="8"/>
      <c r="Q31" s="8"/>
    </row>
    <row r="32" spans="1:18" ht="105">
      <c r="A32">
        <v>1</v>
      </c>
      <c r="B32" t="s">
        <v>333</v>
      </c>
      <c r="C32" t="s">
        <v>1203</v>
      </c>
      <c r="D32" s="11" t="s">
        <v>1204</v>
      </c>
      <c r="E32" s="13">
        <v>24566</v>
      </c>
      <c r="F32" t="s">
        <v>40</v>
      </c>
      <c r="G32" t="s">
        <v>221</v>
      </c>
      <c r="H32" t="s">
        <v>1205</v>
      </c>
      <c r="I32" t="s">
        <v>1200</v>
      </c>
      <c r="J32" t="s">
        <v>542</v>
      </c>
      <c r="K32" t="s">
        <v>752</v>
      </c>
      <c r="L32" s="35" t="s">
        <v>1206</v>
      </c>
      <c r="M32" s="14" t="s">
        <v>30</v>
      </c>
      <c r="N32" s="13">
        <v>41443</v>
      </c>
      <c r="O32" s="15">
        <v>3014.62</v>
      </c>
      <c r="P32">
        <v>1</v>
      </c>
      <c r="Q32" s="27">
        <f>SUM(O32:O45)</f>
        <v>49859.729999999996</v>
      </c>
    </row>
    <row r="33" spans="1:18">
      <c r="A33">
        <v>2</v>
      </c>
      <c r="B33" t="s">
        <v>849</v>
      </c>
      <c r="C33" t="s">
        <v>850</v>
      </c>
      <c r="D33" s="11" t="s">
        <v>290</v>
      </c>
      <c r="E33" s="13">
        <v>20820</v>
      </c>
      <c r="F33" t="s">
        <v>487</v>
      </c>
      <c r="G33" t="s">
        <v>851</v>
      </c>
      <c r="H33" t="s">
        <v>852</v>
      </c>
      <c r="I33" t="s">
        <v>23</v>
      </c>
      <c r="J33" t="s">
        <v>522</v>
      </c>
      <c r="K33" t="s">
        <v>966</v>
      </c>
      <c r="L33" s="32" t="s">
        <v>967</v>
      </c>
      <c r="M33" s="14" t="s">
        <v>24</v>
      </c>
      <c r="N33" s="13">
        <v>41446</v>
      </c>
      <c r="O33" s="15">
        <v>3196.24</v>
      </c>
      <c r="P33">
        <v>1</v>
      </c>
      <c r="Q33" s="34"/>
      <c r="R33" s="13"/>
    </row>
    <row r="34" spans="1:18">
      <c r="A34">
        <v>3</v>
      </c>
      <c r="B34" s="16" t="s">
        <v>1207</v>
      </c>
      <c r="C34" s="16" t="s">
        <v>1208</v>
      </c>
      <c r="D34" s="11" t="s">
        <v>1209</v>
      </c>
      <c r="E34" s="13">
        <v>31491</v>
      </c>
      <c r="F34" t="s">
        <v>49</v>
      </c>
      <c r="G34" t="s">
        <v>201</v>
      </c>
      <c r="H34" t="s">
        <v>638</v>
      </c>
      <c r="I34" t="s">
        <v>23</v>
      </c>
      <c r="J34" t="s">
        <v>522</v>
      </c>
      <c r="K34" s="29" t="s">
        <v>961</v>
      </c>
      <c r="L34" s="43" t="s">
        <v>1210</v>
      </c>
      <c r="M34" s="14" t="s">
        <v>24</v>
      </c>
      <c r="N34" s="13">
        <v>41446</v>
      </c>
      <c r="O34" s="15">
        <v>3551.37</v>
      </c>
      <c r="P34">
        <v>1</v>
      </c>
    </row>
    <row r="35" spans="1:18">
      <c r="A35">
        <v>4</v>
      </c>
      <c r="B35" t="s">
        <v>1211</v>
      </c>
      <c r="C35" t="s">
        <v>1212</v>
      </c>
      <c r="D35" s="11" t="s">
        <v>1213</v>
      </c>
      <c r="E35" s="13">
        <v>24982</v>
      </c>
      <c r="F35" t="s">
        <v>49</v>
      </c>
      <c r="G35" t="s">
        <v>201</v>
      </c>
      <c r="H35" t="s">
        <v>662</v>
      </c>
      <c r="I35" t="s">
        <v>83</v>
      </c>
      <c r="J35" t="s">
        <v>522</v>
      </c>
      <c r="K35" t="s">
        <v>1214</v>
      </c>
      <c r="L35" s="32" t="s">
        <v>1215</v>
      </c>
      <c r="M35" s="14" t="s">
        <v>30</v>
      </c>
      <c r="N35" s="13">
        <v>41456</v>
      </c>
      <c r="O35" s="15">
        <v>3551.37</v>
      </c>
      <c r="P35">
        <v>1</v>
      </c>
    </row>
    <row r="36" spans="1:18">
      <c r="A36">
        <v>5</v>
      </c>
      <c r="B36" t="s">
        <v>1216</v>
      </c>
      <c r="C36" t="s">
        <v>1217</v>
      </c>
      <c r="D36" s="11" t="s">
        <v>1218</v>
      </c>
      <c r="E36" s="13">
        <v>28436</v>
      </c>
      <c r="F36" t="s">
        <v>40</v>
      </c>
      <c r="G36" t="s">
        <v>1219</v>
      </c>
      <c r="H36" t="s">
        <v>1220</v>
      </c>
      <c r="I36" t="s">
        <v>23</v>
      </c>
      <c r="J36" t="s">
        <v>522</v>
      </c>
      <c r="K36" t="s">
        <v>1221</v>
      </c>
      <c r="L36" t="s">
        <v>1222</v>
      </c>
      <c r="M36" s="14" t="s">
        <v>24</v>
      </c>
      <c r="N36" s="13">
        <v>41460</v>
      </c>
      <c r="O36" s="15">
        <v>4185.5600000000004</v>
      </c>
      <c r="P36">
        <v>1</v>
      </c>
    </row>
    <row r="37" spans="1:18">
      <c r="A37">
        <v>6</v>
      </c>
      <c r="B37" t="s">
        <v>71</v>
      </c>
      <c r="C37" t="s">
        <v>1223</v>
      </c>
      <c r="D37" s="11" t="s">
        <v>1224</v>
      </c>
      <c r="E37" s="13">
        <v>28518</v>
      </c>
      <c r="F37" t="s">
        <v>49</v>
      </c>
      <c r="G37" t="s">
        <v>79</v>
      </c>
      <c r="H37" t="s">
        <v>1225</v>
      </c>
      <c r="I37" t="s">
        <v>1200</v>
      </c>
      <c r="J37" t="s">
        <v>522</v>
      </c>
      <c r="K37" t="s">
        <v>1226</v>
      </c>
      <c r="L37" t="s">
        <v>1227</v>
      </c>
      <c r="M37" s="40" t="s">
        <v>474</v>
      </c>
      <c r="N37" s="13">
        <v>41457</v>
      </c>
      <c r="O37" s="15">
        <v>2412</v>
      </c>
      <c r="P37">
        <v>0</v>
      </c>
    </row>
    <row r="38" spans="1:18">
      <c r="A38">
        <v>7</v>
      </c>
      <c r="B38" t="s">
        <v>1011</v>
      </c>
      <c r="C38" t="s">
        <v>1012</v>
      </c>
      <c r="D38" s="11" t="s">
        <v>1013</v>
      </c>
      <c r="E38" s="13">
        <v>30158</v>
      </c>
      <c r="F38" t="s">
        <v>28</v>
      </c>
      <c r="G38" t="s">
        <v>323</v>
      </c>
      <c r="H38" t="s">
        <v>1014</v>
      </c>
      <c r="I38" t="s">
        <v>23</v>
      </c>
      <c r="J38" t="s">
        <v>522</v>
      </c>
      <c r="K38" t="s">
        <v>1015</v>
      </c>
      <c r="L38" t="s">
        <v>1016</v>
      </c>
      <c r="M38" s="14" t="s">
        <v>24</v>
      </c>
      <c r="N38" s="13">
        <v>41466</v>
      </c>
      <c r="O38" s="15">
        <v>4192.25</v>
      </c>
      <c r="P38">
        <v>1</v>
      </c>
    </row>
    <row r="39" spans="1:18">
      <c r="A39">
        <v>8</v>
      </c>
      <c r="B39" t="s">
        <v>1228</v>
      </c>
      <c r="C39" t="s">
        <v>1229</v>
      </c>
      <c r="D39" s="11" t="s">
        <v>1230</v>
      </c>
      <c r="E39" s="13">
        <v>21363</v>
      </c>
      <c r="F39" t="s">
        <v>40</v>
      </c>
      <c r="G39" t="s">
        <v>1231</v>
      </c>
      <c r="H39" t="s">
        <v>1232</v>
      </c>
      <c r="I39" t="s">
        <v>83</v>
      </c>
      <c r="J39" t="s">
        <v>522</v>
      </c>
      <c r="K39" t="s">
        <v>1233</v>
      </c>
      <c r="L39" t="s">
        <v>1234</v>
      </c>
      <c r="M39" s="14" t="s">
        <v>24</v>
      </c>
      <c r="N39" s="13">
        <v>41471</v>
      </c>
      <c r="O39" s="15">
        <v>4139.84</v>
      </c>
      <c r="P39">
        <v>1</v>
      </c>
    </row>
    <row r="40" spans="1:18">
      <c r="A40">
        <v>9</v>
      </c>
      <c r="B40" t="s">
        <v>1235</v>
      </c>
      <c r="C40" t="s">
        <v>1236</v>
      </c>
      <c r="D40" s="11" t="s">
        <v>1237</v>
      </c>
      <c r="E40" s="13">
        <v>30778</v>
      </c>
      <c r="F40" t="s">
        <v>28</v>
      </c>
      <c r="G40" t="s">
        <v>62</v>
      </c>
      <c r="H40" t="s">
        <v>615</v>
      </c>
      <c r="I40" t="s">
        <v>1238</v>
      </c>
      <c r="J40" t="s">
        <v>522</v>
      </c>
      <c r="K40" t="s">
        <v>814</v>
      </c>
      <c r="L40" t="s">
        <v>1239</v>
      </c>
      <c r="M40" s="14" t="s">
        <v>30</v>
      </c>
      <c r="N40" s="13">
        <v>41486</v>
      </c>
      <c r="O40" s="15">
        <f>2413.5+2413</f>
        <v>4826.5</v>
      </c>
      <c r="P40">
        <v>1</v>
      </c>
    </row>
    <row r="41" spans="1:18">
      <c r="A41">
        <v>10</v>
      </c>
      <c r="B41" t="s">
        <v>1240</v>
      </c>
      <c r="C41" t="s">
        <v>1241</v>
      </c>
      <c r="D41" s="11" t="s">
        <v>1242</v>
      </c>
      <c r="E41" s="13">
        <v>32577</v>
      </c>
      <c r="F41" t="s">
        <v>28</v>
      </c>
      <c r="G41" t="s">
        <v>62</v>
      </c>
      <c r="H41" t="s">
        <v>1070</v>
      </c>
      <c r="I41" t="s">
        <v>1238</v>
      </c>
      <c r="J41" t="s">
        <v>522</v>
      </c>
      <c r="K41" t="s">
        <v>1243</v>
      </c>
      <c r="L41" t="s">
        <v>1244</v>
      </c>
      <c r="M41" s="14" t="s">
        <v>30</v>
      </c>
      <c r="N41" s="13">
        <v>41486</v>
      </c>
      <c r="O41" s="15">
        <f>2413.5+2413</f>
        <v>4826.5</v>
      </c>
      <c r="P41">
        <v>1</v>
      </c>
    </row>
    <row r="42" spans="1:18">
      <c r="A42">
        <v>11</v>
      </c>
      <c r="B42" t="s">
        <v>988</v>
      </c>
      <c r="C42" t="s">
        <v>989</v>
      </c>
      <c r="D42" s="11" t="s">
        <v>990</v>
      </c>
      <c r="E42" s="13">
        <v>30365</v>
      </c>
      <c r="F42" t="s">
        <v>189</v>
      </c>
      <c r="G42" t="s">
        <v>238</v>
      </c>
      <c r="H42" t="s">
        <v>991</v>
      </c>
      <c r="I42" t="s">
        <v>23</v>
      </c>
      <c r="J42" t="s">
        <v>522</v>
      </c>
      <c r="K42" t="s">
        <v>992</v>
      </c>
      <c r="L42" t="s">
        <v>993</v>
      </c>
      <c r="M42" s="14" t="s">
        <v>24</v>
      </c>
      <c r="N42" s="13">
        <v>41474</v>
      </c>
      <c r="O42" s="15">
        <v>4074.92</v>
      </c>
      <c r="P42">
        <v>1</v>
      </c>
    </row>
    <row r="43" spans="1:18">
      <c r="A43">
        <v>12</v>
      </c>
      <c r="B43" t="s">
        <v>884</v>
      </c>
      <c r="C43" t="s">
        <v>885</v>
      </c>
      <c r="D43" s="11" t="s">
        <v>886</v>
      </c>
      <c r="E43" s="13">
        <v>28462</v>
      </c>
      <c r="F43" t="s">
        <v>28</v>
      </c>
      <c r="G43" t="s">
        <v>62</v>
      </c>
      <c r="H43" t="s">
        <v>655</v>
      </c>
      <c r="I43" t="s">
        <v>450</v>
      </c>
      <c r="J43" t="s">
        <v>522</v>
      </c>
      <c r="K43" t="s">
        <v>887</v>
      </c>
      <c r="L43" t="s">
        <v>888</v>
      </c>
      <c r="M43" s="14" t="s">
        <v>30</v>
      </c>
      <c r="N43" s="13">
        <v>41470</v>
      </c>
      <c r="O43" s="15">
        <v>4532.5</v>
      </c>
      <c r="P43">
        <v>1</v>
      </c>
    </row>
    <row r="44" spans="1:18">
      <c r="A44">
        <v>13</v>
      </c>
      <c r="B44" t="s">
        <v>1245</v>
      </c>
      <c r="C44" t="s">
        <v>1246</v>
      </c>
      <c r="D44" s="11" t="s">
        <v>1247</v>
      </c>
      <c r="E44" s="13">
        <v>30555</v>
      </c>
      <c r="F44" t="s">
        <v>28</v>
      </c>
      <c r="G44" t="s">
        <v>62</v>
      </c>
      <c r="H44" t="s">
        <v>655</v>
      </c>
      <c r="I44" t="s">
        <v>1200</v>
      </c>
      <c r="J44" t="s">
        <v>522</v>
      </c>
      <c r="K44" t="s">
        <v>1248</v>
      </c>
      <c r="L44" t="s">
        <v>1249</v>
      </c>
      <c r="M44" s="40" t="s">
        <v>474</v>
      </c>
      <c r="N44" s="13">
        <v>41472</v>
      </c>
      <c r="O44" s="15">
        <v>0</v>
      </c>
      <c r="P44">
        <v>0</v>
      </c>
    </row>
    <row r="45" spans="1:18">
      <c r="A45">
        <v>14</v>
      </c>
      <c r="B45" t="s">
        <v>1250</v>
      </c>
      <c r="C45" t="s">
        <v>1251</v>
      </c>
      <c r="D45" s="11" t="s">
        <v>1252</v>
      </c>
      <c r="E45" s="13">
        <v>29714</v>
      </c>
      <c r="F45" t="s">
        <v>123</v>
      </c>
      <c r="G45" t="s">
        <v>124</v>
      </c>
      <c r="H45" t="s">
        <v>1253</v>
      </c>
      <c r="I45" t="s">
        <v>23</v>
      </c>
      <c r="J45" t="s">
        <v>522</v>
      </c>
      <c r="K45" t="s">
        <v>1254</v>
      </c>
      <c r="L45" t="s">
        <v>1255</v>
      </c>
      <c r="M45" s="39" t="s">
        <v>30</v>
      </c>
      <c r="N45" s="13">
        <v>41498</v>
      </c>
      <c r="O45" s="15">
        <f>1007.06+2349</f>
        <v>3356.06</v>
      </c>
      <c r="P45" t="s">
        <v>1256</v>
      </c>
    </row>
    <row r="46" spans="1:18">
      <c r="D46" s="11"/>
      <c r="E46" s="13"/>
      <c r="M46" s="6"/>
      <c r="N46" s="13"/>
      <c r="O46" s="15"/>
    </row>
    <row r="47" spans="1:18">
      <c r="D47" s="11"/>
      <c r="E47" s="13"/>
      <c r="M47" s="6"/>
      <c r="N47" s="13"/>
      <c r="O47" s="15"/>
    </row>
    <row r="48" spans="1:18" ht="18.75">
      <c r="A48" s="8" t="s">
        <v>816</v>
      </c>
      <c r="B48" s="8"/>
      <c r="C48" s="8"/>
      <c r="D48" s="8"/>
      <c r="E48" s="8"/>
      <c r="F48" s="8"/>
      <c r="G48" s="8"/>
      <c r="H48" s="8"/>
      <c r="I48" s="8"/>
      <c r="J48" s="8"/>
      <c r="K48" s="8"/>
      <c r="L48" s="8"/>
      <c r="M48" s="8"/>
      <c r="N48" s="8"/>
      <c r="O48" s="8"/>
      <c r="P48" s="8"/>
      <c r="Q48" s="8"/>
    </row>
    <row r="49" spans="1:18">
      <c r="A49">
        <v>1</v>
      </c>
      <c r="B49" t="s">
        <v>780</v>
      </c>
      <c r="C49" t="s">
        <v>1257</v>
      </c>
      <c r="D49" s="11" t="s">
        <v>1258</v>
      </c>
      <c r="E49" s="13">
        <v>29599</v>
      </c>
      <c r="F49" t="s">
        <v>28</v>
      </c>
      <c r="G49" t="s">
        <v>1259</v>
      </c>
      <c r="H49" t="s">
        <v>1253</v>
      </c>
      <c r="I49" t="s">
        <v>23</v>
      </c>
      <c r="J49" t="s">
        <v>522</v>
      </c>
      <c r="K49" t="s">
        <v>1260</v>
      </c>
      <c r="L49" s="32" t="s">
        <v>1261</v>
      </c>
      <c r="M49" s="14" t="s">
        <v>30</v>
      </c>
      <c r="N49" s="13">
        <v>41393</v>
      </c>
      <c r="O49" s="15">
        <v>3667.95</v>
      </c>
      <c r="P49">
        <v>1</v>
      </c>
      <c r="Q49" s="27">
        <f>SUM(O49:O50)</f>
        <v>7851.73</v>
      </c>
    </row>
    <row r="50" spans="1:18">
      <c r="A50">
        <v>2</v>
      </c>
      <c r="B50" t="s">
        <v>130</v>
      </c>
      <c r="C50" t="s">
        <v>1262</v>
      </c>
      <c r="D50" s="11" t="s">
        <v>132</v>
      </c>
      <c r="E50" s="13">
        <v>26233</v>
      </c>
      <c r="F50" t="s">
        <v>28</v>
      </c>
      <c r="G50" t="s">
        <v>134</v>
      </c>
      <c r="H50" t="s">
        <v>1263</v>
      </c>
      <c r="I50" t="s">
        <v>23</v>
      </c>
      <c r="J50" t="s">
        <v>522</v>
      </c>
      <c r="K50" t="s">
        <v>1264</v>
      </c>
      <c r="L50" t="s">
        <v>1265</v>
      </c>
      <c r="M50" s="14" t="s">
        <v>24</v>
      </c>
      <c r="N50" s="13">
        <v>41439</v>
      </c>
      <c r="O50" s="15">
        <f>2021.76+2162.02</f>
        <v>4183.78</v>
      </c>
      <c r="P50">
        <v>2</v>
      </c>
      <c r="Q50" s="34"/>
      <c r="R50" s="13"/>
    </row>
    <row r="51" spans="1:18">
      <c r="D51" s="11"/>
      <c r="E51" s="13"/>
      <c r="M51" s="6"/>
      <c r="N51" s="13"/>
      <c r="O51" s="15"/>
    </row>
    <row r="52" spans="1:18">
      <c r="E52" s="13"/>
      <c r="N52" s="13"/>
      <c r="O52" s="15"/>
    </row>
    <row r="53" spans="1:18" ht="18.75">
      <c r="A53" s="8" t="s">
        <v>895</v>
      </c>
      <c r="B53" s="8"/>
      <c r="C53" s="8"/>
      <c r="D53" s="8"/>
      <c r="E53" s="8"/>
      <c r="F53" s="8"/>
      <c r="G53" s="8"/>
      <c r="H53" s="8"/>
      <c r="I53" s="8"/>
      <c r="J53" s="8"/>
      <c r="K53" s="8"/>
      <c r="L53" s="8"/>
      <c r="M53" s="8"/>
      <c r="N53" s="8"/>
      <c r="O53" s="8"/>
      <c r="P53" s="8"/>
      <c r="Q53" s="8"/>
    </row>
    <row r="54" spans="1:18" ht="135">
      <c r="A54">
        <v>1</v>
      </c>
      <c r="B54" t="s">
        <v>1266</v>
      </c>
      <c r="C54" t="s">
        <v>1267</v>
      </c>
      <c r="D54" s="11" t="s">
        <v>1268</v>
      </c>
      <c r="E54" s="13">
        <v>32607</v>
      </c>
      <c r="F54" t="s">
        <v>28</v>
      </c>
      <c r="G54" t="s">
        <v>1120</v>
      </c>
      <c r="H54" t="s">
        <v>1269</v>
      </c>
      <c r="I54" t="s">
        <v>83</v>
      </c>
      <c r="J54" t="s">
        <v>1270</v>
      </c>
      <c r="K54" t="s">
        <v>1271</v>
      </c>
      <c r="L54" s="35" t="s">
        <v>1272</v>
      </c>
      <c r="M54" s="14" t="s">
        <v>30</v>
      </c>
      <c r="N54" s="13">
        <v>41310</v>
      </c>
      <c r="O54" s="15">
        <v>3855</v>
      </c>
      <c r="P54">
        <v>1</v>
      </c>
      <c r="Q54" s="27">
        <f>SUM(O54:O67)</f>
        <v>55918.969999999994</v>
      </c>
    </row>
    <row r="55" spans="1:18">
      <c r="A55">
        <v>2</v>
      </c>
      <c r="B55" t="s">
        <v>1273</v>
      </c>
      <c r="C55" t="s">
        <v>1274</v>
      </c>
      <c r="D55" s="11" t="s">
        <v>1275</v>
      </c>
      <c r="E55" s="13">
        <v>31048</v>
      </c>
      <c r="F55" t="s">
        <v>28</v>
      </c>
      <c r="G55" t="s">
        <v>1276</v>
      </c>
      <c r="H55" t="s">
        <v>1277</v>
      </c>
      <c r="I55" t="s">
        <v>1278</v>
      </c>
      <c r="J55" t="s">
        <v>1270</v>
      </c>
      <c r="K55" t="s">
        <v>550</v>
      </c>
      <c r="L55" t="s">
        <v>1279</v>
      </c>
      <c r="M55" s="14" t="s">
        <v>30</v>
      </c>
      <c r="N55" s="13">
        <v>41311</v>
      </c>
      <c r="O55" s="15">
        <v>3429</v>
      </c>
      <c r="P55">
        <v>1</v>
      </c>
      <c r="Q55" s="34"/>
      <c r="R55" s="13"/>
    </row>
    <row r="56" spans="1:18" ht="243">
      <c r="A56">
        <v>3</v>
      </c>
      <c r="B56" s="29" t="s">
        <v>574</v>
      </c>
      <c r="C56" s="29" t="s">
        <v>1280</v>
      </c>
      <c r="D56" s="11" t="s">
        <v>1281</v>
      </c>
      <c r="E56" s="13">
        <v>28009</v>
      </c>
      <c r="F56" t="s">
        <v>28</v>
      </c>
      <c r="G56" t="s">
        <v>62</v>
      </c>
      <c r="H56" t="s">
        <v>638</v>
      </c>
      <c r="I56" t="s">
        <v>1282</v>
      </c>
      <c r="J56" t="s">
        <v>1270</v>
      </c>
      <c r="K56" s="29" t="s">
        <v>887</v>
      </c>
      <c r="L56" s="44" t="s">
        <v>1283</v>
      </c>
      <c r="M56" s="14" t="s">
        <v>30</v>
      </c>
      <c r="N56" s="13">
        <v>40952</v>
      </c>
      <c r="O56" s="15">
        <v>4257</v>
      </c>
      <c r="P56">
        <v>1</v>
      </c>
    </row>
    <row r="57" spans="1:18">
      <c r="A57">
        <v>4</v>
      </c>
      <c r="B57" t="s">
        <v>1284</v>
      </c>
      <c r="C57" t="s">
        <v>1285</v>
      </c>
      <c r="D57" s="11" t="s">
        <v>1286</v>
      </c>
      <c r="E57" s="13">
        <v>26136</v>
      </c>
      <c r="F57" t="s">
        <v>28</v>
      </c>
      <c r="G57" t="s">
        <v>62</v>
      </c>
      <c r="H57" t="s">
        <v>1287</v>
      </c>
      <c r="I57" t="s">
        <v>645</v>
      </c>
      <c r="J57" t="s">
        <v>522</v>
      </c>
      <c r="K57" t="s">
        <v>1288</v>
      </c>
      <c r="L57" t="s">
        <v>1289</v>
      </c>
      <c r="M57" s="14" t="s">
        <v>30</v>
      </c>
      <c r="N57" s="13">
        <v>40954</v>
      </c>
      <c r="O57" s="15">
        <v>3861</v>
      </c>
      <c r="P57">
        <v>1</v>
      </c>
    </row>
    <row r="58" spans="1:18">
      <c r="A58">
        <v>5</v>
      </c>
      <c r="B58" t="s">
        <v>1290</v>
      </c>
      <c r="C58" t="s">
        <v>1291</v>
      </c>
      <c r="D58" s="11" t="s">
        <v>1292</v>
      </c>
      <c r="E58" s="13">
        <v>33022</v>
      </c>
      <c r="F58" t="s">
        <v>28</v>
      </c>
      <c r="G58" t="s">
        <v>62</v>
      </c>
      <c r="H58" t="s">
        <v>1293</v>
      </c>
      <c r="I58" t="s">
        <v>23</v>
      </c>
      <c r="J58" t="s">
        <v>522</v>
      </c>
      <c r="K58" t="s">
        <v>1294</v>
      </c>
      <c r="L58" t="s">
        <v>1295</v>
      </c>
      <c r="M58" s="14" t="s">
        <v>30</v>
      </c>
      <c r="N58" s="13">
        <v>40967</v>
      </c>
      <c r="O58" s="15">
        <v>4539.5</v>
      </c>
      <c r="P58">
        <v>1</v>
      </c>
    </row>
    <row r="59" spans="1:18">
      <c r="A59">
        <v>6</v>
      </c>
      <c r="B59" t="s">
        <v>1296</v>
      </c>
      <c r="C59" t="s">
        <v>1297</v>
      </c>
      <c r="D59" s="11" t="s">
        <v>1298</v>
      </c>
      <c r="E59" s="13">
        <v>32319</v>
      </c>
      <c r="F59" t="s">
        <v>28</v>
      </c>
      <c r="G59" t="s">
        <v>62</v>
      </c>
      <c r="H59" t="s">
        <v>963</v>
      </c>
      <c r="I59" t="s">
        <v>239</v>
      </c>
      <c r="J59" t="s">
        <v>522</v>
      </c>
      <c r="K59" t="s">
        <v>1299</v>
      </c>
      <c r="L59" t="s">
        <v>1300</v>
      </c>
      <c r="M59" s="14" t="s">
        <v>30</v>
      </c>
      <c r="N59" s="13">
        <v>41381</v>
      </c>
      <c r="O59" s="15">
        <f>1220+1220+1200+1160</f>
        <v>4800</v>
      </c>
      <c r="P59">
        <v>4</v>
      </c>
    </row>
    <row r="60" spans="1:18">
      <c r="A60">
        <v>7</v>
      </c>
      <c r="B60" t="s">
        <v>1301</v>
      </c>
      <c r="C60" t="s">
        <v>1302</v>
      </c>
      <c r="D60" s="11" t="s">
        <v>1303</v>
      </c>
      <c r="E60" s="13">
        <v>33251</v>
      </c>
      <c r="F60" t="s">
        <v>28</v>
      </c>
      <c r="G60" t="s">
        <v>1304</v>
      </c>
      <c r="H60" t="s">
        <v>1305</v>
      </c>
      <c r="I60" t="s">
        <v>23</v>
      </c>
      <c r="J60" t="s">
        <v>522</v>
      </c>
      <c r="K60" t="s">
        <v>1306</v>
      </c>
      <c r="L60" t="s">
        <v>1307</v>
      </c>
      <c r="M60" s="14" t="s">
        <v>30</v>
      </c>
      <c r="N60" s="13">
        <v>41337</v>
      </c>
      <c r="O60" s="15">
        <v>4532.5</v>
      </c>
      <c r="P60">
        <v>1</v>
      </c>
    </row>
    <row r="61" spans="1:18">
      <c r="A61">
        <v>8</v>
      </c>
      <c r="B61" t="s">
        <v>160</v>
      </c>
      <c r="C61" t="s">
        <v>1308</v>
      </c>
      <c r="D61" s="11" t="s">
        <v>1309</v>
      </c>
      <c r="E61" s="13">
        <v>29757</v>
      </c>
      <c r="F61" t="s">
        <v>189</v>
      </c>
      <c r="G61" t="s">
        <v>238</v>
      </c>
      <c r="I61" t="s">
        <v>83</v>
      </c>
      <c r="J61" t="s">
        <v>522</v>
      </c>
      <c r="M61" s="14" t="s">
        <v>30</v>
      </c>
      <c r="N61" s="13">
        <v>41340</v>
      </c>
      <c r="O61" s="15">
        <v>4142.7299999999996</v>
      </c>
      <c r="P61">
        <v>1</v>
      </c>
    </row>
    <row r="62" spans="1:18">
      <c r="A62">
        <v>9</v>
      </c>
      <c r="B62" t="s">
        <v>611</v>
      </c>
      <c r="C62" t="s">
        <v>612</v>
      </c>
      <c r="D62" s="11" t="s">
        <v>613</v>
      </c>
      <c r="E62" s="13">
        <v>31946</v>
      </c>
      <c r="F62" t="s">
        <v>28</v>
      </c>
      <c r="G62" t="s">
        <v>614</v>
      </c>
      <c r="H62" t="s">
        <v>615</v>
      </c>
      <c r="I62" t="s">
        <v>616</v>
      </c>
      <c r="J62" t="s">
        <v>522</v>
      </c>
      <c r="K62" t="s">
        <v>617</v>
      </c>
      <c r="L62" t="s">
        <v>618</v>
      </c>
      <c r="M62" s="14" t="s">
        <v>30</v>
      </c>
      <c r="N62" s="13">
        <v>41380</v>
      </c>
      <c r="O62" s="15">
        <f>1222.65+1222.65+1222.65+1222.65</f>
        <v>4890.6000000000004</v>
      </c>
      <c r="P62">
        <v>4</v>
      </c>
    </row>
    <row r="63" spans="1:18">
      <c r="A63">
        <v>10</v>
      </c>
      <c r="B63" t="s">
        <v>739</v>
      </c>
      <c r="C63" t="s">
        <v>1310</v>
      </c>
      <c r="D63" s="11" t="s">
        <v>1311</v>
      </c>
      <c r="E63" s="13">
        <v>33124</v>
      </c>
      <c r="F63" t="s">
        <v>28</v>
      </c>
      <c r="G63" t="s">
        <v>62</v>
      </c>
      <c r="H63" t="s">
        <v>638</v>
      </c>
      <c r="I63" t="s">
        <v>239</v>
      </c>
      <c r="J63" t="s">
        <v>522</v>
      </c>
      <c r="K63" t="s">
        <v>814</v>
      </c>
      <c r="L63" t="s">
        <v>1312</v>
      </c>
      <c r="M63" s="39" t="s">
        <v>30</v>
      </c>
      <c r="N63" s="13">
        <v>41355</v>
      </c>
      <c r="O63" s="15">
        <f>1210+1210+1210</f>
        <v>3630</v>
      </c>
      <c r="P63" s="42" t="s">
        <v>1256</v>
      </c>
    </row>
    <row r="64" spans="1:18">
      <c r="A64">
        <v>11</v>
      </c>
      <c r="B64" t="s">
        <v>1313</v>
      </c>
      <c r="C64" t="s">
        <v>1314</v>
      </c>
      <c r="D64" s="11" t="s">
        <v>1315</v>
      </c>
      <c r="E64" s="13">
        <v>32839</v>
      </c>
      <c r="F64" t="s">
        <v>123</v>
      </c>
      <c r="G64" t="s">
        <v>514</v>
      </c>
      <c r="H64" t="s">
        <v>1316</v>
      </c>
      <c r="I64" t="s">
        <v>23</v>
      </c>
      <c r="J64" t="s">
        <v>522</v>
      </c>
      <c r="K64" t="s">
        <v>1317</v>
      </c>
      <c r="L64" t="s">
        <v>1318</v>
      </c>
      <c r="M64" s="39" t="s">
        <v>30</v>
      </c>
      <c r="N64" s="13">
        <v>41354</v>
      </c>
      <c r="O64" s="15">
        <f>1002.1+994.65</f>
        <v>1996.75</v>
      </c>
      <c r="P64" s="42" t="s">
        <v>1196</v>
      </c>
    </row>
    <row r="65" spans="1:18">
      <c r="A65">
        <v>12</v>
      </c>
      <c r="B65" t="s">
        <v>1319</v>
      </c>
      <c r="C65" t="s">
        <v>1320</v>
      </c>
      <c r="D65" s="11" t="s">
        <v>1321</v>
      </c>
      <c r="E65" s="13">
        <v>32661</v>
      </c>
      <c r="F65" t="s">
        <v>28</v>
      </c>
      <c r="G65" t="s">
        <v>1120</v>
      </c>
      <c r="H65" t="s">
        <v>1322</v>
      </c>
      <c r="I65" t="s">
        <v>23</v>
      </c>
      <c r="J65" t="s">
        <v>542</v>
      </c>
      <c r="K65" t="s">
        <v>752</v>
      </c>
      <c r="L65" t="s">
        <v>1323</v>
      </c>
      <c r="M65" s="14" t="s">
        <v>30</v>
      </c>
      <c r="N65" s="13">
        <v>41346</v>
      </c>
      <c r="O65" s="15">
        <f>2260+2200</f>
        <v>4460</v>
      </c>
      <c r="P65">
        <v>2</v>
      </c>
    </row>
    <row r="66" spans="1:18">
      <c r="A66">
        <v>13</v>
      </c>
      <c r="B66" t="s">
        <v>902</v>
      </c>
      <c r="C66" t="s">
        <v>903</v>
      </c>
      <c r="D66" s="11" t="s">
        <v>904</v>
      </c>
      <c r="E66" s="13">
        <v>28314</v>
      </c>
      <c r="F66" t="s">
        <v>28</v>
      </c>
      <c r="G66" t="s">
        <v>62</v>
      </c>
      <c r="H66" t="s">
        <v>638</v>
      </c>
      <c r="I66" t="s">
        <v>645</v>
      </c>
      <c r="J66" t="s">
        <v>522</v>
      </c>
      <c r="K66" t="s">
        <v>1324</v>
      </c>
      <c r="L66" t="s">
        <v>1325</v>
      </c>
      <c r="M66" s="14" t="s">
        <v>30</v>
      </c>
      <c r="N66" s="13">
        <v>41366</v>
      </c>
      <c r="O66" s="15">
        <f>2384.5+2348.4</f>
        <v>4732.8999999999996</v>
      </c>
      <c r="P66">
        <v>2</v>
      </c>
    </row>
    <row r="67" spans="1:18">
      <c r="A67">
        <v>14</v>
      </c>
      <c r="B67" t="s">
        <v>1326</v>
      </c>
      <c r="C67" t="s">
        <v>1327</v>
      </c>
      <c r="D67" s="11" t="s">
        <v>1328</v>
      </c>
      <c r="E67" s="13"/>
      <c r="F67" t="s">
        <v>40</v>
      </c>
      <c r="G67" t="s">
        <v>58</v>
      </c>
      <c r="M67" s="39" t="s">
        <v>30</v>
      </c>
      <c r="N67" s="13">
        <v>41380</v>
      </c>
      <c r="O67" s="15">
        <f>942.33+930.66+919</f>
        <v>2791.99</v>
      </c>
      <c r="P67" s="42" t="s">
        <v>1256</v>
      </c>
    </row>
    <row r="68" spans="1:18">
      <c r="E68" s="13"/>
      <c r="N68" s="13"/>
      <c r="O68" s="15"/>
    </row>
    <row r="69" spans="1:18">
      <c r="E69" s="13"/>
      <c r="N69" s="13"/>
      <c r="O69" s="15"/>
    </row>
    <row r="70" spans="1:18" ht="18.75">
      <c r="A70" s="8" t="s">
        <v>954</v>
      </c>
      <c r="B70" s="8"/>
      <c r="C70" s="8"/>
      <c r="D70" s="8"/>
      <c r="E70" s="8"/>
      <c r="F70" s="8"/>
      <c r="G70" s="8"/>
      <c r="H70" s="8"/>
      <c r="I70" s="8"/>
      <c r="J70" s="8"/>
      <c r="K70" s="8"/>
      <c r="L70" s="8"/>
      <c r="M70" s="8"/>
      <c r="N70" s="8"/>
      <c r="O70" s="8"/>
      <c r="P70" s="8"/>
      <c r="Q70" s="8"/>
    </row>
    <row r="71" spans="1:18">
      <c r="A71">
        <v>1</v>
      </c>
      <c r="B71" t="s">
        <v>1329</v>
      </c>
      <c r="C71" t="s">
        <v>1330</v>
      </c>
      <c r="D71" s="11" t="s">
        <v>1331</v>
      </c>
      <c r="E71" s="13">
        <v>32715</v>
      </c>
      <c r="F71" t="s">
        <v>28</v>
      </c>
      <c r="G71" t="s">
        <v>614</v>
      </c>
      <c r="H71" t="s">
        <v>558</v>
      </c>
      <c r="I71" t="s">
        <v>1332</v>
      </c>
      <c r="J71" t="s">
        <v>522</v>
      </c>
      <c r="K71" t="s">
        <v>1333</v>
      </c>
      <c r="L71" t="s">
        <v>1334</v>
      </c>
      <c r="M71" s="14" t="s">
        <v>30</v>
      </c>
      <c r="N71" s="13">
        <v>41234</v>
      </c>
      <c r="O71" s="15">
        <v>3550.5</v>
      </c>
      <c r="P71">
        <v>1</v>
      </c>
      <c r="Q71" s="27">
        <f>SUM(O71:O120)</f>
        <v>45181.32</v>
      </c>
    </row>
    <row r="72" spans="1:18">
      <c r="A72">
        <v>2</v>
      </c>
      <c r="B72" t="s">
        <v>412</v>
      </c>
      <c r="C72" t="s">
        <v>413</v>
      </c>
      <c r="D72" s="11" t="s">
        <v>414</v>
      </c>
      <c r="E72" s="13">
        <v>32057</v>
      </c>
      <c r="F72" t="s">
        <v>28</v>
      </c>
      <c r="G72" t="s">
        <v>416</v>
      </c>
      <c r="H72" t="s">
        <v>1335</v>
      </c>
      <c r="I72" t="s">
        <v>239</v>
      </c>
      <c r="J72" t="s">
        <v>542</v>
      </c>
      <c r="K72" t="s">
        <v>1336</v>
      </c>
      <c r="L72" t="s">
        <v>1337</v>
      </c>
      <c r="M72" s="14" t="s">
        <v>30</v>
      </c>
      <c r="N72" s="13">
        <v>41246</v>
      </c>
      <c r="O72" s="15">
        <f>2347+2180</f>
        <v>4527</v>
      </c>
      <c r="P72">
        <v>2</v>
      </c>
      <c r="Q72" s="34"/>
      <c r="R72" s="13"/>
    </row>
    <row r="73" spans="1:18">
      <c r="A73">
        <v>3</v>
      </c>
      <c r="B73" t="s">
        <v>446</v>
      </c>
      <c r="C73" t="s">
        <v>994</v>
      </c>
      <c r="D73" s="11" t="s">
        <v>995</v>
      </c>
      <c r="E73" s="13">
        <v>28040</v>
      </c>
      <c r="F73" t="s">
        <v>40</v>
      </c>
      <c r="G73" t="s">
        <v>996</v>
      </c>
      <c r="H73" t="s">
        <v>652</v>
      </c>
      <c r="I73" t="s">
        <v>23</v>
      </c>
      <c r="J73" t="s">
        <v>522</v>
      </c>
      <c r="K73" s="29" t="s">
        <v>997</v>
      </c>
      <c r="L73" s="29" t="s">
        <v>998</v>
      </c>
      <c r="M73" s="14" t="s">
        <v>24</v>
      </c>
      <c r="N73" s="13">
        <v>41240</v>
      </c>
      <c r="O73" s="15">
        <v>3584.31</v>
      </c>
      <c r="P73">
        <v>1</v>
      </c>
    </row>
    <row r="74" spans="1:18">
      <c r="A74">
        <v>4</v>
      </c>
      <c r="B74" t="s">
        <v>1338</v>
      </c>
      <c r="C74" t="s">
        <v>1339</v>
      </c>
      <c r="D74" s="11" t="s">
        <v>1340</v>
      </c>
      <c r="E74" s="13">
        <v>32163</v>
      </c>
      <c r="F74" t="s">
        <v>28</v>
      </c>
      <c r="G74" t="s">
        <v>792</v>
      </c>
      <c r="H74" t="s">
        <v>875</v>
      </c>
      <c r="I74" t="s">
        <v>239</v>
      </c>
      <c r="J74" t="s">
        <v>522</v>
      </c>
      <c r="K74" t="s">
        <v>1341</v>
      </c>
      <c r="L74" t="s">
        <v>1342</v>
      </c>
      <c r="M74" s="14" t="s">
        <v>30</v>
      </c>
      <c r="N74" s="13">
        <v>41240</v>
      </c>
      <c r="O74" s="15">
        <v>3908.76</v>
      </c>
      <c r="P74">
        <v>1</v>
      </c>
    </row>
    <row r="75" spans="1:18">
      <c r="A75">
        <v>5</v>
      </c>
      <c r="B75" t="s">
        <v>1343</v>
      </c>
      <c r="C75" t="s">
        <v>1344</v>
      </c>
      <c r="D75" s="11" t="s">
        <v>1345</v>
      </c>
      <c r="E75" s="13">
        <v>23045</v>
      </c>
      <c r="F75" t="s">
        <v>40</v>
      </c>
      <c r="G75" t="s">
        <v>58</v>
      </c>
      <c r="H75" t="s">
        <v>1014</v>
      </c>
      <c r="I75" t="s">
        <v>23</v>
      </c>
      <c r="J75" t="s">
        <v>542</v>
      </c>
      <c r="K75" t="s">
        <v>1336</v>
      </c>
      <c r="L75" t="s">
        <v>1346</v>
      </c>
      <c r="M75" s="14" t="s">
        <v>24</v>
      </c>
      <c r="N75" s="13">
        <v>41246</v>
      </c>
      <c r="O75" s="15">
        <v>3571.31</v>
      </c>
      <c r="P75">
        <v>1</v>
      </c>
    </row>
    <row r="76" spans="1:18">
      <c r="A76">
        <v>6</v>
      </c>
      <c r="B76" t="s">
        <v>1347</v>
      </c>
      <c r="C76" t="s">
        <v>1348</v>
      </c>
      <c r="D76" s="11" t="s">
        <v>1349</v>
      </c>
      <c r="E76" s="13">
        <v>33270</v>
      </c>
      <c r="F76" t="s">
        <v>28</v>
      </c>
      <c r="G76" t="s">
        <v>1350</v>
      </c>
      <c r="H76" t="s">
        <v>558</v>
      </c>
      <c r="I76" t="s">
        <v>645</v>
      </c>
      <c r="J76" t="s">
        <v>1270</v>
      </c>
      <c r="K76" t="s">
        <v>1351</v>
      </c>
      <c r="L76" t="s">
        <v>1352</v>
      </c>
      <c r="M76" s="14" t="s">
        <v>30</v>
      </c>
      <c r="N76" s="13">
        <v>41250</v>
      </c>
      <c r="O76" s="15">
        <v>4500</v>
      </c>
      <c r="P76">
        <v>1</v>
      </c>
    </row>
    <row r="77" spans="1:18">
      <c r="A77">
        <v>7</v>
      </c>
      <c r="B77" t="s">
        <v>1353</v>
      </c>
      <c r="C77" t="s">
        <v>1354</v>
      </c>
      <c r="D77" s="11" t="s">
        <v>1355</v>
      </c>
      <c r="E77" s="13">
        <v>31880</v>
      </c>
      <c r="F77" t="s">
        <v>123</v>
      </c>
      <c r="G77" t="s">
        <v>1356</v>
      </c>
      <c r="H77" t="s">
        <v>558</v>
      </c>
      <c r="I77" t="s">
        <v>450</v>
      </c>
      <c r="J77" t="s">
        <v>1270</v>
      </c>
      <c r="K77" t="s">
        <v>1357</v>
      </c>
      <c r="L77" t="s">
        <v>1358</v>
      </c>
      <c r="M77" s="14" t="s">
        <v>30</v>
      </c>
      <c r="N77" s="13">
        <v>41250</v>
      </c>
      <c r="O77" s="15">
        <v>3909.37</v>
      </c>
      <c r="P77">
        <v>1</v>
      </c>
    </row>
    <row r="78" spans="1:18">
      <c r="A78">
        <v>8</v>
      </c>
      <c r="B78" t="s">
        <v>1359</v>
      </c>
      <c r="C78" t="s">
        <v>1360</v>
      </c>
      <c r="D78" s="11" t="s">
        <v>1361</v>
      </c>
      <c r="E78" s="13">
        <v>23744</v>
      </c>
      <c r="F78" t="s">
        <v>409</v>
      </c>
      <c r="G78" t="s">
        <v>1098</v>
      </c>
      <c r="H78" t="s">
        <v>1362</v>
      </c>
      <c r="I78" t="s">
        <v>1363</v>
      </c>
      <c r="J78" t="s">
        <v>522</v>
      </c>
      <c r="K78" t="s">
        <v>1364</v>
      </c>
      <c r="L78" t="s">
        <v>1365</v>
      </c>
      <c r="M78" s="14" t="s">
        <v>30</v>
      </c>
      <c r="N78" s="13">
        <v>41253</v>
      </c>
      <c r="O78" s="15">
        <v>3146.73</v>
      </c>
      <c r="P78">
        <v>1</v>
      </c>
    </row>
    <row r="79" spans="1:18">
      <c r="A79">
        <v>9</v>
      </c>
      <c r="B79" t="s">
        <v>1366</v>
      </c>
      <c r="C79" t="s">
        <v>1367</v>
      </c>
      <c r="D79" s="11" t="s">
        <v>1368</v>
      </c>
      <c r="E79" s="13">
        <v>30138</v>
      </c>
      <c r="F79" t="s">
        <v>460</v>
      </c>
      <c r="G79" t="s">
        <v>461</v>
      </c>
      <c r="H79" t="s">
        <v>558</v>
      </c>
      <c r="I79" t="s">
        <v>645</v>
      </c>
      <c r="J79" t="s">
        <v>522</v>
      </c>
      <c r="K79" t="s">
        <v>1369</v>
      </c>
      <c r="L79" t="s">
        <v>1370</v>
      </c>
      <c r="M79" s="14" t="s">
        <v>24</v>
      </c>
      <c r="N79" s="13">
        <v>41258</v>
      </c>
      <c r="O79" s="15">
        <v>3513.16</v>
      </c>
      <c r="P79">
        <v>1</v>
      </c>
    </row>
    <row r="80" spans="1:18">
      <c r="A80">
        <v>10</v>
      </c>
      <c r="B80" t="s">
        <v>1043</v>
      </c>
      <c r="C80" t="s">
        <v>1044</v>
      </c>
      <c r="D80" s="11" t="s">
        <v>1045</v>
      </c>
      <c r="E80" s="13">
        <v>32667</v>
      </c>
      <c r="F80" t="s">
        <v>28</v>
      </c>
      <c r="G80" t="s">
        <v>62</v>
      </c>
      <c r="H80" t="s">
        <v>1371</v>
      </c>
      <c r="I80" t="s">
        <v>645</v>
      </c>
      <c r="J80" t="s">
        <v>522</v>
      </c>
      <c r="K80" t="s">
        <v>1372</v>
      </c>
      <c r="L80" t="s">
        <v>1373</v>
      </c>
      <c r="M80" s="40" t="s">
        <v>474</v>
      </c>
      <c r="N80" s="13">
        <v>41262</v>
      </c>
      <c r="O80" s="15">
        <v>0</v>
      </c>
      <c r="P80">
        <v>0</v>
      </c>
    </row>
    <row r="81" spans="1:16">
      <c r="A81">
        <v>11</v>
      </c>
      <c r="B81" t="s">
        <v>1374</v>
      </c>
      <c r="C81" t="s">
        <v>1375</v>
      </c>
      <c r="D81" s="11" t="s">
        <v>1376</v>
      </c>
      <c r="E81" s="13">
        <v>33380</v>
      </c>
      <c r="F81" t="s">
        <v>28</v>
      </c>
      <c r="G81" t="s">
        <v>62</v>
      </c>
      <c r="H81" t="s">
        <v>558</v>
      </c>
      <c r="I81" t="s">
        <v>450</v>
      </c>
      <c r="J81" t="s">
        <v>522</v>
      </c>
      <c r="K81" t="s">
        <v>1377</v>
      </c>
      <c r="L81" t="s">
        <v>1378</v>
      </c>
      <c r="M81" s="14" t="s">
        <v>30</v>
      </c>
      <c r="N81" s="13">
        <v>41262</v>
      </c>
      <c r="O81" s="15">
        <v>3650</v>
      </c>
      <c r="P81">
        <v>1</v>
      </c>
    </row>
    <row r="82" spans="1:16">
      <c r="A82">
        <v>12</v>
      </c>
      <c r="B82" t="s">
        <v>1379</v>
      </c>
      <c r="C82" t="s">
        <v>1380</v>
      </c>
      <c r="D82" s="11" t="s">
        <v>1381</v>
      </c>
      <c r="E82" s="13">
        <v>30880</v>
      </c>
      <c r="F82" t="s">
        <v>28</v>
      </c>
      <c r="G82" t="s">
        <v>62</v>
      </c>
      <c r="H82" t="s">
        <v>655</v>
      </c>
      <c r="I82" t="s">
        <v>645</v>
      </c>
      <c r="J82" t="s">
        <v>522</v>
      </c>
      <c r="K82" t="s">
        <v>1377</v>
      </c>
      <c r="L82" t="s">
        <v>1382</v>
      </c>
      <c r="M82" s="40" t="s">
        <v>474</v>
      </c>
      <c r="N82" s="13">
        <v>41262</v>
      </c>
      <c r="O82" s="15">
        <v>0</v>
      </c>
      <c r="P82">
        <v>0</v>
      </c>
    </row>
    <row r="83" spans="1:16">
      <c r="A83">
        <v>13</v>
      </c>
      <c r="B83" t="s">
        <v>1383</v>
      </c>
      <c r="C83" t="s">
        <v>1384</v>
      </c>
      <c r="D83" s="11" t="s">
        <v>1385</v>
      </c>
      <c r="E83" s="13">
        <v>35697</v>
      </c>
      <c r="F83" t="s">
        <v>347</v>
      </c>
      <c r="G83" t="s">
        <v>1386</v>
      </c>
      <c r="H83" t="s">
        <v>558</v>
      </c>
      <c r="I83" t="s">
        <v>645</v>
      </c>
      <c r="J83" t="s">
        <v>542</v>
      </c>
      <c r="L83" t="s">
        <v>1387</v>
      </c>
      <c r="M83" s="40" t="s">
        <v>474</v>
      </c>
      <c r="N83" s="13">
        <v>41263</v>
      </c>
      <c r="O83" s="15">
        <v>0</v>
      </c>
      <c r="P83">
        <v>0</v>
      </c>
    </row>
    <row r="84" spans="1:16">
      <c r="A84">
        <v>14</v>
      </c>
      <c r="B84" t="s">
        <v>1388</v>
      </c>
      <c r="C84" t="s">
        <v>1389</v>
      </c>
      <c r="D84" s="11" t="s">
        <v>1390</v>
      </c>
      <c r="E84" s="13">
        <v>31352</v>
      </c>
      <c r="F84" t="s">
        <v>28</v>
      </c>
      <c r="G84" t="s">
        <v>858</v>
      </c>
      <c r="H84" t="s">
        <v>638</v>
      </c>
      <c r="I84" t="s">
        <v>645</v>
      </c>
      <c r="J84" t="s">
        <v>522</v>
      </c>
      <c r="K84" t="s">
        <v>1377</v>
      </c>
      <c r="L84" t="s">
        <v>1391</v>
      </c>
      <c r="M84" s="14" t="s">
        <v>30</v>
      </c>
      <c r="N84" s="13">
        <v>41269</v>
      </c>
      <c r="O84" s="15">
        <v>3000</v>
      </c>
      <c r="P84">
        <v>1</v>
      </c>
    </row>
    <row r="85" spans="1:16">
      <c r="A85">
        <v>15</v>
      </c>
      <c r="B85" t="s">
        <v>238</v>
      </c>
      <c r="C85" t="s">
        <v>1004</v>
      </c>
      <c r="D85" s="11" t="s">
        <v>1005</v>
      </c>
      <c r="E85" s="13">
        <v>30978</v>
      </c>
      <c r="F85" t="s">
        <v>28</v>
      </c>
      <c r="G85" t="s">
        <v>1006</v>
      </c>
      <c r="H85" t="s">
        <v>1007</v>
      </c>
      <c r="I85" t="s">
        <v>1008</v>
      </c>
      <c r="J85" t="s">
        <v>522</v>
      </c>
      <c r="K85" t="s">
        <v>1009</v>
      </c>
      <c r="L85" t="s">
        <v>1010</v>
      </c>
      <c r="M85" s="14" t="s">
        <v>24</v>
      </c>
      <c r="N85" s="13">
        <v>41396</v>
      </c>
      <c r="O85" s="15">
        <f>1121.67+3198.51</f>
        <v>4320.18</v>
      </c>
      <c r="P85">
        <v>2</v>
      </c>
    </row>
  </sheetData>
  <hyperlinks>
    <hyperlink ref="D3" r:id="rId1"/>
    <hyperlink ref="D4" r:id="rId2"/>
    <hyperlink ref="D5" r:id="rId3"/>
    <hyperlink ref="D6" r:id="rId4"/>
    <hyperlink ref="D7" r:id="rId5"/>
    <hyperlink ref="D8" r:id="rId6"/>
    <hyperlink ref="D9" r:id="rId7"/>
    <hyperlink ref="D10" r:id="rId8"/>
    <hyperlink ref="D11" r:id="rId9"/>
    <hyperlink ref="D12" r:id="rId10"/>
    <hyperlink ref="D16" r:id="rId11"/>
    <hyperlink ref="D17" r:id="rId12"/>
    <hyperlink ref="D18" r:id="rId13"/>
    <hyperlink ref="D19" r:id="rId14"/>
    <hyperlink ref="D20" r:id="rId15"/>
    <hyperlink ref="D21" r:id="rId16"/>
    <hyperlink ref="D22" r:id="rId17"/>
    <hyperlink ref="D23" r:id="rId18"/>
    <hyperlink ref="D24" r:id="rId19"/>
    <hyperlink ref="D25" r:id="rId20"/>
    <hyperlink ref="D26" r:id="rId21"/>
    <hyperlink ref="D27" r:id="rId22"/>
    <hyperlink ref="D28" r:id="rId23"/>
    <hyperlink ref="D32" r:id="rId24"/>
    <hyperlink ref="D33" r:id="rId25"/>
    <hyperlink ref="D34" r:id="rId26"/>
    <hyperlink ref="D35" r:id="rId27"/>
    <hyperlink ref="D36" r:id="rId28"/>
    <hyperlink ref="D37" r:id="rId29"/>
    <hyperlink ref="D38" r:id="rId30"/>
    <hyperlink ref="D39" r:id="rId31"/>
    <hyperlink ref="D40" r:id="rId32"/>
    <hyperlink ref="D41" r:id="rId33"/>
    <hyperlink ref="D42" r:id="rId34"/>
    <hyperlink ref="D43" r:id="rId35"/>
    <hyperlink ref="D44" r:id="rId36"/>
    <hyperlink ref="D45" r:id="rId37"/>
    <hyperlink ref="D49" r:id="rId38"/>
    <hyperlink ref="D50" r:id="rId39"/>
    <hyperlink ref="D54" r:id="rId40"/>
    <hyperlink ref="D55" r:id="rId41"/>
    <hyperlink ref="D56" r:id="rId42"/>
    <hyperlink ref="D57" r:id="rId43"/>
    <hyperlink ref="D58" r:id="rId44"/>
    <hyperlink ref="D59" r:id="rId45"/>
    <hyperlink ref="D60" r:id="rId46"/>
    <hyperlink ref="D61" r:id="rId47"/>
    <hyperlink ref="D62" r:id="rId48"/>
    <hyperlink ref="D63" r:id="rId49"/>
    <hyperlink ref="D64" r:id="rId50"/>
    <hyperlink ref="D65" r:id="rId51"/>
    <hyperlink ref="D66" r:id="rId52"/>
    <hyperlink ref="D67" r:id="rId53"/>
    <hyperlink ref="D71" r:id="rId54"/>
    <hyperlink ref="D72" r:id="rId55"/>
    <hyperlink ref="D73" r:id="rId56"/>
    <hyperlink ref="D74" r:id="rId57"/>
    <hyperlink ref="D75" r:id="rId58"/>
    <hyperlink ref="D76" r:id="rId59"/>
    <hyperlink ref="D77" r:id="rId60"/>
    <hyperlink ref="D78" r:id="rId61"/>
    <hyperlink ref="D79" r:id="rId62"/>
    <hyperlink ref="D80" r:id="rId63"/>
    <hyperlink ref="D81" r:id="rId64"/>
    <hyperlink ref="D82" r:id="rId65"/>
    <hyperlink ref="D83" r:id="rId66"/>
    <hyperlink ref="D84" r:id="rId67"/>
    <hyperlink ref="D85" r:id="rId68"/>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DocSecurity>0</DocSecurity>
  <ScaleCrop>false</ScaleCrop>
  <HeadingPairs>
    <vt:vector size="4" baseType="variant">
      <vt:variant>
        <vt:lpstr>Hojas de cálculo</vt:lpstr>
      </vt:variant>
      <vt:variant>
        <vt:i4>6</vt:i4>
      </vt:variant>
      <vt:variant>
        <vt:lpstr>Rangos con nombre</vt:lpstr>
      </vt:variant>
      <vt:variant>
        <vt:i4>9</vt:i4>
      </vt:variant>
    </vt:vector>
  </HeadingPairs>
  <TitlesOfParts>
    <vt:vector size="15" baseType="lpstr">
      <vt:lpstr>Anuales</vt:lpstr>
      <vt:lpstr>2017</vt:lpstr>
      <vt:lpstr>2016</vt:lpstr>
      <vt:lpstr>2015</vt:lpstr>
      <vt:lpstr>2014</vt:lpstr>
      <vt:lpstr>2013</vt:lpstr>
      <vt:lpstr>'2013'!_FilterDatabase</vt:lpstr>
      <vt:lpstr>'2014'!_FilterDatabase</vt:lpstr>
      <vt:lpstr>'2015'!_FilterDatabase</vt:lpstr>
      <vt:lpstr>'2016'!_FilterDatabase</vt:lpstr>
      <vt:lpstr>'2017'!_FilterDatabase</vt:lpstr>
      <vt:lpstr>'2016'!_FilterDatabase_0</vt:lpstr>
      <vt:lpstr>'2017'!_FilterDatabase_0</vt:lpstr>
      <vt:lpstr>'2016'!_FilterDatabase_0_0</vt:lpstr>
      <vt:lpstr>'2017'!_FilterDatabase_0_0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JonMirCha</dc:creator>
  <cp:lastModifiedBy>Jonathan MirCha</cp:lastModifiedBy>
  <cp:revision>4</cp:revision>
  <dcterms:created xsi:type="dcterms:W3CDTF">2012-11-20T16:15:08Z</dcterms:created>
  <dcterms:modified xsi:type="dcterms:W3CDTF">2017-09-30T16:21:44Z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