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USA3015\Report 1\"/>
    </mc:Choice>
  </mc:AlternateContent>
  <xr:revisionPtr revIDLastSave="0" documentId="8_{DC3D5F2C-8340-4B74-81A5-4CA8B192B699}" xr6:coauthVersionLast="46" xr6:coauthVersionMax="46" xr10:uidLastSave="{00000000-0000-0000-0000-000000000000}"/>
  <bookViews>
    <workbookView xWindow="1560" yWindow="555" windowWidth="26055" windowHeight="15645" activeTab="3" xr2:uid="{96E2EF81-7F07-48A0-AFA4-1C9F9CDB6B66}"/>
  </bookViews>
  <sheets>
    <sheet name="HES A0.5 B0.2" sheetId="1" r:id="rId1"/>
    <sheet name="HES SOLVE" sheetId="3" r:id="rId2"/>
    <sheet name="WES A0.5 B0.2 G0.1" sheetId="2" r:id="rId3"/>
    <sheet name="WES SOLVE " sheetId="5" r:id="rId4"/>
  </sheets>
  <definedNames>
    <definedName name="solver_adj" localSheetId="1" hidden="1">'HES SOLVE'!$I$1:$I$2</definedName>
    <definedName name="solver_adj" localSheetId="3" hidden="1">'WES SOLVE '!$J$1:$J$3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1" hidden="1">1</definedName>
    <definedName name="solver_eng" localSheetId="3" hidden="1">1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lhs1" localSheetId="1" hidden="1">'HES SOLVE'!$I$1</definedName>
    <definedName name="solver_lhs1" localSheetId="3" hidden="1">'WES SOLVE '!$J$1</definedName>
    <definedName name="solver_lhs2" localSheetId="1" hidden="1">'HES SOLVE'!$I$1</definedName>
    <definedName name="solver_lhs2" localSheetId="3" hidden="1">'WES SOLVE '!$J$1</definedName>
    <definedName name="solver_lhs3" localSheetId="1" hidden="1">'HES SOLVE'!$I$2</definedName>
    <definedName name="solver_lhs3" localSheetId="3" hidden="1">'WES SOLVE '!$J$2</definedName>
    <definedName name="solver_lhs4" localSheetId="1" hidden="1">'HES SOLVE'!$I$2</definedName>
    <definedName name="solver_lhs4" localSheetId="3" hidden="1">'WES SOLVE '!$J$2</definedName>
    <definedName name="solver_lhs5" localSheetId="3" hidden="1">'WES SOLVE '!$J$3</definedName>
    <definedName name="solver_lhs6" localSheetId="3" hidden="1">'WES SOLVE '!$J$3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4</definedName>
    <definedName name="solver_num" localSheetId="3" hidden="1">6</definedName>
    <definedName name="solver_nwt" localSheetId="1" hidden="1">1</definedName>
    <definedName name="solver_nwt" localSheetId="3" hidden="1">1</definedName>
    <definedName name="solver_opt" localSheetId="1" hidden="1">'HES SOLVE'!$M$112</definedName>
    <definedName name="solver_opt" localSheetId="3" hidden="1">'WES SOLVE '!$M$112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1" localSheetId="1" hidden="1">1</definedName>
    <definedName name="solver_rel1" localSheetId="3" hidden="1">1</definedName>
    <definedName name="solver_rel2" localSheetId="1" hidden="1">3</definedName>
    <definedName name="solver_rel2" localSheetId="3" hidden="1">3</definedName>
    <definedName name="solver_rel3" localSheetId="1" hidden="1">1</definedName>
    <definedName name="solver_rel3" localSheetId="3" hidden="1">1</definedName>
    <definedName name="solver_rel4" localSheetId="1" hidden="1">3</definedName>
    <definedName name="solver_rel4" localSheetId="3" hidden="1">3</definedName>
    <definedName name="solver_rel5" localSheetId="3" hidden="1">1</definedName>
    <definedName name="solver_rel6" localSheetId="3" hidden="1">3</definedName>
    <definedName name="solver_rhs1" localSheetId="1" hidden="1">1</definedName>
    <definedName name="solver_rhs1" localSheetId="3" hidden="1">1</definedName>
    <definedName name="solver_rhs2" localSheetId="1" hidden="1">0</definedName>
    <definedName name="solver_rhs2" localSheetId="3" hidden="1">0</definedName>
    <definedName name="solver_rhs3" localSheetId="1" hidden="1">1</definedName>
    <definedName name="solver_rhs3" localSheetId="3" hidden="1">1</definedName>
    <definedName name="solver_rhs4" localSheetId="1" hidden="1">0</definedName>
    <definedName name="solver_rhs4" localSheetId="3" hidden="1">0</definedName>
    <definedName name="solver_rhs5" localSheetId="3" hidden="1">1</definedName>
    <definedName name="solver_rhs6" localSheetId="3" hidden="1">0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1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2</definedName>
    <definedName name="solver_typ" localSheetId="3" hidden="1">2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1" i="2" l="1"/>
  <c r="D3" i="1"/>
  <c r="D2" i="1"/>
  <c r="P109" i="5"/>
  <c r="H109" i="5"/>
  <c r="T14" i="5"/>
  <c r="U14" i="5" s="1"/>
  <c r="T13" i="5"/>
  <c r="U13" i="5" s="1"/>
  <c r="E13" i="5"/>
  <c r="C13" i="5"/>
  <c r="T12" i="5"/>
  <c r="U12" i="5" s="1"/>
  <c r="E12" i="5"/>
  <c r="T11" i="5"/>
  <c r="U11" i="5" s="1"/>
  <c r="E11" i="5"/>
  <c r="U10" i="5"/>
  <c r="T10" i="5"/>
  <c r="E10" i="5"/>
  <c r="T9" i="5"/>
  <c r="U9" i="5" s="1"/>
  <c r="E9" i="5"/>
  <c r="T8" i="5"/>
  <c r="U8" i="5" s="1"/>
  <c r="E8" i="5"/>
  <c r="T7" i="5"/>
  <c r="U7" i="5" s="1"/>
  <c r="E7" i="5"/>
  <c r="U6" i="5"/>
  <c r="T6" i="5"/>
  <c r="E6" i="5"/>
  <c r="T5" i="5"/>
  <c r="U5" i="5" s="1"/>
  <c r="E5" i="5"/>
  <c r="U4" i="5"/>
  <c r="T4" i="5"/>
  <c r="E4" i="5"/>
  <c r="T3" i="5"/>
  <c r="U3" i="5" s="1"/>
  <c r="U16" i="5" s="1"/>
  <c r="D13" i="5" s="1"/>
  <c r="E3" i="5"/>
  <c r="E2" i="5"/>
  <c r="P109" i="2"/>
  <c r="H109" i="2"/>
  <c r="C14" i="5" l="1"/>
  <c r="G14" i="5"/>
  <c r="K14" i="5" s="1"/>
  <c r="M112" i="2"/>
  <c r="M114" i="2" s="1"/>
  <c r="N112" i="2"/>
  <c r="L112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K27" i="2"/>
  <c r="L27" i="2"/>
  <c r="M27" i="2"/>
  <c r="N27" i="2"/>
  <c r="K28" i="2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K40" i="2"/>
  <c r="L40" i="2"/>
  <c r="M40" i="2"/>
  <c r="N40" i="2"/>
  <c r="K41" i="2"/>
  <c r="L41" i="2"/>
  <c r="M41" i="2"/>
  <c r="N41" i="2"/>
  <c r="K42" i="2"/>
  <c r="L42" i="2"/>
  <c r="M42" i="2"/>
  <c r="N42" i="2"/>
  <c r="K43" i="2"/>
  <c r="L43" i="2"/>
  <c r="M43" i="2"/>
  <c r="N43" i="2"/>
  <c r="K44" i="2"/>
  <c r="L44" i="2"/>
  <c r="M44" i="2"/>
  <c r="N44" i="2"/>
  <c r="K45" i="2"/>
  <c r="L45" i="2"/>
  <c r="M45" i="2"/>
  <c r="N45" i="2"/>
  <c r="K46" i="2"/>
  <c r="L46" i="2"/>
  <c r="M46" i="2"/>
  <c r="N46" i="2"/>
  <c r="K47" i="2"/>
  <c r="L47" i="2"/>
  <c r="M47" i="2"/>
  <c r="N47" i="2"/>
  <c r="K48" i="2"/>
  <c r="L48" i="2"/>
  <c r="M48" i="2"/>
  <c r="N48" i="2"/>
  <c r="K49" i="2"/>
  <c r="L49" i="2"/>
  <c r="M49" i="2"/>
  <c r="N49" i="2"/>
  <c r="K50" i="2"/>
  <c r="L50" i="2"/>
  <c r="M50" i="2"/>
  <c r="N50" i="2"/>
  <c r="K51" i="2"/>
  <c r="L51" i="2"/>
  <c r="M51" i="2"/>
  <c r="N51" i="2"/>
  <c r="K52" i="2"/>
  <c r="L52" i="2"/>
  <c r="M52" i="2"/>
  <c r="N52" i="2"/>
  <c r="K53" i="2"/>
  <c r="L53" i="2"/>
  <c r="M53" i="2"/>
  <c r="N53" i="2"/>
  <c r="K54" i="2"/>
  <c r="L54" i="2"/>
  <c r="M54" i="2"/>
  <c r="N54" i="2"/>
  <c r="K55" i="2"/>
  <c r="L55" i="2"/>
  <c r="M55" i="2"/>
  <c r="N55" i="2"/>
  <c r="K56" i="2"/>
  <c r="L56" i="2"/>
  <c r="M56" i="2"/>
  <c r="N56" i="2"/>
  <c r="K57" i="2"/>
  <c r="L57" i="2"/>
  <c r="M57" i="2"/>
  <c r="N57" i="2"/>
  <c r="K58" i="2"/>
  <c r="L58" i="2"/>
  <c r="M58" i="2"/>
  <c r="N58" i="2"/>
  <c r="K59" i="2"/>
  <c r="L59" i="2"/>
  <c r="M59" i="2"/>
  <c r="N59" i="2"/>
  <c r="K60" i="2"/>
  <c r="L60" i="2"/>
  <c r="M60" i="2"/>
  <c r="N60" i="2"/>
  <c r="K61" i="2"/>
  <c r="L61" i="2"/>
  <c r="M61" i="2"/>
  <c r="N61" i="2"/>
  <c r="K62" i="2"/>
  <c r="L62" i="2"/>
  <c r="M62" i="2"/>
  <c r="N62" i="2"/>
  <c r="K63" i="2"/>
  <c r="L63" i="2"/>
  <c r="M63" i="2"/>
  <c r="N63" i="2"/>
  <c r="K64" i="2"/>
  <c r="L64" i="2"/>
  <c r="M64" i="2"/>
  <c r="N64" i="2"/>
  <c r="K65" i="2"/>
  <c r="L65" i="2"/>
  <c r="M65" i="2"/>
  <c r="N65" i="2"/>
  <c r="K66" i="2"/>
  <c r="L66" i="2"/>
  <c r="M66" i="2"/>
  <c r="N66" i="2"/>
  <c r="K67" i="2"/>
  <c r="L67" i="2"/>
  <c r="M67" i="2"/>
  <c r="N67" i="2"/>
  <c r="K68" i="2"/>
  <c r="L68" i="2"/>
  <c r="M68" i="2"/>
  <c r="N68" i="2"/>
  <c r="K69" i="2"/>
  <c r="L69" i="2"/>
  <c r="M69" i="2"/>
  <c r="N69" i="2"/>
  <c r="K70" i="2"/>
  <c r="L70" i="2"/>
  <c r="M70" i="2"/>
  <c r="N70" i="2"/>
  <c r="K71" i="2"/>
  <c r="L71" i="2"/>
  <c r="M71" i="2"/>
  <c r="N71" i="2"/>
  <c r="K72" i="2"/>
  <c r="L72" i="2"/>
  <c r="M72" i="2"/>
  <c r="N72" i="2"/>
  <c r="K73" i="2"/>
  <c r="L73" i="2"/>
  <c r="M73" i="2"/>
  <c r="N73" i="2"/>
  <c r="K74" i="2"/>
  <c r="L74" i="2"/>
  <c r="M74" i="2"/>
  <c r="N74" i="2"/>
  <c r="K75" i="2"/>
  <c r="L75" i="2"/>
  <c r="M75" i="2"/>
  <c r="N75" i="2"/>
  <c r="K76" i="2"/>
  <c r="L76" i="2"/>
  <c r="M76" i="2"/>
  <c r="N76" i="2"/>
  <c r="K77" i="2"/>
  <c r="L77" i="2"/>
  <c r="M77" i="2"/>
  <c r="N77" i="2"/>
  <c r="K78" i="2"/>
  <c r="L78" i="2"/>
  <c r="M78" i="2"/>
  <c r="N78" i="2"/>
  <c r="K79" i="2"/>
  <c r="L79" i="2"/>
  <c r="M79" i="2"/>
  <c r="N79" i="2"/>
  <c r="K80" i="2"/>
  <c r="L80" i="2"/>
  <c r="M80" i="2"/>
  <c r="N80" i="2"/>
  <c r="K81" i="2"/>
  <c r="L81" i="2"/>
  <c r="M81" i="2"/>
  <c r="N81" i="2"/>
  <c r="K82" i="2"/>
  <c r="L82" i="2"/>
  <c r="M82" i="2"/>
  <c r="N82" i="2"/>
  <c r="K83" i="2"/>
  <c r="L83" i="2"/>
  <c r="M83" i="2"/>
  <c r="N83" i="2"/>
  <c r="K84" i="2"/>
  <c r="L84" i="2"/>
  <c r="M84" i="2"/>
  <c r="N84" i="2"/>
  <c r="K85" i="2"/>
  <c r="L85" i="2"/>
  <c r="M85" i="2"/>
  <c r="N85" i="2"/>
  <c r="K86" i="2"/>
  <c r="L86" i="2"/>
  <c r="M86" i="2"/>
  <c r="N86" i="2"/>
  <c r="K87" i="2"/>
  <c r="L87" i="2" s="1"/>
  <c r="N87" i="2" s="1"/>
  <c r="M87" i="2"/>
  <c r="K88" i="2"/>
  <c r="L88" i="2"/>
  <c r="M88" i="2"/>
  <c r="N88" i="2"/>
  <c r="K89" i="2"/>
  <c r="L89" i="2"/>
  <c r="M89" i="2"/>
  <c r="N89" i="2"/>
  <c r="K90" i="2"/>
  <c r="L90" i="2"/>
  <c r="M90" i="2"/>
  <c r="N90" i="2"/>
  <c r="K91" i="2"/>
  <c r="L91" i="2"/>
  <c r="M91" i="2"/>
  <c r="N91" i="2"/>
  <c r="K92" i="2"/>
  <c r="L92" i="2"/>
  <c r="M92" i="2"/>
  <c r="N92" i="2"/>
  <c r="K93" i="2"/>
  <c r="L93" i="2"/>
  <c r="M93" i="2"/>
  <c r="N93" i="2"/>
  <c r="K94" i="2"/>
  <c r="L94" i="2"/>
  <c r="M94" i="2"/>
  <c r="N94" i="2"/>
  <c r="K95" i="2"/>
  <c r="L95" i="2"/>
  <c r="M95" i="2"/>
  <c r="N95" i="2"/>
  <c r="K96" i="2"/>
  <c r="L96" i="2"/>
  <c r="M96" i="2"/>
  <c r="N96" i="2"/>
  <c r="K97" i="2"/>
  <c r="L97" i="2"/>
  <c r="M97" i="2"/>
  <c r="N97" i="2"/>
  <c r="K98" i="2"/>
  <c r="L98" i="2"/>
  <c r="M98" i="2"/>
  <c r="N98" i="2"/>
  <c r="K99" i="2"/>
  <c r="L99" i="2"/>
  <c r="M99" i="2"/>
  <c r="N99" i="2"/>
  <c r="K100" i="2"/>
  <c r="L100" i="2"/>
  <c r="M100" i="2"/>
  <c r="N100" i="2"/>
  <c r="K101" i="2"/>
  <c r="L101" i="2"/>
  <c r="M101" i="2"/>
  <c r="N101" i="2"/>
  <c r="K102" i="2"/>
  <c r="L102" i="2" s="1"/>
  <c r="N102" i="2" s="1"/>
  <c r="M102" i="2"/>
  <c r="K103" i="2"/>
  <c r="L103" i="2" s="1"/>
  <c r="N103" i="2" s="1"/>
  <c r="M103" i="2"/>
  <c r="K104" i="2"/>
  <c r="L104" i="2" s="1"/>
  <c r="N104" i="2" s="1"/>
  <c r="M104" i="2"/>
  <c r="K105" i="2"/>
  <c r="L105" i="2" s="1"/>
  <c r="N105" i="2" s="1"/>
  <c r="M105" i="2"/>
  <c r="K106" i="2"/>
  <c r="L106" i="2" s="1"/>
  <c r="N106" i="2" s="1"/>
  <c r="M106" i="2"/>
  <c r="K107" i="2"/>
  <c r="L107" i="2" s="1"/>
  <c r="N107" i="2" s="1"/>
  <c r="M107" i="2"/>
  <c r="K108" i="2"/>
  <c r="L108" i="2" s="1"/>
  <c r="N108" i="2" s="1"/>
  <c r="M108" i="2"/>
  <c r="K109" i="2"/>
  <c r="L109" i="2" s="1"/>
  <c r="N109" i="2" s="1"/>
  <c r="M109" i="2"/>
  <c r="N14" i="2"/>
  <c r="M14" i="2"/>
  <c r="L14" i="2"/>
  <c r="K14" i="2"/>
  <c r="H111" i="2"/>
  <c r="H112" i="2"/>
  <c r="H113" i="2"/>
  <c r="H114" i="2"/>
  <c r="H115" i="2"/>
  <c r="H116" i="2"/>
  <c r="H117" i="2"/>
  <c r="H118" i="2"/>
  <c r="H119" i="2"/>
  <c r="H120" i="2"/>
  <c r="H110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C15" i="2"/>
  <c r="D15" i="2" s="1"/>
  <c r="E15" i="2"/>
  <c r="C16" i="2"/>
  <c r="E14" i="2"/>
  <c r="D14" i="2"/>
  <c r="G14" i="2"/>
  <c r="C14" i="2"/>
  <c r="E3" i="2"/>
  <c r="E4" i="2"/>
  <c r="E5" i="2"/>
  <c r="E6" i="2"/>
  <c r="E7" i="2"/>
  <c r="E8" i="2"/>
  <c r="E9" i="2"/>
  <c r="E10" i="2"/>
  <c r="E11" i="2"/>
  <c r="E12" i="2"/>
  <c r="E13" i="2"/>
  <c r="E2" i="2"/>
  <c r="D13" i="2"/>
  <c r="C13" i="2"/>
  <c r="U16" i="2"/>
  <c r="U4" i="2"/>
  <c r="U5" i="2"/>
  <c r="U6" i="2"/>
  <c r="U7" i="2"/>
  <c r="U8" i="2"/>
  <c r="U9" i="2"/>
  <c r="U10" i="2"/>
  <c r="U11" i="2"/>
  <c r="U12" i="2"/>
  <c r="U13" i="2"/>
  <c r="U14" i="2"/>
  <c r="U3" i="2"/>
  <c r="T4" i="2"/>
  <c r="T5" i="2"/>
  <c r="T6" i="2"/>
  <c r="T7" i="2"/>
  <c r="T8" i="2"/>
  <c r="T9" i="2"/>
  <c r="T10" i="2"/>
  <c r="T11" i="2"/>
  <c r="T12" i="2"/>
  <c r="T13" i="2"/>
  <c r="T14" i="2"/>
  <c r="T3" i="2"/>
  <c r="L14" i="5" l="1"/>
  <c r="M14" i="5"/>
  <c r="D14" i="5"/>
  <c r="C15" i="5" s="1"/>
  <c r="E14" i="5"/>
  <c r="D16" i="2"/>
  <c r="E16" i="2"/>
  <c r="C17" i="2"/>
  <c r="P109" i="3"/>
  <c r="G109" i="3"/>
  <c r="D2" i="3"/>
  <c r="C2" i="3"/>
  <c r="C3" i="3" s="1"/>
  <c r="D15" i="5" l="1"/>
  <c r="C16" i="5" s="1"/>
  <c r="E15" i="5"/>
  <c r="G15" i="5"/>
  <c r="K15" i="5" s="1"/>
  <c r="N14" i="5"/>
  <c r="E17" i="2"/>
  <c r="D17" i="2"/>
  <c r="C18" i="2" s="1"/>
  <c r="D3" i="3"/>
  <c r="C4" i="3" s="1"/>
  <c r="F3" i="3"/>
  <c r="K3" i="3" s="1"/>
  <c r="P109" i="1"/>
  <c r="G109" i="1"/>
  <c r="F3" i="1"/>
  <c r="K3" i="1" s="1"/>
  <c r="C3" i="1"/>
  <c r="F4" i="1" s="1"/>
  <c r="K4" i="1" s="1"/>
  <c r="L4" i="1" s="1"/>
  <c r="N4" i="1" s="1"/>
  <c r="C2" i="1"/>
  <c r="L3" i="1" l="1"/>
  <c r="M3" i="1"/>
  <c r="C4" i="1"/>
  <c r="D4" i="1" s="1"/>
  <c r="N3" i="1"/>
  <c r="G16" i="5"/>
  <c r="K16" i="5" s="1"/>
  <c r="D16" i="5"/>
  <c r="C17" i="5" s="1"/>
  <c r="E16" i="5"/>
  <c r="L16" i="5"/>
  <c r="N16" i="5" s="1"/>
  <c r="M16" i="5"/>
  <c r="L15" i="5"/>
  <c r="M15" i="5"/>
  <c r="D18" i="2"/>
  <c r="C19" i="2" s="1"/>
  <c r="E18" i="2"/>
  <c r="D4" i="3"/>
  <c r="F5" i="3" s="1"/>
  <c r="K5" i="3" s="1"/>
  <c r="F4" i="3"/>
  <c r="K4" i="3" s="1"/>
  <c r="L3" i="3"/>
  <c r="M3" i="3"/>
  <c r="M4" i="1"/>
  <c r="F5" i="1" l="1"/>
  <c r="K5" i="1" s="1"/>
  <c r="L5" i="1" s="1"/>
  <c r="N5" i="1" s="1"/>
  <c r="C5" i="1"/>
  <c r="D5" i="1" s="1"/>
  <c r="C6" i="1" s="1"/>
  <c r="D6" i="1" s="1"/>
  <c r="F7" i="1" s="1"/>
  <c r="K7" i="1" s="1"/>
  <c r="M5" i="1"/>
  <c r="G17" i="5"/>
  <c r="K17" i="5" s="1"/>
  <c r="D17" i="5"/>
  <c r="G18" i="5" s="1"/>
  <c r="K18" i="5" s="1"/>
  <c r="E17" i="5"/>
  <c r="L17" i="5"/>
  <c r="N17" i="5" s="1"/>
  <c r="M17" i="5"/>
  <c r="N15" i="5"/>
  <c r="D19" i="2"/>
  <c r="E19" i="2"/>
  <c r="C20" i="2"/>
  <c r="C5" i="3"/>
  <c r="D5" i="3" s="1"/>
  <c r="F6" i="3" s="1"/>
  <c r="K6" i="3" s="1"/>
  <c r="M5" i="3"/>
  <c r="L5" i="3"/>
  <c r="N5" i="3" s="1"/>
  <c r="M4" i="3"/>
  <c r="L4" i="3"/>
  <c r="N4" i="3" s="1"/>
  <c r="N3" i="3"/>
  <c r="F6" i="1" l="1"/>
  <c r="K6" i="1" s="1"/>
  <c r="L6" i="1" s="1"/>
  <c r="L7" i="1"/>
  <c r="N7" i="1" s="1"/>
  <c r="M7" i="1"/>
  <c r="M6" i="1"/>
  <c r="C7" i="1"/>
  <c r="C18" i="5"/>
  <c r="M18" i="5"/>
  <c r="L18" i="5"/>
  <c r="E18" i="5"/>
  <c r="D18" i="5"/>
  <c r="G19" i="5" s="1"/>
  <c r="K19" i="5" s="1"/>
  <c r="C19" i="5"/>
  <c r="D20" i="2"/>
  <c r="E20" i="2"/>
  <c r="C21" i="2"/>
  <c r="C6" i="3"/>
  <c r="D6" i="3" s="1"/>
  <c r="F7" i="3" s="1"/>
  <c r="K7" i="3" s="1"/>
  <c r="M6" i="3"/>
  <c r="L6" i="3"/>
  <c r="N6" i="3" s="1"/>
  <c r="D7" i="1"/>
  <c r="C8" i="1" s="1"/>
  <c r="N6" i="1" l="1"/>
  <c r="F8" i="1"/>
  <c r="K8" i="1" s="1"/>
  <c r="L19" i="5"/>
  <c r="N19" i="5" s="1"/>
  <c r="M19" i="5"/>
  <c r="N18" i="5"/>
  <c r="E19" i="5"/>
  <c r="D19" i="5"/>
  <c r="C20" i="5" s="1"/>
  <c r="E21" i="2"/>
  <c r="D21" i="2"/>
  <c r="C22" i="2" s="1"/>
  <c r="L7" i="3"/>
  <c r="M7" i="3"/>
  <c r="C7" i="3"/>
  <c r="D8" i="1"/>
  <c r="C9" i="1" s="1"/>
  <c r="L8" i="1" l="1"/>
  <c r="M8" i="1"/>
  <c r="F9" i="1"/>
  <c r="K9" i="1" s="1"/>
  <c r="E20" i="5"/>
  <c r="D20" i="5"/>
  <c r="G21" i="5" s="1"/>
  <c r="K21" i="5" s="1"/>
  <c r="G20" i="5"/>
  <c r="K20" i="5" s="1"/>
  <c r="D22" i="2"/>
  <c r="C23" i="2" s="1"/>
  <c r="E22" i="2"/>
  <c r="D7" i="3"/>
  <c r="C8" i="3" s="1"/>
  <c r="F8" i="3"/>
  <c r="K8" i="3" s="1"/>
  <c r="N7" i="3"/>
  <c r="D9" i="1"/>
  <c r="F10" i="1" s="1"/>
  <c r="K10" i="1" s="1"/>
  <c r="L10" i="1" l="1"/>
  <c r="N10" i="1" s="1"/>
  <c r="M10" i="1"/>
  <c r="C10" i="1"/>
  <c r="D10" i="1" s="1"/>
  <c r="L9" i="1"/>
  <c r="N9" i="1" s="1"/>
  <c r="M9" i="1"/>
  <c r="N8" i="1"/>
  <c r="C21" i="5"/>
  <c r="L21" i="5"/>
  <c r="N21" i="5" s="1"/>
  <c r="M21" i="5"/>
  <c r="E21" i="5"/>
  <c r="D21" i="5"/>
  <c r="C22" i="5" s="1"/>
  <c r="L20" i="5"/>
  <c r="M20" i="5"/>
  <c r="D23" i="2"/>
  <c r="E23" i="2"/>
  <c r="C24" i="2"/>
  <c r="D8" i="3"/>
  <c r="F9" i="3" s="1"/>
  <c r="K9" i="3" s="1"/>
  <c r="C9" i="3"/>
  <c r="M8" i="3"/>
  <c r="L8" i="3"/>
  <c r="F11" i="1" l="1"/>
  <c r="K11" i="1" s="1"/>
  <c r="C11" i="1"/>
  <c r="G22" i="5"/>
  <c r="K22" i="5" s="1"/>
  <c r="M22" i="5" s="1"/>
  <c r="N20" i="5"/>
  <c r="E22" i="5"/>
  <c r="D22" i="5"/>
  <c r="C23" i="5" s="1"/>
  <c r="D24" i="2"/>
  <c r="E24" i="2"/>
  <c r="C25" i="2"/>
  <c r="M9" i="3"/>
  <c r="L9" i="3"/>
  <c r="N9" i="3" s="1"/>
  <c r="D9" i="3"/>
  <c r="C10" i="3" s="1"/>
  <c r="N8" i="3"/>
  <c r="L11" i="1" l="1"/>
  <c r="M11" i="1"/>
  <c r="D11" i="1"/>
  <c r="F12" i="1" s="1"/>
  <c r="K12" i="1" s="1"/>
  <c r="L22" i="5"/>
  <c r="N22" i="5" s="1"/>
  <c r="E23" i="5"/>
  <c r="D23" i="5"/>
  <c r="G24" i="5" s="1"/>
  <c r="K24" i="5" s="1"/>
  <c r="G23" i="5"/>
  <c r="K23" i="5" s="1"/>
  <c r="E25" i="2"/>
  <c r="D25" i="2"/>
  <c r="C26" i="2" s="1"/>
  <c r="D10" i="3"/>
  <c r="C11" i="3" s="1"/>
  <c r="F10" i="3"/>
  <c r="K10" i="3" s="1"/>
  <c r="C12" i="1" l="1"/>
  <c r="D12" i="1" s="1"/>
  <c r="C13" i="1" s="1"/>
  <c r="N11" i="1"/>
  <c r="F13" i="1"/>
  <c r="K13" i="1" s="1"/>
  <c r="L12" i="1"/>
  <c r="N12" i="1" s="1"/>
  <c r="M12" i="1"/>
  <c r="C24" i="5"/>
  <c r="E24" i="5" s="1"/>
  <c r="L24" i="5"/>
  <c r="N24" i="5" s="1"/>
  <c r="M24" i="5"/>
  <c r="L23" i="5"/>
  <c r="M23" i="5"/>
  <c r="D26" i="2"/>
  <c r="E26" i="2"/>
  <c r="C27" i="2"/>
  <c r="D11" i="3"/>
  <c r="C12" i="3" s="1"/>
  <c r="M10" i="3"/>
  <c r="L10" i="3"/>
  <c r="F11" i="3"/>
  <c r="K11" i="3" s="1"/>
  <c r="D13" i="1"/>
  <c r="C14" i="1" s="1"/>
  <c r="F14" i="1" l="1"/>
  <c r="K14" i="1" s="1"/>
  <c r="L13" i="1"/>
  <c r="N13" i="1" s="1"/>
  <c r="M13" i="1"/>
  <c r="D24" i="5"/>
  <c r="N23" i="5"/>
  <c r="D27" i="2"/>
  <c r="E27" i="2"/>
  <c r="C28" i="2"/>
  <c r="D12" i="3"/>
  <c r="F13" i="3" s="1"/>
  <c r="K13" i="3" s="1"/>
  <c r="L11" i="3"/>
  <c r="N11" i="3" s="1"/>
  <c r="M11" i="3"/>
  <c r="F12" i="3"/>
  <c r="K12" i="3" s="1"/>
  <c r="N10" i="3"/>
  <c r="D14" i="1"/>
  <c r="F15" i="1" s="1"/>
  <c r="K15" i="1" s="1"/>
  <c r="L15" i="1" l="1"/>
  <c r="N15" i="1" s="1"/>
  <c r="M15" i="1"/>
  <c r="C15" i="1"/>
  <c r="D15" i="1" s="1"/>
  <c r="C16" i="1" s="1"/>
  <c r="L14" i="1"/>
  <c r="N14" i="1" s="1"/>
  <c r="M14" i="1"/>
  <c r="G25" i="5"/>
  <c r="K25" i="5" s="1"/>
  <c r="C25" i="5"/>
  <c r="D28" i="2"/>
  <c r="E28" i="2"/>
  <c r="C29" i="2"/>
  <c r="C13" i="3"/>
  <c r="D13" i="3" s="1"/>
  <c r="F14" i="3" s="1"/>
  <c r="K14" i="3" s="1"/>
  <c r="M13" i="3"/>
  <c r="L13" i="3"/>
  <c r="N13" i="3" s="1"/>
  <c r="M12" i="3"/>
  <c r="L12" i="3"/>
  <c r="N12" i="3" s="1"/>
  <c r="F16" i="1" l="1"/>
  <c r="K16" i="1" s="1"/>
  <c r="E25" i="5"/>
  <c r="D25" i="5"/>
  <c r="C26" i="5" s="1"/>
  <c r="L25" i="5"/>
  <c r="N25" i="5" s="1"/>
  <c r="M25" i="5"/>
  <c r="E29" i="2"/>
  <c r="D29" i="2"/>
  <c r="C30" i="2" s="1"/>
  <c r="M14" i="3"/>
  <c r="L14" i="3"/>
  <c r="N14" i="3" s="1"/>
  <c r="C14" i="3"/>
  <c r="D16" i="1"/>
  <c r="F17" i="1" s="1"/>
  <c r="K17" i="1" s="1"/>
  <c r="C17" i="1" l="1"/>
  <c r="L17" i="1"/>
  <c r="N17" i="1" s="1"/>
  <c r="M17" i="1"/>
  <c r="F18" i="1"/>
  <c r="K18" i="1" s="1"/>
  <c r="L16" i="1"/>
  <c r="N16" i="1" s="1"/>
  <c r="M16" i="1"/>
  <c r="G26" i="5"/>
  <c r="K26" i="5" s="1"/>
  <c r="M26" i="5" s="1"/>
  <c r="E26" i="5"/>
  <c r="D26" i="5"/>
  <c r="D30" i="2"/>
  <c r="E30" i="2"/>
  <c r="C31" i="2"/>
  <c r="D14" i="3"/>
  <c r="C15" i="3" s="1"/>
  <c r="D17" i="1"/>
  <c r="C18" i="1" s="1"/>
  <c r="L18" i="1" l="1"/>
  <c r="N18" i="1" s="1"/>
  <c r="M18" i="1"/>
  <c r="F19" i="1"/>
  <c r="K19" i="1" s="1"/>
  <c r="L26" i="5"/>
  <c r="N26" i="5" s="1"/>
  <c r="G27" i="5"/>
  <c r="K27" i="5" s="1"/>
  <c r="C27" i="5"/>
  <c r="D31" i="2"/>
  <c r="E31" i="2"/>
  <c r="C32" i="2"/>
  <c r="D15" i="3"/>
  <c r="C16" i="3" s="1"/>
  <c r="F15" i="3"/>
  <c r="K15" i="3" s="1"/>
  <c r="C19" i="1"/>
  <c r="D18" i="1"/>
  <c r="L19" i="1" l="1"/>
  <c r="N19" i="1" s="1"/>
  <c r="M19" i="1"/>
  <c r="E27" i="5"/>
  <c r="D27" i="5"/>
  <c r="C28" i="5" s="1"/>
  <c r="L27" i="5"/>
  <c r="N27" i="5" s="1"/>
  <c r="M27" i="5"/>
  <c r="D32" i="2"/>
  <c r="E32" i="2"/>
  <c r="C33" i="2"/>
  <c r="D16" i="3"/>
  <c r="F17" i="3" s="1"/>
  <c r="K17" i="3" s="1"/>
  <c r="L15" i="3"/>
  <c r="N15" i="3" s="1"/>
  <c r="M15" i="3"/>
  <c r="F16" i="3"/>
  <c r="K16" i="3" s="1"/>
  <c r="D19" i="1"/>
  <c r="C20" i="1" s="1"/>
  <c r="F20" i="1" l="1"/>
  <c r="K20" i="1" s="1"/>
  <c r="G28" i="5"/>
  <c r="K28" i="5" s="1"/>
  <c r="E28" i="5"/>
  <c r="D28" i="5"/>
  <c r="C29" i="5" s="1"/>
  <c r="M28" i="5"/>
  <c r="L28" i="5"/>
  <c r="N28" i="5" s="1"/>
  <c r="E33" i="2"/>
  <c r="D33" i="2"/>
  <c r="C34" i="2" s="1"/>
  <c r="C17" i="3"/>
  <c r="D17" i="3" s="1"/>
  <c r="F18" i="3" s="1"/>
  <c r="K18" i="3" s="1"/>
  <c r="M17" i="3"/>
  <c r="L17" i="3"/>
  <c r="N17" i="3" s="1"/>
  <c r="M16" i="3"/>
  <c r="L16" i="3"/>
  <c r="N16" i="3" s="1"/>
  <c r="D20" i="1"/>
  <c r="F21" i="1" s="1"/>
  <c r="K21" i="1" s="1"/>
  <c r="L21" i="1" l="1"/>
  <c r="N21" i="1" s="1"/>
  <c r="M21" i="1"/>
  <c r="C21" i="1"/>
  <c r="L20" i="1"/>
  <c r="N20" i="1" s="1"/>
  <c r="M20" i="1"/>
  <c r="G29" i="5"/>
  <c r="K29" i="5" s="1"/>
  <c r="L29" i="5" s="1"/>
  <c r="N29" i="5" s="1"/>
  <c r="M29" i="5"/>
  <c r="E29" i="5"/>
  <c r="D29" i="5"/>
  <c r="G30" i="5" s="1"/>
  <c r="K30" i="5" s="1"/>
  <c r="D34" i="2"/>
  <c r="E34" i="2"/>
  <c r="C35" i="2"/>
  <c r="C18" i="3"/>
  <c r="M18" i="3"/>
  <c r="L18" i="3"/>
  <c r="N18" i="3" s="1"/>
  <c r="D18" i="3"/>
  <c r="F19" i="3" s="1"/>
  <c r="K19" i="3" s="1"/>
  <c r="D21" i="1" l="1"/>
  <c r="C22" i="1" s="1"/>
  <c r="L30" i="5"/>
  <c r="N30" i="5" s="1"/>
  <c r="M30" i="5"/>
  <c r="C30" i="5"/>
  <c r="D35" i="2"/>
  <c r="E35" i="2"/>
  <c r="C36" i="2"/>
  <c r="L19" i="3"/>
  <c r="N19" i="3" s="1"/>
  <c r="M19" i="3"/>
  <c r="C19" i="3"/>
  <c r="D22" i="1"/>
  <c r="C23" i="1" s="1"/>
  <c r="F23" i="1" l="1"/>
  <c r="K23" i="1" s="1"/>
  <c r="F22" i="1"/>
  <c r="K22" i="1" s="1"/>
  <c r="D30" i="5"/>
  <c r="G31" i="5" s="1"/>
  <c r="K31" i="5" s="1"/>
  <c r="E30" i="5"/>
  <c r="C31" i="5"/>
  <c r="D36" i="2"/>
  <c r="E36" i="2"/>
  <c r="C37" i="2"/>
  <c r="D19" i="3"/>
  <c r="C20" i="3" s="1"/>
  <c r="D23" i="1"/>
  <c r="C24" i="1" s="1"/>
  <c r="L22" i="1" l="1"/>
  <c r="N22" i="1" s="1"/>
  <c r="M22" i="1"/>
  <c r="L23" i="1"/>
  <c r="N23" i="1" s="1"/>
  <c r="M23" i="1"/>
  <c r="F24" i="1"/>
  <c r="K24" i="1" s="1"/>
  <c r="E31" i="5"/>
  <c r="D31" i="5"/>
  <c r="G32" i="5" s="1"/>
  <c r="K32" i="5" s="1"/>
  <c r="M31" i="5"/>
  <c r="L31" i="5"/>
  <c r="N31" i="5" s="1"/>
  <c r="E37" i="2"/>
  <c r="D37" i="2"/>
  <c r="C38" i="2"/>
  <c r="F20" i="3"/>
  <c r="K20" i="3" s="1"/>
  <c r="M20" i="3" s="1"/>
  <c r="D20" i="3"/>
  <c r="F21" i="3" s="1"/>
  <c r="K21" i="3" s="1"/>
  <c r="D24" i="1"/>
  <c r="C25" i="1" s="1"/>
  <c r="L24" i="1" l="1"/>
  <c r="N24" i="1" s="1"/>
  <c r="M24" i="1"/>
  <c r="F25" i="1"/>
  <c r="K25" i="1" s="1"/>
  <c r="C32" i="5"/>
  <c r="E32" i="5" s="1"/>
  <c r="D32" i="5"/>
  <c r="G33" i="5" s="1"/>
  <c r="K33" i="5" s="1"/>
  <c r="M32" i="5"/>
  <c r="L32" i="5"/>
  <c r="N32" i="5" s="1"/>
  <c r="D38" i="2"/>
  <c r="E38" i="2"/>
  <c r="C39" i="2"/>
  <c r="L20" i="3"/>
  <c r="N20" i="3" s="1"/>
  <c r="C21" i="3"/>
  <c r="D21" i="3" s="1"/>
  <c r="C22" i="3" s="1"/>
  <c r="M21" i="3"/>
  <c r="L21" i="3"/>
  <c r="N21" i="3" s="1"/>
  <c r="D25" i="1"/>
  <c r="C26" i="1" s="1"/>
  <c r="L25" i="1" l="1"/>
  <c r="N25" i="1" s="1"/>
  <c r="M25" i="1"/>
  <c r="F26" i="1"/>
  <c r="K26" i="1" s="1"/>
  <c r="L33" i="5"/>
  <c r="N33" i="5" s="1"/>
  <c r="M33" i="5"/>
  <c r="C33" i="5"/>
  <c r="D39" i="2"/>
  <c r="E39" i="2"/>
  <c r="C40" i="2"/>
  <c r="D22" i="3"/>
  <c r="C23" i="3" s="1"/>
  <c r="F22" i="3"/>
  <c r="K22" i="3" s="1"/>
  <c r="D26" i="1"/>
  <c r="C27" i="1" s="1"/>
  <c r="F27" i="1" l="1"/>
  <c r="K27" i="1" s="1"/>
  <c r="L26" i="1"/>
  <c r="N26" i="1" s="1"/>
  <c r="M26" i="1"/>
  <c r="D33" i="5"/>
  <c r="C34" i="5" s="1"/>
  <c r="G34" i="5"/>
  <c r="K34" i="5" s="1"/>
  <c r="E33" i="5"/>
  <c r="D40" i="2"/>
  <c r="E40" i="2"/>
  <c r="C41" i="2"/>
  <c r="D23" i="3"/>
  <c r="C24" i="3" s="1"/>
  <c r="M22" i="3"/>
  <c r="L22" i="3"/>
  <c r="N22" i="3" s="1"/>
  <c r="F23" i="3"/>
  <c r="K23" i="3" s="1"/>
  <c r="D27" i="1"/>
  <c r="C28" i="1" s="1"/>
  <c r="F28" i="1" l="1"/>
  <c r="K28" i="1" s="1"/>
  <c r="L27" i="1"/>
  <c r="N27" i="1" s="1"/>
  <c r="M27" i="1"/>
  <c r="L28" i="1"/>
  <c r="N28" i="1" s="1"/>
  <c r="M28" i="1"/>
  <c r="F29" i="1"/>
  <c r="K29" i="1" s="1"/>
  <c r="D34" i="5"/>
  <c r="G35" i="5" s="1"/>
  <c r="K35" i="5" s="1"/>
  <c r="E34" i="5"/>
  <c r="L34" i="5"/>
  <c r="N34" i="5" s="1"/>
  <c r="M34" i="5"/>
  <c r="E41" i="2"/>
  <c r="D41" i="2"/>
  <c r="C42" i="2" s="1"/>
  <c r="D24" i="3"/>
  <c r="F25" i="3" s="1"/>
  <c r="K25" i="3" s="1"/>
  <c r="F24" i="3"/>
  <c r="K24" i="3" s="1"/>
  <c r="L23" i="3"/>
  <c r="N23" i="3" s="1"/>
  <c r="M23" i="3"/>
  <c r="D28" i="1"/>
  <c r="C29" i="1" s="1"/>
  <c r="L29" i="1" l="1"/>
  <c r="N29" i="1" s="1"/>
  <c r="M29" i="1"/>
  <c r="C35" i="5"/>
  <c r="E35" i="5" s="1"/>
  <c r="M35" i="5"/>
  <c r="L35" i="5"/>
  <c r="N35" i="5" s="1"/>
  <c r="D42" i="2"/>
  <c r="E42" i="2"/>
  <c r="C43" i="2"/>
  <c r="M25" i="3"/>
  <c r="L25" i="3"/>
  <c r="N25" i="3" s="1"/>
  <c r="M24" i="3"/>
  <c r="L24" i="3"/>
  <c r="N24" i="3" s="1"/>
  <c r="C25" i="3"/>
  <c r="D29" i="1"/>
  <c r="C30" i="1" s="1"/>
  <c r="F30" i="1" l="1"/>
  <c r="K30" i="1" s="1"/>
  <c r="D35" i="5"/>
  <c r="G36" i="5" s="1"/>
  <c r="K36" i="5" s="1"/>
  <c r="M36" i="5" s="1"/>
  <c r="L36" i="5"/>
  <c r="N36" i="5" s="1"/>
  <c r="C36" i="5"/>
  <c r="D43" i="2"/>
  <c r="E43" i="2"/>
  <c r="C44" i="2"/>
  <c r="D25" i="3"/>
  <c r="F26" i="3" s="1"/>
  <c r="K26" i="3" s="1"/>
  <c r="D30" i="1"/>
  <c r="C31" i="1" s="1"/>
  <c r="L30" i="1" l="1"/>
  <c r="N30" i="1" s="1"/>
  <c r="M30" i="1"/>
  <c r="F31" i="1"/>
  <c r="K31" i="1" s="1"/>
  <c r="E36" i="5"/>
  <c r="D36" i="5"/>
  <c r="C37" i="5" s="1"/>
  <c r="D44" i="2"/>
  <c r="E44" i="2"/>
  <c r="C45" i="2"/>
  <c r="C26" i="3"/>
  <c r="D26" i="3" s="1"/>
  <c r="M26" i="3"/>
  <c r="L26" i="3"/>
  <c r="N26" i="3" s="1"/>
  <c r="D31" i="1"/>
  <c r="C32" i="1" s="1"/>
  <c r="F32" i="1" l="1"/>
  <c r="K32" i="1" s="1"/>
  <c r="L31" i="1"/>
  <c r="N31" i="1" s="1"/>
  <c r="M31" i="1"/>
  <c r="G37" i="5"/>
  <c r="K37" i="5" s="1"/>
  <c r="M37" i="5"/>
  <c r="L37" i="5"/>
  <c r="N37" i="5" s="1"/>
  <c r="D37" i="5"/>
  <c r="G38" i="5" s="1"/>
  <c r="K38" i="5" s="1"/>
  <c r="E37" i="5"/>
  <c r="E45" i="2"/>
  <c r="D45" i="2"/>
  <c r="C46" i="2"/>
  <c r="F27" i="3"/>
  <c r="K27" i="3" s="1"/>
  <c r="L27" i="3" s="1"/>
  <c r="N27" i="3" s="1"/>
  <c r="C27" i="3"/>
  <c r="D27" i="3" s="1"/>
  <c r="F28" i="3" s="1"/>
  <c r="K28" i="3" s="1"/>
  <c r="D32" i="1"/>
  <c r="C33" i="1" s="1"/>
  <c r="L32" i="1" l="1"/>
  <c r="N32" i="1" s="1"/>
  <c r="M32" i="1"/>
  <c r="F33" i="1"/>
  <c r="K33" i="1" s="1"/>
  <c r="M38" i="5"/>
  <c r="L38" i="5"/>
  <c r="N38" i="5" s="1"/>
  <c r="C38" i="5"/>
  <c r="D46" i="2"/>
  <c r="E46" i="2"/>
  <c r="C47" i="2"/>
  <c r="C28" i="3"/>
  <c r="M27" i="3"/>
  <c r="M28" i="3"/>
  <c r="L28" i="3"/>
  <c r="N28" i="3" s="1"/>
  <c r="D28" i="3"/>
  <c r="C29" i="3" s="1"/>
  <c r="D33" i="1"/>
  <c r="C34" i="1" s="1"/>
  <c r="F34" i="1" l="1"/>
  <c r="K34" i="1" s="1"/>
  <c r="L34" i="1"/>
  <c r="N34" i="1" s="1"/>
  <c r="M34" i="1"/>
  <c r="L33" i="1"/>
  <c r="N33" i="1" s="1"/>
  <c r="M33" i="1"/>
  <c r="E38" i="5"/>
  <c r="D38" i="5"/>
  <c r="G39" i="5" s="1"/>
  <c r="K39" i="5" s="1"/>
  <c r="D47" i="2"/>
  <c r="E47" i="2"/>
  <c r="C48" i="2"/>
  <c r="D29" i="3"/>
  <c r="F30" i="3" s="1"/>
  <c r="K30" i="3" s="1"/>
  <c r="F29" i="3"/>
  <c r="K29" i="3" s="1"/>
  <c r="D34" i="1"/>
  <c r="C35" i="1" s="1"/>
  <c r="F35" i="1" l="1"/>
  <c r="K35" i="1" s="1"/>
  <c r="L39" i="5"/>
  <c r="N39" i="5" s="1"/>
  <c r="M39" i="5"/>
  <c r="C39" i="5"/>
  <c r="D48" i="2"/>
  <c r="E48" i="2"/>
  <c r="C49" i="2"/>
  <c r="C30" i="3"/>
  <c r="D30" i="3" s="1"/>
  <c r="C31" i="3" s="1"/>
  <c r="M30" i="3"/>
  <c r="L30" i="3"/>
  <c r="N30" i="3" s="1"/>
  <c r="M29" i="3"/>
  <c r="L29" i="3"/>
  <c r="N29" i="3" s="1"/>
  <c r="D35" i="1"/>
  <c r="C36" i="1" s="1"/>
  <c r="L35" i="1" l="1"/>
  <c r="N35" i="1" s="1"/>
  <c r="M35" i="1"/>
  <c r="F36" i="1"/>
  <c r="K36" i="1" s="1"/>
  <c r="D39" i="5"/>
  <c r="C40" i="5" s="1"/>
  <c r="E39" i="5"/>
  <c r="E49" i="2"/>
  <c r="D49" i="2"/>
  <c r="C50" i="2"/>
  <c r="D31" i="3"/>
  <c r="C32" i="3" s="1"/>
  <c r="F31" i="3"/>
  <c r="K31" i="3" s="1"/>
  <c r="D36" i="1"/>
  <c r="C37" i="1" s="1"/>
  <c r="F37" i="1" l="1"/>
  <c r="K37" i="1" s="1"/>
  <c r="L37" i="1"/>
  <c r="N37" i="1" s="1"/>
  <c r="M37" i="1"/>
  <c r="F38" i="1"/>
  <c r="K38" i="1" s="1"/>
  <c r="L36" i="1"/>
  <c r="N36" i="1" s="1"/>
  <c r="M36" i="1"/>
  <c r="E40" i="5"/>
  <c r="D40" i="5"/>
  <c r="G41" i="5" s="1"/>
  <c r="K41" i="5" s="1"/>
  <c r="G40" i="5"/>
  <c r="K40" i="5" s="1"/>
  <c r="D50" i="2"/>
  <c r="E50" i="2"/>
  <c r="C51" i="2"/>
  <c r="D32" i="3"/>
  <c r="F33" i="3" s="1"/>
  <c r="K33" i="3" s="1"/>
  <c r="L31" i="3"/>
  <c r="N31" i="3" s="1"/>
  <c r="M31" i="3"/>
  <c r="F32" i="3"/>
  <c r="K32" i="3" s="1"/>
  <c r="D37" i="1"/>
  <c r="C38" i="1" s="1"/>
  <c r="L38" i="1" l="1"/>
  <c r="N38" i="1" s="1"/>
  <c r="M38" i="1"/>
  <c r="M41" i="5"/>
  <c r="L41" i="5"/>
  <c r="N41" i="5" s="1"/>
  <c r="C41" i="5"/>
  <c r="L40" i="5"/>
  <c r="N40" i="5" s="1"/>
  <c r="M40" i="5"/>
  <c r="D51" i="2"/>
  <c r="E51" i="2"/>
  <c r="C52" i="2"/>
  <c r="C33" i="3"/>
  <c r="D33" i="3" s="1"/>
  <c r="F34" i="3" s="1"/>
  <c r="K34" i="3" s="1"/>
  <c r="L33" i="3"/>
  <c r="N33" i="3" s="1"/>
  <c r="M33" i="3"/>
  <c r="M32" i="3"/>
  <c r="L32" i="3"/>
  <c r="N32" i="3" s="1"/>
  <c r="D38" i="1"/>
  <c r="C39" i="1" s="1"/>
  <c r="F39" i="1" l="1"/>
  <c r="K39" i="1" s="1"/>
  <c r="E41" i="5"/>
  <c r="D41" i="5"/>
  <c r="G42" i="5" s="1"/>
  <c r="K42" i="5" s="1"/>
  <c r="D52" i="2"/>
  <c r="E52" i="2"/>
  <c r="C53" i="2"/>
  <c r="C34" i="3"/>
  <c r="D34" i="3" s="1"/>
  <c r="F35" i="3" s="1"/>
  <c r="K35" i="3" s="1"/>
  <c r="L34" i="3"/>
  <c r="N34" i="3" s="1"/>
  <c r="M34" i="3"/>
  <c r="D39" i="1"/>
  <c r="C40" i="1" s="1"/>
  <c r="F40" i="1" l="1"/>
  <c r="K40" i="1" s="1"/>
  <c r="L39" i="1"/>
  <c r="N39" i="1" s="1"/>
  <c r="M39" i="1"/>
  <c r="L40" i="1"/>
  <c r="N40" i="1" s="1"/>
  <c r="M40" i="1"/>
  <c r="C42" i="5"/>
  <c r="E42" i="5" s="1"/>
  <c r="M42" i="5"/>
  <c r="L42" i="5"/>
  <c r="N42" i="5" s="1"/>
  <c r="E53" i="2"/>
  <c r="D53" i="2"/>
  <c r="C54" i="2"/>
  <c r="M35" i="3"/>
  <c r="L35" i="3"/>
  <c r="N35" i="3" s="1"/>
  <c r="C35" i="3"/>
  <c r="D40" i="1"/>
  <c r="C41" i="1" s="1"/>
  <c r="F41" i="1" l="1"/>
  <c r="K41" i="1" s="1"/>
  <c r="D42" i="5"/>
  <c r="G43" i="5" s="1"/>
  <c r="K43" i="5" s="1"/>
  <c r="M43" i="5" s="1"/>
  <c r="D54" i="2"/>
  <c r="E54" i="2"/>
  <c r="C55" i="2"/>
  <c r="D35" i="3"/>
  <c r="F36" i="3" s="1"/>
  <c r="K36" i="3" s="1"/>
  <c r="D41" i="1"/>
  <c r="C42" i="1" s="1"/>
  <c r="L41" i="1" l="1"/>
  <c r="N41" i="1" s="1"/>
  <c r="M41" i="1"/>
  <c r="F42" i="1"/>
  <c r="K42" i="1" s="1"/>
  <c r="L43" i="5"/>
  <c r="N43" i="5" s="1"/>
  <c r="C43" i="5"/>
  <c r="E43" i="5" s="1"/>
  <c r="D55" i="2"/>
  <c r="E55" i="2"/>
  <c r="C56" i="2"/>
  <c r="C36" i="3"/>
  <c r="D36" i="3" s="1"/>
  <c r="L36" i="3"/>
  <c r="N36" i="3" s="1"/>
  <c r="M36" i="3"/>
  <c r="D42" i="1"/>
  <c r="C43" i="1" s="1"/>
  <c r="F43" i="1" l="1"/>
  <c r="K43" i="1" s="1"/>
  <c r="L42" i="1"/>
  <c r="N42" i="1" s="1"/>
  <c r="M42" i="1"/>
  <c r="D43" i="5"/>
  <c r="C44" i="5" s="1"/>
  <c r="D56" i="2"/>
  <c r="E56" i="2"/>
  <c r="C57" i="2"/>
  <c r="C37" i="3"/>
  <c r="D37" i="3" s="1"/>
  <c r="C38" i="3" s="1"/>
  <c r="F37" i="3"/>
  <c r="K37" i="3" s="1"/>
  <c r="M37" i="3" s="1"/>
  <c r="D43" i="1"/>
  <c r="C44" i="1" s="1"/>
  <c r="F44" i="1" l="1"/>
  <c r="K44" i="1" s="1"/>
  <c r="L43" i="1"/>
  <c r="N43" i="1" s="1"/>
  <c r="M43" i="1"/>
  <c r="L44" i="1"/>
  <c r="N44" i="1" s="1"/>
  <c r="M44" i="1"/>
  <c r="E44" i="5"/>
  <c r="D44" i="5"/>
  <c r="G44" i="5"/>
  <c r="K44" i="5" s="1"/>
  <c r="E57" i="2"/>
  <c r="D57" i="2"/>
  <c r="C58" i="2"/>
  <c r="L37" i="3"/>
  <c r="N37" i="3" s="1"/>
  <c r="D38" i="3"/>
  <c r="F39" i="3" s="1"/>
  <c r="K39" i="3" s="1"/>
  <c r="F38" i="3"/>
  <c r="K38" i="3" s="1"/>
  <c r="D44" i="1"/>
  <c r="C45" i="1" s="1"/>
  <c r="F45" i="1" l="1"/>
  <c r="K45" i="1" s="1"/>
  <c r="M44" i="5"/>
  <c r="L44" i="5"/>
  <c r="N44" i="5" s="1"/>
  <c r="G45" i="5"/>
  <c r="K45" i="5" s="1"/>
  <c r="C45" i="5"/>
  <c r="D58" i="2"/>
  <c r="E58" i="2"/>
  <c r="C59" i="2"/>
  <c r="C39" i="3"/>
  <c r="D39" i="3" s="1"/>
  <c r="C40" i="3" s="1"/>
  <c r="M39" i="3"/>
  <c r="L39" i="3"/>
  <c r="N39" i="3" s="1"/>
  <c r="L38" i="3"/>
  <c r="N38" i="3" s="1"/>
  <c r="M38" i="3"/>
  <c r="D45" i="1"/>
  <c r="C46" i="1" s="1"/>
  <c r="F46" i="1" l="1"/>
  <c r="K46" i="1" s="1"/>
  <c r="L45" i="1"/>
  <c r="N45" i="1" s="1"/>
  <c r="M45" i="1"/>
  <c r="L46" i="1"/>
  <c r="N46" i="1" s="1"/>
  <c r="M46" i="1"/>
  <c r="L45" i="5"/>
  <c r="N45" i="5" s="1"/>
  <c r="M45" i="5"/>
  <c r="E45" i="5"/>
  <c r="D45" i="5"/>
  <c r="C46" i="5" s="1"/>
  <c r="D59" i="2"/>
  <c r="E59" i="2"/>
  <c r="C60" i="2"/>
  <c r="D40" i="3"/>
  <c r="F41" i="3" s="1"/>
  <c r="K41" i="3" s="1"/>
  <c r="F40" i="3"/>
  <c r="K40" i="3" s="1"/>
  <c r="D46" i="1"/>
  <c r="C47" i="1" s="1"/>
  <c r="F47" i="1" l="1"/>
  <c r="K47" i="1" s="1"/>
  <c r="G46" i="5"/>
  <c r="K46" i="5" s="1"/>
  <c r="M46" i="5" s="1"/>
  <c r="L46" i="5"/>
  <c r="N46" i="5" s="1"/>
  <c r="D46" i="5"/>
  <c r="E46" i="5"/>
  <c r="D60" i="2"/>
  <c r="E60" i="2"/>
  <c r="C61" i="2"/>
  <c r="C41" i="3"/>
  <c r="M41" i="3"/>
  <c r="L41" i="3"/>
  <c r="N41" i="3" s="1"/>
  <c r="D41" i="3"/>
  <c r="F42" i="3" s="1"/>
  <c r="K42" i="3" s="1"/>
  <c r="L40" i="3"/>
  <c r="N40" i="3" s="1"/>
  <c r="M40" i="3"/>
  <c r="D47" i="1"/>
  <c r="C48" i="1" s="1"/>
  <c r="F48" i="1" l="1"/>
  <c r="K48" i="1" s="1"/>
  <c r="L48" i="1" s="1"/>
  <c r="N48" i="1" s="1"/>
  <c r="L47" i="1"/>
  <c r="N47" i="1" s="1"/>
  <c r="M47" i="1"/>
  <c r="M48" i="1"/>
  <c r="G47" i="5"/>
  <c r="K47" i="5" s="1"/>
  <c r="C47" i="5"/>
  <c r="E61" i="2"/>
  <c r="D61" i="2"/>
  <c r="C62" i="2"/>
  <c r="C42" i="3"/>
  <c r="L42" i="3"/>
  <c r="N42" i="3" s="1"/>
  <c r="M42" i="3"/>
  <c r="D42" i="3"/>
  <c r="C43" i="3" s="1"/>
  <c r="D48" i="1"/>
  <c r="C49" i="1" s="1"/>
  <c r="F49" i="1" l="1"/>
  <c r="K49" i="1" s="1"/>
  <c r="D47" i="5"/>
  <c r="E47" i="5"/>
  <c r="M47" i="5"/>
  <c r="L47" i="5"/>
  <c r="N47" i="5" s="1"/>
  <c r="D62" i="2"/>
  <c r="E62" i="2"/>
  <c r="C63" i="2"/>
  <c r="D43" i="3"/>
  <c r="F44" i="3" s="1"/>
  <c r="K44" i="3" s="1"/>
  <c r="F43" i="3"/>
  <c r="K43" i="3" s="1"/>
  <c r="D49" i="1"/>
  <c r="C50" i="1" s="1"/>
  <c r="L49" i="1" l="1"/>
  <c r="N49" i="1" s="1"/>
  <c r="M49" i="1"/>
  <c r="F50" i="1"/>
  <c r="K50" i="1" s="1"/>
  <c r="C48" i="5"/>
  <c r="G48" i="5"/>
  <c r="K48" i="5" s="1"/>
  <c r="D63" i="2"/>
  <c r="E63" i="2"/>
  <c r="C64" i="2"/>
  <c r="C44" i="3"/>
  <c r="D44" i="3" s="1"/>
  <c r="C45" i="3" s="1"/>
  <c r="L44" i="3"/>
  <c r="N44" i="3" s="1"/>
  <c r="M44" i="3"/>
  <c r="M43" i="3"/>
  <c r="L43" i="3"/>
  <c r="N43" i="3" s="1"/>
  <c r="D50" i="1"/>
  <c r="C51" i="1" s="1"/>
  <c r="L50" i="1" l="1"/>
  <c r="N50" i="1" s="1"/>
  <c r="M50" i="1"/>
  <c r="F51" i="1"/>
  <c r="K51" i="1" s="1"/>
  <c r="M48" i="5"/>
  <c r="L48" i="5"/>
  <c r="N48" i="5" s="1"/>
  <c r="E48" i="5"/>
  <c r="D48" i="5"/>
  <c r="G49" i="5" s="1"/>
  <c r="K49" i="5" s="1"/>
  <c r="D64" i="2"/>
  <c r="E64" i="2"/>
  <c r="C65" i="2"/>
  <c r="F45" i="3"/>
  <c r="K45" i="3" s="1"/>
  <c r="M45" i="3" s="1"/>
  <c r="D45" i="3"/>
  <c r="C46" i="3" s="1"/>
  <c r="D51" i="1"/>
  <c r="C52" i="1" s="1"/>
  <c r="F52" i="1" l="1"/>
  <c r="K52" i="1" s="1"/>
  <c r="L52" i="1"/>
  <c r="N52" i="1" s="1"/>
  <c r="M52" i="1"/>
  <c r="L51" i="1"/>
  <c r="N51" i="1" s="1"/>
  <c r="M51" i="1"/>
  <c r="L49" i="5"/>
  <c r="N49" i="5" s="1"/>
  <c r="M49" i="5"/>
  <c r="C49" i="5"/>
  <c r="E65" i="2"/>
  <c r="D65" i="2"/>
  <c r="C66" i="2"/>
  <c r="L45" i="3"/>
  <c r="N45" i="3" s="1"/>
  <c r="D46" i="3"/>
  <c r="F47" i="3" s="1"/>
  <c r="K47" i="3" s="1"/>
  <c r="F46" i="3"/>
  <c r="K46" i="3" s="1"/>
  <c r="D52" i="1"/>
  <c r="F53" i="1" s="1"/>
  <c r="K53" i="1" s="1"/>
  <c r="L53" i="1" l="1"/>
  <c r="N53" i="1" s="1"/>
  <c r="M53" i="1"/>
  <c r="C53" i="1"/>
  <c r="E49" i="5"/>
  <c r="D49" i="5"/>
  <c r="G50" i="5" s="1"/>
  <c r="K50" i="5" s="1"/>
  <c r="D66" i="2"/>
  <c r="E66" i="2"/>
  <c r="C67" i="2"/>
  <c r="C47" i="3"/>
  <c r="M47" i="3"/>
  <c r="L47" i="3"/>
  <c r="N47" i="3" s="1"/>
  <c r="L46" i="3"/>
  <c r="N46" i="3" s="1"/>
  <c r="M46" i="3"/>
  <c r="D47" i="3"/>
  <c r="F48" i="3" s="1"/>
  <c r="K48" i="3" s="1"/>
  <c r="D53" i="1" l="1"/>
  <c r="F54" i="1" s="1"/>
  <c r="K54" i="1" s="1"/>
  <c r="C54" i="1"/>
  <c r="D54" i="1" s="1"/>
  <c r="C50" i="5"/>
  <c r="E50" i="5" s="1"/>
  <c r="L50" i="5"/>
  <c r="N50" i="5" s="1"/>
  <c r="M50" i="5"/>
  <c r="D67" i="2"/>
  <c r="E67" i="2"/>
  <c r="C68" i="2"/>
  <c r="C48" i="3"/>
  <c r="L48" i="3"/>
  <c r="N48" i="3" s="1"/>
  <c r="M48" i="3"/>
  <c r="D48" i="3"/>
  <c r="C49" i="3" s="1"/>
  <c r="L54" i="1" l="1"/>
  <c r="N54" i="1" s="1"/>
  <c r="M54" i="1"/>
  <c r="F55" i="1"/>
  <c r="K55" i="1" s="1"/>
  <c r="C55" i="1"/>
  <c r="D50" i="5"/>
  <c r="G51" i="5"/>
  <c r="K51" i="5" s="1"/>
  <c r="C51" i="5"/>
  <c r="D68" i="2"/>
  <c r="E68" i="2"/>
  <c r="C69" i="2"/>
  <c r="D49" i="3"/>
  <c r="C50" i="3" s="1"/>
  <c r="F49" i="3"/>
  <c r="K49" i="3" s="1"/>
  <c r="L55" i="1" l="1"/>
  <c r="N55" i="1" s="1"/>
  <c r="M55" i="1"/>
  <c r="D55" i="1"/>
  <c r="C56" i="1" s="1"/>
  <c r="E51" i="5"/>
  <c r="D51" i="5"/>
  <c r="C52" i="5" s="1"/>
  <c r="M51" i="5"/>
  <c r="L51" i="5"/>
  <c r="N51" i="5" s="1"/>
  <c r="E69" i="2"/>
  <c r="D69" i="2"/>
  <c r="C70" i="2"/>
  <c r="D50" i="3"/>
  <c r="F51" i="3" s="1"/>
  <c r="K51" i="3" s="1"/>
  <c r="M49" i="3"/>
  <c r="L49" i="3"/>
  <c r="N49" i="3" s="1"/>
  <c r="F50" i="3"/>
  <c r="K50" i="3" s="1"/>
  <c r="D56" i="1"/>
  <c r="C57" i="1" s="1"/>
  <c r="F57" i="1" l="1"/>
  <c r="K57" i="1" s="1"/>
  <c r="F56" i="1"/>
  <c r="K56" i="1" s="1"/>
  <c r="E52" i="5"/>
  <c r="D52" i="5"/>
  <c r="C53" i="5" s="1"/>
  <c r="G52" i="5"/>
  <c r="K52" i="5" s="1"/>
  <c r="D70" i="2"/>
  <c r="E70" i="2"/>
  <c r="C71" i="2"/>
  <c r="C51" i="3"/>
  <c r="D51" i="3" s="1"/>
  <c r="C52" i="3" s="1"/>
  <c r="M51" i="3"/>
  <c r="L51" i="3"/>
  <c r="N51" i="3" s="1"/>
  <c r="L50" i="3"/>
  <c r="N50" i="3" s="1"/>
  <c r="M50" i="3"/>
  <c r="D57" i="1"/>
  <c r="C58" i="1" s="1"/>
  <c r="L56" i="1" l="1"/>
  <c r="N56" i="1" s="1"/>
  <c r="M56" i="1"/>
  <c r="L57" i="1"/>
  <c r="N57" i="1" s="1"/>
  <c r="M57" i="1"/>
  <c r="F58" i="1"/>
  <c r="K58" i="1" s="1"/>
  <c r="G53" i="5"/>
  <c r="K53" i="5" s="1"/>
  <c r="L52" i="5"/>
  <c r="N52" i="5" s="1"/>
  <c r="M52" i="5"/>
  <c r="M53" i="5"/>
  <c r="L53" i="5"/>
  <c r="N53" i="5" s="1"/>
  <c r="E53" i="5"/>
  <c r="D53" i="5"/>
  <c r="G54" i="5" s="1"/>
  <c r="K54" i="5" s="1"/>
  <c r="C54" i="5"/>
  <c r="D71" i="2"/>
  <c r="E71" i="2"/>
  <c r="C72" i="2"/>
  <c r="D52" i="3"/>
  <c r="C53" i="3" s="1"/>
  <c r="F52" i="3"/>
  <c r="K52" i="3" s="1"/>
  <c r="D58" i="1"/>
  <c r="C59" i="1" s="1"/>
  <c r="L58" i="1" l="1"/>
  <c r="N58" i="1" s="1"/>
  <c r="M58" i="1"/>
  <c r="F59" i="1"/>
  <c r="K59" i="1" s="1"/>
  <c r="L54" i="5"/>
  <c r="N54" i="5" s="1"/>
  <c r="M54" i="5"/>
  <c r="D54" i="5"/>
  <c r="C55" i="5" s="1"/>
  <c r="E54" i="5"/>
  <c r="D72" i="2"/>
  <c r="E72" i="2"/>
  <c r="C73" i="2"/>
  <c r="F53" i="3"/>
  <c r="K53" i="3" s="1"/>
  <c r="M53" i="3" s="1"/>
  <c r="L52" i="3"/>
  <c r="N52" i="3" s="1"/>
  <c r="M52" i="3"/>
  <c r="D53" i="3"/>
  <c r="C54" i="3" s="1"/>
  <c r="D59" i="1"/>
  <c r="C60" i="1" s="1"/>
  <c r="L59" i="1" l="1"/>
  <c r="N59" i="1" s="1"/>
  <c r="M59" i="1"/>
  <c r="F60" i="1"/>
  <c r="K60" i="1" s="1"/>
  <c r="D55" i="5"/>
  <c r="C56" i="5" s="1"/>
  <c r="E55" i="5"/>
  <c r="G55" i="5"/>
  <c r="K55" i="5" s="1"/>
  <c r="E73" i="2"/>
  <c r="D73" i="2"/>
  <c r="C74" i="2"/>
  <c r="L53" i="3"/>
  <c r="N53" i="3" s="1"/>
  <c r="D54" i="3"/>
  <c r="F55" i="3" s="1"/>
  <c r="K55" i="3" s="1"/>
  <c r="C55" i="3"/>
  <c r="F54" i="3"/>
  <c r="K54" i="3" s="1"/>
  <c r="D60" i="1"/>
  <c r="C61" i="1" s="1"/>
  <c r="L60" i="1" l="1"/>
  <c r="N60" i="1" s="1"/>
  <c r="M60" i="1"/>
  <c r="F61" i="1"/>
  <c r="K61" i="1" s="1"/>
  <c r="G56" i="5"/>
  <c r="K56" i="5" s="1"/>
  <c r="L55" i="5"/>
  <c r="N55" i="5" s="1"/>
  <c r="M55" i="5"/>
  <c r="M56" i="5"/>
  <c r="L56" i="5"/>
  <c r="N56" i="5" s="1"/>
  <c r="D56" i="5"/>
  <c r="G57" i="5" s="1"/>
  <c r="K57" i="5" s="1"/>
  <c r="E56" i="5"/>
  <c r="C57" i="5"/>
  <c r="D74" i="2"/>
  <c r="E74" i="2"/>
  <c r="C75" i="2"/>
  <c r="M55" i="3"/>
  <c r="L55" i="3"/>
  <c r="N55" i="3" s="1"/>
  <c r="L54" i="3"/>
  <c r="N54" i="3" s="1"/>
  <c r="M54" i="3"/>
  <c r="D55" i="3"/>
  <c r="F56" i="3" s="1"/>
  <c r="K56" i="3" s="1"/>
  <c r="D61" i="1"/>
  <c r="C62" i="1" s="1"/>
  <c r="F62" i="1" l="1"/>
  <c r="K62" i="1" s="1"/>
  <c r="L62" i="1"/>
  <c r="N62" i="1" s="1"/>
  <c r="M62" i="1"/>
  <c r="L61" i="1"/>
  <c r="N61" i="1" s="1"/>
  <c r="M61" i="1"/>
  <c r="E57" i="5"/>
  <c r="D57" i="5"/>
  <c r="G58" i="5" s="1"/>
  <c r="K58" i="5" s="1"/>
  <c r="L57" i="5"/>
  <c r="N57" i="5" s="1"/>
  <c r="M57" i="5"/>
  <c r="D75" i="2"/>
  <c r="E75" i="2"/>
  <c r="C76" i="2"/>
  <c r="C56" i="3"/>
  <c r="D56" i="3" s="1"/>
  <c r="F57" i="3" s="1"/>
  <c r="K57" i="3" s="1"/>
  <c r="L56" i="3"/>
  <c r="N56" i="3" s="1"/>
  <c r="M56" i="3"/>
  <c r="D62" i="1"/>
  <c r="C63" i="1" s="1"/>
  <c r="F63" i="1" l="1"/>
  <c r="K63" i="1" s="1"/>
  <c r="C58" i="5"/>
  <c r="E58" i="5" s="1"/>
  <c r="L58" i="5"/>
  <c r="N58" i="5" s="1"/>
  <c r="M58" i="5"/>
  <c r="D76" i="2"/>
  <c r="E76" i="2"/>
  <c r="C77" i="2"/>
  <c r="M57" i="3"/>
  <c r="L57" i="3"/>
  <c r="N57" i="3" s="1"/>
  <c r="C57" i="3"/>
  <c r="D63" i="1"/>
  <c r="C64" i="1" s="1"/>
  <c r="F64" i="1" l="1"/>
  <c r="K64" i="1" s="1"/>
  <c r="L64" i="1" s="1"/>
  <c r="N64" i="1" s="1"/>
  <c r="L63" i="1"/>
  <c r="N63" i="1" s="1"/>
  <c r="M63" i="1"/>
  <c r="M64" i="1"/>
  <c r="D58" i="5"/>
  <c r="G59" i="5" s="1"/>
  <c r="K59" i="5" s="1"/>
  <c r="L59" i="5" s="1"/>
  <c r="N59" i="5" s="1"/>
  <c r="C59" i="5"/>
  <c r="E77" i="2"/>
  <c r="D77" i="2"/>
  <c r="C78" i="2" s="1"/>
  <c r="D57" i="3"/>
  <c r="C58" i="3" s="1"/>
  <c r="D64" i="1"/>
  <c r="C65" i="1" s="1"/>
  <c r="F65" i="1" l="1"/>
  <c r="K65" i="1" s="1"/>
  <c r="M65" i="1" s="1"/>
  <c r="L65" i="1"/>
  <c r="N65" i="1" s="1"/>
  <c r="M59" i="5"/>
  <c r="E59" i="5"/>
  <c r="D59" i="5"/>
  <c r="G60" i="5" s="1"/>
  <c r="K60" i="5" s="1"/>
  <c r="D78" i="2"/>
  <c r="E78" i="2"/>
  <c r="C79" i="2"/>
  <c r="D58" i="3"/>
  <c r="F59" i="3" s="1"/>
  <c r="K59" i="3" s="1"/>
  <c r="F58" i="3"/>
  <c r="K58" i="3" s="1"/>
  <c r="D65" i="1"/>
  <c r="C66" i="1" s="1"/>
  <c r="F66" i="1" l="1"/>
  <c r="K66" i="1" s="1"/>
  <c r="C60" i="5"/>
  <c r="D60" i="5" s="1"/>
  <c r="G61" i="5" s="1"/>
  <c r="K61" i="5" s="1"/>
  <c r="E60" i="5"/>
  <c r="L60" i="5"/>
  <c r="N60" i="5" s="1"/>
  <c r="M60" i="5"/>
  <c r="D79" i="2"/>
  <c r="E79" i="2"/>
  <c r="C80" i="2"/>
  <c r="C59" i="3"/>
  <c r="D59" i="3" s="1"/>
  <c r="F60" i="3" s="1"/>
  <c r="K60" i="3" s="1"/>
  <c r="M59" i="3"/>
  <c r="L59" i="3"/>
  <c r="N59" i="3" s="1"/>
  <c r="L58" i="3"/>
  <c r="N58" i="3" s="1"/>
  <c r="M58" i="3"/>
  <c r="D66" i="1"/>
  <c r="C67" i="1" s="1"/>
  <c r="L66" i="1" l="1"/>
  <c r="N66" i="1" s="1"/>
  <c r="M66" i="1"/>
  <c r="F67" i="1"/>
  <c r="K67" i="1" s="1"/>
  <c r="C61" i="5"/>
  <c r="E61" i="5" s="1"/>
  <c r="L61" i="5"/>
  <c r="N61" i="5" s="1"/>
  <c r="M61" i="5"/>
  <c r="D80" i="2"/>
  <c r="E80" i="2"/>
  <c r="C81" i="2"/>
  <c r="C60" i="3"/>
  <c r="M60" i="3"/>
  <c r="L60" i="3"/>
  <c r="N60" i="3" s="1"/>
  <c r="D60" i="3"/>
  <c r="C61" i="3" s="1"/>
  <c r="D67" i="1"/>
  <c r="C68" i="1" s="1"/>
  <c r="L67" i="1" l="1"/>
  <c r="N67" i="1" s="1"/>
  <c r="M67" i="1"/>
  <c r="F68" i="1"/>
  <c r="K68" i="1" s="1"/>
  <c r="D61" i="5"/>
  <c r="G62" i="5" s="1"/>
  <c r="K62" i="5" s="1"/>
  <c r="L62" i="5" s="1"/>
  <c r="N62" i="5" s="1"/>
  <c r="E81" i="2"/>
  <c r="D81" i="2"/>
  <c r="C82" i="2"/>
  <c r="D61" i="3"/>
  <c r="C62" i="3" s="1"/>
  <c r="F61" i="3"/>
  <c r="K61" i="3" s="1"/>
  <c r="D68" i="1"/>
  <c r="F69" i="1" s="1"/>
  <c r="K69" i="1" s="1"/>
  <c r="L69" i="1" l="1"/>
  <c r="N69" i="1" s="1"/>
  <c r="M69" i="1"/>
  <c r="L68" i="1"/>
  <c r="N68" i="1" s="1"/>
  <c r="M68" i="1"/>
  <c r="C69" i="1"/>
  <c r="M62" i="5"/>
  <c r="C62" i="5"/>
  <c r="E62" i="5" s="1"/>
  <c r="D82" i="2"/>
  <c r="E82" i="2"/>
  <c r="C83" i="2"/>
  <c r="D62" i="3"/>
  <c r="C63" i="3" s="1"/>
  <c r="M61" i="3"/>
  <c r="L61" i="3"/>
  <c r="N61" i="3" s="1"/>
  <c r="F62" i="3"/>
  <c r="K62" i="3" s="1"/>
  <c r="D69" i="1"/>
  <c r="C70" i="1" s="1"/>
  <c r="F70" i="1" l="1"/>
  <c r="K70" i="1" s="1"/>
  <c r="D62" i="5"/>
  <c r="C63" i="5" s="1"/>
  <c r="D83" i="2"/>
  <c r="E83" i="2"/>
  <c r="C84" i="2"/>
  <c r="D63" i="3"/>
  <c r="F64" i="3" s="1"/>
  <c r="K64" i="3" s="1"/>
  <c r="F63" i="3"/>
  <c r="K63" i="3" s="1"/>
  <c r="L62" i="3"/>
  <c r="N62" i="3" s="1"/>
  <c r="M62" i="3"/>
  <c r="D70" i="1"/>
  <c r="C71" i="1" s="1"/>
  <c r="L70" i="1" l="1"/>
  <c r="N70" i="1" s="1"/>
  <c r="M70" i="1"/>
  <c r="F71" i="1"/>
  <c r="K71" i="1" s="1"/>
  <c r="G63" i="5"/>
  <c r="K63" i="5" s="1"/>
  <c r="M63" i="5" s="1"/>
  <c r="L63" i="5"/>
  <c r="N63" i="5" s="1"/>
  <c r="E63" i="5"/>
  <c r="D63" i="5"/>
  <c r="D84" i="2"/>
  <c r="E84" i="2"/>
  <c r="C85" i="2"/>
  <c r="C64" i="3"/>
  <c r="M64" i="3"/>
  <c r="L64" i="3"/>
  <c r="N64" i="3" s="1"/>
  <c r="M63" i="3"/>
  <c r="L63" i="3"/>
  <c r="N63" i="3" s="1"/>
  <c r="D64" i="3"/>
  <c r="F65" i="3" s="1"/>
  <c r="K65" i="3" s="1"/>
  <c r="D71" i="1"/>
  <c r="C72" i="1" s="1"/>
  <c r="M71" i="1" l="1"/>
  <c r="L71" i="1"/>
  <c r="N71" i="1" s="1"/>
  <c r="F72" i="1"/>
  <c r="K72" i="1" s="1"/>
  <c r="C64" i="5"/>
  <c r="G64" i="5"/>
  <c r="K64" i="5" s="1"/>
  <c r="E85" i="2"/>
  <c r="D85" i="2"/>
  <c r="C86" i="2" s="1"/>
  <c r="C65" i="3"/>
  <c r="L65" i="3"/>
  <c r="N65" i="3" s="1"/>
  <c r="M65" i="3"/>
  <c r="D65" i="3"/>
  <c r="C66" i="3" s="1"/>
  <c r="D72" i="1"/>
  <c r="C73" i="1" s="1"/>
  <c r="F73" i="1" l="1"/>
  <c r="K73" i="1" s="1"/>
  <c r="M73" i="1" s="1"/>
  <c r="M72" i="1"/>
  <c r="L72" i="1"/>
  <c r="N72" i="1" s="1"/>
  <c r="L73" i="1"/>
  <c r="N73" i="1" s="1"/>
  <c r="M64" i="5"/>
  <c r="L64" i="5"/>
  <c r="N64" i="5" s="1"/>
  <c r="D64" i="5"/>
  <c r="C65" i="5" s="1"/>
  <c r="E64" i="5"/>
  <c r="D86" i="2"/>
  <c r="E86" i="2"/>
  <c r="C87" i="2"/>
  <c r="F66" i="3"/>
  <c r="K66" i="3" s="1"/>
  <c r="M66" i="3" s="1"/>
  <c r="D66" i="3"/>
  <c r="F67" i="3" s="1"/>
  <c r="K67" i="3" s="1"/>
  <c r="L66" i="3"/>
  <c r="N66" i="3" s="1"/>
  <c r="D73" i="1"/>
  <c r="C74" i="1" s="1"/>
  <c r="F74" i="1" l="1"/>
  <c r="K74" i="1" s="1"/>
  <c r="D65" i="5"/>
  <c r="C66" i="5" s="1"/>
  <c r="E65" i="5"/>
  <c r="G66" i="5"/>
  <c r="K66" i="5" s="1"/>
  <c r="G65" i="5"/>
  <c r="K65" i="5" s="1"/>
  <c r="D87" i="2"/>
  <c r="E87" i="2"/>
  <c r="C88" i="2"/>
  <c r="C67" i="3"/>
  <c r="D67" i="3" s="1"/>
  <c r="C68" i="3" s="1"/>
  <c r="M67" i="3"/>
  <c r="L67" i="3"/>
  <c r="N67" i="3" s="1"/>
  <c r="D74" i="1"/>
  <c r="C75" i="1" s="1"/>
  <c r="M74" i="1" l="1"/>
  <c r="L74" i="1"/>
  <c r="N74" i="1" s="1"/>
  <c r="F75" i="1"/>
  <c r="K75" i="1" s="1"/>
  <c r="L65" i="5"/>
  <c r="N65" i="5" s="1"/>
  <c r="M65" i="5"/>
  <c r="M66" i="5"/>
  <c r="L66" i="5"/>
  <c r="N66" i="5" s="1"/>
  <c r="E66" i="5"/>
  <c r="D66" i="5"/>
  <c r="C67" i="5" s="1"/>
  <c r="D88" i="2"/>
  <c r="E88" i="2"/>
  <c r="C89" i="2"/>
  <c r="D68" i="3"/>
  <c r="C69" i="3" s="1"/>
  <c r="F68" i="3"/>
  <c r="K68" i="3" s="1"/>
  <c r="D75" i="1"/>
  <c r="C76" i="1" s="1"/>
  <c r="M75" i="1" l="1"/>
  <c r="L75" i="1"/>
  <c r="N75" i="1" s="1"/>
  <c r="F76" i="1"/>
  <c r="K76" i="1" s="1"/>
  <c r="G67" i="5"/>
  <c r="K67" i="5" s="1"/>
  <c r="L67" i="5"/>
  <c r="N67" i="5" s="1"/>
  <c r="M67" i="5"/>
  <c r="D67" i="5"/>
  <c r="C68" i="5" s="1"/>
  <c r="E67" i="5"/>
  <c r="E89" i="2"/>
  <c r="D89" i="2"/>
  <c r="C90" i="2" s="1"/>
  <c r="D69" i="3"/>
  <c r="C70" i="3" s="1"/>
  <c r="M68" i="3"/>
  <c r="L68" i="3"/>
  <c r="N68" i="3" s="1"/>
  <c r="F69" i="3"/>
  <c r="K69" i="3" s="1"/>
  <c r="D76" i="1"/>
  <c r="F77" i="1" s="1"/>
  <c r="K77" i="1" s="1"/>
  <c r="C77" i="1" l="1"/>
  <c r="F78" i="1" s="1"/>
  <c r="K78" i="1" s="1"/>
  <c r="M77" i="1"/>
  <c r="L77" i="1"/>
  <c r="N77" i="1" s="1"/>
  <c r="M76" i="1"/>
  <c r="L76" i="1"/>
  <c r="N76" i="1" s="1"/>
  <c r="D68" i="5"/>
  <c r="C69" i="5" s="1"/>
  <c r="E68" i="5"/>
  <c r="G69" i="5"/>
  <c r="K69" i="5" s="1"/>
  <c r="G68" i="5"/>
  <c r="K68" i="5" s="1"/>
  <c r="D90" i="2"/>
  <c r="E90" i="2"/>
  <c r="C91" i="2"/>
  <c r="D70" i="3"/>
  <c r="F71" i="3" s="1"/>
  <c r="K71" i="3" s="1"/>
  <c r="L69" i="3"/>
  <c r="N69" i="3" s="1"/>
  <c r="M69" i="3"/>
  <c r="F70" i="3"/>
  <c r="K70" i="3" s="1"/>
  <c r="D77" i="1"/>
  <c r="C78" i="1" s="1"/>
  <c r="M78" i="1" l="1"/>
  <c r="L78" i="1"/>
  <c r="N78" i="1" s="1"/>
  <c r="L69" i="5"/>
  <c r="N69" i="5" s="1"/>
  <c r="M69" i="5"/>
  <c r="M68" i="5"/>
  <c r="L68" i="5"/>
  <c r="N68" i="5" s="1"/>
  <c r="D69" i="5"/>
  <c r="G70" i="5" s="1"/>
  <c r="K70" i="5" s="1"/>
  <c r="E69" i="5"/>
  <c r="C70" i="5"/>
  <c r="D91" i="2"/>
  <c r="E91" i="2"/>
  <c r="C92" i="2"/>
  <c r="C71" i="3"/>
  <c r="M71" i="3"/>
  <c r="L71" i="3"/>
  <c r="N71" i="3" s="1"/>
  <c r="D71" i="3"/>
  <c r="C72" i="3" s="1"/>
  <c r="M70" i="3"/>
  <c r="L70" i="3"/>
  <c r="N70" i="3" s="1"/>
  <c r="D78" i="1"/>
  <c r="C79" i="1" s="1"/>
  <c r="F79" i="1" l="1"/>
  <c r="K79" i="1" s="1"/>
  <c r="M79" i="1"/>
  <c r="L79" i="1"/>
  <c r="N79" i="1" s="1"/>
  <c r="D70" i="5"/>
  <c r="E70" i="5"/>
  <c r="L70" i="5"/>
  <c r="N70" i="5" s="1"/>
  <c r="M70" i="5"/>
  <c r="D92" i="2"/>
  <c r="E92" i="2"/>
  <c r="C93" i="2"/>
  <c r="D72" i="3"/>
  <c r="C73" i="3" s="1"/>
  <c r="F72" i="3"/>
  <c r="K72" i="3" s="1"/>
  <c r="D79" i="1"/>
  <c r="C80" i="1" s="1"/>
  <c r="F80" i="1" l="1"/>
  <c r="K80" i="1" s="1"/>
  <c r="C71" i="5"/>
  <c r="G71" i="5"/>
  <c r="K71" i="5" s="1"/>
  <c r="E93" i="2"/>
  <c r="D93" i="2"/>
  <c r="C94" i="2"/>
  <c r="D73" i="3"/>
  <c r="C74" i="3" s="1"/>
  <c r="L72" i="3"/>
  <c r="N72" i="3" s="1"/>
  <c r="M72" i="3"/>
  <c r="F73" i="3"/>
  <c r="K73" i="3" s="1"/>
  <c r="D80" i="1"/>
  <c r="C81" i="1" s="1"/>
  <c r="F81" i="1" l="1"/>
  <c r="K81" i="1" s="1"/>
  <c r="M81" i="1" s="1"/>
  <c r="M80" i="1"/>
  <c r="L80" i="1"/>
  <c r="N80" i="1" s="1"/>
  <c r="L81" i="1"/>
  <c r="N81" i="1" s="1"/>
  <c r="M71" i="5"/>
  <c r="L71" i="5"/>
  <c r="N71" i="5" s="1"/>
  <c r="D71" i="5"/>
  <c r="C72" i="5" s="1"/>
  <c r="E71" i="5"/>
  <c r="D94" i="2"/>
  <c r="E94" i="2"/>
  <c r="C95" i="2"/>
  <c r="D74" i="3"/>
  <c r="F75" i="3" s="1"/>
  <c r="K75" i="3" s="1"/>
  <c r="L73" i="3"/>
  <c r="N73" i="3" s="1"/>
  <c r="M73" i="3"/>
  <c r="F74" i="3"/>
  <c r="K74" i="3" s="1"/>
  <c r="D81" i="1"/>
  <c r="C82" i="1" s="1"/>
  <c r="F82" i="1" l="1"/>
  <c r="K82" i="1" s="1"/>
  <c r="D72" i="5"/>
  <c r="G73" i="5" s="1"/>
  <c r="K73" i="5" s="1"/>
  <c r="E72" i="5"/>
  <c r="G72" i="5"/>
  <c r="K72" i="5" s="1"/>
  <c r="D95" i="2"/>
  <c r="E95" i="2"/>
  <c r="C96" i="2"/>
  <c r="C75" i="3"/>
  <c r="D75" i="3" s="1"/>
  <c r="C76" i="3" s="1"/>
  <c r="M75" i="3"/>
  <c r="L75" i="3"/>
  <c r="N75" i="3" s="1"/>
  <c r="M74" i="3"/>
  <c r="L74" i="3"/>
  <c r="N74" i="3" s="1"/>
  <c r="D82" i="1"/>
  <c r="C83" i="1" s="1"/>
  <c r="M82" i="1" l="1"/>
  <c r="L82" i="1"/>
  <c r="N82" i="1" s="1"/>
  <c r="F83" i="1"/>
  <c r="K83" i="1" s="1"/>
  <c r="C73" i="5"/>
  <c r="M73" i="5"/>
  <c r="L73" i="5"/>
  <c r="N73" i="5" s="1"/>
  <c r="M72" i="5"/>
  <c r="L72" i="5"/>
  <c r="N72" i="5" s="1"/>
  <c r="D73" i="5"/>
  <c r="C74" i="5" s="1"/>
  <c r="E73" i="5"/>
  <c r="G74" i="5"/>
  <c r="K74" i="5" s="1"/>
  <c r="D96" i="2"/>
  <c r="E96" i="2"/>
  <c r="C97" i="2"/>
  <c r="D76" i="3"/>
  <c r="C77" i="3" s="1"/>
  <c r="F76" i="3"/>
  <c r="K76" i="3" s="1"/>
  <c r="D83" i="1"/>
  <c r="F84" i="1" s="1"/>
  <c r="K84" i="1" s="1"/>
  <c r="C84" i="1" l="1"/>
  <c r="C85" i="1" s="1"/>
  <c r="M84" i="1"/>
  <c r="L84" i="1"/>
  <c r="N84" i="1" s="1"/>
  <c r="M83" i="1"/>
  <c r="L83" i="1"/>
  <c r="N83" i="1" s="1"/>
  <c r="L74" i="5"/>
  <c r="N74" i="5" s="1"/>
  <c r="M74" i="5"/>
  <c r="E74" i="5"/>
  <c r="D74" i="5"/>
  <c r="C75" i="5" s="1"/>
  <c r="E97" i="2"/>
  <c r="D97" i="2"/>
  <c r="C98" i="2" s="1"/>
  <c r="D77" i="3"/>
  <c r="C78" i="3" s="1"/>
  <c r="M76" i="3"/>
  <c r="L76" i="3"/>
  <c r="N76" i="3" s="1"/>
  <c r="F77" i="3"/>
  <c r="K77" i="3" s="1"/>
  <c r="D84" i="1"/>
  <c r="F85" i="1" s="1"/>
  <c r="K85" i="1" s="1"/>
  <c r="M85" i="1" l="1"/>
  <c r="L85" i="1"/>
  <c r="N85" i="1" s="1"/>
  <c r="F86" i="1"/>
  <c r="K86" i="1" s="1"/>
  <c r="G75" i="5"/>
  <c r="K75" i="5" s="1"/>
  <c r="L75" i="5"/>
  <c r="N75" i="5" s="1"/>
  <c r="M75" i="5"/>
  <c r="E75" i="5"/>
  <c r="D75" i="5"/>
  <c r="G76" i="5" s="1"/>
  <c r="K76" i="5" s="1"/>
  <c r="D98" i="2"/>
  <c r="E98" i="2"/>
  <c r="C99" i="2"/>
  <c r="D78" i="3"/>
  <c r="F79" i="3" s="1"/>
  <c r="K79" i="3" s="1"/>
  <c r="L77" i="3"/>
  <c r="N77" i="3" s="1"/>
  <c r="M77" i="3"/>
  <c r="F78" i="3"/>
  <c r="K78" i="3" s="1"/>
  <c r="D85" i="1"/>
  <c r="C86" i="1" s="1"/>
  <c r="M86" i="1" l="1"/>
  <c r="L86" i="1"/>
  <c r="N86" i="1" s="1"/>
  <c r="M76" i="5"/>
  <c r="L76" i="5"/>
  <c r="N76" i="5" s="1"/>
  <c r="C76" i="5"/>
  <c r="D99" i="2"/>
  <c r="E99" i="2"/>
  <c r="C100" i="2"/>
  <c r="C79" i="3"/>
  <c r="M79" i="3"/>
  <c r="L79" i="3"/>
  <c r="N79" i="3" s="1"/>
  <c r="D79" i="3"/>
  <c r="C80" i="3" s="1"/>
  <c r="M78" i="3"/>
  <c r="L78" i="3"/>
  <c r="N78" i="3" s="1"/>
  <c r="D86" i="1"/>
  <c r="F87" i="1" s="1"/>
  <c r="K87" i="1" s="1"/>
  <c r="C87" i="1" l="1"/>
  <c r="F88" i="1" s="1"/>
  <c r="K88" i="1" s="1"/>
  <c r="M87" i="1"/>
  <c r="L87" i="1"/>
  <c r="N87" i="1" s="1"/>
  <c r="D76" i="5"/>
  <c r="C77" i="5" s="1"/>
  <c r="E76" i="5"/>
  <c r="G77" i="5"/>
  <c r="K77" i="5" s="1"/>
  <c r="D100" i="2"/>
  <c r="E100" i="2"/>
  <c r="C101" i="2"/>
  <c r="D80" i="3"/>
  <c r="C81" i="3" s="1"/>
  <c r="F80" i="3"/>
  <c r="K80" i="3" s="1"/>
  <c r="D87" i="1"/>
  <c r="C88" i="1" s="1"/>
  <c r="M88" i="1" l="1"/>
  <c r="L88" i="1"/>
  <c r="N88" i="1" s="1"/>
  <c r="L77" i="5"/>
  <c r="N77" i="5" s="1"/>
  <c r="M77" i="5"/>
  <c r="D77" i="5"/>
  <c r="C78" i="5" s="1"/>
  <c r="E77" i="5"/>
  <c r="E101" i="2"/>
  <c r="D101" i="2"/>
  <c r="C102" i="2"/>
  <c r="D81" i="3"/>
  <c r="C82" i="3" s="1"/>
  <c r="M80" i="3"/>
  <c r="L80" i="3"/>
  <c r="N80" i="3" s="1"/>
  <c r="F81" i="3"/>
  <c r="K81" i="3" s="1"/>
  <c r="D88" i="1"/>
  <c r="C89" i="1" s="1"/>
  <c r="F89" i="1" l="1"/>
  <c r="K89" i="1" s="1"/>
  <c r="L89" i="1" s="1"/>
  <c r="N89" i="1" s="1"/>
  <c r="E78" i="5"/>
  <c r="D78" i="5"/>
  <c r="G79" i="5" s="1"/>
  <c r="K79" i="5" s="1"/>
  <c r="G78" i="5"/>
  <c r="K78" i="5" s="1"/>
  <c r="D102" i="2"/>
  <c r="E102" i="2"/>
  <c r="C103" i="2"/>
  <c r="D82" i="3"/>
  <c r="F83" i="3" s="1"/>
  <c r="K83" i="3" s="1"/>
  <c r="L81" i="3"/>
  <c r="N81" i="3" s="1"/>
  <c r="M81" i="3"/>
  <c r="F82" i="3"/>
  <c r="K82" i="3" s="1"/>
  <c r="D89" i="1"/>
  <c r="F90" i="1" s="1"/>
  <c r="K90" i="1" s="1"/>
  <c r="M89" i="1" l="1"/>
  <c r="L90" i="1"/>
  <c r="N90" i="1" s="1"/>
  <c r="M90" i="1"/>
  <c r="C90" i="1"/>
  <c r="D90" i="1" s="1"/>
  <c r="L78" i="5"/>
  <c r="N78" i="5" s="1"/>
  <c r="M78" i="5"/>
  <c r="M79" i="5"/>
  <c r="L79" i="5"/>
  <c r="N79" i="5" s="1"/>
  <c r="C79" i="5"/>
  <c r="D103" i="2"/>
  <c r="E103" i="2"/>
  <c r="C104" i="2"/>
  <c r="C83" i="3"/>
  <c r="M83" i="3"/>
  <c r="L83" i="3"/>
  <c r="N83" i="3" s="1"/>
  <c r="D83" i="3"/>
  <c r="C84" i="3" s="1"/>
  <c r="M82" i="3"/>
  <c r="L82" i="3"/>
  <c r="N82" i="3" s="1"/>
  <c r="F91" i="1" l="1"/>
  <c r="K91" i="1" s="1"/>
  <c r="C91" i="1"/>
  <c r="E79" i="5"/>
  <c r="D79" i="5"/>
  <c r="G80" i="5" s="1"/>
  <c r="K80" i="5" s="1"/>
  <c r="D104" i="2"/>
  <c r="E104" i="2"/>
  <c r="C105" i="2"/>
  <c r="D84" i="3"/>
  <c r="C85" i="3" s="1"/>
  <c r="F84" i="3"/>
  <c r="K84" i="3" s="1"/>
  <c r="D91" i="1"/>
  <c r="C92" i="1" s="1"/>
  <c r="F92" i="1" l="1"/>
  <c r="K92" i="1" s="1"/>
  <c r="L91" i="1"/>
  <c r="N91" i="1" s="1"/>
  <c r="M91" i="1"/>
  <c r="C80" i="5"/>
  <c r="L80" i="5"/>
  <c r="N80" i="5" s="1"/>
  <c r="M80" i="5"/>
  <c r="E80" i="5"/>
  <c r="D80" i="5"/>
  <c r="C81" i="5" s="1"/>
  <c r="E105" i="2"/>
  <c r="D105" i="2"/>
  <c r="C106" i="2" s="1"/>
  <c r="D85" i="3"/>
  <c r="C86" i="3" s="1"/>
  <c r="M84" i="3"/>
  <c r="L84" i="3"/>
  <c r="N84" i="3" s="1"/>
  <c r="F85" i="3"/>
  <c r="K85" i="3" s="1"/>
  <c r="D92" i="1"/>
  <c r="C93" i="1" s="1"/>
  <c r="L92" i="1" l="1"/>
  <c r="N92" i="1" s="1"/>
  <c r="M92" i="1"/>
  <c r="F93" i="1"/>
  <c r="K93" i="1" s="1"/>
  <c r="E81" i="5"/>
  <c r="D81" i="5"/>
  <c r="C82" i="5" s="1"/>
  <c r="G81" i="5"/>
  <c r="K81" i="5" s="1"/>
  <c r="D106" i="2"/>
  <c r="E106" i="2"/>
  <c r="C107" i="2"/>
  <c r="F86" i="3"/>
  <c r="K86" i="3" s="1"/>
  <c r="M86" i="3" s="1"/>
  <c r="D86" i="3"/>
  <c r="F87" i="3" s="1"/>
  <c r="K87" i="3" s="1"/>
  <c r="L85" i="3"/>
  <c r="N85" i="3" s="1"/>
  <c r="M85" i="3"/>
  <c r="D93" i="1"/>
  <c r="F94" i="1" s="1"/>
  <c r="K94" i="1" s="1"/>
  <c r="L94" i="1" l="1"/>
  <c r="N94" i="1" s="1"/>
  <c r="M94" i="1"/>
  <c r="L93" i="1"/>
  <c r="N93" i="1" s="1"/>
  <c r="M93" i="1"/>
  <c r="C94" i="1"/>
  <c r="E82" i="5"/>
  <c r="D82" i="5"/>
  <c r="G83" i="5" s="1"/>
  <c r="K83" i="5" s="1"/>
  <c r="L81" i="5"/>
  <c r="N81" i="5" s="1"/>
  <c r="M81" i="5"/>
  <c r="G82" i="5"/>
  <c r="K82" i="5" s="1"/>
  <c r="D107" i="2"/>
  <c r="E107" i="2"/>
  <c r="C108" i="2"/>
  <c r="L86" i="3"/>
  <c r="N86" i="3" s="1"/>
  <c r="M87" i="3"/>
  <c r="L87" i="3"/>
  <c r="N87" i="3" s="1"/>
  <c r="C87" i="3"/>
  <c r="D94" i="1"/>
  <c r="C95" i="1" s="1"/>
  <c r="F95" i="1" l="1"/>
  <c r="K95" i="1" s="1"/>
  <c r="M83" i="5"/>
  <c r="L83" i="5"/>
  <c r="N83" i="5" s="1"/>
  <c r="L82" i="5"/>
  <c r="N82" i="5" s="1"/>
  <c r="M82" i="5"/>
  <c r="C83" i="5"/>
  <c r="D108" i="2"/>
  <c r="E108" i="2"/>
  <c r="C109" i="2"/>
  <c r="D87" i="3"/>
  <c r="F88" i="3" s="1"/>
  <c r="K88" i="3" s="1"/>
  <c r="D95" i="1"/>
  <c r="F96" i="1" s="1"/>
  <c r="K96" i="1" s="1"/>
  <c r="C96" i="1" l="1"/>
  <c r="L96" i="1"/>
  <c r="N96" i="1" s="1"/>
  <c r="M96" i="1"/>
  <c r="L95" i="1"/>
  <c r="N95" i="1" s="1"/>
  <c r="M95" i="1"/>
  <c r="E83" i="5"/>
  <c r="D83" i="5"/>
  <c r="C84" i="5" s="1"/>
  <c r="E109" i="2"/>
  <c r="D109" i="2"/>
  <c r="C88" i="3"/>
  <c r="M88" i="3"/>
  <c r="L88" i="3"/>
  <c r="N88" i="3" s="1"/>
  <c r="D88" i="3"/>
  <c r="C89" i="3" s="1"/>
  <c r="D96" i="1"/>
  <c r="C97" i="1" s="1"/>
  <c r="F97" i="1" l="1"/>
  <c r="K97" i="1" s="1"/>
  <c r="E84" i="5"/>
  <c r="D84" i="5"/>
  <c r="C85" i="5" s="1"/>
  <c r="G85" i="5"/>
  <c r="K85" i="5" s="1"/>
  <c r="G84" i="5"/>
  <c r="K84" i="5" s="1"/>
  <c r="F89" i="3"/>
  <c r="K89" i="3" s="1"/>
  <c r="L89" i="3" s="1"/>
  <c r="N89" i="3" s="1"/>
  <c r="D89" i="3"/>
  <c r="F90" i="3" s="1"/>
  <c r="K90" i="3" s="1"/>
  <c r="D97" i="1"/>
  <c r="F98" i="1" s="1"/>
  <c r="K98" i="1" s="1"/>
  <c r="L98" i="1" l="1"/>
  <c r="N98" i="1" s="1"/>
  <c r="M98" i="1"/>
  <c r="L97" i="1"/>
  <c r="N97" i="1" s="1"/>
  <c r="M97" i="1"/>
  <c r="C98" i="1"/>
  <c r="L84" i="5"/>
  <c r="N84" i="5" s="1"/>
  <c r="M84" i="5"/>
  <c r="L85" i="5"/>
  <c r="N85" i="5" s="1"/>
  <c r="M85" i="5"/>
  <c r="D85" i="5"/>
  <c r="C86" i="5" s="1"/>
  <c r="E85" i="5"/>
  <c r="G86" i="5"/>
  <c r="K86" i="5" s="1"/>
  <c r="M89" i="3"/>
  <c r="M90" i="3"/>
  <c r="L90" i="3"/>
  <c r="N90" i="3" s="1"/>
  <c r="C90" i="3"/>
  <c r="D98" i="1"/>
  <c r="C99" i="1" s="1"/>
  <c r="F99" i="1" l="1"/>
  <c r="K99" i="1" s="1"/>
  <c r="M86" i="5"/>
  <c r="L86" i="5"/>
  <c r="N86" i="5" s="1"/>
  <c r="G87" i="5"/>
  <c r="K87" i="5" s="1"/>
  <c r="E86" i="5"/>
  <c r="D86" i="5"/>
  <c r="C87" i="5" s="1"/>
  <c r="D90" i="3"/>
  <c r="F91" i="3" s="1"/>
  <c r="K91" i="3" s="1"/>
  <c r="D99" i="1"/>
  <c r="C100" i="1" s="1"/>
  <c r="L99" i="1" l="1"/>
  <c r="N99" i="1" s="1"/>
  <c r="M99" i="1"/>
  <c r="F100" i="1"/>
  <c r="K100" i="1" s="1"/>
  <c r="L87" i="5"/>
  <c r="N87" i="5" s="1"/>
  <c r="M87" i="5"/>
  <c r="E87" i="5"/>
  <c r="D87" i="5"/>
  <c r="G88" i="5" s="1"/>
  <c r="K88" i="5" s="1"/>
  <c r="C91" i="3"/>
  <c r="D91" i="3" s="1"/>
  <c r="C92" i="3" s="1"/>
  <c r="M91" i="3"/>
  <c r="L91" i="3"/>
  <c r="N91" i="3" s="1"/>
  <c r="D100" i="1"/>
  <c r="F101" i="1" s="1"/>
  <c r="K101" i="1" s="1"/>
  <c r="C101" i="1" l="1"/>
  <c r="D101" i="1" s="1"/>
  <c r="F102" i="1" s="1"/>
  <c r="K102" i="1" s="1"/>
  <c r="L100" i="1"/>
  <c r="N100" i="1" s="1"/>
  <c r="M100" i="1"/>
  <c r="L101" i="1"/>
  <c r="N101" i="1" s="1"/>
  <c r="M101" i="1"/>
  <c r="C88" i="5"/>
  <c r="E88" i="5" s="1"/>
  <c r="D88" i="5"/>
  <c r="C89" i="5" s="1"/>
  <c r="M88" i="5"/>
  <c r="L88" i="5"/>
  <c r="N88" i="5" s="1"/>
  <c r="D92" i="3"/>
  <c r="C93" i="3" s="1"/>
  <c r="F92" i="3"/>
  <c r="K92" i="3" s="1"/>
  <c r="C102" i="1" l="1"/>
  <c r="F103" i="1" s="1"/>
  <c r="K103" i="1" s="1"/>
  <c r="L102" i="1"/>
  <c r="N102" i="1" s="1"/>
  <c r="M102" i="1"/>
  <c r="G89" i="5"/>
  <c r="K89" i="5" s="1"/>
  <c r="D89" i="5"/>
  <c r="C90" i="5" s="1"/>
  <c r="E89" i="5"/>
  <c r="G90" i="5"/>
  <c r="K90" i="5" s="1"/>
  <c r="D93" i="3"/>
  <c r="C94" i="3" s="1"/>
  <c r="F93" i="3"/>
  <c r="K93" i="3" s="1"/>
  <c r="M92" i="3"/>
  <c r="L92" i="3"/>
  <c r="N92" i="3" s="1"/>
  <c r="D102" i="1"/>
  <c r="C103" i="1" s="1"/>
  <c r="L103" i="1" l="1"/>
  <c r="N103" i="1" s="1"/>
  <c r="M103" i="1"/>
  <c r="L90" i="5"/>
  <c r="N90" i="5" s="1"/>
  <c r="M90" i="5"/>
  <c r="E90" i="5"/>
  <c r="D90" i="5"/>
  <c r="C91" i="5" s="1"/>
  <c r="M89" i="5"/>
  <c r="L89" i="5"/>
  <c r="N89" i="5" s="1"/>
  <c r="D94" i="3"/>
  <c r="F95" i="3" s="1"/>
  <c r="K95" i="3" s="1"/>
  <c r="L93" i="3"/>
  <c r="N93" i="3" s="1"/>
  <c r="M93" i="3"/>
  <c r="F94" i="3"/>
  <c r="K94" i="3" s="1"/>
  <c r="D103" i="1"/>
  <c r="F104" i="1" s="1"/>
  <c r="K104" i="1" s="1"/>
  <c r="L104" i="1" l="1"/>
  <c r="N104" i="1" s="1"/>
  <c r="M104" i="1"/>
  <c r="C104" i="1"/>
  <c r="D91" i="5"/>
  <c r="C92" i="5" s="1"/>
  <c r="E91" i="5"/>
  <c r="G92" i="5"/>
  <c r="K92" i="5" s="1"/>
  <c r="G91" i="5"/>
  <c r="K91" i="5" s="1"/>
  <c r="C95" i="3"/>
  <c r="D95" i="3" s="1"/>
  <c r="C96" i="3" s="1"/>
  <c r="M95" i="3"/>
  <c r="L95" i="3"/>
  <c r="N95" i="3" s="1"/>
  <c r="M94" i="3"/>
  <c r="L94" i="3"/>
  <c r="N94" i="3" s="1"/>
  <c r="D104" i="1" l="1"/>
  <c r="F105" i="1" s="1"/>
  <c r="K105" i="1" s="1"/>
  <c r="L91" i="5"/>
  <c r="N91" i="5" s="1"/>
  <c r="M91" i="5"/>
  <c r="L92" i="5"/>
  <c r="N92" i="5" s="1"/>
  <c r="M92" i="5"/>
  <c r="D92" i="5"/>
  <c r="C93" i="5" s="1"/>
  <c r="E92" i="5"/>
  <c r="G93" i="5"/>
  <c r="K93" i="5" s="1"/>
  <c r="D96" i="3"/>
  <c r="C97" i="3" s="1"/>
  <c r="F96" i="3"/>
  <c r="K96" i="3" s="1"/>
  <c r="L105" i="1" l="1"/>
  <c r="N105" i="1" s="1"/>
  <c r="M105" i="1"/>
  <c r="C105" i="1"/>
  <c r="L93" i="5"/>
  <c r="N93" i="5" s="1"/>
  <c r="M93" i="5"/>
  <c r="D93" i="5"/>
  <c r="G94" i="5" s="1"/>
  <c r="K94" i="5" s="1"/>
  <c r="E93" i="5"/>
  <c r="D97" i="3"/>
  <c r="C98" i="3" s="1"/>
  <c r="F97" i="3"/>
  <c r="K97" i="3" s="1"/>
  <c r="M96" i="3"/>
  <c r="L96" i="3"/>
  <c r="N96" i="3" s="1"/>
  <c r="D105" i="1" l="1"/>
  <c r="F106" i="1" s="1"/>
  <c r="K106" i="1" s="1"/>
  <c r="C106" i="1"/>
  <c r="M94" i="5"/>
  <c r="L94" i="5"/>
  <c r="N94" i="5" s="1"/>
  <c r="C94" i="5"/>
  <c r="D98" i="3"/>
  <c r="F99" i="3" s="1"/>
  <c r="K99" i="3" s="1"/>
  <c r="C99" i="3"/>
  <c r="L97" i="3"/>
  <c r="N97" i="3" s="1"/>
  <c r="M97" i="3"/>
  <c r="F98" i="3"/>
  <c r="K98" i="3" s="1"/>
  <c r="L106" i="1" l="1"/>
  <c r="N106" i="1" s="1"/>
  <c r="M106" i="1"/>
  <c r="D106" i="1"/>
  <c r="C107" i="1" s="1"/>
  <c r="D94" i="5"/>
  <c r="C95" i="5" s="1"/>
  <c r="E94" i="5"/>
  <c r="M99" i="3"/>
  <c r="L99" i="3"/>
  <c r="N99" i="3" s="1"/>
  <c r="D99" i="3"/>
  <c r="C100" i="3" s="1"/>
  <c r="M98" i="3"/>
  <c r="L98" i="3"/>
  <c r="N98" i="3" s="1"/>
  <c r="D107" i="1" l="1"/>
  <c r="C108" i="1" s="1"/>
  <c r="F107" i="1"/>
  <c r="K107" i="1" s="1"/>
  <c r="G95" i="5"/>
  <c r="K95" i="5" s="1"/>
  <c r="M95" i="5"/>
  <c r="L95" i="5"/>
  <c r="N95" i="5" s="1"/>
  <c r="E95" i="5"/>
  <c r="D95" i="5"/>
  <c r="G96" i="5" s="1"/>
  <c r="K96" i="5" s="1"/>
  <c r="D100" i="3"/>
  <c r="C101" i="3" s="1"/>
  <c r="F100" i="3"/>
  <c r="K100" i="3" s="1"/>
  <c r="L107" i="1" l="1"/>
  <c r="N107" i="1" s="1"/>
  <c r="M107" i="1"/>
  <c r="F109" i="1"/>
  <c r="K109" i="1" s="1"/>
  <c r="C109" i="1"/>
  <c r="D108" i="1"/>
  <c r="F108" i="1"/>
  <c r="K108" i="1" s="1"/>
  <c r="L96" i="5"/>
  <c r="N96" i="5" s="1"/>
  <c r="M96" i="5"/>
  <c r="C96" i="5"/>
  <c r="D101" i="3"/>
  <c r="C102" i="3" s="1"/>
  <c r="M100" i="3"/>
  <c r="L100" i="3"/>
  <c r="N100" i="3" s="1"/>
  <c r="F101" i="3"/>
  <c r="K101" i="3" s="1"/>
  <c r="D109" i="1" l="1"/>
  <c r="F111" i="1" s="1"/>
  <c r="G111" i="1" s="1"/>
  <c r="L109" i="1"/>
  <c r="M109" i="1"/>
  <c r="M112" i="1" s="1"/>
  <c r="M114" i="1" s="1"/>
  <c r="L108" i="1"/>
  <c r="N108" i="1" s="1"/>
  <c r="M108" i="1"/>
  <c r="D96" i="5"/>
  <c r="C97" i="5" s="1"/>
  <c r="E96" i="5"/>
  <c r="G97" i="5"/>
  <c r="K97" i="5" s="1"/>
  <c r="F102" i="3"/>
  <c r="K102" i="3" s="1"/>
  <c r="D102" i="3"/>
  <c r="F103" i="3" s="1"/>
  <c r="K103" i="3" s="1"/>
  <c r="M102" i="3"/>
  <c r="L102" i="3"/>
  <c r="N102" i="3" s="1"/>
  <c r="L101" i="3"/>
  <c r="N101" i="3" s="1"/>
  <c r="M101" i="3"/>
  <c r="F116" i="1" l="1"/>
  <c r="G116" i="1" s="1"/>
  <c r="F110" i="1"/>
  <c r="G110" i="1" s="1"/>
  <c r="F121" i="1"/>
  <c r="G121" i="1" s="1"/>
  <c r="F113" i="1"/>
  <c r="G113" i="1" s="1"/>
  <c r="F120" i="1"/>
  <c r="G120" i="1" s="1"/>
  <c r="F119" i="1"/>
  <c r="G119" i="1" s="1"/>
  <c r="F118" i="1"/>
  <c r="G118" i="1" s="1"/>
  <c r="F112" i="1"/>
  <c r="G112" i="1" s="1"/>
  <c r="F115" i="1"/>
  <c r="G115" i="1" s="1"/>
  <c r="N109" i="1"/>
  <c r="N112" i="1" s="1"/>
  <c r="L112" i="1"/>
  <c r="F114" i="1"/>
  <c r="G114" i="1" s="1"/>
  <c r="F117" i="1"/>
  <c r="G117" i="1" s="1"/>
  <c r="L97" i="5"/>
  <c r="N97" i="5" s="1"/>
  <c r="M97" i="5"/>
  <c r="D97" i="5"/>
  <c r="G98" i="5" s="1"/>
  <c r="K98" i="5" s="1"/>
  <c r="E97" i="5"/>
  <c r="C103" i="3"/>
  <c r="M103" i="3"/>
  <c r="L103" i="3"/>
  <c r="N103" i="3" s="1"/>
  <c r="D103" i="3"/>
  <c r="C104" i="3" s="1"/>
  <c r="M98" i="5" l="1"/>
  <c r="L98" i="5"/>
  <c r="N98" i="5" s="1"/>
  <c r="C98" i="5"/>
  <c r="D104" i="3"/>
  <c r="C105" i="3" s="1"/>
  <c r="F104" i="3"/>
  <c r="K104" i="3" s="1"/>
  <c r="D98" i="5" l="1"/>
  <c r="G99" i="5" s="1"/>
  <c r="K99" i="5" s="1"/>
  <c r="E98" i="5"/>
  <c r="D105" i="3"/>
  <c r="C106" i="3" s="1"/>
  <c r="M104" i="3"/>
  <c r="L104" i="3"/>
  <c r="N104" i="3" s="1"/>
  <c r="F105" i="3"/>
  <c r="K105" i="3" s="1"/>
  <c r="C99" i="5" l="1"/>
  <c r="D99" i="5"/>
  <c r="G100" i="5" s="1"/>
  <c r="K100" i="5" s="1"/>
  <c r="E99" i="5"/>
  <c r="C100" i="5"/>
  <c r="L99" i="5"/>
  <c r="N99" i="5" s="1"/>
  <c r="M99" i="5"/>
  <c r="F106" i="3"/>
  <c r="K106" i="3" s="1"/>
  <c r="L106" i="3" s="1"/>
  <c r="N106" i="3" s="1"/>
  <c r="D106" i="3"/>
  <c r="F107" i="3" s="1"/>
  <c r="K107" i="3" s="1"/>
  <c r="L105" i="3"/>
  <c r="N105" i="3" s="1"/>
  <c r="M105" i="3"/>
  <c r="E100" i="5" l="1"/>
  <c r="D100" i="5"/>
  <c r="C101" i="5" s="1"/>
  <c r="M100" i="5"/>
  <c r="L100" i="5"/>
  <c r="N100" i="5" s="1"/>
  <c r="M106" i="3"/>
  <c r="C107" i="3"/>
  <c r="D107" i="3" s="1"/>
  <c r="C108" i="3" s="1"/>
  <c r="M107" i="3"/>
  <c r="L107" i="3"/>
  <c r="N107" i="3" s="1"/>
  <c r="G101" i="5" l="1"/>
  <c r="K101" i="5" s="1"/>
  <c r="M101" i="5" s="1"/>
  <c r="L101" i="5"/>
  <c r="N101" i="5" s="1"/>
  <c r="E101" i="5"/>
  <c r="D101" i="5"/>
  <c r="G102" i="5" s="1"/>
  <c r="K102" i="5" s="1"/>
  <c r="D108" i="3"/>
  <c r="C109" i="3" s="1"/>
  <c r="F108" i="3"/>
  <c r="K108" i="3" s="1"/>
  <c r="L102" i="5" l="1"/>
  <c r="N102" i="5" s="1"/>
  <c r="M102" i="5"/>
  <c r="C102" i="5"/>
  <c r="D109" i="3"/>
  <c r="F114" i="3" s="1"/>
  <c r="G114" i="3" s="1"/>
  <c r="M108" i="3"/>
  <c r="L108" i="3"/>
  <c r="N108" i="3" s="1"/>
  <c r="F109" i="3"/>
  <c r="K109" i="3" s="1"/>
  <c r="D102" i="5" l="1"/>
  <c r="C103" i="5" s="1"/>
  <c r="E102" i="5"/>
  <c r="F112" i="3"/>
  <c r="G112" i="3" s="1"/>
  <c r="F116" i="3"/>
  <c r="G116" i="3" s="1"/>
  <c r="F111" i="3"/>
  <c r="G111" i="3" s="1"/>
  <c r="F117" i="3"/>
  <c r="G117" i="3" s="1"/>
  <c r="F120" i="3"/>
  <c r="G120" i="3" s="1"/>
  <c r="F119" i="3"/>
  <c r="G119" i="3" s="1"/>
  <c r="F110" i="3"/>
  <c r="G110" i="3" s="1"/>
  <c r="F113" i="3"/>
  <c r="G113" i="3" s="1"/>
  <c r="F121" i="3"/>
  <c r="G121" i="3" s="1"/>
  <c r="M109" i="3"/>
  <c r="M112" i="3" s="1"/>
  <c r="M114" i="3" s="1"/>
  <c r="L109" i="3"/>
  <c r="F118" i="3"/>
  <c r="G118" i="3" s="1"/>
  <c r="F115" i="3"/>
  <c r="G115" i="3" s="1"/>
  <c r="G103" i="5" l="1"/>
  <c r="K103" i="5" s="1"/>
  <c r="E103" i="5"/>
  <c r="D103" i="5"/>
  <c r="G104" i="5" s="1"/>
  <c r="K104" i="5" s="1"/>
  <c r="N109" i="3"/>
  <c r="N112" i="3" s="1"/>
  <c r="L112" i="3"/>
  <c r="C104" i="5" l="1"/>
  <c r="L104" i="5"/>
  <c r="N104" i="5" s="1"/>
  <c r="M104" i="5"/>
  <c r="L103" i="5"/>
  <c r="N103" i="5" s="1"/>
  <c r="M103" i="5"/>
  <c r="E104" i="5" l="1"/>
  <c r="D104" i="5"/>
  <c r="G105" i="5" s="1"/>
  <c r="K105" i="5" s="1"/>
  <c r="C105" i="5"/>
  <c r="E105" i="5" l="1"/>
  <c r="D105" i="5"/>
  <c r="G106" i="5" s="1"/>
  <c r="K106" i="5" s="1"/>
  <c r="L105" i="5"/>
  <c r="N105" i="5" s="1"/>
  <c r="M105" i="5"/>
  <c r="M106" i="5" l="1"/>
  <c r="L106" i="5"/>
  <c r="C106" i="5"/>
  <c r="E106" i="5" l="1"/>
  <c r="D106" i="5"/>
  <c r="G107" i="5" s="1"/>
  <c r="K107" i="5" s="1"/>
  <c r="C107" i="5"/>
  <c r="N106" i="5"/>
  <c r="M107" i="5" l="1"/>
  <c r="L107" i="5"/>
  <c r="E107" i="5"/>
  <c r="D107" i="5"/>
  <c r="G108" i="5" s="1"/>
  <c r="K108" i="5" s="1"/>
  <c r="L108" i="5" l="1"/>
  <c r="N108" i="5" s="1"/>
  <c r="M108" i="5"/>
  <c r="N107" i="5"/>
  <c r="C108" i="5"/>
  <c r="D108" i="5" l="1"/>
  <c r="G109" i="5" s="1"/>
  <c r="K109" i="5" s="1"/>
  <c r="E108" i="5"/>
  <c r="C109" i="5"/>
  <c r="E109" i="5" l="1"/>
  <c r="D109" i="5"/>
  <c r="H120" i="5" s="1"/>
  <c r="M109" i="5"/>
  <c r="M112" i="5" s="1"/>
  <c r="M114" i="5" s="1"/>
  <c r="L109" i="5"/>
  <c r="H113" i="5" l="1"/>
  <c r="H116" i="5"/>
  <c r="H118" i="5"/>
  <c r="H112" i="5"/>
  <c r="H117" i="5"/>
  <c r="H121" i="5"/>
  <c r="H110" i="5"/>
  <c r="N109" i="5"/>
  <c r="N112" i="5" s="1"/>
  <c r="L112" i="5"/>
  <c r="H115" i="5"/>
  <c r="H114" i="5"/>
  <c r="H119" i="5"/>
  <c r="H111" i="5"/>
</calcChain>
</file>

<file path=xl/sharedStrings.xml><?xml version="1.0" encoding="utf-8"?>
<sst xmlns="http://schemas.openxmlformats.org/spreadsheetml/2006/main" count="88" uniqueCount="26">
  <si>
    <t>Date</t>
  </si>
  <si>
    <t>$ Millions</t>
  </si>
  <si>
    <t>Level</t>
  </si>
  <si>
    <t>Trend</t>
  </si>
  <si>
    <t>m</t>
  </si>
  <si>
    <t>Alpha</t>
  </si>
  <si>
    <t>Beta</t>
  </si>
  <si>
    <t xml:space="preserve">Errors (e) </t>
  </si>
  <si>
    <t>AbsErrs</t>
  </si>
  <si>
    <t>SquareErrs</t>
  </si>
  <si>
    <t>Abs%Errs</t>
  </si>
  <si>
    <t>Forecast</t>
  </si>
  <si>
    <t>Observed</t>
  </si>
  <si>
    <t>Out of Sample</t>
  </si>
  <si>
    <t>MAE</t>
  </si>
  <si>
    <t>MSE</t>
  </si>
  <si>
    <t>MAPE</t>
  </si>
  <si>
    <t>RMSE</t>
  </si>
  <si>
    <t>Gamma</t>
  </si>
  <si>
    <t>Seasonal</t>
  </si>
  <si>
    <t>initial trend calculation</t>
  </si>
  <si>
    <t>year 1</t>
  </si>
  <si>
    <t>year 2</t>
  </si>
  <si>
    <t>y2-y1</t>
  </si>
  <si>
    <t>(y2-y1)/12</t>
  </si>
  <si>
    <t xml:space="preserve">Initial Trend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</si>
</sst>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-yyyy"/>
    <numFmt numFmtId="165" formatCode="0.0;\-0.0;0.0;@"/>
    <numFmt numFmtId="166" formatCode="0.0_);\(0.0\)"/>
    <numFmt numFmtId="167" formatCode="0.00_);\(0.00\)"/>
    <numFmt numFmtId="168" formatCode="0.000"/>
    <numFmt numFmtId="169" formatCode="0.00;\-0.00;0.00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Font="1" applyAlignment="1">
      <alignment horizontal="left"/>
    </xf>
    <xf numFmtId="165" fontId="0" fillId="0" borderId="0" xfId="0" applyNumberFormat="1" applyFont="1"/>
    <xf numFmtId="0" fontId="1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3" borderId="0" xfId="0" applyFill="1"/>
    <xf numFmtId="2" fontId="0" fillId="0" borderId="0" xfId="0" applyNumberFormat="1" applyFon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007E"/>
      <color rgb="FFD6001C"/>
      <color rgb="FF80225F"/>
      <color rgb="FF7623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Seasonally-adjusted Retail Turnover for Cafes, Restaurants and Takeaway Food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57693951046819E-2"/>
          <c:y val="0.11252179164204233"/>
          <c:w val="0.88106280900933909"/>
          <c:h val="0.74382010769574014"/>
        </c:manualLayout>
      </c:layout>
      <c:lineChart>
        <c:grouping val="standard"/>
        <c:varyColors val="0"/>
        <c:ser>
          <c:idx val="0"/>
          <c:order val="0"/>
          <c:tx>
            <c:v>Observed Data (Mar 11 - Feb 20)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'HES A0.5 B0.2'!$A$2:$A$121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'HES A0.5 B0.2'!$B$2:$B$121</c:f>
              <c:numCache>
                <c:formatCode>0.0;\-0.0;0.0;@</c:formatCode>
                <c:ptCount val="120"/>
                <c:pt idx="0">
                  <c:v>2645.6</c:v>
                </c:pt>
                <c:pt idx="1">
                  <c:v>2648.9</c:v>
                </c:pt>
                <c:pt idx="2">
                  <c:v>2651.2</c:v>
                </c:pt>
                <c:pt idx="3">
                  <c:v>2649.2</c:v>
                </c:pt>
                <c:pt idx="4">
                  <c:v>2677.6</c:v>
                </c:pt>
                <c:pt idx="5">
                  <c:v>2707.9</c:v>
                </c:pt>
                <c:pt idx="6">
                  <c:v>2724.9</c:v>
                </c:pt>
                <c:pt idx="7">
                  <c:v>2741.7</c:v>
                </c:pt>
                <c:pt idx="8">
                  <c:v>2732.9</c:v>
                </c:pt>
                <c:pt idx="9">
                  <c:v>2704.4</c:v>
                </c:pt>
                <c:pt idx="10">
                  <c:v>2763.8</c:v>
                </c:pt>
                <c:pt idx="11">
                  <c:v>2770.3</c:v>
                </c:pt>
                <c:pt idx="12">
                  <c:v>2813.1</c:v>
                </c:pt>
                <c:pt idx="13">
                  <c:v>2832.1</c:v>
                </c:pt>
                <c:pt idx="14">
                  <c:v>2876.7</c:v>
                </c:pt>
                <c:pt idx="15">
                  <c:v>2910.3</c:v>
                </c:pt>
                <c:pt idx="16">
                  <c:v>2921.7</c:v>
                </c:pt>
                <c:pt idx="17">
                  <c:v>2896.1</c:v>
                </c:pt>
                <c:pt idx="18">
                  <c:v>2896.2</c:v>
                </c:pt>
                <c:pt idx="19">
                  <c:v>2886.6</c:v>
                </c:pt>
                <c:pt idx="20">
                  <c:v>2884.7</c:v>
                </c:pt>
                <c:pt idx="21">
                  <c:v>2868.9</c:v>
                </c:pt>
                <c:pt idx="22">
                  <c:v>2870.9</c:v>
                </c:pt>
                <c:pt idx="23">
                  <c:v>2915.6</c:v>
                </c:pt>
                <c:pt idx="24">
                  <c:v>2919</c:v>
                </c:pt>
                <c:pt idx="25">
                  <c:v>2919.7</c:v>
                </c:pt>
                <c:pt idx="26">
                  <c:v>2941</c:v>
                </c:pt>
                <c:pt idx="27">
                  <c:v>2970.1</c:v>
                </c:pt>
                <c:pt idx="28">
                  <c:v>2959.1</c:v>
                </c:pt>
                <c:pt idx="29">
                  <c:v>2985.9</c:v>
                </c:pt>
                <c:pt idx="30">
                  <c:v>2998.8</c:v>
                </c:pt>
                <c:pt idx="31">
                  <c:v>3074.7</c:v>
                </c:pt>
                <c:pt idx="32">
                  <c:v>3127.2</c:v>
                </c:pt>
                <c:pt idx="33">
                  <c:v>3171</c:v>
                </c:pt>
                <c:pt idx="34">
                  <c:v>3223.4</c:v>
                </c:pt>
                <c:pt idx="35">
                  <c:v>3217.1</c:v>
                </c:pt>
                <c:pt idx="36">
                  <c:v>3259.1</c:v>
                </c:pt>
                <c:pt idx="37">
                  <c:v>3263.6</c:v>
                </c:pt>
                <c:pt idx="38">
                  <c:v>3267.6</c:v>
                </c:pt>
                <c:pt idx="39">
                  <c:v>3242.3</c:v>
                </c:pt>
                <c:pt idx="40">
                  <c:v>3295.3</c:v>
                </c:pt>
                <c:pt idx="41">
                  <c:v>3300.3</c:v>
                </c:pt>
                <c:pt idx="42">
                  <c:v>3325.6</c:v>
                </c:pt>
                <c:pt idx="43">
                  <c:v>3289.8</c:v>
                </c:pt>
                <c:pt idx="44">
                  <c:v>3318.7</c:v>
                </c:pt>
                <c:pt idx="45">
                  <c:v>3326.1</c:v>
                </c:pt>
                <c:pt idx="46">
                  <c:v>3390.7</c:v>
                </c:pt>
                <c:pt idx="47">
                  <c:v>3382.9</c:v>
                </c:pt>
                <c:pt idx="48">
                  <c:v>3340.8</c:v>
                </c:pt>
                <c:pt idx="49">
                  <c:v>3380.4</c:v>
                </c:pt>
                <c:pt idx="50">
                  <c:v>3375.3</c:v>
                </c:pt>
                <c:pt idx="51">
                  <c:v>3425.9</c:v>
                </c:pt>
                <c:pt idx="52">
                  <c:v>3417.6</c:v>
                </c:pt>
                <c:pt idx="53">
                  <c:v>3394.6</c:v>
                </c:pt>
                <c:pt idx="54">
                  <c:v>3415.8</c:v>
                </c:pt>
                <c:pt idx="55">
                  <c:v>3397.4</c:v>
                </c:pt>
                <c:pt idx="56">
                  <c:v>3429.8</c:v>
                </c:pt>
                <c:pt idx="57">
                  <c:v>3431.8</c:v>
                </c:pt>
                <c:pt idx="58">
                  <c:v>3441</c:v>
                </c:pt>
                <c:pt idx="59">
                  <c:v>3436.6</c:v>
                </c:pt>
                <c:pt idx="60">
                  <c:v>3464.4</c:v>
                </c:pt>
                <c:pt idx="61">
                  <c:v>3497.4</c:v>
                </c:pt>
                <c:pt idx="62">
                  <c:v>3498.7</c:v>
                </c:pt>
                <c:pt idx="63">
                  <c:v>3507.7</c:v>
                </c:pt>
                <c:pt idx="64">
                  <c:v>3547.6</c:v>
                </c:pt>
                <c:pt idx="65">
                  <c:v>3611.4</c:v>
                </c:pt>
                <c:pt idx="66">
                  <c:v>3632.5</c:v>
                </c:pt>
                <c:pt idx="67">
                  <c:v>3617.8</c:v>
                </c:pt>
                <c:pt idx="68">
                  <c:v>3603.2</c:v>
                </c:pt>
                <c:pt idx="69">
                  <c:v>3616.2</c:v>
                </c:pt>
                <c:pt idx="70">
                  <c:v>3639.3</c:v>
                </c:pt>
                <c:pt idx="71">
                  <c:v>3642.7</c:v>
                </c:pt>
                <c:pt idx="72">
                  <c:v>3628.4</c:v>
                </c:pt>
                <c:pt idx="73">
                  <c:v>3660</c:v>
                </c:pt>
                <c:pt idx="74">
                  <c:v>3689.1</c:v>
                </c:pt>
                <c:pt idx="75">
                  <c:v>3710.1</c:v>
                </c:pt>
                <c:pt idx="76">
                  <c:v>3700.3</c:v>
                </c:pt>
                <c:pt idx="77">
                  <c:v>3662.5</c:v>
                </c:pt>
                <c:pt idx="78">
                  <c:v>3683</c:v>
                </c:pt>
                <c:pt idx="79">
                  <c:v>3727.2</c:v>
                </c:pt>
                <c:pt idx="80">
                  <c:v>3743.3</c:v>
                </c:pt>
                <c:pt idx="81">
                  <c:v>3741.5</c:v>
                </c:pt>
                <c:pt idx="82">
                  <c:v>3737.6</c:v>
                </c:pt>
                <c:pt idx="83">
                  <c:v>3771.4</c:v>
                </c:pt>
                <c:pt idx="84">
                  <c:v>3741.3</c:v>
                </c:pt>
                <c:pt idx="85">
                  <c:v>3779.8</c:v>
                </c:pt>
                <c:pt idx="86">
                  <c:v>3750.9</c:v>
                </c:pt>
                <c:pt idx="87">
                  <c:v>3793.9</c:v>
                </c:pt>
                <c:pt idx="88">
                  <c:v>3821.3</c:v>
                </c:pt>
                <c:pt idx="89">
                  <c:v>3853.1</c:v>
                </c:pt>
                <c:pt idx="90">
                  <c:v>3847</c:v>
                </c:pt>
                <c:pt idx="91">
                  <c:v>3798.2</c:v>
                </c:pt>
                <c:pt idx="92">
                  <c:v>3794.4</c:v>
                </c:pt>
                <c:pt idx="93">
                  <c:v>3844.1</c:v>
                </c:pt>
                <c:pt idx="94">
                  <c:v>3859.8</c:v>
                </c:pt>
                <c:pt idx="95">
                  <c:v>3863.3</c:v>
                </c:pt>
                <c:pt idx="96">
                  <c:v>3916</c:v>
                </c:pt>
                <c:pt idx="97">
                  <c:v>3889.8</c:v>
                </c:pt>
                <c:pt idx="98">
                  <c:v>3909.4</c:v>
                </c:pt>
                <c:pt idx="99">
                  <c:v>3924</c:v>
                </c:pt>
                <c:pt idx="100">
                  <c:v>3904</c:v>
                </c:pt>
                <c:pt idx="101">
                  <c:v>3889.6</c:v>
                </c:pt>
                <c:pt idx="102">
                  <c:v>3896.4</c:v>
                </c:pt>
                <c:pt idx="103">
                  <c:v>3895.2</c:v>
                </c:pt>
                <c:pt idx="104">
                  <c:v>3945.9</c:v>
                </c:pt>
                <c:pt idx="105">
                  <c:v>3909.1</c:v>
                </c:pt>
                <c:pt idx="106">
                  <c:v>3910.1</c:v>
                </c:pt>
                <c:pt idx="107">
                  <c:v>3935.5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6-45CE-AAC5-94664271B2EE}"/>
            </c:ext>
          </c:extLst>
        </c:ser>
        <c:ser>
          <c:idx val="1"/>
          <c:order val="1"/>
          <c:tx>
            <c:v>In-Sample Forecast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'HES A0.5 B0.2'!$A$2:$A$121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'HES A0.5 B0.2'!$F$2:$F$109</c:f>
              <c:numCache>
                <c:formatCode>0.0_);\(0.0\)</c:formatCode>
                <c:ptCount val="108"/>
                <c:pt idx="1">
                  <c:v>2648.9</c:v>
                </c:pt>
                <c:pt idx="2">
                  <c:v>2652.2000000000003</c:v>
                </c:pt>
                <c:pt idx="3">
                  <c:v>2654.9</c:v>
                </c:pt>
                <c:pt idx="4">
                  <c:v>2654.6800000000003</c:v>
                </c:pt>
                <c:pt idx="5">
                  <c:v>2671.0620000000004</c:v>
                </c:pt>
                <c:pt idx="6">
                  <c:v>2698.0868000000005</c:v>
                </c:pt>
                <c:pt idx="7">
                  <c:v>2722.7805200000003</c:v>
                </c:pt>
                <c:pt idx="8">
                  <c:v>2745.419328</c:v>
                </c:pt>
                <c:pt idx="9">
                  <c:v>2751.0867991999999</c:v>
                </c:pt>
                <c:pt idx="10">
                  <c:v>2735.0018548799999</c:v>
                </c:pt>
                <c:pt idx="11">
                  <c:v>2759.5391972319999</c:v>
                </c:pt>
                <c:pt idx="12">
                  <c:v>2776.1339486848005</c:v>
                </c:pt>
                <c:pt idx="13">
                  <c:v>2809.5279295427204</c:v>
                </c:pt>
                <c:pt idx="14">
                  <c:v>2837.9821270174079</c:v>
                </c:pt>
                <c:pt idx="15">
                  <c:v>2878.381013053011</c:v>
                </c:pt>
                <c:pt idx="16">
                  <c:v>2918.5723547655116</c:v>
                </c:pt>
                <c:pt idx="17">
                  <c:v>2944.6807901452107</c:v>
                </c:pt>
                <c:pt idx="18">
                  <c:v>2940.0769288205393</c:v>
                </c:pt>
                <c:pt idx="19">
                  <c:v>2933.4373052761493</c:v>
                </c:pt>
                <c:pt idx="20">
                  <c:v>2920.6337629763398</c:v>
                </c:pt>
                <c:pt idx="21">
                  <c:v>2909.6886155288007</c:v>
                </c:pt>
                <c:pt idx="22">
                  <c:v>2892.2371802521511</c:v>
                </c:pt>
                <c:pt idx="23">
                  <c:v>2882.3777445886117</c:v>
                </c:pt>
                <c:pt idx="24">
                  <c:v>2903.1202522979806</c:v>
                </c:pt>
                <c:pt idx="25">
                  <c:v>2916.7794809228667</c:v>
                </c:pt>
                <c:pt idx="26">
                  <c:v>2924.251147143023</c:v>
                </c:pt>
                <c:pt idx="27">
                  <c:v>2940.3118655387989</c:v>
                </c:pt>
                <c:pt idx="28">
                  <c:v>2965.8710381828073</c:v>
                </c:pt>
                <c:pt idx="29">
                  <c:v>2972.4735206865307</c:v>
                </c:pt>
                <c:pt idx="30">
                  <c:v>2990.5174098697398</c:v>
                </c:pt>
                <c:pt idx="31">
                  <c:v>3006.8176134743699</c:v>
                </c:pt>
                <c:pt idx="32">
                  <c:v>3059.7059539292477</c:v>
                </c:pt>
                <c:pt idx="33">
                  <c:v>3119.1495287637617</c:v>
                </c:pt>
                <c:pt idx="34">
                  <c:v>3175.9563633046428</c:v>
                </c:pt>
                <c:pt idx="35">
                  <c:v>3235.3041442446192</c:v>
                </c:pt>
                <c:pt idx="36">
                  <c:v>3260.0076202901455</c:v>
                </c:pt>
                <c:pt idx="37">
                  <c:v>3293.2685962838941</c:v>
                </c:pt>
                <c:pt idx="38">
                  <c:v>3309.1822246523784</c:v>
                </c:pt>
                <c:pt idx="39">
                  <c:v>3314.9808163713833</c:v>
                </c:pt>
                <c:pt idx="40">
                  <c:v>3297.9620305937474</c:v>
                </c:pt>
                <c:pt idx="41">
                  <c:v>3315.6864346455545</c:v>
                </c:pt>
                <c:pt idx="42">
                  <c:v>3325.5099932069024</c:v>
                </c:pt>
                <c:pt idx="43">
                  <c:v>3343.0807731668865</c:v>
                </c:pt>
                <c:pt idx="44">
                  <c:v>3328.63808583019</c:v>
                </c:pt>
                <c:pt idx="45">
                  <c:v>3334.8729335788225</c:v>
                </c:pt>
                <c:pt idx="46">
                  <c:v>3340.8130640952563</c:v>
                </c:pt>
                <c:pt idx="47">
                  <c:v>3381.0718229439476</c:v>
                </c:pt>
                <c:pt idx="48">
                  <c:v>3397.4840200738986</c:v>
                </c:pt>
                <c:pt idx="49">
                  <c:v>3378.9717166314845</c:v>
                </c:pt>
                <c:pt idx="50">
                  <c:v>3389.658393247129</c:v>
                </c:pt>
                <c:pt idx="51">
                  <c:v>3391.015892230238</c:v>
                </c:pt>
                <c:pt idx="52">
                  <c:v>3420.4830524987688</c:v>
                </c:pt>
                <c:pt idx="53">
                  <c:v>3430.7783273831574</c:v>
                </c:pt>
                <c:pt idx="54">
                  <c:v>3420.808132087036</c:v>
                </c:pt>
                <c:pt idx="55">
                  <c:v>3425.9222212302716</c:v>
                </c:pt>
                <c:pt idx="56">
                  <c:v>3416.4270436788624</c:v>
                </c:pt>
                <c:pt idx="57">
                  <c:v>3429.2167505352713</c:v>
                </c:pt>
                <c:pt idx="58">
                  <c:v>3436.8699289099486</c:v>
                </c:pt>
                <c:pt idx="59">
                  <c:v>3445.7095252062927</c:v>
                </c:pt>
                <c:pt idx="60">
                  <c:v>3447.018370833835</c:v>
                </c:pt>
                <c:pt idx="61">
                  <c:v>3463.310956564223</c:v>
                </c:pt>
                <c:pt idx="62">
                  <c:v>3491.3661537729945</c:v>
                </c:pt>
                <c:pt idx="63">
                  <c:v>3506.7771370000805</c:v>
                </c:pt>
                <c:pt idx="64">
                  <c:v>3519.0749149136154</c:v>
                </c:pt>
                <c:pt idx="65">
                  <c:v>3548.0263123790219</c:v>
                </c:pt>
                <c:pt idx="66">
                  <c:v>3600.7393798738231</c:v>
                </c:pt>
                <c:pt idx="67">
                  <c:v>3640.8219756338412</c:v>
                </c:pt>
                <c:pt idx="68">
                  <c:v>3651.2110759504662</c:v>
                </c:pt>
                <c:pt idx="69">
                  <c:v>3644.3045185137316</c:v>
                </c:pt>
                <c:pt idx="70">
                  <c:v>3644.5407879439913</c:v>
                </c:pt>
                <c:pt idx="71">
                  <c:v>3655.6848438647221</c:v>
                </c:pt>
                <c:pt idx="72">
                  <c:v>3661.6583874386151</c:v>
                </c:pt>
                <c:pt idx="73">
                  <c:v>3654.1693204817007</c:v>
                </c:pt>
                <c:pt idx="74">
                  <c:v>3666.8078549550728</c:v>
                </c:pt>
                <c:pt idx="75">
                  <c:v>3689.9063366962514</c:v>
                </c:pt>
                <c:pt idx="76">
                  <c:v>3713.9749438972158</c:v>
                </c:pt>
                <c:pt idx="77">
                  <c:v>3719.7417531079768</c:v>
                </c:pt>
                <c:pt idx="78">
                  <c:v>3698.0009824025597</c:v>
                </c:pt>
                <c:pt idx="79">
                  <c:v>3695.8804988095953</c:v>
                </c:pt>
                <c:pt idx="80">
                  <c:v>3720.0522071321529</c:v>
                </c:pt>
                <c:pt idx="81">
                  <c:v>3742.512840580217</c:v>
                </c:pt>
                <c:pt idx="82">
                  <c:v>3752.741873246227</c:v>
                </c:pt>
                <c:pt idx="83">
                  <c:v>3754.3922022546094</c:v>
                </c:pt>
                <c:pt idx="84">
                  <c:v>3773.81814653334</c:v>
                </c:pt>
                <c:pt idx="85">
                  <c:v>3765.2293040193713</c:v>
                </c:pt>
                <c:pt idx="86">
                  <c:v>3781.64195236045</c:v>
                </c:pt>
                <c:pt idx="87">
                  <c:v>3772.3240812949443</c:v>
                </c:pt>
                <c:pt idx="88">
                  <c:v>3791.3227376326968</c:v>
                </c:pt>
                <c:pt idx="89">
                  <c:v>3817.5197920383034</c:v>
                </c:pt>
                <c:pt idx="90">
                  <c:v>3850.0763400372766</c:v>
                </c:pt>
                <c:pt idx="91">
                  <c:v>3862.996980033035</c:v>
                </c:pt>
                <c:pt idx="92">
                  <c:v>3838.5776020276112</c:v>
                </c:pt>
                <c:pt idx="93">
                  <c:v>3820.050152822138</c:v>
                </c:pt>
                <c:pt idx="94">
                  <c:v>3838.0414129371875</c:v>
                </c:pt>
                <c:pt idx="95">
                  <c:v>3857.0629017009937</c:v>
                </c:pt>
                <c:pt idx="96">
                  <c:v>3868.9473559127973</c:v>
                </c:pt>
                <c:pt idx="97">
                  <c:v>3905.9448474274195</c:v>
                </c:pt>
                <c:pt idx="98">
                  <c:v>3909.7291084419885</c:v>
                </c:pt>
                <c:pt idx="99">
                  <c:v>3921.3883281050739</c:v>
                </c:pt>
                <c:pt idx="100">
                  <c:v>3934.7791051261092</c:v>
                </c:pt>
                <c:pt idx="101">
                  <c:v>3928.3965831240162</c:v>
                </c:pt>
                <c:pt idx="102">
                  <c:v>3914.1256638105679</c:v>
                </c:pt>
                <c:pt idx="103">
                  <c:v>3908.617637772787</c:v>
                </c:pt>
                <c:pt idx="104">
                  <c:v>3903.9218609766176</c:v>
                </c:pt>
                <c:pt idx="105">
                  <c:v>3931.1217864808714</c:v>
                </c:pt>
                <c:pt idx="106">
                  <c:v>3924.1195705849113</c:v>
                </c:pt>
                <c:pt idx="107">
                  <c:v>3919.7165055784403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6-45CE-AAC5-94664271B2EE}"/>
            </c:ext>
          </c:extLst>
        </c:ser>
        <c:ser>
          <c:idx val="2"/>
          <c:order val="2"/>
          <c:tx>
            <c:v>Out-of-Sample Forecast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'HES A0.5 B0.2'!$A$2:$A$121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'HES A0.5 B0.2'!$G$2:$G$121</c:f>
              <c:numCache>
                <c:formatCode>General</c:formatCode>
                <c:ptCount val="120"/>
                <c:pt idx="107" formatCode="0.0;\-0.0;0.0;@">
                  <c:v>3935.5</c:v>
                </c:pt>
                <c:pt idx="108" formatCode="0.0_);\(0.0\)">
                  <c:v>3931.7933225173606</c:v>
                </c:pt>
                <c:pt idx="109" formatCode="0.0_);\(0.0\)">
                  <c:v>3935.9783922455013</c:v>
                </c:pt>
                <c:pt idx="110" formatCode="0.0_);\(0.0\)">
                  <c:v>3940.1634619736415</c:v>
                </c:pt>
                <c:pt idx="111" formatCode="0.0_);\(0.0\)">
                  <c:v>3944.3485317017821</c:v>
                </c:pt>
                <c:pt idx="112" formatCode="0.0_);\(0.0\)">
                  <c:v>3948.5336014299223</c:v>
                </c:pt>
                <c:pt idx="113" formatCode="0.0_);\(0.0\)">
                  <c:v>3952.718671158063</c:v>
                </c:pt>
                <c:pt idx="114" formatCode="0.0_);\(0.0\)">
                  <c:v>3956.9037408862032</c:v>
                </c:pt>
                <c:pt idx="115" formatCode="0.0_);\(0.0\)">
                  <c:v>3961.0888106143439</c:v>
                </c:pt>
                <c:pt idx="116" formatCode="0.0_);\(0.0\)">
                  <c:v>3965.2738803424841</c:v>
                </c:pt>
                <c:pt idx="117" formatCode="0.0_);\(0.0\)">
                  <c:v>3969.4589500706247</c:v>
                </c:pt>
                <c:pt idx="118" formatCode="0.0_);\(0.0\)">
                  <c:v>3973.6440197987649</c:v>
                </c:pt>
                <c:pt idx="119" formatCode="0.0_);\(0.0\)">
                  <c:v>3977.8290895269056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56-45CE-AAC5-94664271B2EE}"/>
            </c:ext>
          </c:extLst>
        </c:ser>
        <c:ser>
          <c:idx val="3"/>
          <c:order val="3"/>
          <c:tx>
            <c:v>Observed Data (Mar 20 - Feb 21)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'HES A0.5 B0.2'!$A$2:$A$121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'HES A0.5 B0.2'!$P$2:$P$121</c:f>
              <c:numCache>
                <c:formatCode>General</c:formatCode>
                <c:ptCount val="120"/>
                <c:pt idx="107" formatCode="0.0;\-0.0;0.0;@">
                  <c:v>3935.5</c:v>
                </c:pt>
                <c:pt idx="108" formatCode="0.0;\-0.0;0.0;@">
                  <c:v>3032.8</c:v>
                </c:pt>
                <c:pt idx="109" formatCode="0.0;\-0.0;0.0;@">
                  <c:v>1958.9</c:v>
                </c:pt>
                <c:pt idx="110" formatCode="0.0;\-0.0;0.0;@">
                  <c:v>2555.5</c:v>
                </c:pt>
                <c:pt idx="111" formatCode="0.0;\-0.0;0.0;@">
                  <c:v>3271.1</c:v>
                </c:pt>
                <c:pt idx="112" formatCode="0.0;\-0.0;0.0;@">
                  <c:v>3427.1</c:v>
                </c:pt>
                <c:pt idx="113" formatCode="0.0;\-0.0;0.0;@">
                  <c:v>3212</c:v>
                </c:pt>
                <c:pt idx="114" formatCode="0.0;\-0.0;0.0;@">
                  <c:v>3314.7</c:v>
                </c:pt>
                <c:pt idx="115" formatCode="0.0;\-0.0;0.0;@">
                  <c:v>3468.9</c:v>
                </c:pt>
                <c:pt idx="116" formatCode="0.0;\-0.0;0.0;@">
                  <c:v>3697.7</c:v>
                </c:pt>
                <c:pt idx="117" formatCode="0.0;\-0.0;0.0;@">
                  <c:v>3819.2</c:v>
                </c:pt>
                <c:pt idx="118" formatCode="0.0;\-0.0;0.0;@">
                  <c:v>3806.8</c:v>
                </c:pt>
                <c:pt idx="119" formatCode="0.0;\-0.0;0.0;@">
                  <c:v>3847.9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56-45CE-AAC5-94664271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90323264"/>
        <c:axId val="1490309952"/>
      </c:lineChart>
      <c:dateAx>
        <c:axId val="1490323264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09952"/>
        <c:crosses val="autoZero"/>
        <c:auto val="1"/>
        <c:lblOffset val="100"/>
        <c:baseTimeUnit val="months"/>
      </c:dateAx>
      <c:valAx>
        <c:axId val="1490309952"/>
        <c:scaling>
          <c:orientation val="minMax"/>
          <c:min val="1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AUD $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23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423321658171574E-2"/>
          <c:y val="9.328757705605846E-2"/>
          <c:w val="0.86103667075745238"/>
          <c:h val="5.1194891451465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100" b="1" i="1" u="none" strike="noStrike" cap="none" baseline="0"/>
              <a:t>Retail Trade Turnover</a:t>
            </a:r>
            <a:endParaRPr lang="en-AU" sz="1100" b="0" i="0" u="none" strike="noStrike" cap="none" baseline="0"/>
          </a:p>
          <a:p>
            <a:pPr algn="ctr">
              <a:defRPr/>
            </a:pPr>
            <a:r>
              <a:rPr lang="en-AU" sz="1100" b="0" i="0" u="none" strike="noStrike" cap="none" baseline="0"/>
              <a:t> for </a:t>
            </a:r>
            <a:r>
              <a:rPr lang="en-AU" sz="1100" b="0" i="1" u="none" strike="noStrike" cap="none" baseline="0"/>
              <a:t>Cafes, Restaurants and Takeaway Food</a:t>
            </a:r>
          </a:p>
          <a:p>
            <a:pPr algn="ctr">
              <a:defRPr/>
            </a:pPr>
            <a:r>
              <a:rPr lang="en-AU" sz="1100" b="0" i="1" u="none" strike="noStrike" cap="none" baseline="0"/>
              <a:t>WES Model </a:t>
            </a:r>
            <a:endParaRPr lang="en-AU" sz="1100"/>
          </a:p>
        </c:rich>
      </c:tx>
      <c:layout>
        <c:manualLayout>
          <c:xMode val="edge"/>
          <c:yMode val="edge"/>
          <c:x val="0.34057830951359225"/>
          <c:y val="2.1768730803718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Within-Sample Forecast</c:v>
          </c:tx>
          <c:spPr>
            <a:ln w="15875" cap="rnd" cmpd="sng" algn="ctr">
              <a:solidFill>
                <a:srgbClr val="80225F"/>
              </a:solidFill>
              <a:round/>
            </a:ln>
            <a:effectLst/>
          </c:spPr>
          <c:marker>
            <c:symbol val="none"/>
          </c:marker>
          <c:cat>
            <c:numRef>
              <c:f>'WES SOLVE 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'WES SOLVE '!$G$2:$G$121</c:f>
              <c:numCache>
                <c:formatCode>General</c:formatCode>
                <c:ptCount val="120"/>
                <c:pt idx="12">
                  <c:v>2662.935565882477</c:v>
                </c:pt>
                <c:pt idx="13">
                  <c:v>2699.531120593756</c:v>
                </c:pt>
                <c:pt idx="14">
                  <c:v>2734.7584068756214</c:v>
                </c:pt>
                <c:pt idx="15">
                  <c:v>2700.924647169194</c:v>
                </c:pt>
                <c:pt idx="16">
                  <c:v>2948.7690139613392</c:v>
                </c:pt>
                <c:pt idx="17">
                  <c:v>2997.3333892977712</c:v>
                </c:pt>
                <c:pt idx="18">
                  <c:v>3002.3624282592482</c:v>
                </c:pt>
                <c:pt idx="19">
                  <c:v>3043.5167143725107</c:v>
                </c:pt>
                <c:pt idx="20">
                  <c:v>2993.5115758882102</c:v>
                </c:pt>
                <c:pt idx="21">
                  <c:v>3282.3468255298867</c:v>
                </c:pt>
                <c:pt idx="22">
                  <c:v>2915.4946026167963</c:v>
                </c:pt>
                <c:pt idx="23">
                  <c:v>2717.6507073883135</c:v>
                </c:pt>
                <c:pt idx="24">
                  <c:v>2844.4915229344174</c:v>
                </c:pt>
                <c:pt idx="25">
                  <c:v>2789.2361923957337</c:v>
                </c:pt>
                <c:pt idx="26">
                  <c:v>2858.1488398026445</c:v>
                </c:pt>
                <c:pt idx="27">
                  <c:v>2790.7422352988224</c:v>
                </c:pt>
                <c:pt idx="28">
                  <c:v>2979.7638522740617</c:v>
                </c:pt>
                <c:pt idx="29">
                  <c:v>3024.6651020919476</c:v>
                </c:pt>
                <c:pt idx="30">
                  <c:v>3031.7866837910992</c:v>
                </c:pt>
                <c:pt idx="31">
                  <c:v>3120.4766556273212</c:v>
                </c:pt>
                <c:pt idx="32">
                  <c:v>3144.9778335364067</c:v>
                </c:pt>
                <c:pt idx="33">
                  <c:v>3456.9422629329929</c:v>
                </c:pt>
                <c:pt idx="34">
                  <c:v>3152.1869945088433</c:v>
                </c:pt>
                <c:pt idx="35">
                  <c:v>2968.611850445609</c:v>
                </c:pt>
                <c:pt idx="36">
                  <c:v>3195.1769699886777</c:v>
                </c:pt>
                <c:pt idx="37">
                  <c:v>3105.0203582688209</c:v>
                </c:pt>
                <c:pt idx="38">
                  <c:v>3174.1441476416849</c:v>
                </c:pt>
                <c:pt idx="39">
                  <c:v>3092.6985152109178</c:v>
                </c:pt>
                <c:pt idx="40">
                  <c:v>3265.0169924640113</c:v>
                </c:pt>
                <c:pt idx="41">
                  <c:v>3359.6860845785659</c:v>
                </c:pt>
                <c:pt idx="42">
                  <c:v>3311.6462249424335</c:v>
                </c:pt>
                <c:pt idx="43">
                  <c:v>3486.9781357160423</c:v>
                </c:pt>
                <c:pt idx="44">
                  <c:v>3454.8896171024917</c:v>
                </c:pt>
                <c:pt idx="45">
                  <c:v>3729.1038923451679</c:v>
                </c:pt>
                <c:pt idx="46">
                  <c:v>3347.0874559083913</c:v>
                </c:pt>
                <c:pt idx="47">
                  <c:v>3092.8199512173505</c:v>
                </c:pt>
                <c:pt idx="48">
                  <c:v>3389.386945215289</c:v>
                </c:pt>
                <c:pt idx="49">
                  <c:v>3280.6706806427596</c:v>
                </c:pt>
                <c:pt idx="50">
                  <c:v>3303.6674992519743</c:v>
                </c:pt>
                <c:pt idx="51">
                  <c:v>3171.994032322531</c:v>
                </c:pt>
                <c:pt idx="52">
                  <c:v>3425.85307258173</c:v>
                </c:pt>
                <c:pt idx="53">
                  <c:v>3488.0503754256752</c:v>
                </c:pt>
                <c:pt idx="54">
                  <c:v>3434.2103841109301</c:v>
                </c:pt>
                <c:pt idx="55">
                  <c:v>3548.9168454437777</c:v>
                </c:pt>
                <c:pt idx="56">
                  <c:v>3544.4074166714618</c:v>
                </c:pt>
                <c:pt idx="57">
                  <c:v>3856.6752621331698</c:v>
                </c:pt>
                <c:pt idx="58">
                  <c:v>3489.0054819441316</c:v>
                </c:pt>
                <c:pt idx="59">
                  <c:v>3145.681501127604</c:v>
                </c:pt>
                <c:pt idx="60">
                  <c:v>3513.1202543410254</c:v>
                </c:pt>
                <c:pt idx="61">
                  <c:v>3384.1682523436107</c:v>
                </c:pt>
                <c:pt idx="62">
                  <c:v>3451.1880232761678</c:v>
                </c:pt>
                <c:pt idx="63">
                  <c:v>3327.4531178964767</c:v>
                </c:pt>
                <c:pt idx="64">
                  <c:v>3521.2258922575188</c:v>
                </c:pt>
                <c:pt idx="65">
                  <c:v>3567.2084403382983</c:v>
                </c:pt>
                <c:pt idx="66">
                  <c:v>3601.6777191678084</c:v>
                </c:pt>
                <c:pt idx="67">
                  <c:v>3745.3546560481573</c:v>
                </c:pt>
                <c:pt idx="68">
                  <c:v>3726.8085854353108</c:v>
                </c:pt>
                <c:pt idx="69">
                  <c:v>4065.4930936590436</c:v>
                </c:pt>
                <c:pt idx="70">
                  <c:v>3676.0504478581902</c:v>
                </c:pt>
                <c:pt idx="71">
                  <c:v>3349.8514680105632</c:v>
                </c:pt>
                <c:pt idx="72">
                  <c:v>3633.0833983877778</c:v>
                </c:pt>
                <c:pt idx="73">
                  <c:v>3578.3193357290711</c:v>
                </c:pt>
                <c:pt idx="74">
                  <c:v>3581.3544099248593</c:v>
                </c:pt>
                <c:pt idx="75">
                  <c:v>3470.0909555948724</c:v>
                </c:pt>
                <c:pt idx="76">
                  <c:v>3734.9731246003039</c:v>
                </c:pt>
                <c:pt idx="77">
                  <c:v>3753.9924404597</c:v>
                </c:pt>
                <c:pt idx="78">
                  <c:v>3740.8057985260016</c:v>
                </c:pt>
                <c:pt idx="79">
                  <c:v>3797.7831960586996</c:v>
                </c:pt>
                <c:pt idx="80">
                  <c:v>3814.6902138500463</c:v>
                </c:pt>
                <c:pt idx="81">
                  <c:v>4202.4004551919479</c:v>
                </c:pt>
                <c:pt idx="82">
                  <c:v>3782.2081381356998</c:v>
                </c:pt>
                <c:pt idx="83">
                  <c:v>3421.2994065711537</c:v>
                </c:pt>
                <c:pt idx="84">
                  <c:v>3762.2541005549033</c:v>
                </c:pt>
                <c:pt idx="85">
                  <c:v>3706.5350333587103</c:v>
                </c:pt>
                <c:pt idx="86">
                  <c:v>3712.8660919406675</c:v>
                </c:pt>
                <c:pt idx="87">
                  <c:v>3591.1680453997683</c:v>
                </c:pt>
                <c:pt idx="88">
                  <c:v>3793.9884563091941</c:v>
                </c:pt>
                <c:pt idx="89">
                  <c:v>3848.1102530077615</c:v>
                </c:pt>
                <c:pt idx="90">
                  <c:v>3889.4635573530759</c:v>
                </c:pt>
                <c:pt idx="91">
                  <c:v>3972.1680985493358</c:v>
                </c:pt>
                <c:pt idx="92">
                  <c:v>3917.8538227479098</c:v>
                </c:pt>
                <c:pt idx="93">
                  <c:v>4301.7692396014108</c:v>
                </c:pt>
                <c:pt idx="94">
                  <c:v>3852.1424923877203</c:v>
                </c:pt>
                <c:pt idx="95">
                  <c:v>3518.6974894348045</c:v>
                </c:pt>
                <c:pt idx="96">
                  <c:v>3873.0110505568769</c:v>
                </c:pt>
                <c:pt idx="97">
                  <c:v>3825.6954615582627</c:v>
                </c:pt>
                <c:pt idx="98">
                  <c:v>3829.3508067536418</c:v>
                </c:pt>
                <c:pt idx="99">
                  <c:v>3742.6212211305151</c:v>
                </c:pt>
                <c:pt idx="100">
                  <c:v>3946.471991795941</c:v>
                </c:pt>
                <c:pt idx="101">
                  <c:v>3965.2566193294169</c:v>
                </c:pt>
                <c:pt idx="102">
                  <c:v>3943.6645113207774</c:v>
                </c:pt>
                <c:pt idx="103">
                  <c:v>4025.4702760406935</c:v>
                </c:pt>
                <c:pt idx="104">
                  <c:v>4016.7116359877746</c:v>
                </c:pt>
                <c:pt idx="105">
                  <c:v>4410.9923854524914</c:v>
                </c:pt>
                <c:pt idx="106">
                  <c:v>3948.4483299081999</c:v>
                </c:pt>
                <c:pt idx="107">
                  <c:v>3579.7200581958391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0-4125-97F7-447A6191170D}"/>
            </c:ext>
          </c:extLst>
        </c:ser>
        <c:ser>
          <c:idx val="2"/>
          <c:order val="2"/>
          <c:tx>
            <c:v>Out-of-Sample Forecast</c:v>
          </c:tx>
          <c:spPr>
            <a:ln w="22225" cap="rnd" cmpd="sng" algn="ctr">
              <a:solidFill>
                <a:srgbClr val="C6007E"/>
              </a:solidFill>
              <a:round/>
            </a:ln>
            <a:effectLst/>
          </c:spPr>
          <c:marker>
            <c:symbol val="none"/>
          </c:marker>
          <c:cat>
            <c:numRef>
              <c:f>'WES SOLVE 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'WES SOLVE '!$H$2:$H$121</c:f>
              <c:numCache>
                <c:formatCode>General</c:formatCode>
                <c:ptCount val="120"/>
                <c:pt idx="107" formatCode="0.0;\-0.0;0.0;@">
                  <c:v>3621.3</c:v>
                </c:pt>
                <c:pt idx="108" formatCode="0.00">
                  <c:v>4022.6407555190217</c:v>
                </c:pt>
                <c:pt idx="109" formatCode="0.00">
                  <c:v>3947.8212099081506</c:v>
                </c:pt>
                <c:pt idx="110" formatCode="0.00">
                  <c:v>3964.9154507220828</c:v>
                </c:pt>
                <c:pt idx="111" formatCode="0.00">
                  <c:v>3861.6997215510078</c:v>
                </c:pt>
                <c:pt idx="112" formatCode="0.00">
                  <c:v>4086.7810893310393</c:v>
                </c:pt>
                <c:pt idx="113" formatCode="0.00">
                  <c:v>4134.1560635588176</c:v>
                </c:pt>
                <c:pt idx="114" formatCode="0.00">
                  <c:v>4118.2680829688989</c:v>
                </c:pt>
                <c:pt idx="115" formatCode="0.00">
                  <c:v>4223.4594852997225</c:v>
                </c:pt>
                <c:pt idx="116" formatCode="0.00">
                  <c:v>4217.6184188069647</c:v>
                </c:pt>
                <c:pt idx="117" formatCode="0.00">
                  <c:v>4578.7103403858318</c:v>
                </c:pt>
                <c:pt idx="118" formatCode="0.00">
                  <c:v>4092.3334929757225</c:v>
                </c:pt>
                <c:pt idx="119" formatCode="0.00">
                  <c:v>3767.2398476420963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0-4125-97F7-447A6191170D}"/>
            </c:ext>
          </c:extLst>
        </c:ser>
        <c:ser>
          <c:idx val="3"/>
          <c:order val="3"/>
          <c:tx>
            <c:v>Beyond Considered Sample (Mar 20 - Present)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'WES SOLVE 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'WES SOLVE '!$P$2:$P$121</c:f>
              <c:numCache>
                <c:formatCode>General</c:formatCode>
                <c:ptCount val="120"/>
                <c:pt idx="107" formatCode="0.0;\-0.0;0.0;@">
                  <c:v>3621.3</c:v>
                </c:pt>
                <c:pt idx="108" formatCode="0.0;\-0.0;0.0;@">
                  <c:v>3007.1</c:v>
                </c:pt>
                <c:pt idx="109" formatCode="0.0;\-0.0;0.0;@">
                  <c:v>1907.9</c:v>
                </c:pt>
                <c:pt idx="110" formatCode="0.0;\-0.0;0.0;@">
                  <c:v>2499.1</c:v>
                </c:pt>
                <c:pt idx="111" formatCode="0.0;\-0.0;0.0;@">
                  <c:v>3111.8</c:v>
                </c:pt>
                <c:pt idx="112" formatCode="0.0;\-0.0;0.0;@">
                  <c:v>3458</c:v>
                </c:pt>
                <c:pt idx="113" formatCode="0.0;\-0.0;0.0;@">
                  <c:v>3229.6</c:v>
                </c:pt>
                <c:pt idx="114" formatCode="0.0;\-0.0;0.0;@">
                  <c:v>3342.5</c:v>
                </c:pt>
                <c:pt idx="115" formatCode="0.0;\-0.0;0.0;@">
                  <c:v>3615.8</c:v>
                </c:pt>
                <c:pt idx="116" formatCode="0.0;\-0.0;0.0;@">
                  <c:v>3805.6</c:v>
                </c:pt>
                <c:pt idx="117" formatCode="0.0;\-0.0;0.0;@">
                  <c:v>4260.1000000000004</c:v>
                </c:pt>
                <c:pt idx="118" formatCode="0.0;\-0.0;0.0;@">
                  <c:v>3783.9</c:v>
                </c:pt>
                <c:pt idx="119" formatCode="0.0;\-0.0;0.0;@">
                  <c:v>3440.4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00-4125-97F7-447A61911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60035744"/>
        <c:axId val="1155988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Considered Sample (Mar 11 - Feb 20)</c:v>
                </c:tx>
                <c:spPr>
                  <a:ln w="22225" cap="rnd" cmpd="sng" algn="ctr">
                    <a:solidFill>
                      <a:srgbClr val="D6001C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'WES SOLVE '!$A$2:$A$121</c15:sqref>
                        </c15:formulaRef>
                      </c:ext>
                    </c:extLst>
                    <c:numCache>
                      <c:formatCode>mmm\-yyyy</c:formatCode>
                      <c:ptCount val="120"/>
                      <c:pt idx="0">
                        <c:v>40603</c:v>
                      </c:pt>
                      <c:pt idx="1">
                        <c:v>40634</c:v>
                      </c:pt>
                      <c:pt idx="2">
                        <c:v>40664</c:v>
                      </c:pt>
                      <c:pt idx="3">
                        <c:v>40695</c:v>
                      </c:pt>
                      <c:pt idx="4">
                        <c:v>40725</c:v>
                      </c:pt>
                      <c:pt idx="5">
                        <c:v>40756</c:v>
                      </c:pt>
                      <c:pt idx="6">
                        <c:v>40787</c:v>
                      </c:pt>
                      <c:pt idx="7">
                        <c:v>40817</c:v>
                      </c:pt>
                      <c:pt idx="8">
                        <c:v>40848</c:v>
                      </c:pt>
                      <c:pt idx="9">
                        <c:v>40878</c:v>
                      </c:pt>
                      <c:pt idx="10">
                        <c:v>40909</c:v>
                      </c:pt>
                      <c:pt idx="11">
                        <c:v>40940</c:v>
                      </c:pt>
                      <c:pt idx="12">
                        <c:v>40969</c:v>
                      </c:pt>
                      <c:pt idx="13">
                        <c:v>41000</c:v>
                      </c:pt>
                      <c:pt idx="14">
                        <c:v>41030</c:v>
                      </c:pt>
                      <c:pt idx="15">
                        <c:v>41061</c:v>
                      </c:pt>
                      <c:pt idx="16">
                        <c:v>41091</c:v>
                      </c:pt>
                      <c:pt idx="17">
                        <c:v>41122</c:v>
                      </c:pt>
                      <c:pt idx="18">
                        <c:v>41153</c:v>
                      </c:pt>
                      <c:pt idx="19">
                        <c:v>41183</c:v>
                      </c:pt>
                      <c:pt idx="20">
                        <c:v>41214</c:v>
                      </c:pt>
                      <c:pt idx="21">
                        <c:v>41244</c:v>
                      </c:pt>
                      <c:pt idx="22">
                        <c:v>41275</c:v>
                      </c:pt>
                      <c:pt idx="23">
                        <c:v>41306</c:v>
                      </c:pt>
                      <c:pt idx="24">
                        <c:v>41334</c:v>
                      </c:pt>
                      <c:pt idx="25">
                        <c:v>41365</c:v>
                      </c:pt>
                      <c:pt idx="26">
                        <c:v>41395</c:v>
                      </c:pt>
                      <c:pt idx="27">
                        <c:v>41426</c:v>
                      </c:pt>
                      <c:pt idx="28">
                        <c:v>41456</c:v>
                      </c:pt>
                      <c:pt idx="29">
                        <c:v>41487</c:v>
                      </c:pt>
                      <c:pt idx="30">
                        <c:v>41518</c:v>
                      </c:pt>
                      <c:pt idx="31">
                        <c:v>41548</c:v>
                      </c:pt>
                      <c:pt idx="32">
                        <c:v>41579</c:v>
                      </c:pt>
                      <c:pt idx="33">
                        <c:v>41609</c:v>
                      </c:pt>
                      <c:pt idx="34">
                        <c:v>41640</c:v>
                      </c:pt>
                      <c:pt idx="35">
                        <c:v>41671</c:v>
                      </c:pt>
                      <c:pt idx="36">
                        <c:v>41699</c:v>
                      </c:pt>
                      <c:pt idx="37">
                        <c:v>41730</c:v>
                      </c:pt>
                      <c:pt idx="38">
                        <c:v>41760</c:v>
                      </c:pt>
                      <c:pt idx="39">
                        <c:v>41791</c:v>
                      </c:pt>
                      <c:pt idx="40">
                        <c:v>41821</c:v>
                      </c:pt>
                      <c:pt idx="41">
                        <c:v>41852</c:v>
                      </c:pt>
                      <c:pt idx="42">
                        <c:v>41883</c:v>
                      </c:pt>
                      <c:pt idx="43">
                        <c:v>41913</c:v>
                      </c:pt>
                      <c:pt idx="44">
                        <c:v>41944</c:v>
                      </c:pt>
                      <c:pt idx="45">
                        <c:v>41974</c:v>
                      </c:pt>
                      <c:pt idx="46">
                        <c:v>42005</c:v>
                      </c:pt>
                      <c:pt idx="47">
                        <c:v>42036</c:v>
                      </c:pt>
                      <c:pt idx="48">
                        <c:v>42064</c:v>
                      </c:pt>
                      <c:pt idx="49">
                        <c:v>42095</c:v>
                      </c:pt>
                      <c:pt idx="50">
                        <c:v>42125</c:v>
                      </c:pt>
                      <c:pt idx="51">
                        <c:v>42156</c:v>
                      </c:pt>
                      <c:pt idx="52">
                        <c:v>42186</c:v>
                      </c:pt>
                      <c:pt idx="53">
                        <c:v>42217</c:v>
                      </c:pt>
                      <c:pt idx="54">
                        <c:v>42248</c:v>
                      </c:pt>
                      <c:pt idx="55">
                        <c:v>42278</c:v>
                      </c:pt>
                      <c:pt idx="56">
                        <c:v>42309</c:v>
                      </c:pt>
                      <c:pt idx="57">
                        <c:v>42339</c:v>
                      </c:pt>
                      <c:pt idx="58">
                        <c:v>42370</c:v>
                      </c:pt>
                      <c:pt idx="59">
                        <c:v>42401</c:v>
                      </c:pt>
                      <c:pt idx="60">
                        <c:v>42430</c:v>
                      </c:pt>
                      <c:pt idx="61">
                        <c:v>42461</c:v>
                      </c:pt>
                      <c:pt idx="62">
                        <c:v>42491</c:v>
                      </c:pt>
                      <c:pt idx="63">
                        <c:v>42522</c:v>
                      </c:pt>
                      <c:pt idx="64">
                        <c:v>42552</c:v>
                      </c:pt>
                      <c:pt idx="65">
                        <c:v>42583</c:v>
                      </c:pt>
                      <c:pt idx="66">
                        <c:v>42614</c:v>
                      </c:pt>
                      <c:pt idx="67">
                        <c:v>42644</c:v>
                      </c:pt>
                      <c:pt idx="68">
                        <c:v>42675</c:v>
                      </c:pt>
                      <c:pt idx="69">
                        <c:v>42705</c:v>
                      </c:pt>
                      <c:pt idx="70">
                        <c:v>42736</c:v>
                      </c:pt>
                      <c:pt idx="71">
                        <c:v>42767</c:v>
                      </c:pt>
                      <c:pt idx="72">
                        <c:v>42795</c:v>
                      </c:pt>
                      <c:pt idx="73">
                        <c:v>42826</c:v>
                      </c:pt>
                      <c:pt idx="74">
                        <c:v>42856</c:v>
                      </c:pt>
                      <c:pt idx="75">
                        <c:v>42887</c:v>
                      </c:pt>
                      <c:pt idx="76">
                        <c:v>42917</c:v>
                      </c:pt>
                      <c:pt idx="77">
                        <c:v>42948</c:v>
                      </c:pt>
                      <c:pt idx="78">
                        <c:v>42979</c:v>
                      </c:pt>
                      <c:pt idx="79">
                        <c:v>43009</c:v>
                      </c:pt>
                      <c:pt idx="80">
                        <c:v>43040</c:v>
                      </c:pt>
                      <c:pt idx="81">
                        <c:v>43070</c:v>
                      </c:pt>
                      <c:pt idx="82">
                        <c:v>43101</c:v>
                      </c:pt>
                      <c:pt idx="83">
                        <c:v>43132</c:v>
                      </c:pt>
                      <c:pt idx="84">
                        <c:v>43160</c:v>
                      </c:pt>
                      <c:pt idx="85">
                        <c:v>43191</c:v>
                      </c:pt>
                      <c:pt idx="86">
                        <c:v>43221</c:v>
                      </c:pt>
                      <c:pt idx="87">
                        <c:v>43252</c:v>
                      </c:pt>
                      <c:pt idx="88">
                        <c:v>43282</c:v>
                      </c:pt>
                      <c:pt idx="89">
                        <c:v>43313</c:v>
                      </c:pt>
                      <c:pt idx="90">
                        <c:v>43344</c:v>
                      </c:pt>
                      <c:pt idx="91">
                        <c:v>43374</c:v>
                      </c:pt>
                      <c:pt idx="92">
                        <c:v>43405</c:v>
                      </c:pt>
                      <c:pt idx="93">
                        <c:v>43435</c:v>
                      </c:pt>
                      <c:pt idx="94">
                        <c:v>43466</c:v>
                      </c:pt>
                      <c:pt idx="95">
                        <c:v>43497</c:v>
                      </c:pt>
                      <c:pt idx="96">
                        <c:v>43525</c:v>
                      </c:pt>
                      <c:pt idx="97">
                        <c:v>43556</c:v>
                      </c:pt>
                      <c:pt idx="98">
                        <c:v>43586</c:v>
                      </c:pt>
                      <c:pt idx="99">
                        <c:v>43617</c:v>
                      </c:pt>
                      <c:pt idx="100">
                        <c:v>43647</c:v>
                      </c:pt>
                      <c:pt idx="101">
                        <c:v>43678</c:v>
                      </c:pt>
                      <c:pt idx="102">
                        <c:v>43709</c:v>
                      </c:pt>
                      <c:pt idx="103">
                        <c:v>43739</c:v>
                      </c:pt>
                      <c:pt idx="104">
                        <c:v>43770</c:v>
                      </c:pt>
                      <c:pt idx="105">
                        <c:v>43800</c:v>
                      </c:pt>
                      <c:pt idx="106">
                        <c:v>43831</c:v>
                      </c:pt>
                      <c:pt idx="107">
                        <c:v>43862</c:v>
                      </c:pt>
                      <c:pt idx="108">
                        <c:v>43891</c:v>
                      </c:pt>
                      <c:pt idx="109">
                        <c:v>43922</c:v>
                      </c:pt>
                      <c:pt idx="110">
                        <c:v>43952</c:v>
                      </c:pt>
                      <c:pt idx="111">
                        <c:v>43983</c:v>
                      </c:pt>
                      <c:pt idx="112">
                        <c:v>44013</c:v>
                      </c:pt>
                      <c:pt idx="113">
                        <c:v>44044</c:v>
                      </c:pt>
                      <c:pt idx="114">
                        <c:v>44075</c:v>
                      </c:pt>
                      <c:pt idx="115">
                        <c:v>44105</c:v>
                      </c:pt>
                      <c:pt idx="116">
                        <c:v>44136</c:v>
                      </c:pt>
                      <c:pt idx="117">
                        <c:v>44166</c:v>
                      </c:pt>
                      <c:pt idx="118">
                        <c:v>44197</c:v>
                      </c:pt>
                      <c:pt idx="119">
                        <c:v>44228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'WES SOLVE '!$B$2:$B$121</c15:sqref>
                        </c15:formulaRef>
                      </c:ext>
                    </c:extLst>
                    <c:numCache>
                      <c:formatCode>0.0;\-0.0;0.0;@</c:formatCode>
                      <c:ptCount val="120"/>
                      <c:pt idx="0">
                        <c:v>2648.9</c:v>
                      </c:pt>
                      <c:pt idx="1">
                        <c:v>2598.9</c:v>
                      </c:pt>
                      <c:pt idx="2">
                        <c:v>2604.1</c:v>
                      </c:pt>
                      <c:pt idx="3">
                        <c:v>2519.5</c:v>
                      </c:pt>
                      <c:pt idx="4">
                        <c:v>2701.9</c:v>
                      </c:pt>
                      <c:pt idx="5">
                        <c:v>2739.6</c:v>
                      </c:pt>
                      <c:pt idx="6">
                        <c:v>2744.3</c:v>
                      </c:pt>
                      <c:pt idx="7">
                        <c:v>2814.4</c:v>
                      </c:pt>
                      <c:pt idx="8">
                        <c:v>2784.2</c:v>
                      </c:pt>
                      <c:pt idx="9">
                        <c:v>3046.6</c:v>
                      </c:pt>
                      <c:pt idx="10">
                        <c:v>2729.5</c:v>
                      </c:pt>
                      <c:pt idx="11">
                        <c:v>2556</c:v>
                      </c:pt>
                      <c:pt idx="12">
                        <c:v>2839.3</c:v>
                      </c:pt>
                      <c:pt idx="13">
                        <c:v>2737.4</c:v>
                      </c:pt>
                      <c:pt idx="14">
                        <c:v>2836.7</c:v>
                      </c:pt>
                      <c:pt idx="15">
                        <c:v>2784.8</c:v>
                      </c:pt>
                      <c:pt idx="16">
                        <c:v>2932.2</c:v>
                      </c:pt>
                      <c:pt idx="17">
                        <c:v>2962.7</c:v>
                      </c:pt>
                      <c:pt idx="18">
                        <c:v>2885.9</c:v>
                      </c:pt>
                      <c:pt idx="19">
                        <c:v>2966.7</c:v>
                      </c:pt>
                      <c:pt idx="20">
                        <c:v>2973.1</c:v>
                      </c:pt>
                      <c:pt idx="21">
                        <c:v>3177.5</c:v>
                      </c:pt>
                      <c:pt idx="22">
                        <c:v>2849.6</c:v>
                      </c:pt>
                      <c:pt idx="23">
                        <c:v>2607.6999999999998</c:v>
                      </c:pt>
                      <c:pt idx="24">
                        <c:v>2924</c:v>
                      </c:pt>
                      <c:pt idx="25">
                        <c:v>2853.5</c:v>
                      </c:pt>
                      <c:pt idx="26">
                        <c:v>2901.5</c:v>
                      </c:pt>
                      <c:pt idx="27">
                        <c:v>2813</c:v>
                      </c:pt>
                      <c:pt idx="28">
                        <c:v>2968.4</c:v>
                      </c:pt>
                      <c:pt idx="29">
                        <c:v>3065.1</c:v>
                      </c:pt>
                      <c:pt idx="30">
                        <c:v>2988.7</c:v>
                      </c:pt>
                      <c:pt idx="31">
                        <c:v>3175.4</c:v>
                      </c:pt>
                      <c:pt idx="32">
                        <c:v>3210.8</c:v>
                      </c:pt>
                      <c:pt idx="33">
                        <c:v>3536.8</c:v>
                      </c:pt>
                      <c:pt idx="34">
                        <c:v>3209.1</c:v>
                      </c:pt>
                      <c:pt idx="35">
                        <c:v>2879.9</c:v>
                      </c:pt>
                      <c:pt idx="36">
                        <c:v>3232</c:v>
                      </c:pt>
                      <c:pt idx="37">
                        <c:v>3182.1</c:v>
                      </c:pt>
                      <c:pt idx="38">
                        <c:v>3228.3</c:v>
                      </c:pt>
                      <c:pt idx="39">
                        <c:v>3067.5</c:v>
                      </c:pt>
                      <c:pt idx="40">
                        <c:v>3315.8</c:v>
                      </c:pt>
                      <c:pt idx="41">
                        <c:v>3350.7</c:v>
                      </c:pt>
                      <c:pt idx="42">
                        <c:v>3360.4</c:v>
                      </c:pt>
                      <c:pt idx="43">
                        <c:v>3401.6</c:v>
                      </c:pt>
                      <c:pt idx="44">
                        <c:v>3374.9</c:v>
                      </c:pt>
                      <c:pt idx="45">
                        <c:v>3692.7</c:v>
                      </c:pt>
                      <c:pt idx="46">
                        <c:v>3391.3</c:v>
                      </c:pt>
                      <c:pt idx="47">
                        <c:v>3027.5</c:v>
                      </c:pt>
                      <c:pt idx="48">
                        <c:v>3361.9</c:v>
                      </c:pt>
                      <c:pt idx="49">
                        <c:v>3266.5</c:v>
                      </c:pt>
                      <c:pt idx="50">
                        <c:v>3314</c:v>
                      </c:pt>
                      <c:pt idx="51">
                        <c:v>3257.5</c:v>
                      </c:pt>
                      <c:pt idx="52">
                        <c:v>3445.3</c:v>
                      </c:pt>
                      <c:pt idx="53">
                        <c:v>3421.1</c:v>
                      </c:pt>
                      <c:pt idx="54">
                        <c:v>3444.4</c:v>
                      </c:pt>
                      <c:pt idx="55">
                        <c:v>3525.8</c:v>
                      </c:pt>
                      <c:pt idx="56">
                        <c:v>3491.3</c:v>
                      </c:pt>
                      <c:pt idx="57">
                        <c:v>3819.9</c:v>
                      </c:pt>
                      <c:pt idx="58">
                        <c:v>3431.8</c:v>
                      </c:pt>
                      <c:pt idx="59">
                        <c:v>3186.9</c:v>
                      </c:pt>
                      <c:pt idx="60">
                        <c:v>3435.2</c:v>
                      </c:pt>
                      <c:pt idx="61">
                        <c:v>3451.7</c:v>
                      </c:pt>
                      <c:pt idx="62">
                        <c:v>3431</c:v>
                      </c:pt>
                      <c:pt idx="63">
                        <c:v>3313.9</c:v>
                      </c:pt>
                      <c:pt idx="64">
                        <c:v>3573</c:v>
                      </c:pt>
                      <c:pt idx="65">
                        <c:v>3647.5</c:v>
                      </c:pt>
                      <c:pt idx="66">
                        <c:v>3696.3</c:v>
                      </c:pt>
                      <c:pt idx="67">
                        <c:v>3716.6</c:v>
                      </c:pt>
                      <c:pt idx="68">
                        <c:v>3678.5</c:v>
                      </c:pt>
                      <c:pt idx="69">
                        <c:v>4047.3</c:v>
                      </c:pt>
                      <c:pt idx="70">
                        <c:v>3621.4</c:v>
                      </c:pt>
                      <c:pt idx="71">
                        <c:v>3260.6</c:v>
                      </c:pt>
                      <c:pt idx="72">
                        <c:v>3619</c:v>
                      </c:pt>
                      <c:pt idx="73">
                        <c:v>3567</c:v>
                      </c:pt>
                      <c:pt idx="74">
                        <c:v>3598.6</c:v>
                      </c:pt>
                      <c:pt idx="75">
                        <c:v>3544.2</c:v>
                      </c:pt>
                      <c:pt idx="76">
                        <c:v>3698.1</c:v>
                      </c:pt>
                      <c:pt idx="77">
                        <c:v>3711.2</c:v>
                      </c:pt>
                      <c:pt idx="78">
                        <c:v>3729.7</c:v>
                      </c:pt>
                      <c:pt idx="79">
                        <c:v>3871.1</c:v>
                      </c:pt>
                      <c:pt idx="80">
                        <c:v>3828.1</c:v>
                      </c:pt>
                      <c:pt idx="81">
                        <c:v>4174.8999999999996</c:v>
                      </c:pt>
                      <c:pt idx="82">
                        <c:v>3698.8</c:v>
                      </c:pt>
                      <c:pt idx="83">
                        <c:v>3377.8</c:v>
                      </c:pt>
                      <c:pt idx="84">
                        <c:v>3749.1</c:v>
                      </c:pt>
                      <c:pt idx="85">
                        <c:v>3679.3</c:v>
                      </c:pt>
                      <c:pt idx="86">
                        <c:v>3666.6</c:v>
                      </c:pt>
                      <c:pt idx="87">
                        <c:v>3601.3</c:v>
                      </c:pt>
                      <c:pt idx="88">
                        <c:v>3844</c:v>
                      </c:pt>
                      <c:pt idx="89">
                        <c:v>3908.3</c:v>
                      </c:pt>
                      <c:pt idx="90">
                        <c:v>3863.4</c:v>
                      </c:pt>
                      <c:pt idx="91">
                        <c:v>3929.1</c:v>
                      </c:pt>
                      <c:pt idx="92">
                        <c:v>3934.2</c:v>
                      </c:pt>
                      <c:pt idx="93">
                        <c:v>4278.8999999999996</c:v>
                      </c:pt>
                      <c:pt idx="94">
                        <c:v>3826.7</c:v>
                      </c:pt>
                      <c:pt idx="95">
                        <c:v>3456</c:v>
                      </c:pt>
                      <c:pt idx="96">
                        <c:v>3897.1</c:v>
                      </c:pt>
                      <c:pt idx="97">
                        <c:v>3808.2</c:v>
                      </c:pt>
                      <c:pt idx="98">
                        <c:v>3829</c:v>
                      </c:pt>
                      <c:pt idx="99">
                        <c:v>3706</c:v>
                      </c:pt>
                      <c:pt idx="100">
                        <c:v>3903.5</c:v>
                      </c:pt>
                      <c:pt idx="101">
                        <c:v>3948.4</c:v>
                      </c:pt>
                      <c:pt idx="102">
                        <c:v>3926.6</c:v>
                      </c:pt>
                      <c:pt idx="103">
                        <c:v>4043.2</c:v>
                      </c:pt>
                      <c:pt idx="104">
                        <c:v>4067.3</c:v>
                      </c:pt>
                      <c:pt idx="105">
                        <c:v>4389.3</c:v>
                      </c:pt>
                      <c:pt idx="106">
                        <c:v>3890.1</c:v>
                      </c:pt>
                      <c:pt idx="107">
                        <c:v>3621.3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000-4125-97F7-447A6191170D}"/>
                  </c:ext>
                </c:extLst>
              </c15:ser>
            </c15:filteredLineSeries>
          </c:ext>
        </c:extLst>
      </c:lineChart>
      <c:dateAx>
        <c:axId val="1160035744"/>
        <c:scaling>
          <c:orientation val="minMax"/>
          <c:min val="40969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988240"/>
        <c:crosses val="autoZero"/>
        <c:auto val="1"/>
        <c:lblOffset val="100"/>
        <c:baseTimeUnit val="months"/>
        <c:majorUnit val="3"/>
        <c:majorTimeUnit val="months"/>
      </c:dateAx>
      <c:valAx>
        <c:axId val="1155988240"/>
        <c:scaling>
          <c:orientation val="minMax"/>
          <c:max val="4700"/>
          <c:min val="1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 Millions (AUD)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35744"/>
        <c:crosses val="autoZero"/>
        <c:crossBetween val="midCat"/>
        <c:majorUnit val="30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'HES A0.5 B0.2'!$K$1</c:f>
              <c:strCache>
                <c:ptCount val="1"/>
                <c:pt idx="0">
                  <c:v>Errors (e)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'HES A0.5 B0.2'!$K$2:$K$109</c:f>
              <c:numCache>
                <c:formatCode>0.00</c:formatCode>
                <c:ptCount val="108"/>
                <c:pt idx="1">
                  <c:v>0</c:v>
                </c:pt>
                <c:pt idx="2">
                  <c:v>-1.0000000000004547</c:v>
                </c:pt>
                <c:pt idx="3">
                  <c:v>-5.7000000000002728</c:v>
                </c:pt>
                <c:pt idx="4">
                  <c:v>22.919999999999618</c:v>
                </c:pt>
                <c:pt idx="5">
                  <c:v>36.837999999999738</c:v>
                </c:pt>
                <c:pt idx="6">
                  <c:v>26.813199999999597</c:v>
                </c:pt>
                <c:pt idx="7">
                  <c:v>18.919479999999567</c:v>
                </c:pt>
                <c:pt idx="8">
                  <c:v>-12.519327999999859</c:v>
                </c:pt>
                <c:pt idx="9">
                  <c:v>-46.686799199999768</c:v>
                </c:pt>
                <c:pt idx="10">
                  <c:v>28.798145120000299</c:v>
                </c:pt>
                <c:pt idx="11">
                  <c:v>10.760802768000303</c:v>
                </c:pt>
                <c:pt idx="12">
                  <c:v>36.966051315199365</c:v>
                </c:pt>
                <c:pt idx="13">
                  <c:v>22.572070457279551</c:v>
                </c:pt>
                <c:pt idx="14">
                  <c:v>38.717872982591871</c:v>
                </c:pt>
                <c:pt idx="15">
                  <c:v>31.918986946989207</c:v>
                </c:pt>
                <c:pt idx="16">
                  <c:v>3.1276452344882273</c:v>
                </c:pt>
                <c:pt idx="17">
                  <c:v>-48.580790145210813</c:v>
                </c:pt>
                <c:pt idx="18">
                  <c:v>-43.876928820539433</c:v>
                </c:pt>
                <c:pt idx="19">
                  <c:v>-46.837305276149436</c:v>
                </c:pt>
                <c:pt idx="20">
                  <c:v>-35.933762976339949</c:v>
                </c:pt>
                <c:pt idx="21">
                  <c:v>-40.788615528800619</c:v>
                </c:pt>
                <c:pt idx="22">
                  <c:v>-21.337180252151029</c:v>
                </c:pt>
                <c:pt idx="23">
                  <c:v>33.222255411388232</c:v>
                </c:pt>
                <c:pt idx="24">
                  <c:v>15.879747702019358</c:v>
                </c:pt>
                <c:pt idx="25">
                  <c:v>2.9205190771331218</c:v>
                </c:pt>
                <c:pt idx="26">
                  <c:v>16.74885285697701</c:v>
                </c:pt>
                <c:pt idx="27">
                  <c:v>29.788134461201025</c:v>
                </c:pt>
                <c:pt idx="28">
                  <c:v>-6.7710381828073878</c:v>
                </c:pt>
                <c:pt idx="29">
                  <c:v>13.426479313469372</c:v>
                </c:pt>
                <c:pt idx="30">
                  <c:v>8.2825901302603597</c:v>
                </c:pt>
                <c:pt idx="31">
                  <c:v>67.882386525629954</c:v>
                </c:pt>
                <c:pt idx="32">
                  <c:v>67.49404607075212</c:v>
                </c:pt>
                <c:pt idx="33">
                  <c:v>51.850471236238263</c:v>
                </c:pt>
                <c:pt idx="34">
                  <c:v>47.443636695357327</c:v>
                </c:pt>
                <c:pt idx="35">
                  <c:v>-18.204144244619329</c:v>
                </c:pt>
                <c:pt idx="36">
                  <c:v>-0.90762029014558721</c:v>
                </c:pt>
                <c:pt idx="37">
                  <c:v>-29.668596283894203</c:v>
                </c:pt>
                <c:pt idx="38">
                  <c:v>-41.5822246523785</c:v>
                </c:pt>
                <c:pt idx="39">
                  <c:v>-72.680816371383116</c:v>
                </c:pt>
                <c:pt idx="40">
                  <c:v>-2.662030593747204</c:v>
                </c:pt>
                <c:pt idx="41">
                  <c:v>-15.386434645554345</c:v>
                </c:pt>
                <c:pt idx="42">
                  <c:v>9.0006793097472837E-2</c:v>
                </c:pt>
                <c:pt idx="43">
                  <c:v>-53.28077316688632</c:v>
                </c:pt>
                <c:pt idx="44">
                  <c:v>-9.9380858301901753</c:v>
                </c:pt>
                <c:pt idx="45">
                  <c:v>-8.7729335788226308</c:v>
                </c:pt>
                <c:pt idx="46">
                  <c:v>49.886935904743495</c:v>
                </c:pt>
                <c:pt idx="47">
                  <c:v>1.8281770560524819</c:v>
                </c:pt>
                <c:pt idx="48">
                  <c:v>-56.684020073898409</c:v>
                </c:pt>
                <c:pt idx="49">
                  <c:v>1.428283368515622</c:v>
                </c:pt>
                <c:pt idx="50">
                  <c:v>-14.358393247128788</c:v>
                </c:pt>
                <c:pt idx="51">
                  <c:v>34.884107769762068</c:v>
                </c:pt>
                <c:pt idx="52">
                  <c:v>-2.8830524987688477</c:v>
                </c:pt>
                <c:pt idx="53">
                  <c:v>-36.178327383157466</c:v>
                </c:pt>
                <c:pt idx="54">
                  <c:v>-5.0081320870358468</c:v>
                </c:pt>
                <c:pt idx="55">
                  <c:v>-28.522221230271498</c:v>
                </c:pt>
                <c:pt idx="56">
                  <c:v>13.372956321137735</c:v>
                </c:pt>
                <c:pt idx="57">
                  <c:v>2.5832494647288513</c:v>
                </c:pt>
                <c:pt idx="58">
                  <c:v>4.1300710900513877</c:v>
                </c:pt>
                <c:pt idx="59">
                  <c:v>-9.1095252062928012</c:v>
                </c:pt>
                <c:pt idx="60">
                  <c:v>17.381629166165112</c:v>
                </c:pt>
                <c:pt idx="61">
                  <c:v>34.089043435777057</c:v>
                </c:pt>
                <c:pt idx="62">
                  <c:v>7.3338462270053242</c:v>
                </c:pt>
                <c:pt idx="63">
                  <c:v>0.922862999919289</c:v>
                </c:pt>
                <c:pt idx="64">
                  <c:v>28.525085086384479</c:v>
                </c:pt>
                <c:pt idx="65">
                  <c:v>63.373687620978217</c:v>
                </c:pt>
                <c:pt idx="66">
                  <c:v>31.760620126176946</c:v>
                </c:pt>
                <c:pt idx="67">
                  <c:v>-23.021975633841066</c:v>
                </c:pt>
                <c:pt idx="68">
                  <c:v>-48.01107595046642</c:v>
                </c:pt>
                <c:pt idx="69">
                  <c:v>-28.104518513731819</c:v>
                </c:pt>
                <c:pt idx="70">
                  <c:v>-5.2407879439911085</c:v>
                </c:pt>
                <c:pt idx="71">
                  <c:v>-12.984843864722279</c:v>
                </c:pt>
                <c:pt idx="72">
                  <c:v>-33.258387438615046</c:v>
                </c:pt>
                <c:pt idx="73">
                  <c:v>5.8306795182993483</c:v>
                </c:pt>
                <c:pt idx="74">
                  <c:v>22.292145044927111</c:v>
                </c:pt>
                <c:pt idx="75">
                  <c:v>20.193663303748508</c:v>
                </c:pt>
                <c:pt idx="76">
                  <c:v>-13.674943897215599</c:v>
                </c:pt>
                <c:pt idx="77">
                  <c:v>-57.24175310797682</c:v>
                </c:pt>
                <c:pt idx="78">
                  <c:v>-15.000982402559657</c:v>
                </c:pt>
                <c:pt idx="79">
                  <c:v>31.31950119040448</c:v>
                </c:pt>
                <c:pt idx="80">
                  <c:v>23.247792867847238</c:v>
                </c:pt>
                <c:pt idx="81">
                  <c:v>-1.0128405802170164</c:v>
                </c:pt>
                <c:pt idx="82">
                  <c:v>-15.141873246227078</c:v>
                </c:pt>
                <c:pt idx="83">
                  <c:v>17.00779774539069</c:v>
                </c:pt>
                <c:pt idx="84">
                  <c:v>-32.518146533339859</c:v>
                </c:pt>
                <c:pt idx="85">
                  <c:v>14.570695980628898</c:v>
                </c:pt>
                <c:pt idx="86">
                  <c:v>-30.741952360449886</c:v>
                </c:pt>
                <c:pt idx="87">
                  <c:v>21.575918705055756</c:v>
                </c:pt>
                <c:pt idx="88">
                  <c:v>29.97726236730341</c:v>
                </c:pt>
                <c:pt idx="89">
                  <c:v>35.580207961696487</c:v>
                </c:pt>
                <c:pt idx="90">
                  <c:v>-3.0763400372766228</c:v>
                </c:pt>
                <c:pt idx="91">
                  <c:v>-64.796980033035197</c:v>
                </c:pt>
                <c:pt idx="92">
                  <c:v>-44.177602027611101</c:v>
                </c:pt>
                <c:pt idx="93">
                  <c:v>24.04984717786192</c:v>
                </c:pt>
                <c:pt idx="94">
                  <c:v>21.758587062812694</c:v>
                </c:pt>
                <c:pt idx="95">
                  <c:v>6.2370982990064476</c:v>
                </c:pt>
                <c:pt idx="96">
                  <c:v>47.05264408720268</c:v>
                </c:pt>
                <c:pt idx="97">
                  <c:v>-16.144847427419336</c:v>
                </c:pt>
                <c:pt idx="98">
                  <c:v>-0.32910844198841005</c:v>
                </c:pt>
                <c:pt idx="99">
                  <c:v>2.6116718949260758</c:v>
                </c:pt>
                <c:pt idx="100">
                  <c:v>-30.779105126109243</c:v>
                </c:pt>
                <c:pt idx="101">
                  <c:v>-38.796583124016252</c:v>
                </c:pt>
                <c:pt idx="102">
                  <c:v>-17.725663810567767</c:v>
                </c:pt>
                <c:pt idx="103">
                  <c:v>-13.417637772787202</c:v>
                </c:pt>
                <c:pt idx="104">
                  <c:v>41.978139023382482</c:v>
                </c:pt>
                <c:pt idx="105">
                  <c:v>-22.021786480871469</c:v>
                </c:pt>
                <c:pt idx="106">
                  <c:v>-14.019570584911435</c:v>
                </c:pt>
                <c:pt idx="107">
                  <c:v>15.783494421559681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2-4335-AF9A-C23F98B34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319104"/>
        <c:axId val="1490309536"/>
      </c:scatterChart>
      <c:valAx>
        <c:axId val="14903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09536"/>
        <c:crosses val="autoZero"/>
        <c:crossBetween val="midCat"/>
      </c:valAx>
      <c:valAx>
        <c:axId val="14903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Seasonally-adjusted Retail Turnover for Cafes, Restaurants and Takeaway Food </a:t>
            </a:r>
            <a:endParaRPr lang="en-AU" sz="1400">
              <a:effectLst/>
            </a:endParaRPr>
          </a:p>
        </c:rich>
      </c:tx>
      <c:layout>
        <c:manualLayout>
          <c:xMode val="edge"/>
          <c:yMode val="edge"/>
          <c:x val="0.14457337883959046"/>
          <c:y val="4.8540001786807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57693951046819E-2"/>
          <c:y val="0.11252179164204233"/>
          <c:w val="0.88106280900933909"/>
          <c:h val="0.74382010769574014"/>
        </c:manualLayout>
      </c:layout>
      <c:lineChart>
        <c:grouping val="standard"/>
        <c:varyColors val="0"/>
        <c:ser>
          <c:idx val="0"/>
          <c:order val="0"/>
          <c:tx>
            <c:v>Observed Data (Mar 11 - Feb 20)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'HES SOLVE'!$A$2:$A$121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'HES SOLVE'!$B$2:$B$121</c:f>
              <c:numCache>
                <c:formatCode>0.0;\-0.0;0.0;@</c:formatCode>
                <c:ptCount val="120"/>
                <c:pt idx="0">
                  <c:v>2645.6</c:v>
                </c:pt>
                <c:pt idx="1">
                  <c:v>2648.9</c:v>
                </c:pt>
                <c:pt idx="2">
                  <c:v>2651.2</c:v>
                </c:pt>
                <c:pt idx="3">
                  <c:v>2649.2</c:v>
                </c:pt>
                <c:pt idx="4">
                  <c:v>2677.6</c:v>
                </c:pt>
                <c:pt idx="5">
                  <c:v>2707.9</c:v>
                </c:pt>
                <c:pt idx="6">
                  <c:v>2724.9</c:v>
                </c:pt>
                <c:pt idx="7">
                  <c:v>2741.7</c:v>
                </c:pt>
                <c:pt idx="8">
                  <c:v>2732.9</c:v>
                </c:pt>
                <c:pt idx="9">
                  <c:v>2704.4</c:v>
                </c:pt>
                <c:pt idx="10">
                  <c:v>2763.8</c:v>
                </c:pt>
                <c:pt idx="11">
                  <c:v>2770.3</c:v>
                </c:pt>
                <c:pt idx="12">
                  <c:v>2813.1</c:v>
                </c:pt>
                <c:pt idx="13">
                  <c:v>2832.1</c:v>
                </c:pt>
                <c:pt idx="14">
                  <c:v>2876.7</c:v>
                </c:pt>
                <c:pt idx="15">
                  <c:v>2910.3</c:v>
                </c:pt>
                <c:pt idx="16">
                  <c:v>2921.7</c:v>
                </c:pt>
                <c:pt idx="17">
                  <c:v>2896.1</c:v>
                </c:pt>
                <c:pt idx="18">
                  <c:v>2896.2</c:v>
                </c:pt>
                <c:pt idx="19">
                  <c:v>2886.6</c:v>
                </c:pt>
                <c:pt idx="20">
                  <c:v>2884.7</c:v>
                </c:pt>
                <c:pt idx="21">
                  <c:v>2868.9</c:v>
                </c:pt>
                <c:pt idx="22">
                  <c:v>2870.9</c:v>
                </c:pt>
                <c:pt idx="23">
                  <c:v>2915.6</c:v>
                </c:pt>
                <c:pt idx="24">
                  <c:v>2919</c:v>
                </c:pt>
                <c:pt idx="25">
                  <c:v>2919.7</c:v>
                </c:pt>
                <c:pt idx="26">
                  <c:v>2941</c:v>
                </c:pt>
                <c:pt idx="27">
                  <c:v>2970.1</c:v>
                </c:pt>
                <c:pt idx="28">
                  <c:v>2959.1</c:v>
                </c:pt>
                <c:pt idx="29">
                  <c:v>2985.9</c:v>
                </c:pt>
                <c:pt idx="30">
                  <c:v>2998.8</c:v>
                </c:pt>
                <c:pt idx="31">
                  <c:v>3074.7</c:v>
                </c:pt>
                <c:pt idx="32">
                  <c:v>3127.2</c:v>
                </c:pt>
                <c:pt idx="33">
                  <c:v>3171</c:v>
                </c:pt>
                <c:pt idx="34">
                  <c:v>3223.4</c:v>
                </c:pt>
                <c:pt idx="35">
                  <c:v>3217.1</c:v>
                </c:pt>
                <c:pt idx="36">
                  <c:v>3259.1</c:v>
                </c:pt>
                <c:pt idx="37">
                  <c:v>3263.6</c:v>
                </c:pt>
                <c:pt idx="38">
                  <c:v>3267.6</c:v>
                </c:pt>
                <c:pt idx="39">
                  <c:v>3242.3</c:v>
                </c:pt>
                <c:pt idx="40">
                  <c:v>3295.3</c:v>
                </c:pt>
                <c:pt idx="41">
                  <c:v>3300.3</c:v>
                </c:pt>
                <c:pt idx="42">
                  <c:v>3325.6</c:v>
                </c:pt>
                <c:pt idx="43">
                  <c:v>3289.8</c:v>
                </c:pt>
                <c:pt idx="44">
                  <c:v>3318.7</c:v>
                </c:pt>
                <c:pt idx="45">
                  <c:v>3326.1</c:v>
                </c:pt>
                <c:pt idx="46">
                  <c:v>3390.7</c:v>
                </c:pt>
                <c:pt idx="47">
                  <c:v>3382.9</c:v>
                </c:pt>
                <c:pt idx="48">
                  <c:v>3340.8</c:v>
                </c:pt>
                <c:pt idx="49">
                  <c:v>3380.4</c:v>
                </c:pt>
                <c:pt idx="50">
                  <c:v>3375.3</c:v>
                </c:pt>
                <c:pt idx="51">
                  <c:v>3425.9</c:v>
                </c:pt>
                <c:pt idx="52">
                  <c:v>3417.6</c:v>
                </c:pt>
                <c:pt idx="53">
                  <c:v>3394.6</c:v>
                </c:pt>
                <c:pt idx="54">
                  <c:v>3415.8</c:v>
                </c:pt>
                <c:pt idx="55">
                  <c:v>3397.4</c:v>
                </c:pt>
                <c:pt idx="56">
                  <c:v>3429.8</c:v>
                </c:pt>
                <c:pt idx="57">
                  <c:v>3431.8</c:v>
                </c:pt>
                <c:pt idx="58">
                  <c:v>3441</c:v>
                </c:pt>
                <c:pt idx="59">
                  <c:v>3436.6</c:v>
                </c:pt>
                <c:pt idx="60">
                  <c:v>3464.4</c:v>
                </c:pt>
                <c:pt idx="61">
                  <c:v>3497.4</c:v>
                </c:pt>
                <c:pt idx="62">
                  <c:v>3498.7</c:v>
                </c:pt>
                <c:pt idx="63">
                  <c:v>3507.7</c:v>
                </c:pt>
                <c:pt idx="64">
                  <c:v>3547.6</c:v>
                </c:pt>
                <c:pt idx="65">
                  <c:v>3611.4</c:v>
                </c:pt>
                <c:pt idx="66">
                  <c:v>3632.5</c:v>
                </c:pt>
                <c:pt idx="67">
                  <c:v>3617.8</c:v>
                </c:pt>
                <c:pt idx="68">
                  <c:v>3603.2</c:v>
                </c:pt>
                <c:pt idx="69">
                  <c:v>3616.2</c:v>
                </c:pt>
                <c:pt idx="70">
                  <c:v>3639.3</c:v>
                </c:pt>
                <c:pt idx="71">
                  <c:v>3642.7</c:v>
                </c:pt>
                <c:pt idx="72">
                  <c:v>3628.4</c:v>
                </c:pt>
                <c:pt idx="73">
                  <c:v>3660</c:v>
                </c:pt>
                <c:pt idx="74">
                  <c:v>3689.1</c:v>
                </c:pt>
                <c:pt idx="75">
                  <c:v>3710.1</c:v>
                </c:pt>
                <c:pt idx="76">
                  <c:v>3700.3</c:v>
                </c:pt>
                <c:pt idx="77">
                  <c:v>3662.5</c:v>
                </c:pt>
                <c:pt idx="78">
                  <c:v>3683</c:v>
                </c:pt>
                <c:pt idx="79">
                  <c:v>3727.2</c:v>
                </c:pt>
                <c:pt idx="80">
                  <c:v>3743.3</c:v>
                </c:pt>
                <c:pt idx="81">
                  <c:v>3741.5</c:v>
                </c:pt>
                <c:pt idx="82">
                  <c:v>3737.6</c:v>
                </c:pt>
                <c:pt idx="83">
                  <c:v>3771.4</c:v>
                </c:pt>
                <c:pt idx="84">
                  <c:v>3741.3</c:v>
                </c:pt>
                <c:pt idx="85">
                  <c:v>3779.8</c:v>
                </c:pt>
                <c:pt idx="86">
                  <c:v>3750.9</c:v>
                </c:pt>
                <c:pt idx="87">
                  <c:v>3793.9</c:v>
                </c:pt>
                <c:pt idx="88">
                  <c:v>3821.3</c:v>
                </c:pt>
                <c:pt idx="89">
                  <c:v>3853.1</c:v>
                </c:pt>
                <c:pt idx="90">
                  <c:v>3847</c:v>
                </c:pt>
                <c:pt idx="91">
                  <c:v>3798.2</c:v>
                </c:pt>
                <c:pt idx="92">
                  <c:v>3794.4</c:v>
                </c:pt>
                <c:pt idx="93">
                  <c:v>3844.1</c:v>
                </c:pt>
                <c:pt idx="94">
                  <c:v>3859.8</c:v>
                </c:pt>
                <c:pt idx="95">
                  <c:v>3863.3</c:v>
                </c:pt>
                <c:pt idx="96">
                  <c:v>3916</c:v>
                </c:pt>
                <c:pt idx="97">
                  <c:v>3889.8</c:v>
                </c:pt>
                <c:pt idx="98">
                  <c:v>3909.4</c:v>
                </c:pt>
                <c:pt idx="99">
                  <c:v>3924</c:v>
                </c:pt>
                <c:pt idx="100">
                  <c:v>3904</c:v>
                </c:pt>
                <c:pt idx="101">
                  <c:v>3889.6</c:v>
                </c:pt>
                <c:pt idx="102">
                  <c:v>3896.4</c:v>
                </c:pt>
                <c:pt idx="103">
                  <c:v>3895.2</c:v>
                </c:pt>
                <c:pt idx="104">
                  <c:v>3945.9</c:v>
                </c:pt>
                <c:pt idx="105">
                  <c:v>3909.1</c:v>
                </c:pt>
                <c:pt idx="106">
                  <c:v>3910.1</c:v>
                </c:pt>
                <c:pt idx="107">
                  <c:v>3935.5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9-49F8-A02E-D165926BF572}"/>
            </c:ext>
          </c:extLst>
        </c:ser>
        <c:ser>
          <c:idx val="1"/>
          <c:order val="1"/>
          <c:tx>
            <c:v>In-Sample Forecast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'HES SOLVE'!$A$2:$A$121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'HES SOLVE'!$F$2:$F$109</c:f>
              <c:numCache>
                <c:formatCode>0.0_);\(0.0\)</c:formatCode>
                <c:ptCount val="108"/>
                <c:pt idx="1">
                  <c:v>2648.9</c:v>
                </c:pt>
                <c:pt idx="2">
                  <c:v>2652.2000000000003</c:v>
                </c:pt>
                <c:pt idx="3">
                  <c:v>2654.5321051168621</c:v>
                </c:pt>
                <c:pt idx="4">
                  <c:v>2652.6405989701666</c:v>
                </c:pt>
                <c:pt idx="5">
                  <c:v>2679.9049834605944</c:v>
                </c:pt>
                <c:pt idx="6">
                  <c:v>2710.8710049858792</c:v>
                </c:pt>
                <c:pt idx="7">
                  <c:v>2729.1757221570392</c:v>
                </c:pt>
                <c:pt idx="8">
                  <c:v>2746.4531626311482</c:v>
                </c:pt>
                <c:pt idx="9">
                  <c:v>2738.8734856339074</c:v>
                </c:pt>
                <c:pt idx="10">
                  <c:v>2710.6305588785663</c:v>
                </c:pt>
                <c:pt idx="11">
                  <c:v>2766.1622668911309</c:v>
                </c:pt>
                <c:pt idx="12">
                  <c:v>2775.8628296720894</c:v>
                </c:pt>
                <c:pt idx="13">
                  <c:v>2817.7267370256282</c:v>
                </c:pt>
                <c:pt idx="14">
                  <c:v>2838.599829065774</c:v>
                </c:pt>
                <c:pt idx="15">
                  <c:v>2882.8777360404119</c:v>
                </c:pt>
                <c:pt idx="16">
                  <c:v>2917.9859933429684</c:v>
                </c:pt>
                <c:pt idx="17">
                  <c:v>2930.9859662678955</c:v>
                </c:pt>
                <c:pt idx="18">
                  <c:v>2906.7388302422023</c:v>
                </c:pt>
                <c:pt idx="19">
                  <c:v>2904.9900396892308</c:v>
                </c:pt>
                <c:pt idx="20">
                  <c:v>2895.3197325909296</c:v>
                </c:pt>
                <c:pt idx="21">
                  <c:v>2892.6077351140348</c:v>
                </c:pt>
                <c:pt idx="22">
                  <c:v>2876.9030811565622</c:v>
                </c:pt>
                <c:pt idx="23">
                  <c:v>2877.609477924459</c:v>
                </c:pt>
                <c:pt idx="24">
                  <c:v>2920.7134305759514</c:v>
                </c:pt>
                <c:pt idx="25">
                  <c:v>2926.5502184303859</c:v>
                </c:pt>
                <c:pt idx="26">
                  <c:v>2927.3627236692241</c:v>
                </c:pt>
                <c:pt idx="27">
                  <c:v>2947.7954296931916</c:v>
                </c:pt>
                <c:pt idx="28">
                  <c:v>2977.0343143218679</c:v>
                </c:pt>
                <c:pt idx="29">
                  <c:v>2968.0084604123149</c:v>
                </c:pt>
                <c:pt idx="30">
                  <c:v>2993.1096764585081</c:v>
                </c:pt>
                <c:pt idx="31">
                  <c:v>3006.9486802213405</c:v>
                </c:pt>
                <c:pt idx="32">
                  <c:v>3081.0302653525241</c:v>
                </c:pt>
                <c:pt idx="33">
                  <c:v>3136.2955821796636</c:v>
                </c:pt>
                <c:pt idx="34">
                  <c:v>3181.8759583460264</c:v>
                </c:pt>
                <c:pt idx="35">
                  <c:v>3235.1185830664135</c:v>
                </c:pt>
                <c:pt idx="36">
                  <c:v>3232.0003802396977</c:v>
                </c:pt>
                <c:pt idx="37">
                  <c:v>3272.0006866508133</c:v>
                </c:pt>
                <c:pt idx="38">
                  <c:v>3278.4693753632282</c:v>
                </c:pt>
                <c:pt idx="39">
                  <c:v>3282.2916652420004</c:v>
                </c:pt>
                <c:pt idx="40">
                  <c:v>3257.5941576591504</c:v>
                </c:pt>
                <c:pt idx="41">
                  <c:v>3306.8763695399743</c:v>
                </c:pt>
                <c:pt idx="42">
                  <c:v>3314.4514349055485</c:v>
                </c:pt>
                <c:pt idx="43">
                  <c:v>3338.9812099781884</c:v>
                </c:pt>
                <c:pt idx="44">
                  <c:v>3305.4591266632247</c:v>
                </c:pt>
                <c:pt idx="45">
                  <c:v>3330.8506598730432</c:v>
                </c:pt>
                <c:pt idx="46">
                  <c:v>3339.2333037372541</c:v>
                </c:pt>
                <c:pt idx="47">
                  <c:v>3401.8831215473124</c:v>
                </c:pt>
                <c:pt idx="48">
                  <c:v>3397.9192301749699</c:v>
                </c:pt>
                <c:pt idx="49">
                  <c:v>3356.4629218253149</c:v>
                </c:pt>
                <c:pt idx="50">
                  <c:v>3391.7133858541406</c:v>
                </c:pt>
                <c:pt idx="51">
                  <c:v>3388.6410508141612</c:v>
                </c:pt>
                <c:pt idx="52">
                  <c:v>3437.0158270082284</c:v>
                </c:pt>
                <c:pt idx="53">
                  <c:v>3431.6750871347554</c:v>
                </c:pt>
                <c:pt idx="54">
                  <c:v>3408.6481311922348</c:v>
                </c:pt>
                <c:pt idx="55">
                  <c:v>3427.2941339252034</c:v>
                </c:pt>
                <c:pt idx="56">
                  <c:v>3410.3022678842644</c:v>
                </c:pt>
                <c:pt idx="57">
                  <c:v>3440.2021079464776</c:v>
                </c:pt>
                <c:pt idx="58">
                  <c:v>3443.6942495108397</c:v>
                </c:pt>
                <c:pt idx="59">
                  <c:v>3452.4539869120395</c:v>
                </c:pt>
                <c:pt idx="60">
                  <c:v>3448.3940677233722</c:v>
                </c:pt>
                <c:pt idx="61">
                  <c:v>3474.6862454688335</c:v>
                </c:pt>
                <c:pt idx="62">
                  <c:v>3507.9604937169211</c:v>
                </c:pt>
                <c:pt idx="63">
                  <c:v>3510.9818191808449</c:v>
                </c:pt>
                <c:pt idx="64">
                  <c:v>3519.5066049335292</c:v>
                </c:pt>
                <c:pt idx="65">
                  <c:v>3558.298912815058</c:v>
                </c:pt>
                <c:pt idx="66">
                  <c:v>3622.1553836448466</c:v>
                </c:pt>
                <c:pt idx="67">
                  <c:v>3646.2523883318231</c:v>
                </c:pt>
                <c:pt idx="68">
                  <c:v>3633.114401009529</c:v>
                </c:pt>
                <c:pt idx="69">
                  <c:v>3617.691012185001</c:v>
                </c:pt>
                <c:pt idx="70">
                  <c:v>3628.863427711105</c:v>
                </c:pt>
                <c:pt idx="71">
                  <c:v>3651.5348828133515</c:v>
                </c:pt>
                <c:pt idx="72">
                  <c:v>3655.8728382695717</c:v>
                </c:pt>
                <c:pt idx="73">
                  <c:v>3641.9009627690625</c:v>
                </c:pt>
                <c:pt idx="74">
                  <c:v>3671.1975088149661</c:v>
                </c:pt>
                <c:pt idx="75">
                  <c:v>3700.8574483666594</c:v>
                </c:pt>
                <c:pt idx="76">
                  <c:v>3722.6830940309756</c:v>
                </c:pt>
                <c:pt idx="77">
                  <c:v>3714.1811584551483</c:v>
                </c:pt>
                <c:pt idx="78">
                  <c:v>3676.6371022869098</c:v>
                </c:pt>
                <c:pt idx="79">
                  <c:v>3693.6927219266022</c:v>
                </c:pt>
                <c:pt idx="80">
                  <c:v>3737.2158823867771</c:v>
                </c:pt>
                <c:pt idx="81">
                  <c:v>3755.2212565252898</c:v>
                </c:pt>
                <c:pt idx="82">
                  <c:v>3754.2432167671304</c:v>
                </c:pt>
                <c:pt idx="83">
                  <c:v>3750.0173086667623</c:v>
                </c:pt>
                <c:pt idx="84">
                  <c:v>3782.0873849542095</c:v>
                </c:pt>
                <c:pt idx="85">
                  <c:v>3754.6374352633657</c:v>
                </c:pt>
                <c:pt idx="86">
                  <c:v>3789.7724636822159</c:v>
                </c:pt>
                <c:pt idx="87">
                  <c:v>3763.698010620672</c:v>
                </c:pt>
                <c:pt idx="88">
                  <c:v>3803.2913018054751</c:v>
                </c:pt>
                <c:pt idx="89">
                  <c:v>3832.0066141063176</c:v>
                </c:pt>
                <c:pt idx="90">
                  <c:v>3864.2584458945303</c:v>
                </c:pt>
                <c:pt idx="91">
                  <c:v>3860.0349591489721</c:v>
                </c:pt>
                <c:pt idx="92">
                  <c:v>3812.1381766524182</c:v>
                </c:pt>
                <c:pt idx="93">
                  <c:v>3805.0309816737717</c:v>
                </c:pt>
                <c:pt idx="94">
                  <c:v>3852.3645889461636</c:v>
                </c:pt>
                <c:pt idx="95">
                  <c:v>3870.275267419815</c:v>
                </c:pt>
                <c:pt idx="96">
                  <c:v>3874.4653648902467</c:v>
                </c:pt>
                <c:pt idx="97">
                  <c:v>3925.3945831285469</c:v>
                </c:pt>
                <c:pt idx="98">
                  <c:v>3902.9413239839637</c:v>
                </c:pt>
                <c:pt idx="99">
                  <c:v>3920.1024004774858</c:v>
                </c:pt>
                <c:pt idx="100">
                  <c:v>3934.9821878531584</c:v>
                </c:pt>
                <c:pt idx="101">
                  <c:v>3916.2212307372074</c:v>
                </c:pt>
                <c:pt idx="102">
                  <c:v>3900.7335110334247</c:v>
                </c:pt>
                <c:pt idx="103">
                  <c:v>3906.0036473494229</c:v>
                </c:pt>
                <c:pt idx="104">
                  <c:v>3904.878814549475</c:v>
                </c:pt>
                <c:pt idx="105">
                  <c:v>3953.584500680191</c:v>
                </c:pt>
                <c:pt idx="106">
                  <c:v>3920.7844631622047</c:v>
                </c:pt>
                <c:pt idx="107">
                  <c:v>3919.3385776106029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9-49F8-A02E-D165926BF572}"/>
            </c:ext>
          </c:extLst>
        </c:ser>
        <c:ser>
          <c:idx val="2"/>
          <c:order val="2"/>
          <c:tx>
            <c:v>Out-of-Sample Forecast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'HES SOLVE'!$A$2:$A$121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'HES SOLVE'!$G$2:$G$121</c:f>
              <c:numCache>
                <c:formatCode>General</c:formatCode>
                <c:ptCount val="120"/>
                <c:pt idx="107" formatCode="0.0;\-0.0;0.0;@">
                  <c:v>3935.5</c:v>
                </c:pt>
                <c:pt idx="108" formatCode="0.0_);\(0.0\)">
                  <c:v>3943.5498614735466</c:v>
                </c:pt>
                <c:pt idx="109" formatCode="0.0_);\(0.0\)">
                  <c:v>3952.612947236631</c:v>
                </c:pt>
                <c:pt idx="110" formatCode="0.0_);\(0.0\)">
                  <c:v>3961.6760329997151</c:v>
                </c:pt>
                <c:pt idx="111" formatCode="0.0_);\(0.0\)">
                  <c:v>3970.7391187627995</c:v>
                </c:pt>
                <c:pt idx="112" formatCode="0.0_);\(0.0\)">
                  <c:v>3979.8022045258836</c:v>
                </c:pt>
                <c:pt idx="113" formatCode="0.0_);\(0.0\)">
                  <c:v>3988.8652902889676</c:v>
                </c:pt>
                <c:pt idx="114" formatCode="0.0_);\(0.0\)">
                  <c:v>3997.928376052052</c:v>
                </c:pt>
                <c:pt idx="115" formatCode="0.0_);\(0.0\)">
                  <c:v>4006.9914618151361</c:v>
                </c:pt>
                <c:pt idx="116" formatCode="0.0_);\(0.0\)">
                  <c:v>4016.0545475782205</c:v>
                </c:pt>
                <c:pt idx="117" formatCode="0.0_);\(0.0\)">
                  <c:v>4025.1176333413046</c:v>
                </c:pt>
                <c:pt idx="118" formatCode="0.0_);\(0.0\)">
                  <c:v>4034.1807191043886</c:v>
                </c:pt>
                <c:pt idx="119" formatCode="0.0_);\(0.0\)">
                  <c:v>4043.243804867473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9-49F8-A02E-D165926BF572}"/>
            </c:ext>
          </c:extLst>
        </c:ser>
        <c:ser>
          <c:idx val="3"/>
          <c:order val="3"/>
          <c:tx>
            <c:v>Observed Data (Mar 20 - Feb 21)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'HES SOLVE'!$A$2:$A$121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'HES SOLVE'!$P$2:$P$121</c:f>
              <c:numCache>
                <c:formatCode>General</c:formatCode>
                <c:ptCount val="120"/>
                <c:pt idx="107" formatCode="0.0;\-0.0;0.0;@">
                  <c:v>3935.5</c:v>
                </c:pt>
                <c:pt idx="108" formatCode="0.0;\-0.0;0.0;@">
                  <c:v>3032.8</c:v>
                </c:pt>
                <c:pt idx="109" formatCode="0.0;\-0.0;0.0;@">
                  <c:v>1958.9</c:v>
                </c:pt>
                <c:pt idx="110" formatCode="0.0;\-0.0;0.0;@">
                  <c:v>2555.5</c:v>
                </c:pt>
                <c:pt idx="111" formatCode="0.0;\-0.0;0.0;@">
                  <c:v>3271.1</c:v>
                </c:pt>
                <c:pt idx="112" formatCode="0.0;\-0.0;0.0;@">
                  <c:v>3427.1</c:v>
                </c:pt>
                <c:pt idx="113" formatCode="0.0;\-0.0;0.0;@">
                  <c:v>3212</c:v>
                </c:pt>
                <c:pt idx="114" formatCode="0.0;\-0.0;0.0;@">
                  <c:v>3314.7</c:v>
                </c:pt>
                <c:pt idx="115" formatCode="0.0;\-0.0;0.0;@">
                  <c:v>3468.9</c:v>
                </c:pt>
                <c:pt idx="116" formatCode="0.0;\-0.0;0.0;@">
                  <c:v>3697.7</c:v>
                </c:pt>
                <c:pt idx="117" formatCode="0.0;\-0.0;0.0;@">
                  <c:v>3819.2</c:v>
                </c:pt>
                <c:pt idx="118" formatCode="0.0;\-0.0;0.0;@">
                  <c:v>3806.8</c:v>
                </c:pt>
                <c:pt idx="119" formatCode="0.0;\-0.0;0.0;@">
                  <c:v>3847.9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39-49F8-A02E-D165926BF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90323264"/>
        <c:axId val="1490309952"/>
      </c:lineChart>
      <c:dateAx>
        <c:axId val="1490323264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09952"/>
        <c:crosses val="autoZero"/>
        <c:auto val="1"/>
        <c:lblOffset val="100"/>
        <c:baseTimeUnit val="months"/>
      </c:dateAx>
      <c:valAx>
        <c:axId val="1490309952"/>
        <c:scaling>
          <c:orientation val="minMax"/>
          <c:min val="1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AUD $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23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40196895183318E-2"/>
          <c:y val="0.12362507817281293"/>
          <c:w val="0.79732791080295851"/>
          <c:h val="5.1194891451465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'HES SOLVE'!$K$1</c:f>
              <c:strCache>
                <c:ptCount val="1"/>
                <c:pt idx="0">
                  <c:v>Errors (e)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'HES SOLVE'!$K$2:$K$109</c:f>
              <c:numCache>
                <c:formatCode>0.00</c:formatCode>
                <c:ptCount val="108"/>
                <c:pt idx="1">
                  <c:v>0</c:v>
                </c:pt>
                <c:pt idx="2">
                  <c:v>-1.0000000000004547</c:v>
                </c:pt>
                <c:pt idx="3">
                  <c:v>-5.3321051168622944</c:v>
                </c:pt>
                <c:pt idx="4">
                  <c:v>24.959401029833316</c:v>
                </c:pt>
                <c:pt idx="5">
                  <c:v>27.995016539405697</c:v>
                </c:pt>
                <c:pt idx="6">
                  <c:v>14.028995014120937</c:v>
                </c:pt>
                <c:pt idx="7">
                  <c:v>12.524277842960601</c:v>
                </c:pt>
                <c:pt idx="8">
                  <c:v>-13.553162631148098</c:v>
                </c:pt>
                <c:pt idx="9">
                  <c:v>-34.47348563390733</c:v>
                </c:pt>
                <c:pt idx="10">
                  <c:v>53.16944112143392</c:v>
                </c:pt>
                <c:pt idx="11">
                  <c:v>4.1377331088692699</c:v>
                </c:pt>
                <c:pt idx="12">
                  <c:v>37.237170327910462</c:v>
                </c:pt>
                <c:pt idx="13">
                  <c:v>14.373262974371755</c:v>
                </c:pt>
                <c:pt idx="14">
                  <c:v>38.100170934225844</c:v>
                </c:pt>
                <c:pt idx="15">
                  <c:v>27.422263959588236</c:v>
                </c:pt>
                <c:pt idx="16">
                  <c:v>3.7140066570314048</c:v>
                </c:pt>
                <c:pt idx="17">
                  <c:v>-34.885966267895583</c:v>
                </c:pt>
                <c:pt idx="18">
                  <c:v>-10.538830242202494</c:v>
                </c:pt>
                <c:pt idx="19">
                  <c:v>-18.390039689230889</c:v>
                </c:pt>
                <c:pt idx="20">
                  <c:v>-10.619732590929743</c:v>
                </c:pt>
                <c:pt idx="21">
                  <c:v>-23.707735114034676</c:v>
                </c:pt>
                <c:pt idx="22">
                  <c:v>-6.0030811565620752</c:v>
                </c:pt>
                <c:pt idx="23">
                  <c:v>37.990522075540866</c:v>
                </c:pt>
                <c:pt idx="24">
                  <c:v>-1.7134305759514064</c:v>
                </c:pt>
                <c:pt idx="25">
                  <c:v>-6.8502184303861213</c:v>
                </c:pt>
                <c:pt idx="26">
                  <c:v>13.637276330775876</c:v>
                </c:pt>
                <c:pt idx="27">
                  <c:v>22.304570306808273</c:v>
                </c:pt>
                <c:pt idx="28">
                  <c:v>-17.934314321867987</c:v>
                </c:pt>
                <c:pt idx="29">
                  <c:v>17.891539587685202</c:v>
                </c:pt>
                <c:pt idx="30">
                  <c:v>5.6903235414920346</c:v>
                </c:pt>
                <c:pt idx="31">
                  <c:v>67.751319778659308</c:v>
                </c:pt>
                <c:pt idx="32">
                  <c:v>46.169734647475707</c:v>
                </c:pt>
                <c:pt idx="33">
                  <c:v>34.704417820336403</c:v>
                </c:pt>
                <c:pt idx="34">
                  <c:v>41.524041653973654</c:v>
                </c:pt>
                <c:pt idx="35">
                  <c:v>-18.018583066413612</c:v>
                </c:pt>
                <c:pt idx="36">
                  <c:v>27.099619760302176</c:v>
                </c:pt>
                <c:pt idx="37">
                  <c:v>-8.4006866508134408</c:v>
                </c:pt>
                <c:pt idx="38">
                  <c:v>-10.869375363228301</c:v>
                </c:pt>
                <c:pt idx="39">
                  <c:v>-39.991665242000181</c:v>
                </c:pt>
                <c:pt idx="40">
                  <c:v>37.705842340849813</c:v>
                </c:pt>
                <c:pt idx="41">
                  <c:v>-6.5763695399741664</c:v>
                </c:pt>
                <c:pt idx="42">
                  <c:v>11.148565094451442</c:v>
                </c:pt>
                <c:pt idx="43">
                  <c:v>-49.181209978188235</c:v>
                </c:pt>
                <c:pt idx="44">
                  <c:v>13.240873336775167</c:v>
                </c:pt>
                <c:pt idx="45">
                  <c:v>-4.7506598730433325</c:v>
                </c:pt>
                <c:pt idx="46">
                  <c:v>51.4666962627457</c:v>
                </c:pt>
                <c:pt idx="47">
                  <c:v>-18.983121547312294</c:v>
                </c:pt>
                <c:pt idx="48">
                  <c:v>-57.119230174969744</c:v>
                </c:pt>
                <c:pt idx="49">
                  <c:v>23.937078174685212</c:v>
                </c:pt>
                <c:pt idx="50">
                  <c:v>-16.413385854140415</c:v>
                </c:pt>
                <c:pt idx="51">
                  <c:v>37.258949185838901</c:v>
                </c:pt>
                <c:pt idx="52">
                  <c:v>-19.415827008228462</c:v>
                </c:pt>
                <c:pt idx="53">
                  <c:v>-37.075087134755449</c:v>
                </c:pt>
                <c:pt idx="54">
                  <c:v>7.1518688077653678</c:v>
                </c:pt>
                <c:pt idx="55">
                  <c:v>-29.894133925203278</c:v>
                </c:pt>
                <c:pt idx="56">
                  <c:v>19.497732115735744</c:v>
                </c:pt>
                <c:pt idx="57">
                  <c:v>-8.402107946477372</c:v>
                </c:pt>
                <c:pt idx="58">
                  <c:v>-2.6942495108396542</c:v>
                </c:pt>
                <c:pt idx="59">
                  <c:v>-15.853986912039545</c:v>
                </c:pt>
                <c:pt idx="60">
                  <c:v>16.005932276627846</c:v>
                </c:pt>
                <c:pt idx="61">
                  <c:v>22.713754531166614</c:v>
                </c:pt>
                <c:pt idx="62">
                  <c:v>-9.2604937169212462</c:v>
                </c:pt>
                <c:pt idx="63">
                  <c:v>-3.2818191808451047</c:v>
                </c:pt>
                <c:pt idx="64">
                  <c:v>28.093395066470748</c:v>
                </c:pt>
                <c:pt idx="65">
                  <c:v>53.101087184942116</c:v>
                </c:pt>
                <c:pt idx="66">
                  <c:v>10.344616355153448</c:v>
                </c:pt>
                <c:pt idx="67">
                  <c:v>-28.452388331822931</c:v>
                </c:pt>
                <c:pt idx="68">
                  <c:v>-29.914401009529229</c:v>
                </c:pt>
                <c:pt idx="69">
                  <c:v>-1.4910121850011819</c:v>
                </c:pt>
                <c:pt idx="70">
                  <c:v>10.43657228889515</c:v>
                </c:pt>
                <c:pt idx="71">
                  <c:v>-8.834882813351669</c:v>
                </c:pt>
                <c:pt idx="72">
                  <c:v>-27.472838269571639</c:v>
                </c:pt>
                <c:pt idx="73">
                  <c:v>18.099037230937483</c:v>
                </c:pt>
                <c:pt idx="74">
                  <c:v>17.902491185033796</c:v>
                </c:pt>
                <c:pt idx="75">
                  <c:v>9.242551633340554</c:v>
                </c:pt>
                <c:pt idx="76">
                  <c:v>-22.383094030975371</c:v>
                </c:pt>
                <c:pt idx="77">
                  <c:v>-51.681158455148307</c:v>
                </c:pt>
                <c:pt idx="78">
                  <c:v>6.3628977130902058</c:v>
                </c:pt>
                <c:pt idx="79">
                  <c:v>33.507278073397629</c:v>
                </c:pt>
                <c:pt idx="80">
                  <c:v>6.084117613223043</c:v>
                </c:pt>
                <c:pt idx="81">
                  <c:v>-13.721256525289846</c:v>
                </c:pt>
                <c:pt idx="82">
                  <c:v>-16.643216767130525</c:v>
                </c:pt>
                <c:pt idx="83">
                  <c:v>21.382691333237744</c:v>
                </c:pt>
                <c:pt idx="84">
                  <c:v>-40.787384954209301</c:v>
                </c:pt>
                <c:pt idx="85">
                  <c:v>25.162564736634522</c:v>
                </c:pt>
                <c:pt idx="86">
                  <c:v>-38.872463682215766</c:v>
                </c:pt>
                <c:pt idx="87">
                  <c:v>30.201989379328097</c:v>
                </c:pt>
                <c:pt idx="88">
                  <c:v>18.008698194525095</c:v>
                </c:pt>
                <c:pt idx="89">
                  <c:v>21.093385893682353</c:v>
                </c:pt>
                <c:pt idx="90">
                  <c:v>-17.258445894530269</c:v>
                </c:pt>
                <c:pt idx="91">
                  <c:v>-61.834959148972303</c:v>
                </c:pt>
                <c:pt idx="92">
                  <c:v>-17.738176652418133</c:v>
                </c:pt>
                <c:pt idx="93">
                  <c:v>39.069018326228161</c:v>
                </c:pt>
                <c:pt idx="94">
                  <c:v>7.4354110538365603</c:v>
                </c:pt>
                <c:pt idx="95">
                  <c:v>-6.975267419814827</c:v>
                </c:pt>
                <c:pt idx="96">
                  <c:v>41.534635109753253</c:v>
                </c:pt>
                <c:pt idx="97">
                  <c:v>-35.594583128546674</c:v>
                </c:pt>
                <c:pt idx="98">
                  <c:v>6.4586760160364065</c:v>
                </c:pt>
                <c:pt idx="99">
                  <c:v>3.897599522514156</c:v>
                </c:pt>
                <c:pt idx="100">
                  <c:v>-30.982187853158393</c:v>
                </c:pt>
                <c:pt idx="101">
                  <c:v>-26.621230737207497</c:v>
                </c:pt>
                <c:pt idx="102">
                  <c:v>-4.3335110334246565</c:v>
                </c:pt>
                <c:pt idx="103">
                  <c:v>-10.803647349423045</c:v>
                </c:pt>
                <c:pt idx="104">
                  <c:v>41.021185450525081</c:v>
                </c:pt>
                <c:pt idx="105">
                  <c:v>-44.484500680191104</c:v>
                </c:pt>
                <c:pt idx="106">
                  <c:v>-10.684463162204793</c:v>
                </c:pt>
                <c:pt idx="107">
                  <c:v>16.161422389397103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3-4D97-93EB-A3DAB7FCB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319104"/>
        <c:axId val="1490309536"/>
      </c:scatterChart>
      <c:valAx>
        <c:axId val="14903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09536"/>
        <c:crosses val="autoZero"/>
        <c:crossBetween val="midCat"/>
      </c:valAx>
      <c:valAx>
        <c:axId val="14903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Retail Turnover for Cafes, Restaurants and Takeaway Food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'WES A0.5 B0.2 G0.1'!$B$1</c:f>
              <c:strCache>
                <c:ptCount val="1"/>
                <c:pt idx="0">
                  <c:v>$ Millions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'WES A0.5 B0.2 G0.1'!$A$2:$A$121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'WES A0.5 B0.2 G0.1'!$B$2:$B$121</c:f>
              <c:numCache>
                <c:formatCode>0.0;\-0.0;0.0;@</c:formatCode>
                <c:ptCount val="120"/>
                <c:pt idx="0">
                  <c:v>2648.9</c:v>
                </c:pt>
                <c:pt idx="1">
                  <c:v>2598.9</c:v>
                </c:pt>
                <c:pt idx="2">
                  <c:v>2604.1</c:v>
                </c:pt>
                <c:pt idx="3">
                  <c:v>2519.5</c:v>
                </c:pt>
                <c:pt idx="4">
                  <c:v>2701.9</c:v>
                </c:pt>
                <c:pt idx="5">
                  <c:v>2739.6</c:v>
                </c:pt>
                <c:pt idx="6">
                  <c:v>2744.3</c:v>
                </c:pt>
                <c:pt idx="7">
                  <c:v>2814.4</c:v>
                </c:pt>
                <c:pt idx="8">
                  <c:v>2784.2</c:v>
                </c:pt>
                <c:pt idx="9">
                  <c:v>3046.6</c:v>
                </c:pt>
                <c:pt idx="10">
                  <c:v>2729.5</c:v>
                </c:pt>
                <c:pt idx="11">
                  <c:v>2556</c:v>
                </c:pt>
                <c:pt idx="12">
                  <c:v>2839.3</c:v>
                </c:pt>
                <c:pt idx="13">
                  <c:v>2737.4</c:v>
                </c:pt>
                <c:pt idx="14">
                  <c:v>2836.7</c:v>
                </c:pt>
                <c:pt idx="15">
                  <c:v>2784.8</c:v>
                </c:pt>
                <c:pt idx="16">
                  <c:v>2932.2</c:v>
                </c:pt>
                <c:pt idx="17">
                  <c:v>2962.7</c:v>
                </c:pt>
                <c:pt idx="18">
                  <c:v>2885.9</c:v>
                </c:pt>
                <c:pt idx="19">
                  <c:v>2966.7</c:v>
                </c:pt>
                <c:pt idx="20">
                  <c:v>2973.1</c:v>
                </c:pt>
                <c:pt idx="21">
                  <c:v>3177.5</c:v>
                </c:pt>
                <c:pt idx="22">
                  <c:v>2849.6</c:v>
                </c:pt>
                <c:pt idx="23">
                  <c:v>2607.6999999999998</c:v>
                </c:pt>
                <c:pt idx="24">
                  <c:v>2924</c:v>
                </c:pt>
                <c:pt idx="25">
                  <c:v>2853.5</c:v>
                </c:pt>
                <c:pt idx="26">
                  <c:v>2901.5</c:v>
                </c:pt>
                <c:pt idx="27">
                  <c:v>2813</c:v>
                </c:pt>
                <c:pt idx="28">
                  <c:v>2968.4</c:v>
                </c:pt>
                <c:pt idx="29">
                  <c:v>3065.1</c:v>
                </c:pt>
                <c:pt idx="30">
                  <c:v>2988.7</c:v>
                </c:pt>
                <c:pt idx="31">
                  <c:v>3175.4</c:v>
                </c:pt>
                <c:pt idx="32">
                  <c:v>3210.8</c:v>
                </c:pt>
                <c:pt idx="33">
                  <c:v>3536.8</c:v>
                </c:pt>
                <c:pt idx="34">
                  <c:v>3209.1</c:v>
                </c:pt>
                <c:pt idx="35">
                  <c:v>2879.9</c:v>
                </c:pt>
                <c:pt idx="36">
                  <c:v>3232</c:v>
                </c:pt>
                <c:pt idx="37">
                  <c:v>3182.1</c:v>
                </c:pt>
                <c:pt idx="38">
                  <c:v>3228.3</c:v>
                </c:pt>
                <c:pt idx="39">
                  <c:v>3067.5</c:v>
                </c:pt>
                <c:pt idx="40">
                  <c:v>3315.8</c:v>
                </c:pt>
                <c:pt idx="41">
                  <c:v>3350.7</c:v>
                </c:pt>
                <c:pt idx="42">
                  <c:v>3360.4</c:v>
                </c:pt>
                <c:pt idx="43">
                  <c:v>3401.6</c:v>
                </c:pt>
                <c:pt idx="44">
                  <c:v>3374.9</c:v>
                </c:pt>
                <c:pt idx="45">
                  <c:v>3692.7</c:v>
                </c:pt>
                <c:pt idx="46">
                  <c:v>3391.3</c:v>
                </c:pt>
                <c:pt idx="47">
                  <c:v>3027.5</c:v>
                </c:pt>
                <c:pt idx="48">
                  <c:v>3361.9</c:v>
                </c:pt>
                <c:pt idx="49">
                  <c:v>3266.5</c:v>
                </c:pt>
                <c:pt idx="50">
                  <c:v>3314</c:v>
                </c:pt>
                <c:pt idx="51">
                  <c:v>3257.5</c:v>
                </c:pt>
                <c:pt idx="52">
                  <c:v>3445.3</c:v>
                </c:pt>
                <c:pt idx="53">
                  <c:v>3421.1</c:v>
                </c:pt>
                <c:pt idx="54">
                  <c:v>3444.4</c:v>
                </c:pt>
                <c:pt idx="55">
                  <c:v>3525.8</c:v>
                </c:pt>
                <c:pt idx="56">
                  <c:v>3491.3</c:v>
                </c:pt>
                <c:pt idx="57">
                  <c:v>3819.9</c:v>
                </c:pt>
                <c:pt idx="58">
                  <c:v>3431.8</c:v>
                </c:pt>
                <c:pt idx="59">
                  <c:v>3186.9</c:v>
                </c:pt>
                <c:pt idx="60">
                  <c:v>3435.2</c:v>
                </c:pt>
                <c:pt idx="61">
                  <c:v>3451.7</c:v>
                </c:pt>
                <c:pt idx="62">
                  <c:v>3431</c:v>
                </c:pt>
                <c:pt idx="63">
                  <c:v>3313.9</c:v>
                </c:pt>
                <c:pt idx="64">
                  <c:v>3573</c:v>
                </c:pt>
                <c:pt idx="65">
                  <c:v>3647.5</c:v>
                </c:pt>
                <c:pt idx="66">
                  <c:v>3696.3</c:v>
                </c:pt>
                <c:pt idx="67">
                  <c:v>3716.6</c:v>
                </c:pt>
                <c:pt idx="68">
                  <c:v>3678.5</c:v>
                </c:pt>
                <c:pt idx="69">
                  <c:v>4047.3</c:v>
                </c:pt>
                <c:pt idx="70">
                  <c:v>3621.4</c:v>
                </c:pt>
                <c:pt idx="71">
                  <c:v>3260.6</c:v>
                </c:pt>
                <c:pt idx="72">
                  <c:v>3619</c:v>
                </c:pt>
                <c:pt idx="73">
                  <c:v>3567</c:v>
                </c:pt>
                <c:pt idx="74">
                  <c:v>3598.6</c:v>
                </c:pt>
                <c:pt idx="75">
                  <c:v>3544.2</c:v>
                </c:pt>
                <c:pt idx="76">
                  <c:v>3698.1</c:v>
                </c:pt>
                <c:pt idx="77">
                  <c:v>3711.2</c:v>
                </c:pt>
                <c:pt idx="78">
                  <c:v>3729.7</c:v>
                </c:pt>
                <c:pt idx="79">
                  <c:v>3871.1</c:v>
                </c:pt>
                <c:pt idx="80">
                  <c:v>3828.1</c:v>
                </c:pt>
                <c:pt idx="81">
                  <c:v>4174.8999999999996</c:v>
                </c:pt>
                <c:pt idx="82">
                  <c:v>3698.8</c:v>
                </c:pt>
                <c:pt idx="83">
                  <c:v>3377.8</c:v>
                </c:pt>
                <c:pt idx="84">
                  <c:v>3749.1</c:v>
                </c:pt>
                <c:pt idx="85">
                  <c:v>3679.3</c:v>
                </c:pt>
                <c:pt idx="86">
                  <c:v>3666.6</c:v>
                </c:pt>
                <c:pt idx="87">
                  <c:v>3601.3</c:v>
                </c:pt>
                <c:pt idx="88">
                  <c:v>3844</c:v>
                </c:pt>
                <c:pt idx="89">
                  <c:v>3908.3</c:v>
                </c:pt>
                <c:pt idx="90">
                  <c:v>3863.4</c:v>
                </c:pt>
                <c:pt idx="91">
                  <c:v>3929.1</c:v>
                </c:pt>
                <c:pt idx="92">
                  <c:v>3934.2</c:v>
                </c:pt>
                <c:pt idx="93">
                  <c:v>4278.8999999999996</c:v>
                </c:pt>
                <c:pt idx="94">
                  <c:v>3826.7</c:v>
                </c:pt>
                <c:pt idx="95">
                  <c:v>3456</c:v>
                </c:pt>
                <c:pt idx="96">
                  <c:v>3897.1</c:v>
                </c:pt>
                <c:pt idx="97">
                  <c:v>3808.2</c:v>
                </c:pt>
                <c:pt idx="98">
                  <c:v>3829</c:v>
                </c:pt>
                <c:pt idx="99">
                  <c:v>3706</c:v>
                </c:pt>
                <c:pt idx="100">
                  <c:v>3903.5</c:v>
                </c:pt>
                <c:pt idx="101">
                  <c:v>3948.4</c:v>
                </c:pt>
                <c:pt idx="102">
                  <c:v>3926.6</c:v>
                </c:pt>
                <c:pt idx="103">
                  <c:v>4043.2</c:v>
                </c:pt>
                <c:pt idx="104">
                  <c:v>4067.3</c:v>
                </c:pt>
                <c:pt idx="105">
                  <c:v>4389.3</c:v>
                </c:pt>
                <c:pt idx="106">
                  <c:v>3890.1</c:v>
                </c:pt>
                <c:pt idx="107">
                  <c:v>3621.3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6-4238-9379-313D470E4E31}"/>
            </c:ext>
          </c:extLst>
        </c:ser>
        <c:ser>
          <c:idx val="1"/>
          <c:order val="1"/>
          <c:tx>
            <c:strRef>
              <c:f>'WES A0.5 B0.2 G0.1'!$G$1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'WES A0.5 B0.2 G0.1'!$A$2:$A$121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'WES A0.5 B0.2 G0.1'!$G$2:$G$121</c:f>
              <c:numCache>
                <c:formatCode>General</c:formatCode>
                <c:ptCount val="120"/>
                <c:pt idx="12">
                  <c:v>2662.935565882477</c:v>
                </c:pt>
                <c:pt idx="13">
                  <c:v>2730.2625206843441</c:v>
                </c:pt>
                <c:pt idx="14">
                  <c:v>2771.1527638281982</c:v>
                </c:pt>
                <c:pt idx="15">
                  <c:v>2749.9931135588513</c:v>
                </c:pt>
                <c:pt idx="16">
                  <c:v>3011.3244223750739</c:v>
                </c:pt>
                <c:pt idx="17">
                  <c:v>3049.3942040996712</c:v>
                </c:pt>
                <c:pt idx="18">
                  <c:v>3038.748532791471</c:v>
                </c:pt>
                <c:pt idx="19">
                  <c:v>3050.5660670006405</c:v>
                </c:pt>
                <c:pt idx="20">
                  <c:v>2980.4899059761533</c:v>
                </c:pt>
                <c:pt idx="21">
                  <c:v>3261.0690169273071</c:v>
                </c:pt>
                <c:pt idx="22">
                  <c:v>2880.0591222838489</c:v>
                </c:pt>
                <c:pt idx="23">
                  <c:v>2675.9871577494596</c:v>
                </c:pt>
                <c:pt idx="24">
                  <c:v>2732.5321982682308</c:v>
                </c:pt>
                <c:pt idx="25">
                  <c:v>2771.3048551587167</c:v>
                </c:pt>
                <c:pt idx="26">
                  <c:v>2834.1440363654847</c:v>
                </c:pt>
                <c:pt idx="27">
                  <c:v>2792.424664403929</c:v>
                </c:pt>
                <c:pt idx="28">
                  <c:v>3022.5510862889573</c:v>
                </c:pt>
                <c:pt idx="29">
                  <c:v>3054.5841735816698</c:v>
                </c:pt>
                <c:pt idx="30">
                  <c:v>3080.3101492438213</c:v>
                </c:pt>
                <c:pt idx="31">
                  <c:v>3125.5247849143561</c:v>
                </c:pt>
                <c:pt idx="32">
                  <c:v>3135.2721656503181</c:v>
                </c:pt>
                <c:pt idx="33">
                  <c:v>3492.2767395737842</c:v>
                </c:pt>
                <c:pt idx="34">
                  <c:v>3176.9029457722891</c:v>
                </c:pt>
                <c:pt idx="35">
                  <c:v>3014.8734459202078</c:v>
                </c:pt>
                <c:pt idx="36">
                  <c:v>3092.8732843146572</c:v>
                </c:pt>
                <c:pt idx="37">
                  <c:v>3114.7670385666825</c:v>
                </c:pt>
                <c:pt idx="38">
                  <c:v>3191.3944198798204</c:v>
                </c:pt>
                <c:pt idx="39">
                  <c:v>3138.088736066984</c:v>
                </c:pt>
                <c:pt idx="40">
                  <c:v>3348.3675124895362</c:v>
                </c:pt>
                <c:pt idx="41">
                  <c:v>3410.689823542818</c:v>
                </c:pt>
                <c:pt idx="42">
                  <c:v>3399.7755322612938</c:v>
                </c:pt>
                <c:pt idx="43">
                  <c:v>3497.9870713119908</c:v>
                </c:pt>
                <c:pt idx="44">
                  <c:v>3428.1864427794835</c:v>
                </c:pt>
                <c:pt idx="45">
                  <c:v>3720.4755361649886</c:v>
                </c:pt>
                <c:pt idx="46">
                  <c:v>3324.7145939354227</c:v>
                </c:pt>
                <c:pt idx="47">
                  <c:v>3141.2824355096841</c:v>
                </c:pt>
                <c:pt idx="48">
                  <c:v>3232.6015212608058</c:v>
                </c:pt>
                <c:pt idx="49">
                  <c:v>3224.3277252422113</c:v>
                </c:pt>
                <c:pt idx="50">
                  <c:v>3266.034258799315</c:v>
                </c:pt>
                <c:pt idx="51">
                  <c:v>3190.8576028982202</c:v>
                </c:pt>
                <c:pt idx="52">
                  <c:v>3474.4649771188438</c:v>
                </c:pt>
                <c:pt idx="53">
                  <c:v>3533.3515727702688</c:v>
                </c:pt>
                <c:pt idx="54">
                  <c:v>3486.4034086858737</c:v>
                </c:pt>
                <c:pt idx="55">
                  <c:v>3571.4307848064655</c:v>
                </c:pt>
                <c:pt idx="56">
                  <c:v>3521.9590983216749</c:v>
                </c:pt>
                <c:pt idx="57">
                  <c:v>3832.4089031191029</c:v>
                </c:pt>
                <c:pt idx="58">
                  <c:v>3433.9935561470447</c:v>
                </c:pt>
                <c:pt idx="59">
                  <c:v>3193.247091246913</c:v>
                </c:pt>
                <c:pt idx="60">
                  <c:v>3358.2381177815828</c:v>
                </c:pt>
                <c:pt idx="61">
                  <c:v>3313.8195043499386</c:v>
                </c:pt>
                <c:pt idx="62">
                  <c:v>3410.3756558305504</c:v>
                </c:pt>
                <c:pt idx="63">
                  <c:v>3321.4596170514415</c:v>
                </c:pt>
                <c:pt idx="64">
                  <c:v>3565.1565502119192</c:v>
                </c:pt>
                <c:pt idx="65">
                  <c:v>3639.3185170290908</c:v>
                </c:pt>
                <c:pt idx="66">
                  <c:v>3667.6919486824036</c:v>
                </c:pt>
                <c:pt idx="67">
                  <c:v>3813.1627281636947</c:v>
                </c:pt>
                <c:pt idx="68">
                  <c:v>3751.1032761322126</c:v>
                </c:pt>
                <c:pt idx="69">
                  <c:v>4071.6652503830396</c:v>
                </c:pt>
                <c:pt idx="70">
                  <c:v>3652.4359072620491</c:v>
                </c:pt>
                <c:pt idx="71">
                  <c:v>3388.0793078290944</c:v>
                </c:pt>
                <c:pt idx="72">
                  <c:v>3496.7026296574518</c:v>
                </c:pt>
                <c:pt idx="73">
                  <c:v>3471.2160786664895</c:v>
                </c:pt>
                <c:pt idx="74">
                  <c:v>3534.0249176112866</c:v>
                </c:pt>
                <c:pt idx="75">
                  <c:v>3458.1074269029909</c:v>
                </c:pt>
                <c:pt idx="76">
                  <c:v>3769.3718866626496</c:v>
                </c:pt>
                <c:pt idx="77">
                  <c:v>3805.6744391569855</c:v>
                </c:pt>
                <c:pt idx="78">
                  <c:v>3773.0139069686657</c:v>
                </c:pt>
                <c:pt idx="79">
                  <c:v>3859.5586488021254</c:v>
                </c:pt>
                <c:pt idx="80">
                  <c:v>3844.2872805503353</c:v>
                </c:pt>
                <c:pt idx="81">
                  <c:v>4205.0605621128043</c:v>
                </c:pt>
                <c:pt idx="82">
                  <c:v>3766.6818361572937</c:v>
                </c:pt>
                <c:pt idx="83">
                  <c:v>3466.3552660607775</c:v>
                </c:pt>
                <c:pt idx="84">
                  <c:v>3610.9731011016452</c:v>
                </c:pt>
                <c:pt idx="85">
                  <c:v>3588.6811273723024</c:v>
                </c:pt>
                <c:pt idx="86">
                  <c:v>3646.4464983498697</c:v>
                </c:pt>
                <c:pt idx="87">
                  <c:v>3541.1288707288832</c:v>
                </c:pt>
                <c:pt idx="88">
                  <c:v>3827.6077802880345</c:v>
                </c:pt>
                <c:pt idx="89">
                  <c:v>3908.4021529227157</c:v>
                </c:pt>
                <c:pt idx="90">
                  <c:v>3935.5946696021301</c:v>
                </c:pt>
                <c:pt idx="91">
                  <c:v>4021.7849270785046</c:v>
                </c:pt>
                <c:pt idx="92">
                  <c:v>3948.9480411877516</c:v>
                </c:pt>
                <c:pt idx="93">
                  <c:v>4316.3931496464056</c:v>
                </c:pt>
                <c:pt idx="94">
                  <c:v>3857.5988709213862</c:v>
                </c:pt>
                <c:pt idx="95">
                  <c:v>3566.6997332073238</c:v>
                </c:pt>
                <c:pt idx="96">
                  <c:v>3714.9503286491436</c:v>
                </c:pt>
                <c:pt idx="97">
                  <c:v>3711.1533482478458</c:v>
                </c:pt>
                <c:pt idx="98">
                  <c:v>3771.1732118472605</c:v>
                </c:pt>
                <c:pt idx="99">
                  <c:v>3687.9326022322207</c:v>
                </c:pt>
                <c:pt idx="100">
                  <c:v>3961.3107532741501</c:v>
                </c:pt>
                <c:pt idx="101">
                  <c:v>4000.0410533068311</c:v>
                </c:pt>
                <c:pt idx="102">
                  <c:v>3987.321908617912</c:v>
                </c:pt>
                <c:pt idx="103">
                  <c:v>4070.1883592613162</c:v>
                </c:pt>
                <c:pt idx="104">
                  <c:v>4030.4128248930037</c:v>
                </c:pt>
                <c:pt idx="105">
                  <c:v>4434.9288836250807</c:v>
                </c:pt>
                <c:pt idx="106">
                  <c:v>3961.7771316502613</c:v>
                </c:pt>
                <c:pt idx="107">
                  <c:v>3637.6903334493836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96-4238-9379-313D470E4E31}"/>
            </c:ext>
          </c:extLst>
        </c:ser>
        <c:ser>
          <c:idx val="2"/>
          <c:order val="2"/>
          <c:tx>
            <c:strRef>
              <c:f>'WES A0.5 B0.2 G0.1'!$H$1</c:f>
              <c:strCache>
                <c:ptCount val="1"/>
                <c:pt idx="0">
                  <c:v>Out of Sample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'WES A0.5 B0.2 G0.1'!$A$2:$A$121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'WES A0.5 B0.2 G0.1'!$H$2:$H$121</c:f>
              <c:numCache>
                <c:formatCode>General</c:formatCode>
                <c:ptCount val="120"/>
                <c:pt idx="107" formatCode="0.0;\-0.0;0.0;@">
                  <c:v>3621.3</c:v>
                </c:pt>
                <c:pt idx="108" formatCode="0.00">
                  <c:v>3863.0044249268817</c:v>
                </c:pt>
                <c:pt idx="109" formatCode="0.00">
                  <c:v>3751.8749375195644</c:v>
                </c:pt>
                <c:pt idx="110" formatCode="0.00">
                  <c:v>3741.08229878048</c:v>
                </c:pt>
                <c:pt idx="111" formatCode="0.00">
                  <c:v>3603.9245432677085</c:v>
                </c:pt>
                <c:pt idx="112" formatCode="0.00">
                  <c:v>3829.6819383209081</c:v>
                </c:pt>
                <c:pt idx="113" formatCode="0.00">
                  <c:v>3873.0704072042936</c:v>
                </c:pt>
                <c:pt idx="114" formatCode="0.00">
                  <c:v>3867.5883562452618</c:v>
                </c:pt>
                <c:pt idx="115" formatCode="0.00">
                  <c:v>3967.7679761161417</c:v>
                </c:pt>
                <c:pt idx="116" formatCode="0.00">
                  <c:v>3935.6509999171749</c:v>
                </c:pt>
                <c:pt idx="117" formatCode="0.00">
                  <c:v>4292.4487017907904</c:v>
                </c:pt>
                <c:pt idx="118" formatCode="0.00">
                  <c:v>3843.9520070160474</c:v>
                </c:pt>
                <c:pt idx="119" formatCode="0.00">
                  <c:v>3562.4565366780953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96-4238-9379-313D470E4E31}"/>
            </c:ext>
          </c:extLst>
        </c:ser>
        <c:ser>
          <c:idx val="3"/>
          <c:order val="3"/>
          <c:tx>
            <c:strRef>
              <c:f>'WES A0.5 B0.2 G0.1'!$P$1</c:f>
              <c:strCache>
                <c:ptCount val="1"/>
                <c:pt idx="0">
                  <c:v>Observed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'WES A0.5 B0.2 G0.1'!$A$2:$A$121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'WES A0.5 B0.2 G0.1'!$P$2:$P$121</c:f>
              <c:numCache>
                <c:formatCode>General</c:formatCode>
                <c:ptCount val="120"/>
                <c:pt idx="107" formatCode="0.0;\-0.0;0.0;@">
                  <c:v>3621.3</c:v>
                </c:pt>
                <c:pt idx="108" formatCode="0.0;\-0.0;0.0;@">
                  <c:v>3007.1</c:v>
                </c:pt>
                <c:pt idx="109" formatCode="0.0;\-0.0;0.0;@">
                  <c:v>1907.9</c:v>
                </c:pt>
                <c:pt idx="110" formatCode="0.0;\-0.0;0.0;@">
                  <c:v>2499.1</c:v>
                </c:pt>
                <c:pt idx="111" formatCode="0.0;\-0.0;0.0;@">
                  <c:v>3111.8</c:v>
                </c:pt>
                <c:pt idx="112" formatCode="0.0;\-0.0;0.0;@">
                  <c:v>3458</c:v>
                </c:pt>
                <c:pt idx="113" formatCode="0.0;\-0.0;0.0;@">
                  <c:v>3229.6</c:v>
                </c:pt>
                <c:pt idx="114" formatCode="0.0;\-0.0;0.0;@">
                  <c:v>3342.5</c:v>
                </c:pt>
                <c:pt idx="115" formatCode="0.0;\-0.0;0.0;@">
                  <c:v>3615.8</c:v>
                </c:pt>
                <c:pt idx="116" formatCode="0.0;\-0.0;0.0;@">
                  <c:v>3805.6</c:v>
                </c:pt>
                <c:pt idx="117" formatCode="0.0;\-0.0;0.0;@">
                  <c:v>4260.1000000000004</c:v>
                </c:pt>
                <c:pt idx="118" formatCode="0.0;\-0.0;0.0;@">
                  <c:v>3783.9</c:v>
                </c:pt>
                <c:pt idx="119" formatCode="0.0;\-0.0;0.0;@">
                  <c:v>3440.4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96-4238-9379-313D470E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96797456"/>
        <c:axId val="1896787056"/>
      </c:lineChart>
      <c:dateAx>
        <c:axId val="1896797456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87056"/>
        <c:crosses val="autoZero"/>
        <c:auto val="1"/>
        <c:lblOffset val="100"/>
        <c:baseTimeUnit val="months"/>
      </c:dateAx>
      <c:valAx>
        <c:axId val="1896787056"/>
        <c:scaling>
          <c:orientation val="minMax"/>
          <c:min val="1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AUD $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974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'WES A0.5 B0.2 G0.1'!$K$1</c:f>
              <c:strCache>
                <c:ptCount val="1"/>
                <c:pt idx="0">
                  <c:v>Errors (e)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'WES A0.5 B0.2 G0.1'!$K$2:$K$109</c:f>
              <c:numCache>
                <c:formatCode>General</c:formatCode>
                <c:ptCount val="108"/>
                <c:pt idx="12" formatCode="0.00">
                  <c:v>176.36443411752316</c:v>
                </c:pt>
                <c:pt idx="13" formatCode="0.00">
                  <c:v>7.1374793156560372</c:v>
                </c:pt>
                <c:pt idx="14" formatCode="0.00">
                  <c:v>65.547236171801615</c:v>
                </c:pt>
                <c:pt idx="15" formatCode="0.00">
                  <c:v>34.80688644114889</c:v>
                </c:pt>
                <c:pt idx="16" formatCode="0.00">
                  <c:v>-79.124422375074118</c:v>
                </c:pt>
                <c:pt idx="17" formatCode="0.00">
                  <c:v>-86.694204099671424</c:v>
                </c:pt>
                <c:pt idx="18" formatCode="0.00">
                  <c:v>-152.84853279147092</c:v>
                </c:pt>
                <c:pt idx="19" formatCode="0.00">
                  <c:v>-83.866067000640669</c:v>
                </c:pt>
                <c:pt idx="20" formatCode="0.00">
                  <c:v>-7.3899059761533863</c:v>
                </c:pt>
                <c:pt idx="21" formatCode="0.00">
                  <c:v>-83.569016927307075</c:v>
                </c:pt>
                <c:pt idx="22" formatCode="0.00">
                  <c:v>-30.459122283848956</c:v>
                </c:pt>
                <c:pt idx="23" formatCode="0.00">
                  <c:v>-68.287157749459766</c:v>
                </c:pt>
                <c:pt idx="24" formatCode="0.00">
                  <c:v>191.46780173176921</c:v>
                </c:pt>
                <c:pt idx="25" formatCode="0.00">
                  <c:v>82.195144841283309</c:v>
                </c:pt>
                <c:pt idx="26" formatCode="0.00">
                  <c:v>67.355963634515319</c:v>
                </c:pt>
                <c:pt idx="27" formatCode="0.00">
                  <c:v>20.575335596071</c:v>
                </c:pt>
                <c:pt idx="28" formatCode="0.00">
                  <c:v>-54.151086288957231</c:v>
                </c:pt>
                <c:pt idx="29" formatCode="0.00">
                  <c:v>10.515826418330107</c:v>
                </c:pt>
                <c:pt idx="30" formatCode="0.00">
                  <c:v>-91.610149243821525</c:v>
                </c:pt>
                <c:pt idx="31" formatCode="0.00">
                  <c:v>49.875215085643958</c:v>
                </c:pt>
                <c:pt idx="32" formatCode="0.00">
                  <c:v>75.527834349682053</c:v>
                </c:pt>
                <c:pt idx="33" formatCode="0.00">
                  <c:v>44.523260426215984</c:v>
                </c:pt>
                <c:pt idx="34" formatCode="0.00">
                  <c:v>32.197054227710851</c:v>
                </c:pt>
                <c:pt idx="35" formatCode="0.00">
                  <c:v>-134.97344592020772</c:v>
                </c:pt>
                <c:pt idx="36" formatCode="0.00">
                  <c:v>139.12671568534279</c:v>
                </c:pt>
                <c:pt idx="37" formatCode="0.00">
                  <c:v>67.33296143331745</c:v>
                </c:pt>
                <c:pt idx="38" formatCode="0.00">
                  <c:v>36.90558012017982</c:v>
                </c:pt>
                <c:pt idx="39" formatCode="0.00">
                  <c:v>-70.588736066983984</c:v>
                </c:pt>
                <c:pt idx="40" formatCode="0.00">
                  <c:v>-32.567512489536057</c:v>
                </c:pt>
                <c:pt idx="41" formatCode="0.00">
                  <c:v>-59.989823542818158</c:v>
                </c:pt>
                <c:pt idx="42" formatCode="0.00">
                  <c:v>-39.375532261293756</c:v>
                </c:pt>
                <c:pt idx="43" formatCode="0.00">
                  <c:v>-96.387071311990894</c:v>
                </c:pt>
                <c:pt idx="44" formatCode="0.00">
                  <c:v>-53.286442779483423</c:v>
                </c:pt>
                <c:pt idx="45" formatCode="0.00">
                  <c:v>-27.775536164988807</c:v>
                </c:pt>
                <c:pt idx="46" formatCode="0.00">
                  <c:v>66.585406064577455</c:v>
                </c:pt>
                <c:pt idx="47" formatCode="0.00">
                  <c:v>-113.78243550968409</c:v>
                </c:pt>
                <c:pt idx="48" formatCode="0.00">
                  <c:v>129.29847873919425</c:v>
                </c:pt>
                <c:pt idx="49" formatCode="0.00">
                  <c:v>42.172274757788728</c:v>
                </c:pt>
                <c:pt idx="50" formatCode="0.00">
                  <c:v>47.965741200684988</c:v>
                </c:pt>
                <c:pt idx="51" formatCode="0.00">
                  <c:v>66.642397101779807</c:v>
                </c:pt>
                <c:pt idx="52" formatCode="0.00">
                  <c:v>-29.164977118843581</c:v>
                </c:pt>
                <c:pt idx="53" formatCode="0.00">
                  <c:v>-112.25157277026892</c:v>
                </c:pt>
                <c:pt idx="54" formatCode="0.00">
                  <c:v>-42.003408685873637</c:v>
                </c:pt>
                <c:pt idx="55" formatCode="0.00">
                  <c:v>-45.630784806465272</c:v>
                </c:pt>
                <c:pt idx="56" formatCode="0.00">
                  <c:v>-30.659098321674719</c:v>
                </c:pt>
                <c:pt idx="57" formatCode="0.00">
                  <c:v>-12.508903119102797</c:v>
                </c:pt>
                <c:pt idx="58" formatCode="0.00">
                  <c:v>-2.1935561470445464</c:v>
                </c:pt>
                <c:pt idx="59" formatCode="0.00">
                  <c:v>-6.3470912469128962</c:v>
                </c:pt>
                <c:pt idx="60" formatCode="0.00">
                  <c:v>76.961882218417031</c:v>
                </c:pt>
                <c:pt idx="61" formatCode="0.00">
                  <c:v>137.88049565006122</c:v>
                </c:pt>
                <c:pt idx="62" formatCode="0.00">
                  <c:v>20.624344169449614</c:v>
                </c:pt>
                <c:pt idx="63" formatCode="0.00">
                  <c:v>-7.5596170514413643</c:v>
                </c:pt>
                <c:pt idx="64" formatCode="0.00">
                  <c:v>7.8434497880807612</c:v>
                </c:pt>
                <c:pt idx="65" formatCode="0.00">
                  <c:v>8.181482970909201</c:v>
                </c:pt>
                <c:pt idx="66" formatCode="0.00">
                  <c:v>28.608051317596619</c:v>
                </c:pt>
                <c:pt idx="67" formatCode="0.00">
                  <c:v>-96.562728163694828</c:v>
                </c:pt>
                <c:pt idx="68" formatCode="0.00">
                  <c:v>-72.603276132212613</c:v>
                </c:pt>
                <c:pt idx="69" formatCode="0.00">
                  <c:v>-24.365250383039438</c:v>
                </c:pt>
                <c:pt idx="70" formatCode="0.00">
                  <c:v>-31.035907262049022</c:v>
                </c:pt>
                <c:pt idx="71" formatCode="0.00">
                  <c:v>-127.47930782909452</c:v>
                </c:pt>
                <c:pt idx="72" formatCode="0.00">
                  <c:v>122.29737034254822</c:v>
                </c:pt>
                <c:pt idx="73" formatCode="0.00">
                  <c:v>95.783921333510534</c:v>
                </c:pt>
                <c:pt idx="74" formatCode="0.00">
                  <c:v>64.575082388713327</c:v>
                </c:pt>
                <c:pt idx="75" formatCode="0.00">
                  <c:v>86.092573097008881</c:v>
                </c:pt>
                <c:pt idx="76" formatCode="0.00">
                  <c:v>-71.271886662649649</c:v>
                </c:pt>
                <c:pt idx="77" formatCode="0.00">
                  <c:v>-94.474439156985682</c:v>
                </c:pt>
                <c:pt idx="78" formatCode="0.00">
                  <c:v>-43.313906968665833</c:v>
                </c:pt>
                <c:pt idx="79" formatCode="0.00">
                  <c:v>11.541351197874519</c:v>
                </c:pt>
                <c:pt idx="80" formatCode="0.00">
                  <c:v>-16.187280550335345</c:v>
                </c:pt>
                <c:pt idx="81" formatCode="0.00">
                  <c:v>-30.160562112804655</c:v>
                </c:pt>
                <c:pt idx="82" formatCode="0.00">
                  <c:v>-67.881836157293492</c:v>
                </c:pt>
                <c:pt idx="83" formatCode="0.00">
                  <c:v>-88.555266060777285</c:v>
                </c:pt>
                <c:pt idx="84" formatCode="0.00">
                  <c:v>138.12689889835474</c:v>
                </c:pt>
                <c:pt idx="85" formatCode="0.00">
                  <c:v>90.618872627697783</c:v>
                </c:pt>
                <c:pt idx="86" formatCode="0.00">
                  <c:v>20.153501650130238</c:v>
                </c:pt>
                <c:pt idx="87" formatCode="0.00">
                  <c:v>60.171129271117024</c:v>
                </c:pt>
                <c:pt idx="88" formatCode="0.00">
                  <c:v>16.392219711965481</c:v>
                </c:pt>
                <c:pt idx="89" formatCode="0.00">
                  <c:v>-0.10215292271550425</c:v>
                </c:pt>
                <c:pt idx="90" formatCode="0.00">
                  <c:v>-72.194669602130034</c:v>
                </c:pt>
                <c:pt idx="91" formatCode="0.00">
                  <c:v>-92.684927078504643</c:v>
                </c:pt>
                <c:pt idx="92" formatCode="0.00">
                  <c:v>-14.748041187751824</c:v>
                </c:pt>
                <c:pt idx="93" formatCode="0.00">
                  <c:v>-37.493149646405982</c:v>
                </c:pt>
                <c:pt idx="94" formatCode="0.00">
                  <c:v>-30.898870921386333</c:v>
                </c:pt>
                <c:pt idx="95" formatCode="0.00">
                  <c:v>-110.69973320732379</c:v>
                </c:pt>
                <c:pt idx="96" formatCode="0.00">
                  <c:v>182.14967135085635</c:v>
                </c:pt>
                <c:pt idx="97" formatCode="0.00">
                  <c:v>97.046651752154048</c:v>
                </c:pt>
                <c:pt idx="98" formatCode="0.00">
                  <c:v>57.826788152739482</c:v>
                </c:pt>
                <c:pt idx="99" formatCode="0.00">
                  <c:v>18.067397767779312</c:v>
                </c:pt>
                <c:pt idx="100" formatCode="0.00">
                  <c:v>-57.810753274150102</c:v>
                </c:pt>
                <c:pt idx="101" formatCode="0.00">
                  <c:v>-51.641053306831054</c:v>
                </c:pt>
                <c:pt idx="102" formatCode="0.00">
                  <c:v>-60.72190861791205</c:v>
                </c:pt>
                <c:pt idx="103" formatCode="0.00">
                  <c:v>-26.988359261316418</c:v>
                </c:pt>
                <c:pt idx="104" formatCode="0.00">
                  <c:v>36.887175106996438</c:v>
                </c:pt>
                <c:pt idx="105" formatCode="0.00">
                  <c:v>-45.628883625080562</c:v>
                </c:pt>
                <c:pt idx="106" formatCode="0.00">
                  <c:v>-71.677131650261344</c:v>
                </c:pt>
                <c:pt idx="107" formatCode="0.00">
                  <c:v>-16.390333449383434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E-40FC-9E32-CA36980B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333872"/>
        <c:axId val="1817313904"/>
      </c:scatterChart>
      <c:valAx>
        <c:axId val="181733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13904"/>
        <c:crosses val="autoZero"/>
        <c:crossBetween val="midCat"/>
      </c:valAx>
      <c:valAx>
        <c:axId val="18173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3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Retail Turnover for Cafes, Restaurants and Takeaway Food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 Data (Mar 11 - Feb 20)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'WES SOLVE 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'WES SOLVE '!$B$2:$B$121</c:f>
              <c:numCache>
                <c:formatCode>0.0;\-0.0;0.0;@</c:formatCode>
                <c:ptCount val="120"/>
                <c:pt idx="0">
                  <c:v>2648.9</c:v>
                </c:pt>
                <c:pt idx="1">
                  <c:v>2598.9</c:v>
                </c:pt>
                <c:pt idx="2">
                  <c:v>2604.1</c:v>
                </c:pt>
                <c:pt idx="3">
                  <c:v>2519.5</c:v>
                </c:pt>
                <c:pt idx="4">
                  <c:v>2701.9</c:v>
                </c:pt>
                <c:pt idx="5">
                  <c:v>2739.6</c:v>
                </c:pt>
                <c:pt idx="6">
                  <c:v>2744.3</c:v>
                </c:pt>
                <c:pt idx="7">
                  <c:v>2814.4</c:v>
                </c:pt>
                <c:pt idx="8">
                  <c:v>2784.2</c:v>
                </c:pt>
                <c:pt idx="9">
                  <c:v>3046.6</c:v>
                </c:pt>
                <c:pt idx="10">
                  <c:v>2729.5</c:v>
                </c:pt>
                <c:pt idx="11">
                  <c:v>2556</c:v>
                </c:pt>
                <c:pt idx="12">
                  <c:v>2839.3</c:v>
                </c:pt>
                <c:pt idx="13">
                  <c:v>2737.4</c:v>
                </c:pt>
                <c:pt idx="14">
                  <c:v>2836.7</c:v>
                </c:pt>
                <c:pt idx="15">
                  <c:v>2784.8</c:v>
                </c:pt>
                <c:pt idx="16">
                  <c:v>2932.2</c:v>
                </c:pt>
                <c:pt idx="17">
                  <c:v>2962.7</c:v>
                </c:pt>
                <c:pt idx="18">
                  <c:v>2885.9</c:v>
                </c:pt>
                <c:pt idx="19">
                  <c:v>2966.7</c:v>
                </c:pt>
                <c:pt idx="20">
                  <c:v>2973.1</c:v>
                </c:pt>
                <c:pt idx="21">
                  <c:v>3177.5</c:v>
                </c:pt>
                <c:pt idx="22">
                  <c:v>2849.6</c:v>
                </c:pt>
                <c:pt idx="23">
                  <c:v>2607.6999999999998</c:v>
                </c:pt>
                <c:pt idx="24">
                  <c:v>2924</c:v>
                </c:pt>
                <c:pt idx="25">
                  <c:v>2853.5</c:v>
                </c:pt>
                <c:pt idx="26">
                  <c:v>2901.5</c:v>
                </c:pt>
                <c:pt idx="27">
                  <c:v>2813</c:v>
                </c:pt>
                <c:pt idx="28">
                  <c:v>2968.4</c:v>
                </c:pt>
                <c:pt idx="29">
                  <c:v>3065.1</c:v>
                </c:pt>
                <c:pt idx="30">
                  <c:v>2988.7</c:v>
                </c:pt>
                <c:pt idx="31">
                  <c:v>3175.4</c:v>
                </c:pt>
                <c:pt idx="32">
                  <c:v>3210.8</c:v>
                </c:pt>
                <c:pt idx="33">
                  <c:v>3536.8</c:v>
                </c:pt>
                <c:pt idx="34">
                  <c:v>3209.1</c:v>
                </c:pt>
                <c:pt idx="35">
                  <c:v>2879.9</c:v>
                </c:pt>
                <c:pt idx="36">
                  <c:v>3232</c:v>
                </c:pt>
                <c:pt idx="37">
                  <c:v>3182.1</c:v>
                </c:pt>
                <c:pt idx="38">
                  <c:v>3228.3</c:v>
                </c:pt>
                <c:pt idx="39">
                  <c:v>3067.5</c:v>
                </c:pt>
                <c:pt idx="40">
                  <c:v>3315.8</c:v>
                </c:pt>
                <c:pt idx="41">
                  <c:v>3350.7</c:v>
                </c:pt>
                <c:pt idx="42">
                  <c:v>3360.4</c:v>
                </c:pt>
                <c:pt idx="43">
                  <c:v>3401.6</c:v>
                </c:pt>
                <c:pt idx="44">
                  <c:v>3374.9</c:v>
                </c:pt>
                <c:pt idx="45">
                  <c:v>3692.7</c:v>
                </c:pt>
                <c:pt idx="46">
                  <c:v>3391.3</c:v>
                </c:pt>
                <c:pt idx="47">
                  <c:v>3027.5</c:v>
                </c:pt>
                <c:pt idx="48">
                  <c:v>3361.9</c:v>
                </c:pt>
                <c:pt idx="49">
                  <c:v>3266.5</c:v>
                </c:pt>
                <c:pt idx="50">
                  <c:v>3314</c:v>
                </c:pt>
                <c:pt idx="51">
                  <c:v>3257.5</c:v>
                </c:pt>
                <c:pt idx="52">
                  <c:v>3445.3</c:v>
                </c:pt>
                <c:pt idx="53">
                  <c:v>3421.1</c:v>
                </c:pt>
                <c:pt idx="54">
                  <c:v>3444.4</c:v>
                </c:pt>
                <c:pt idx="55">
                  <c:v>3525.8</c:v>
                </c:pt>
                <c:pt idx="56">
                  <c:v>3491.3</c:v>
                </c:pt>
                <c:pt idx="57">
                  <c:v>3819.9</c:v>
                </c:pt>
                <c:pt idx="58">
                  <c:v>3431.8</c:v>
                </c:pt>
                <c:pt idx="59">
                  <c:v>3186.9</c:v>
                </c:pt>
                <c:pt idx="60">
                  <c:v>3435.2</c:v>
                </c:pt>
                <c:pt idx="61">
                  <c:v>3451.7</c:v>
                </c:pt>
                <c:pt idx="62">
                  <c:v>3431</c:v>
                </c:pt>
                <c:pt idx="63">
                  <c:v>3313.9</c:v>
                </c:pt>
                <c:pt idx="64">
                  <c:v>3573</c:v>
                </c:pt>
                <c:pt idx="65">
                  <c:v>3647.5</c:v>
                </c:pt>
                <c:pt idx="66">
                  <c:v>3696.3</c:v>
                </c:pt>
                <c:pt idx="67">
                  <c:v>3716.6</c:v>
                </c:pt>
                <c:pt idx="68">
                  <c:v>3678.5</c:v>
                </c:pt>
                <c:pt idx="69">
                  <c:v>4047.3</c:v>
                </c:pt>
                <c:pt idx="70">
                  <c:v>3621.4</c:v>
                </c:pt>
                <c:pt idx="71">
                  <c:v>3260.6</c:v>
                </c:pt>
                <c:pt idx="72">
                  <c:v>3619</c:v>
                </c:pt>
                <c:pt idx="73">
                  <c:v>3567</c:v>
                </c:pt>
                <c:pt idx="74">
                  <c:v>3598.6</c:v>
                </c:pt>
                <c:pt idx="75">
                  <c:v>3544.2</c:v>
                </c:pt>
                <c:pt idx="76">
                  <c:v>3698.1</c:v>
                </c:pt>
                <c:pt idx="77">
                  <c:v>3711.2</c:v>
                </c:pt>
                <c:pt idx="78">
                  <c:v>3729.7</c:v>
                </c:pt>
                <c:pt idx="79">
                  <c:v>3871.1</c:v>
                </c:pt>
                <c:pt idx="80">
                  <c:v>3828.1</c:v>
                </c:pt>
                <c:pt idx="81">
                  <c:v>4174.8999999999996</c:v>
                </c:pt>
                <c:pt idx="82">
                  <c:v>3698.8</c:v>
                </c:pt>
                <c:pt idx="83">
                  <c:v>3377.8</c:v>
                </c:pt>
                <c:pt idx="84">
                  <c:v>3749.1</c:v>
                </c:pt>
                <c:pt idx="85">
                  <c:v>3679.3</c:v>
                </c:pt>
                <c:pt idx="86">
                  <c:v>3666.6</c:v>
                </c:pt>
                <c:pt idx="87">
                  <c:v>3601.3</c:v>
                </c:pt>
                <c:pt idx="88">
                  <c:v>3844</c:v>
                </c:pt>
                <c:pt idx="89">
                  <c:v>3908.3</c:v>
                </c:pt>
                <c:pt idx="90">
                  <c:v>3863.4</c:v>
                </c:pt>
                <c:pt idx="91">
                  <c:v>3929.1</c:v>
                </c:pt>
                <c:pt idx="92">
                  <c:v>3934.2</c:v>
                </c:pt>
                <c:pt idx="93">
                  <c:v>4278.8999999999996</c:v>
                </c:pt>
                <c:pt idx="94">
                  <c:v>3826.7</c:v>
                </c:pt>
                <c:pt idx="95">
                  <c:v>3456</c:v>
                </c:pt>
                <c:pt idx="96">
                  <c:v>3897.1</c:v>
                </c:pt>
                <c:pt idx="97">
                  <c:v>3808.2</c:v>
                </c:pt>
                <c:pt idx="98">
                  <c:v>3829</c:v>
                </c:pt>
                <c:pt idx="99">
                  <c:v>3706</c:v>
                </c:pt>
                <c:pt idx="100">
                  <c:v>3903.5</c:v>
                </c:pt>
                <c:pt idx="101">
                  <c:v>3948.4</c:v>
                </c:pt>
                <c:pt idx="102">
                  <c:v>3926.6</c:v>
                </c:pt>
                <c:pt idx="103">
                  <c:v>4043.2</c:v>
                </c:pt>
                <c:pt idx="104">
                  <c:v>4067.3</c:v>
                </c:pt>
                <c:pt idx="105">
                  <c:v>4389.3</c:v>
                </c:pt>
                <c:pt idx="106">
                  <c:v>3890.1</c:v>
                </c:pt>
                <c:pt idx="107">
                  <c:v>3621.3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1-43D3-B729-5D895C6FA943}"/>
            </c:ext>
          </c:extLst>
        </c:ser>
        <c:ser>
          <c:idx val="1"/>
          <c:order val="1"/>
          <c:tx>
            <c:v>In-Sample 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'WES SOLVE 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'WES SOLVE '!$G$2:$G$121</c:f>
              <c:numCache>
                <c:formatCode>General</c:formatCode>
                <c:ptCount val="120"/>
                <c:pt idx="12">
                  <c:v>2662.935565882477</c:v>
                </c:pt>
                <c:pt idx="13">
                  <c:v>2699.531120593756</c:v>
                </c:pt>
                <c:pt idx="14">
                  <c:v>2734.7584068756214</c:v>
                </c:pt>
                <c:pt idx="15">
                  <c:v>2700.924647169194</c:v>
                </c:pt>
                <c:pt idx="16">
                  <c:v>2948.7690139613392</c:v>
                </c:pt>
                <c:pt idx="17">
                  <c:v>2997.3333892977712</c:v>
                </c:pt>
                <c:pt idx="18">
                  <c:v>3002.3624282592482</c:v>
                </c:pt>
                <c:pt idx="19">
                  <c:v>3043.5167143725107</c:v>
                </c:pt>
                <c:pt idx="20">
                  <c:v>2993.5115758882102</c:v>
                </c:pt>
                <c:pt idx="21">
                  <c:v>3282.3468255298867</c:v>
                </c:pt>
                <c:pt idx="22">
                  <c:v>2915.4946026167963</c:v>
                </c:pt>
                <c:pt idx="23">
                  <c:v>2717.6507073883135</c:v>
                </c:pt>
                <c:pt idx="24">
                  <c:v>2844.4915229344174</c:v>
                </c:pt>
                <c:pt idx="25">
                  <c:v>2789.2361923957337</c:v>
                </c:pt>
                <c:pt idx="26">
                  <c:v>2858.1488398026445</c:v>
                </c:pt>
                <c:pt idx="27">
                  <c:v>2790.7422352988224</c:v>
                </c:pt>
                <c:pt idx="28">
                  <c:v>2979.7638522740617</c:v>
                </c:pt>
                <c:pt idx="29">
                  <c:v>3024.6651020919476</c:v>
                </c:pt>
                <c:pt idx="30">
                  <c:v>3031.7866837910992</c:v>
                </c:pt>
                <c:pt idx="31">
                  <c:v>3120.4766556273212</c:v>
                </c:pt>
                <c:pt idx="32">
                  <c:v>3144.9778335364067</c:v>
                </c:pt>
                <c:pt idx="33">
                  <c:v>3456.9422629329929</c:v>
                </c:pt>
                <c:pt idx="34">
                  <c:v>3152.1869945088433</c:v>
                </c:pt>
                <c:pt idx="35">
                  <c:v>2968.611850445609</c:v>
                </c:pt>
                <c:pt idx="36">
                  <c:v>3195.1769699886777</c:v>
                </c:pt>
                <c:pt idx="37">
                  <c:v>3105.0203582688209</c:v>
                </c:pt>
                <c:pt idx="38">
                  <c:v>3174.1441476416849</c:v>
                </c:pt>
                <c:pt idx="39">
                  <c:v>3092.6985152109178</c:v>
                </c:pt>
                <c:pt idx="40">
                  <c:v>3265.0169924640113</c:v>
                </c:pt>
                <c:pt idx="41">
                  <c:v>3359.6860845785659</c:v>
                </c:pt>
                <c:pt idx="42">
                  <c:v>3311.6462249424335</c:v>
                </c:pt>
                <c:pt idx="43">
                  <c:v>3486.9781357160423</c:v>
                </c:pt>
                <c:pt idx="44">
                  <c:v>3454.8896171024917</c:v>
                </c:pt>
                <c:pt idx="45">
                  <c:v>3729.1038923451679</c:v>
                </c:pt>
                <c:pt idx="46">
                  <c:v>3347.0874559083913</c:v>
                </c:pt>
                <c:pt idx="47">
                  <c:v>3092.8199512173505</c:v>
                </c:pt>
                <c:pt idx="48">
                  <c:v>3389.386945215289</c:v>
                </c:pt>
                <c:pt idx="49">
                  <c:v>3280.6706806427596</c:v>
                </c:pt>
                <c:pt idx="50">
                  <c:v>3303.6674992519743</c:v>
                </c:pt>
                <c:pt idx="51">
                  <c:v>3171.994032322531</c:v>
                </c:pt>
                <c:pt idx="52">
                  <c:v>3425.85307258173</c:v>
                </c:pt>
                <c:pt idx="53">
                  <c:v>3488.0503754256752</c:v>
                </c:pt>
                <c:pt idx="54">
                  <c:v>3434.2103841109301</c:v>
                </c:pt>
                <c:pt idx="55">
                  <c:v>3548.9168454437777</c:v>
                </c:pt>
                <c:pt idx="56">
                  <c:v>3544.4074166714618</c:v>
                </c:pt>
                <c:pt idx="57">
                  <c:v>3856.6752621331698</c:v>
                </c:pt>
                <c:pt idx="58">
                  <c:v>3489.0054819441316</c:v>
                </c:pt>
                <c:pt idx="59">
                  <c:v>3145.681501127604</c:v>
                </c:pt>
                <c:pt idx="60">
                  <c:v>3513.1202543410254</c:v>
                </c:pt>
                <c:pt idx="61">
                  <c:v>3384.1682523436107</c:v>
                </c:pt>
                <c:pt idx="62">
                  <c:v>3451.1880232761678</c:v>
                </c:pt>
                <c:pt idx="63">
                  <c:v>3327.4531178964767</c:v>
                </c:pt>
                <c:pt idx="64">
                  <c:v>3521.2258922575188</c:v>
                </c:pt>
                <c:pt idx="65">
                  <c:v>3567.2084403382983</c:v>
                </c:pt>
                <c:pt idx="66">
                  <c:v>3601.6777191678084</c:v>
                </c:pt>
                <c:pt idx="67">
                  <c:v>3745.3546560481573</c:v>
                </c:pt>
                <c:pt idx="68">
                  <c:v>3726.8085854353108</c:v>
                </c:pt>
                <c:pt idx="69">
                  <c:v>4065.4930936590436</c:v>
                </c:pt>
                <c:pt idx="70">
                  <c:v>3676.0504478581902</c:v>
                </c:pt>
                <c:pt idx="71">
                  <c:v>3349.8514680105632</c:v>
                </c:pt>
                <c:pt idx="72">
                  <c:v>3633.0833983877778</c:v>
                </c:pt>
                <c:pt idx="73">
                  <c:v>3578.3193357290711</c:v>
                </c:pt>
                <c:pt idx="74">
                  <c:v>3581.3544099248593</c:v>
                </c:pt>
                <c:pt idx="75">
                  <c:v>3470.0909555948724</c:v>
                </c:pt>
                <c:pt idx="76">
                  <c:v>3734.9731246003039</c:v>
                </c:pt>
                <c:pt idx="77">
                  <c:v>3753.9924404597</c:v>
                </c:pt>
                <c:pt idx="78">
                  <c:v>3740.8057985260016</c:v>
                </c:pt>
                <c:pt idx="79">
                  <c:v>3797.7831960586996</c:v>
                </c:pt>
                <c:pt idx="80">
                  <c:v>3814.6902138500463</c:v>
                </c:pt>
                <c:pt idx="81">
                  <c:v>4202.4004551919479</c:v>
                </c:pt>
                <c:pt idx="82">
                  <c:v>3782.2081381356998</c:v>
                </c:pt>
                <c:pt idx="83">
                  <c:v>3421.2994065711537</c:v>
                </c:pt>
                <c:pt idx="84">
                  <c:v>3762.2541005549033</c:v>
                </c:pt>
                <c:pt idx="85">
                  <c:v>3706.5350333587103</c:v>
                </c:pt>
                <c:pt idx="86">
                  <c:v>3712.8660919406675</c:v>
                </c:pt>
                <c:pt idx="87">
                  <c:v>3591.1680453997683</c:v>
                </c:pt>
                <c:pt idx="88">
                  <c:v>3793.9884563091941</c:v>
                </c:pt>
                <c:pt idx="89">
                  <c:v>3848.1102530077615</c:v>
                </c:pt>
                <c:pt idx="90">
                  <c:v>3889.4635573530759</c:v>
                </c:pt>
                <c:pt idx="91">
                  <c:v>3972.1680985493358</c:v>
                </c:pt>
                <c:pt idx="92">
                  <c:v>3917.8538227479098</c:v>
                </c:pt>
                <c:pt idx="93">
                  <c:v>4301.7692396014108</c:v>
                </c:pt>
                <c:pt idx="94">
                  <c:v>3852.1424923877203</c:v>
                </c:pt>
                <c:pt idx="95">
                  <c:v>3518.6974894348045</c:v>
                </c:pt>
                <c:pt idx="96">
                  <c:v>3873.0110505568769</c:v>
                </c:pt>
                <c:pt idx="97">
                  <c:v>3825.6954615582627</c:v>
                </c:pt>
                <c:pt idx="98">
                  <c:v>3829.3508067536418</c:v>
                </c:pt>
                <c:pt idx="99">
                  <c:v>3742.6212211305151</c:v>
                </c:pt>
                <c:pt idx="100">
                  <c:v>3946.471991795941</c:v>
                </c:pt>
                <c:pt idx="101">
                  <c:v>3965.2566193294169</c:v>
                </c:pt>
                <c:pt idx="102">
                  <c:v>3943.6645113207774</c:v>
                </c:pt>
                <c:pt idx="103">
                  <c:v>4025.4702760406935</c:v>
                </c:pt>
                <c:pt idx="104">
                  <c:v>4016.7116359877746</c:v>
                </c:pt>
                <c:pt idx="105">
                  <c:v>4410.9923854524914</c:v>
                </c:pt>
                <c:pt idx="106">
                  <c:v>3948.4483299081999</c:v>
                </c:pt>
                <c:pt idx="107">
                  <c:v>3579.7200581958391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1-43D3-B729-5D895C6FA943}"/>
            </c:ext>
          </c:extLst>
        </c:ser>
        <c:ser>
          <c:idx val="2"/>
          <c:order val="2"/>
          <c:tx>
            <c:v>Out-of-Sample 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'WES SOLVE 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'WES SOLVE '!$H$2:$H$121</c:f>
              <c:numCache>
                <c:formatCode>General</c:formatCode>
                <c:ptCount val="120"/>
                <c:pt idx="107" formatCode="0.0;\-0.0;0.0;@">
                  <c:v>3621.3</c:v>
                </c:pt>
                <c:pt idx="108" formatCode="0.00">
                  <c:v>4022.6407555190217</c:v>
                </c:pt>
                <c:pt idx="109" formatCode="0.00">
                  <c:v>3947.8212099081506</c:v>
                </c:pt>
                <c:pt idx="110" formatCode="0.00">
                  <c:v>3964.9154507220828</c:v>
                </c:pt>
                <c:pt idx="111" formatCode="0.00">
                  <c:v>3861.6997215510078</c:v>
                </c:pt>
                <c:pt idx="112" formatCode="0.00">
                  <c:v>4086.7810893310393</c:v>
                </c:pt>
                <c:pt idx="113" formatCode="0.00">
                  <c:v>4134.1560635588176</c:v>
                </c:pt>
                <c:pt idx="114" formatCode="0.00">
                  <c:v>4118.2680829688989</c:v>
                </c:pt>
                <c:pt idx="115" formatCode="0.00">
                  <c:v>4223.4594852997225</c:v>
                </c:pt>
                <c:pt idx="116" formatCode="0.00">
                  <c:v>4217.6184188069647</c:v>
                </c:pt>
                <c:pt idx="117" formatCode="0.00">
                  <c:v>4578.7103403858318</c:v>
                </c:pt>
                <c:pt idx="118" formatCode="0.00">
                  <c:v>4092.3334929757225</c:v>
                </c:pt>
                <c:pt idx="119" formatCode="0.00">
                  <c:v>3767.2398476420963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A1-43D3-B729-5D895C6FA943}"/>
            </c:ext>
          </c:extLst>
        </c:ser>
        <c:ser>
          <c:idx val="3"/>
          <c:order val="3"/>
          <c:tx>
            <c:v>Observed Data (Mar 20 -Feb 21)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'WES SOLVE 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'WES SOLVE '!$P$2:$P$121</c:f>
              <c:numCache>
                <c:formatCode>General</c:formatCode>
                <c:ptCount val="120"/>
                <c:pt idx="107" formatCode="0.0;\-0.0;0.0;@">
                  <c:v>3621.3</c:v>
                </c:pt>
                <c:pt idx="108" formatCode="0.0;\-0.0;0.0;@">
                  <c:v>3007.1</c:v>
                </c:pt>
                <c:pt idx="109" formatCode="0.0;\-0.0;0.0;@">
                  <c:v>1907.9</c:v>
                </c:pt>
                <c:pt idx="110" formatCode="0.0;\-0.0;0.0;@">
                  <c:v>2499.1</c:v>
                </c:pt>
                <c:pt idx="111" formatCode="0.0;\-0.0;0.0;@">
                  <c:v>3111.8</c:v>
                </c:pt>
                <c:pt idx="112" formatCode="0.0;\-0.0;0.0;@">
                  <c:v>3458</c:v>
                </c:pt>
                <c:pt idx="113" formatCode="0.0;\-0.0;0.0;@">
                  <c:v>3229.6</c:v>
                </c:pt>
                <c:pt idx="114" formatCode="0.0;\-0.0;0.0;@">
                  <c:v>3342.5</c:v>
                </c:pt>
                <c:pt idx="115" formatCode="0.0;\-0.0;0.0;@">
                  <c:v>3615.8</c:v>
                </c:pt>
                <c:pt idx="116" formatCode="0.0;\-0.0;0.0;@">
                  <c:v>3805.6</c:v>
                </c:pt>
                <c:pt idx="117" formatCode="0.0;\-0.0;0.0;@">
                  <c:v>4260.1000000000004</c:v>
                </c:pt>
                <c:pt idx="118" formatCode="0.0;\-0.0;0.0;@">
                  <c:v>3783.9</c:v>
                </c:pt>
                <c:pt idx="119" formatCode="0.0;\-0.0;0.0;@">
                  <c:v>3440.4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A1-43D3-B729-5D895C6F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797456"/>
        <c:axId val="1896787056"/>
      </c:lineChart>
      <c:dateAx>
        <c:axId val="1896797456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87056"/>
        <c:crosses val="autoZero"/>
        <c:auto val="1"/>
        <c:lblOffset val="100"/>
        <c:baseTimeUnit val="months"/>
      </c:dateAx>
      <c:valAx>
        <c:axId val="1896787056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AUD $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'WES SOLVE '!$K$1</c:f>
              <c:strCache>
                <c:ptCount val="1"/>
                <c:pt idx="0">
                  <c:v>Errors (e)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'WES SOLVE '!$K$2:$K$109</c:f>
              <c:numCache>
                <c:formatCode>General</c:formatCode>
                <c:ptCount val="108"/>
                <c:pt idx="12" formatCode="0.00">
                  <c:v>176.36443411752316</c:v>
                </c:pt>
                <c:pt idx="13" formatCode="0.00">
                  <c:v>37.868879406244105</c:v>
                </c:pt>
                <c:pt idx="14" formatCode="0.00">
                  <c:v>101.94159312437841</c:v>
                </c:pt>
                <c:pt idx="15" formatCode="0.00">
                  <c:v>83.87535283080615</c:v>
                </c:pt>
                <c:pt idx="16" formatCode="0.00">
                  <c:v>-16.569013961339351</c:v>
                </c:pt>
                <c:pt idx="17" formatCode="0.00">
                  <c:v>-34.633389297771373</c:v>
                </c:pt>
                <c:pt idx="18" formatCode="0.00">
                  <c:v>-116.4624282592481</c:v>
                </c:pt>
                <c:pt idx="19" formatCode="0.00">
                  <c:v>-76.816714372510887</c:v>
                </c:pt>
                <c:pt idx="20" formatCode="0.00">
                  <c:v>-20.411575888210336</c:v>
                </c:pt>
                <c:pt idx="21" formatCode="0.00">
                  <c:v>-104.8468255298867</c:v>
                </c:pt>
                <c:pt idx="22" formatCode="0.00">
                  <c:v>-65.894602616796419</c:v>
                </c:pt>
                <c:pt idx="23" formatCode="0.00">
                  <c:v>-109.95070738831373</c:v>
                </c:pt>
                <c:pt idx="24" formatCode="0.00">
                  <c:v>79.508477065582611</c:v>
                </c:pt>
                <c:pt idx="25" formatCode="0.00">
                  <c:v>64.263807604266276</c:v>
                </c:pt>
                <c:pt idx="26" formatCode="0.00">
                  <c:v>43.351160197355512</c:v>
                </c:pt>
                <c:pt idx="27" formatCode="0.00">
                  <c:v>22.257764701177621</c:v>
                </c:pt>
                <c:pt idx="28" formatCode="0.00">
                  <c:v>-11.363852274061628</c:v>
                </c:pt>
                <c:pt idx="29" formatCode="0.00">
                  <c:v>40.434897908052335</c:v>
                </c:pt>
                <c:pt idx="30" formatCode="0.00">
                  <c:v>-43.086683791099404</c:v>
                </c:pt>
                <c:pt idx="31" formatCode="0.00">
                  <c:v>54.923344372678912</c:v>
                </c:pt>
                <c:pt idx="32" formatCode="0.00">
                  <c:v>65.822166463593476</c:v>
                </c:pt>
                <c:pt idx="33" formatCode="0.00">
                  <c:v>79.857737067007292</c:v>
                </c:pt>
                <c:pt idx="34" formatCode="0.00">
                  <c:v>56.913005491156582</c:v>
                </c:pt>
                <c:pt idx="35" formatCode="0.00">
                  <c:v>-88.711850445608889</c:v>
                </c:pt>
                <c:pt idx="36" formatCode="0.00">
                  <c:v>36.823030011322317</c:v>
                </c:pt>
                <c:pt idx="37" formatCode="0.00">
                  <c:v>77.079641731178981</c:v>
                </c:pt>
                <c:pt idx="38" formatCode="0.00">
                  <c:v>54.155852358315315</c:v>
                </c:pt>
                <c:pt idx="39" formatCode="0.00">
                  <c:v>-25.198515210917776</c:v>
                </c:pt>
                <c:pt idx="40" formatCode="0.00">
                  <c:v>50.783007535988872</c:v>
                </c:pt>
                <c:pt idx="41" formatCode="0.00">
                  <c:v>-8.9860845785660786</c:v>
                </c:pt>
                <c:pt idx="42" formatCode="0.00">
                  <c:v>48.7537750575666</c:v>
                </c:pt>
                <c:pt idx="43" formatCode="0.00">
                  <c:v>-85.378135716042379</c:v>
                </c:pt>
                <c:pt idx="44" formatCode="0.00">
                  <c:v>-79.989617102491593</c:v>
                </c:pt>
                <c:pt idx="45" formatCode="0.00">
                  <c:v>-36.40389234516806</c:v>
                </c:pt>
                <c:pt idx="46" formatCode="0.00">
                  <c:v>44.212544091608834</c:v>
                </c:pt>
                <c:pt idx="47" formatCode="0.00">
                  <c:v>-65.319951217350535</c:v>
                </c:pt>
                <c:pt idx="48" formatCode="0.00">
                  <c:v>-27.48694521528887</c:v>
                </c:pt>
                <c:pt idx="49" formatCode="0.00">
                  <c:v>-14.170680642759635</c:v>
                </c:pt>
                <c:pt idx="50" formatCode="0.00">
                  <c:v>10.332500748025723</c:v>
                </c:pt>
                <c:pt idx="51" formatCode="0.00">
                  <c:v>85.505967677469016</c:v>
                </c:pt>
                <c:pt idx="52" formatCode="0.00">
                  <c:v>19.446927418270207</c:v>
                </c:pt>
                <c:pt idx="53" formatCode="0.00">
                  <c:v>-66.950375425675247</c:v>
                </c:pt>
                <c:pt idx="54" formatCode="0.00">
                  <c:v>10.189615889069955</c:v>
                </c:pt>
                <c:pt idx="55" formatCode="0.00">
                  <c:v>-23.116845443777493</c:v>
                </c:pt>
                <c:pt idx="56" formatCode="0.00">
                  <c:v>-53.107416671461579</c:v>
                </c:pt>
                <c:pt idx="57" formatCode="0.00">
                  <c:v>-36.77526213316969</c:v>
                </c:pt>
                <c:pt idx="58" formatCode="0.00">
                  <c:v>-57.205481944131407</c:v>
                </c:pt>
                <c:pt idx="59" formatCode="0.00">
                  <c:v>41.21849887239614</c:v>
                </c:pt>
                <c:pt idx="60" formatCode="0.00">
                  <c:v>-77.920254341025611</c:v>
                </c:pt>
                <c:pt idx="61" formatCode="0.00">
                  <c:v>67.531747656389143</c:v>
                </c:pt>
                <c:pt idx="62" formatCode="0.00">
                  <c:v>-20.188023276167769</c:v>
                </c:pt>
                <c:pt idx="63" formatCode="0.00">
                  <c:v>-13.553117896476579</c:v>
                </c:pt>
                <c:pt idx="64" formatCode="0.00">
                  <c:v>51.774107742481192</c:v>
                </c:pt>
                <c:pt idx="65" formatCode="0.00">
                  <c:v>80.29155966170174</c:v>
                </c:pt>
                <c:pt idx="66" formatCode="0.00">
                  <c:v>94.622280832191791</c:v>
                </c:pt>
                <c:pt idx="67" formatCode="0.00">
                  <c:v>-28.754656048157358</c:v>
                </c:pt>
                <c:pt idx="68" formatCode="0.00">
                  <c:v>-48.308585435310761</c:v>
                </c:pt>
                <c:pt idx="69" formatCode="0.00">
                  <c:v>-18.19309365904337</c:v>
                </c:pt>
                <c:pt idx="70" formatCode="0.00">
                  <c:v>-54.650447858190091</c:v>
                </c:pt>
                <c:pt idx="71" formatCode="0.00">
                  <c:v>-89.251468010563258</c:v>
                </c:pt>
                <c:pt idx="72" formatCode="0.00">
                  <c:v>-14.083398387777834</c:v>
                </c:pt>
                <c:pt idx="73" formatCode="0.00">
                  <c:v>-11.319335729071099</c:v>
                </c:pt>
                <c:pt idx="74" formatCode="0.00">
                  <c:v>17.245590075140626</c:v>
                </c:pt>
                <c:pt idx="75" formatCode="0.00">
                  <c:v>74.109044405127406</c:v>
                </c:pt>
                <c:pt idx="76" formatCode="0.00">
                  <c:v>-36.873124600303981</c:v>
                </c:pt>
                <c:pt idx="77" formatCode="0.00">
                  <c:v>-42.792440459700174</c:v>
                </c:pt>
                <c:pt idx="78" formatCode="0.00">
                  <c:v>-11.105798526001763</c:v>
                </c:pt>
                <c:pt idx="79" formatCode="0.00">
                  <c:v>73.31680394130035</c:v>
                </c:pt>
                <c:pt idx="80" formatCode="0.00">
                  <c:v>13.409786149953561</c:v>
                </c:pt>
                <c:pt idx="81" formatCode="0.00">
                  <c:v>-27.500455191948276</c:v>
                </c:pt>
                <c:pt idx="82" formatCode="0.00">
                  <c:v>-83.408138135699573</c:v>
                </c:pt>
                <c:pt idx="83" formatCode="0.00">
                  <c:v>-43.499406571153486</c:v>
                </c:pt>
                <c:pt idx="84" formatCode="0.00">
                  <c:v>-13.15410055490338</c:v>
                </c:pt>
                <c:pt idx="85" formatCode="0.00">
                  <c:v>-27.235033358710098</c:v>
                </c:pt>
                <c:pt idx="86" formatCode="0.00">
                  <c:v>-46.266091940667593</c:v>
                </c:pt>
                <c:pt idx="87" formatCode="0.00">
                  <c:v>10.131954600231893</c:v>
                </c:pt>
                <c:pt idx="88" formatCode="0.00">
                  <c:v>50.011543690805865</c:v>
                </c:pt>
                <c:pt idx="89" formatCode="0.00">
                  <c:v>60.189746992238724</c:v>
                </c:pt>
                <c:pt idx="90" formatCode="0.00">
                  <c:v>-26.063557353075794</c:v>
                </c:pt>
                <c:pt idx="91" formatCode="0.00">
                  <c:v>-43.0680985493359</c:v>
                </c:pt>
                <c:pt idx="92" formatCode="0.00">
                  <c:v>16.346177252090001</c:v>
                </c:pt>
                <c:pt idx="93" formatCode="0.00">
                  <c:v>-22.869239601411209</c:v>
                </c:pt>
                <c:pt idx="94" formatCode="0.00">
                  <c:v>-25.442492387720449</c:v>
                </c:pt>
                <c:pt idx="95" formatCode="0.00">
                  <c:v>-62.697489434804538</c:v>
                </c:pt>
                <c:pt idx="96" formatCode="0.00">
                  <c:v>24.088949443123056</c:v>
                </c:pt>
                <c:pt idx="97" formatCode="0.00">
                  <c:v>-17.495461558262832</c:v>
                </c:pt>
                <c:pt idx="98" formatCode="0.00">
                  <c:v>-0.35080675364179115</c:v>
                </c:pt>
                <c:pt idx="99" formatCode="0.00">
                  <c:v>-36.621221130515096</c:v>
                </c:pt>
                <c:pt idx="100" formatCode="0.00">
                  <c:v>-42.971991795940994</c:v>
                </c:pt>
                <c:pt idx="101" formatCode="0.00">
                  <c:v>-16.856619329416844</c:v>
                </c:pt>
                <c:pt idx="102" formatCode="0.00">
                  <c:v>-17.064511320777456</c:v>
                </c:pt>
                <c:pt idx="103" formatCode="0.00">
                  <c:v>17.729723959306284</c:v>
                </c:pt>
                <c:pt idx="104" formatCode="0.00">
                  <c:v>50.588364012225611</c:v>
                </c:pt>
                <c:pt idx="105" formatCode="0.00">
                  <c:v>-21.69238545249118</c:v>
                </c:pt>
                <c:pt idx="106" formatCode="0.00">
                  <c:v>-58.348329908199958</c:v>
                </c:pt>
                <c:pt idx="107" formatCode="0.00">
                  <c:v>41.579941804161081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F-4BFB-8DB5-9D97EEEE6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333872"/>
        <c:axId val="1817313904"/>
      </c:scatterChart>
      <c:valAx>
        <c:axId val="1817333872"/>
        <c:scaling>
          <c:orientation val="minMax"/>
          <c:max val="110"/>
          <c:min val="1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13904"/>
        <c:crosses val="autoZero"/>
        <c:crossBetween val="midCat"/>
      </c:valAx>
      <c:valAx>
        <c:axId val="18173139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3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1" u="none" strike="noStrike" cap="none" baseline="0"/>
              <a:t>Retail Trade Turnover</a:t>
            </a:r>
            <a:endParaRPr lang="en-AU" sz="1400" b="0" i="0" u="none" strike="noStrike" cap="none" baseline="0"/>
          </a:p>
          <a:p>
            <a:pPr algn="ctr">
              <a:defRPr/>
            </a:pPr>
            <a:r>
              <a:rPr lang="en-AU" sz="1400" b="0" i="0" u="none" strike="noStrike" cap="none" baseline="0"/>
              <a:t> for </a:t>
            </a:r>
            <a:r>
              <a:rPr lang="en-AU" sz="1400" b="0" i="1" u="none" strike="noStrike" cap="none" baseline="0"/>
              <a:t>Cafes, Restaurants and Takeaway Food</a:t>
            </a:r>
          </a:p>
          <a:p>
            <a:pPr algn="ctr">
              <a:defRPr/>
            </a:pPr>
            <a:r>
              <a:rPr lang="en-AU" sz="1400" b="0" i="1" u="none" strike="noStrike" cap="none" baseline="0"/>
              <a:t>WES Model </a:t>
            </a:r>
            <a:endParaRPr lang="en-AU"/>
          </a:p>
        </c:rich>
      </c:tx>
      <c:layout>
        <c:manualLayout>
          <c:xMode val="edge"/>
          <c:yMode val="edge"/>
          <c:x val="0.31408823960483767"/>
          <c:y val="4.6258552957901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Considered Sample (Mar 11 - Feb 20)</c:v>
          </c:tx>
          <c:spPr>
            <a:ln w="22225" cap="rnd" cmpd="sng" algn="ctr">
              <a:solidFill>
                <a:srgbClr val="D6001C"/>
              </a:solidFill>
              <a:round/>
            </a:ln>
            <a:effectLst/>
          </c:spPr>
          <c:marker>
            <c:symbol val="none"/>
          </c:marker>
          <c:cat>
            <c:numRef>
              <c:f>'WES SOLVE 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'WES SOLVE '!$B$2:$B$121</c:f>
              <c:numCache>
                <c:formatCode>0.0;\-0.0;0.0;@</c:formatCode>
                <c:ptCount val="120"/>
                <c:pt idx="0">
                  <c:v>2648.9</c:v>
                </c:pt>
                <c:pt idx="1">
                  <c:v>2598.9</c:v>
                </c:pt>
                <c:pt idx="2">
                  <c:v>2604.1</c:v>
                </c:pt>
                <c:pt idx="3">
                  <c:v>2519.5</c:v>
                </c:pt>
                <c:pt idx="4">
                  <c:v>2701.9</c:v>
                </c:pt>
                <c:pt idx="5">
                  <c:v>2739.6</c:v>
                </c:pt>
                <c:pt idx="6">
                  <c:v>2744.3</c:v>
                </c:pt>
                <c:pt idx="7">
                  <c:v>2814.4</c:v>
                </c:pt>
                <c:pt idx="8">
                  <c:v>2784.2</c:v>
                </c:pt>
                <c:pt idx="9">
                  <c:v>3046.6</c:v>
                </c:pt>
                <c:pt idx="10">
                  <c:v>2729.5</c:v>
                </c:pt>
                <c:pt idx="11">
                  <c:v>2556</c:v>
                </c:pt>
                <c:pt idx="12">
                  <c:v>2839.3</c:v>
                </c:pt>
                <c:pt idx="13">
                  <c:v>2737.4</c:v>
                </c:pt>
                <c:pt idx="14">
                  <c:v>2836.7</c:v>
                </c:pt>
                <c:pt idx="15">
                  <c:v>2784.8</c:v>
                </c:pt>
                <c:pt idx="16">
                  <c:v>2932.2</c:v>
                </c:pt>
                <c:pt idx="17">
                  <c:v>2962.7</c:v>
                </c:pt>
                <c:pt idx="18">
                  <c:v>2885.9</c:v>
                </c:pt>
                <c:pt idx="19">
                  <c:v>2966.7</c:v>
                </c:pt>
                <c:pt idx="20">
                  <c:v>2973.1</c:v>
                </c:pt>
                <c:pt idx="21">
                  <c:v>3177.5</c:v>
                </c:pt>
                <c:pt idx="22">
                  <c:v>2849.6</c:v>
                </c:pt>
                <c:pt idx="23">
                  <c:v>2607.6999999999998</c:v>
                </c:pt>
                <c:pt idx="24">
                  <c:v>2924</c:v>
                </c:pt>
                <c:pt idx="25">
                  <c:v>2853.5</c:v>
                </c:pt>
                <c:pt idx="26">
                  <c:v>2901.5</c:v>
                </c:pt>
                <c:pt idx="27">
                  <c:v>2813</c:v>
                </c:pt>
                <c:pt idx="28">
                  <c:v>2968.4</c:v>
                </c:pt>
                <c:pt idx="29">
                  <c:v>3065.1</c:v>
                </c:pt>
                <c:pt idx="30">
                  <c:v>2988.7</c:v>
                </c:pt>
                <c:pt idx="31">
                  <c:v>3175.4</c:v>
                </c:pt>
                <c:pt idx="32">
                  <c:v>3210.8</c:v>
                </c:pt>
                <c:pt idx="33">
                  <c:v>3536.8</c:v>
                </c:pt>
                <c:pt idx="34">
                  <c:v>3209.1</c:v>
                </c:pt>
                <c:pt idx="35">
                  <c:v>2879.9</c:v>
                </c:pt>
                <c:pt idx="36">
                  <c:v>3232</c:v>
                </c:pt>
                <c:pt idx="37">
                  <c:v>3182.1</c:v>
                </c:pt>
                <c:pt idx="38">
                  <c:v>3228.3</c:v>
                </c:pt>
                <c:pt idx="39">
                  <c:v>3067.5</c:v>
                </c:pt>
                <c:pt idx="40">
                  <c:v>3315.8</c:v>
                </c:pt>
                <c:pt idx="41">
                  <c:v>3350.7</c:v>
                </c:pt>
                <c:pt idx="42">
                  <c:v>3360.4</c:v>
                </c:pt>
                <c:pt idx="43">
                  <c:v>3401.6</c:v>
                </c:pt>
                <c:pt idx="44">
                  <c:v>3374.9</c:v>
                </c:pt>
                <c:pt idx="45">
                  <c:v>3692.7</c:v>
                </c:pt>
                <c:pt idx="46">
                  <c:v>3391.3</c:v>
                </c:pt>
                <c:pt idx="47">
                  <c:v>3027.5</c:v>
                </c:pt>
                <c:pt idx="48">
                  <c:v>3361.9</c:v>
                </c:pt>
                <c:pt idx="49">
                  <c:v>3266.5</c:v>
                </c:pt>
                <c:pt idx="50">
                  <c:v>3314</c:v>
                </c:pt>
                <c:pt idx="51">
                  <c:v>3257.5</c:v>
                </c:pt>
                <c:pt idx="52">
                  <c:v>3445.3</c:v>
                </c:pt>
                <c:pt idx="53">
                  <c:v>3421.1</c:v>
                </c:pt>
                <c:pt idx="54">
                  <c:v>3444.4</c:v>
                </c:pt>
                <c:pt idx="55">
                  <c:v>3525.8</c:v>
                </c:pt>
                <c:pt idx="56">
                  <c:v>3491.3</c:v>
                </c:pt>
                <c:pt idx="57">
                  <c:v>3819.9</c:v>
                </c:pt>
                <c:pt idx="58">
                  <c:v>3431.8</c:v>
                </c:pt>
                <c:pt idx="59">
                  <c:v>3186.9</c:v>
                </c:pt>
                <c:pt idx="60">
                  <c:v>3435.2</c:v>
                </c:pt>
                <c:pt idx="61">
                  <c:v>3451.7</c:v>
                </c:pt>
                <c:pt idx="62">
                  <c:v>3431</c:v>
                </c:pt>
                <c:pt idx="63">
                  <c:v>3313.9</c:v>
                </c:pt>
                <c:pt idx="64">
                  <c:v>3573</c:v>
                </c:pt>
                <c:pt idx="65">
                  <c:v>3647.5</c:v>
                </c:pt>
                <c:pt idx="66">
                  <c:v>3696.3</c:v>
                </c:pt>
                <c:pt idx="67">
                  <c:v>3716.6</c:v>
                </c:pt>
                <c:pt idx="68">
                  <c:v>3678.5</c:v>
                </c:pt>
                <c:pt idx="69">
                  <c:v>4047.3</c:v>
                </c:pt>
                <c:pt idx="70">
                  <c:v>3621.4</c:v>
                </c:pt>
                <c:pt idx="71">
                  <c:v>3260.6</c:v>
                </c:pt>
                <c:pt idx="72">
                  <c:v>3619</c:v>
                </c:pt>
                <c:pt idx="73">
                  <c:v>3567</c:v>
                </c:pt>
                <c:pt idx="74">
                  <c:v>3598.6</c:v>
                </c:pt>
                <c:pt idx="75">
                  <c:v>3544.2</c:v>
                </c:pt>
                <c:pt idx="76">
                  <c:v>3698.1</c:v>
                </c:pt>
                <c:pt idx="77">
                  <c:v>3711.2</c:v>
                </c:pt>
                <c:pt idx="78">
                  <c:v>3729.7</c:v>
                </c:pt>
                <c:pt idx="79">
                  <c:v>3871.1</c:v>
                </c:pt>
                <c:pt idx="80">
                  <c:v>3828.1</c:v>
                </c:pt>
                <c:pt idx="81">
                  <c:v>4174.8999999999996</c:v>
                </c:pt>
                <c:pt idx="82">
                  <c:v>3698.8</c:v>
                </c:pt>
                <c:pt idx="83">
                  <c:v>3377.8</c:v>
                </c:pt>
                <c:pt idx="84">
                  <c:v>3749.1</c:v>
                </c:pt>
                <c:pt idx="85">
                  <c:v>3679.3</c:v>
                </c:pt>
                <c:pt idx="86">
                  <c:v>3666.6</c:v>
                </c:pt>
                <c:pt idx="87">
                  <c:v>3601.3</c:v>
                </c:pt>
                <c:pt idx="88">
                  <c:v>3844</c:v>
                </c:pt>
                <c:pt idx="89">
                  <c:v>3908.3</c:v>
                </c:pt>
                <c:pt idx="90">
                  <c:v>3863.4</c:v>
                </c:pt>
                <c:pt idx="91">
                  <c:v>3929.1</c:v>
                </c:pt>
                <c:pt idx="92">
                  <c:v>3934.2</c:v>
                </c:pt>
                <c:pt idx="93">
                  <c:v>4278.8999999999996</c:v>
                </c:pt>
                <c:pt idx="94">
                  <c:v>3826.7</c:v>
                </c:pt>
                <c:pt idx="95">
                  <c:v>3456</c:v>
                </c:pt>
                <c:pt idx="96">
                  <c:v>3897.1</c:v>
                </c:pt>
                <c:pt idx="97">
                  <c:v>3808.2</c:v>
                </c:pt>
                <c:pt idx="98">
                  <c:v>3829</c:v>
                </c:pt>
                <c:pt idx="99">
                  <c:v>3706</c:v>
                </c:pt>
                <c:pt idx="100">
                  <c:v>3903.5</c:v>
                </c:pt>
                <c:pt idx="101">
                  <c:v>3948.4</c:v>
                </c:pt>
                <c:pt idx="102">
                  <c:v>3926.6</c:v>
                </c:pt>
                <c:pt idx="103">
                  <c:v>4043.2</c:v>
                </c:pt>
                <c:pt idx="104">
                  <c:v>4067.3</c:v>
                </c:pt>
                <c:pt idx="105">
                  <c:v>4389.3</c:v>
                </c:pt>
                <c:pt idx="106">
                  <c:v>3890.1</c:v>
                </c:pt>
                <c:pt idx="107">
                  <c:v>3621.3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9-43DE-AC7C-ACEC50BE0C22}"/>
            </c:ext>
          </c:extLst>
        </c:ser>
        <c:ser>
          <c:idx val="1"/>
          <c:order val="1"/>
          <c:tx>
            <c:v>Within-Sample Forecast</c:v>
          </c:tx>
          <c:spPr>
            <a:ln w="15875" cap="rnd" cmpd="sng" algn="ctr">
              <a:solidFill>
                <a:srgbClr val="80225F"/>
              </a:solidFill>
              <a:round/>
            </a:ln>
            <a:effectLst/>
          </c:spPr>
          <c:marker>
            <c:symbol val="none"/>
          </c:marker>
          <c:cat>
            <c:numRef>
              <c:f>'WES SOLVE 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'WES SOLVE '!$G$2:$G$121</c:f>
              <c:numCache>
                <c:formatCode>General</c:formatCode>
                <c:ptCount val="120"/>
                <c:pt idx="12">
                  <c:v>2662.935565882477</c:v>
                </c:pt>
                <c:pt idx="13">
                  <c:v>2699.531120593756</c:v>
                </c:pt>
                <c:pt idx="14">
                  <c:v>2734.7584068756214</c:v>
                </c:pt>
                <c:pt idx="15">
                  <c:v>2700.924647169194</c:v>
                </c:pt>
                <c:pt idx="16">
                  <c:v>2948.7690139613392</c:v>
                </c:pt>
                <c:pt idx="17">
                  <c:v>2997.3333892977712</c:v>
                </c:pt>
                <c:pt idx="18">
                  <c:v>3002.3624282592482</c:v>
                </c:pt>
                <c:pt idx="19">
                  <c:v>3043.5167143725107</c:v>
                </c:pt>
                <c:pt idx="20">
                  <c:v>2993.5115758882102</c:v>
                </c:pt>
                <c:pt idx="21">
                  <c:v>3282.3468255298867</c:v>
                </c:pt>
                <c:pt idx="22">
                  <c:v>2915.4946026167963</c:v>
                </c:pt>
                <c:pt idx="23">
                  <c:v>2717.6507073883135</c:v>
                </c:pt>
                <c:pt idx="24">
                  <c:v>2844.4915229344174</c:v>
                </c:pt>
                <c:pt idx="25">
                  <c:v>2789.2361923957337</c:v>
                </c:pt>
                <c:pt idx="26">
                  <c:v>2858.1488398026445</c:v>
                </c:pt>
                <c:pt idx="27">
                  <c:v>2790.7422352988224</c:v>
                </c:pt>
                <c:pt idx="28">
                  <c:v>2979.7638522740617</c:v>
                </c:pt>
                <c:pt idx="29">
                  <c:v>3024.6651020919476</c:v>
                </c:pt>
                <c:pt idx="30">
                  <c:v>3031.7866837910992</c:v>
                </c:pt>
                <c:pt idx="31">
                  <c:v>3120.4766556273212</c:v>
                </c:pt>
                <c:pt idx="32">
                  <c:v>3144.9778335364067</c:v>
                </c:pt>
                <c:pt idx="33">
                  <c:v>3456.9422629329929</c:v>
                </c:pt>
                <c:pt idx="34">
                  <c:v>3152.1869945088433</c:v>
                </c:pt>
                <c:pt idx="35">
                  <c:v>2968.611850445609</c:v>
                </c:pt>
                <c:pt idx="36">
                  <c:v>3195.1769699886777</c:v>
                </c:pt>
                <c:pt idx="37">
                  <c:v>3105.0203582688209</c:v>
                </c:pt>
                <c:pt idx="38">
                  <c:v>3174.1441476416849</c:v>
                </c:pt>
                <c:pt idx="39">
                  <c:v>3092.6985152109178</c:v>
                </c:pt>
                <c:pt idx="40">
                  <c:v>3265.0169924640113</c:v>
                </c:pt>
                <c:pt idx="41">
                  <c:v>3359.6860845785659</c:v>
                </c:pt>
                <c:pt idx="42">
                  <c:v>3311.6462249424335</c:v>
                </c:pt>
                <c:pt idx="43">
                  <c:v>3486.9781357160423</c:v>
                </c:pt>
                <c:pt idx="44">
                  <c:v>3454.8896171024917</c:v>
                </c:pt>
                <c:pt idx="45">
                  <c:v>3729.1038923451679</c:v>
                </c:pt>
                <c:pt idx="46">
                  <c:v>3347.0874559083913</c:v>
                </c:pt>
                <c:pt idx="47">
                  <c:v>3092.8199512173505</c:v>
                </c:pt>
                <c:pt idx="48">
                  <c:v>3389.386945215289</c:v>
                </c:pt>
                <c:pt idx="49">
                  <c:v>3280.6706806427596</c:v>
                </c:pt>
                <c:pt idx="50">
                  <c:v>3303.6674992519743</c:v>
                </c:pt>
                <c:pt idx="51">
                  <c:v>3171.994032322531</c:v>
                </c:pt>
                <c:pt idx="52">
                  <c:v>3425.85307258173</c:v>
                </c:pt>
                <c:pt idx="53">
                  <c:v>3488.0503754256752</c:v>
                </c:pt>
                <c:pt idx="54">
                  <c:v>3434.2103841109301</c:v>
                </c:pt>
                <c:pt idx="55">
                  <c:v>3548.9168454437777</c:v>
                </c:pt>
                <c:pt idx="56">
                  <c:v>3544.4074166714618</c:v>
                </c:pt>
                <c:pt idx="57">
                  <c:v>3856.6752621331698</c:v>
                </c:pt>
                <c:pt idx="58">
                  <c:v>3489.0054819441316</c:v>
                </c:pt>
                <c:pt idx="59">
                  <c:v>3145.681501127604</c:v>
                </c:pt>
                <c:pt idx="60">
                  <c:v>3513.1202543410254</c:v>
                </c:pt>
                <c:pt idx="61">
                  <c:v>3384.1682523436107</c:v>
                </c:pt>
                <c:pt idx="62">
                  <c:v>3451.1880232761678</c:v>
                </c:pt>
                <c:pt idx="63">
                  <c:v>3327.4531178964767</c:v>
                </c:pt>
                <c:pt idx="64">
                  <c:v>3521.2258922575188</c:v>
                </c:pt>
                <c:pt idx="65">
                  <c:v>3567.2084403382983</c:v>
                </c:pt>
                <c:pt idx="66">
                  <c:v>3601.6777191678084</c:v>
                </c:pt>
                <c:pt idx="67">
                  <c:v>3745.3546560481573</c:v>
                </c:pt>
                <c:pt idx="68">
                  <c:v>3726.8085854353108</c:v>
                </c:pt>
                <c:pt idx="69">
                  <c:v>4065.4930936590436</c:v>
                </c:pt>
                <c:pt idx="70">
                  <c:v>3676.0504478581902</c:v>
                </c:pt>
                <c:pt idx="71">
                  <c:v>3349.8514680105632</c:v>
                </c:pt>
                <c:pt idx="72">
                  <c:v>3633.0833983877778</c:v>
                </c:pt>
                <c:pt idx="73">
                  <c:v>3578.3193357290711</c:v>
                </c:pt>
                <c:pt idx="74">
                  <c:v>3581.3544099248593</c:v>
                </c:pt>
                <c:pt idx="75">
                  <c:v>3470.0909555948724</c:v>
                </c:pt>
                <c:pt idx="76">
                  <c:v>3734.9731246003039</c:v>
                </c:pt>
                <c:pt idx="77">
                  <c:v>3753.9924404597</c:v>
                </c:pt>
                <c:pt idx="78">
                  <c:v>3740.8057985260016</c:v>
                </c:pt>
                <c:pt idx="79">
                  <c:v>3797.7831960586996</c:v>
                </c:pt>
                <c:pt idx="80">
                  <c:v>3814.6902138500463</c:v>
                </c:pt>
                <c:pt idx="81">
                  <c:v>4202.4004551919479</c:v>
                </c:pt>
                <c:pt idx="82">
                  <c:v>3782.2081381356998</c:v>
                </c:pt>
                <c:pt idx="83">
                  <c:v>3421.2994065711537</c:v>
                </c:pt>
                <c:pt idx="84">
                  <c:v>3762.2541005549033</c:v>
                </c:pt>
                <c:pt idx="85">
                  <c:v>3706.5350333587103</c:v>
                </c:pt>
                <c:pt idx="86">
                  <c:v>3712.8660919406675</c:v>
                </c:pt>
                <c:pt idx="87">
                  <c:v>3591.1680453997683</c:v>
                </c:pt>
                <c:pt idx="88">
                  <c:v>3793.9884563091941</c:v>
                </c:pt>
                <c:pt idx="89">
                  <c:v>3848.1102530077615</c:v>
                </c:pt>
                <c:pt idx="90">
                  <c:v>3889.4635573530759</c:v>
                </c:pt>
                <c:pt idx="91">
                  <c:v>3972.1680985493358</c:v>
                </c:pt>
                <c:pt idx="92">
                  <c:v>3917.8538227479098</c:v>
                </c:pt>
                <c:pt idx="93">
                  <c:v>4301.7692396014108</c:v>
                </c:pt>
                <c:pt idx="94">
                  <c:v>3852.1424923877203</c:v>
                </c:pt>
                <c:pt idx="95">
                  <c:v>3518.6974894348045</c:v>
                </c:pt>
                <c:pt idx="96">
                  <c:v>3873.0110505568769</c:v>
                </c:pt>
                <c:pt idx="97">
                  <c:v>3825.6954615582627</c:v>
                </c:pt>
                <c:pt idx="98">
                  <c:v>3829.3508067536418</c:v>
                </c:pt>
                <c:pt idx="99">
                  <c:v>3742.6212211305151</c:v>
                </c:pt>
                <c:pt idx="100">
                  <c:v>3946.471991795941</c:v>
                </c:pt>
                <c:pt idx="101">
                  <c:v>3965.2566193294169</c:v>
                </c:pt>
                <c:pt idx="102">
                  <c:v>3943.6645113207774</c:v>
                </c:pt>
                <c:pt idx="103">
                  <c:v>4025.4702760406935</c:v>
                </c:pt>
                <c:pt idx="104">
                  <c:v>4016.7116359877746</c:v>
                </c:pt>
                <c:pt idx="105">
                  <c:v>4410.9923854524914</c:v>
                </c:pt>
                <c:pt idx="106">
                  <c:v>3948.4483299081999</c:v>
                </c:pt>
                <c:pt idx="107">
                  <c:v>3579.7200581958391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9-43DE-AC7C-ACEC50BE0C22}"/>
            </c:ext>
          </c:extLst>
        </c:ser>
        <c:ser>
          <c:idx val="2"/>
          <c:order val="2"/>
          <c:tx>
            <c:v>Out-of-Sample Forecast</c:v>
          </c:tx>
          <c:spPr>
            <a:ln w="22225" cap="rnd" cmpd="sng" algn="ctr">
              <a:solidFill>
                <a:srgbClr val="C6007E"/>
              </a:solidFill>
              <a:round/>
            </a:ln>
            <a:effectLst/>
          </c:spPr>
          <c:marker>
            <c:symbol val="none"/>
          </c:marker>
          <c:cat>
            <c:numRef>
              <c:f>'WES SOLVE 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'WES SOLVE '!$H$2:$H$121</c:f>
              <c:numCache>
                <c:formatCode>General</c:formatCode>
                <c:ptCount val="120"/>
                <c:pt idx="107" formatCode="0.0;\-0.0;0.0;@">
                  <c:v>3621.3</c:v>
                </c:pt>
                <c:pt idx="108" formatCode="0.00">
                  <c:v>4022.6407555190217</c:v>
                </c:pt>
                <c:pt idx="109" formatCode="0.00">
                  <c:v>3947.8212099081506</c:v>
                </c:pt>
                <c:pt idx="110" formatCode="0.00">
                  <c:v>3964.9154507220828</c:v>
                </c:pt>
                <c:pt idx="111" formatCode="0.00">
                  <c:v>3861.6997215510078</c:v>
                </c:pt>
                <c:pt idx="112" formatCode="0.00">
                  <c:v>4086.7810893310393</c:v>
                </c:pt>
                <c:pt idx="113" formatCode="0.00">
                  <c:v>4134.1560635588176</c:v>
                </c:pt>
                <c:pt idx="114" formatCode="0.00">
                  <c:v>4118.2680829688989</c:v>
                </c:pt>
                <c:pt idx="115" formatCode="0.00">
                  <c:v>4223.4594852997225</c:v>
                </c:pt>
                <c:pt idx="116" formatCode="0.00">
                  <c:v>4217.6184188069647</c:v>
                </c:pt>
                <c:pt idx="117" formatCode="0.00">
                  <c:v>4578.7103403858318</c:v>
                </c:pt>
                <c:pt idx="118" formatCode="0.00">
                  <c:v>4092.3334929757225</c:v>
                </c:pt>
                <c:pt idx="119" formatCode="0.00">
                  <c:v>3767.2398476420963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9-43DE-AC7C-ACEC50BE0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60035744"/>
        <c:axId val="1155988240"/>
      </c:lineChart>
      <c:dateAx>
        <c:axId val="1160035744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988240"/>
        <c:crosses val="autoZero"/>
        <c:auto val="1"/>
        <c:lblOffset val="100"/>
        <c:baseTimeUnit val="months"/>
        <c:majorUnit val="3"/>
        <c:majorTimeUnit val="months"/>
      </c:dateAx>
      <c:valAx>
        <c:axId val="1155988240"/>
        <c:scaling>
          <c:orientation val="minMax"/>
          <c:max val="4700"/>
          <c:min val="2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 Millions (AUD)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35744"/>
        <c:crosses val="autoZero"/>
        <c:crossBetween val="midCat"/>
        <c:majorUnit val="30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4.png"/><Relationship Id="rId1" Type="http://schemas.openxmlformats.org/officeDocument/2006/relationships/chart" Target="../charts/chart5.xml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4.png"/><Relationship Id="rId1" Type="http://schemas.openxmlformats.org/officeDocument/2006/relationships/chart" Target="../charts/chart7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123</xdr:row>
      <xdr:rowOff>52387</xdr:rowOff>
    </xdr:from>
    <xdr:to>
      <xdr:col>13</xdr:col>
      <xdr:colOff>9524</xdr:colOff>
      <xdr:row>145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1F539-002C-4E61-AC5C-07664B079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123</xdr:row>
      <xdr:rowOff>0</xdr:rowOff>
    </xdr:from>
    <xdr:to>
      <xdr:col>23</xdr:col>
      <xdr:colOff>0</xdr:colOff>
      <xdr:row>142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20E030-B6F5-40E9-930E-343BCDFEA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67725" y="23431500"/>
          <a:ext cx="5486400" cy="3657600"/>
        </a:xfrm>
        <a:prstGeom prst="rect">
          <a:avLst/>
        </a:prstGeom>
      </xdr:spPr>
    </xdr:pic>
    <xdr:clientData/>
  </xdr:twoCellAnchor>
  <xdr:twoCellAnchor>
    <xdr:from>
      <xdr:col>1</xdr:col>
      <xdr:colOff>214312</xdr:colOff>
      <xdr:row>146</xdr:row>
      <xdr:rowOff>33336</xdr:rowOff>
    </xdr:from>
    <xdr:to>
      <xdr:col>10</xdr:col>
      <xdr:colOff>66675</xdr:colOff>
      <xdr:row>162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E13F7A-6C16-4E3B-9236-CB4D5E9A8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0</xdr:colOff>
      <xdr:row>147</xdr:row>
      <xdr:rowOff>0</xdr:rowOff>
    </xdr:from>
    <xdr:to>
      <xdr:col>19</xdr:col>
      <xdr:colOff>409575</xdr:colOff>
      <xdr:row>166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022182-E4E1-4DE3-9D03-B1BC59BE2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19925" y="28003500"/>
          <a:ext cx="5486400" cy="3657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123</xdr:row>
      <xdr:rowOff>52387</xdr:rowOff>
    </xdr:from>
    <xdr:to>
      <xdr:col>13</xdr:col>
      <xdr:colOff>9524</xdr:colOff>
      <xdr:row>145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29853-C6DE-4E93-9612-22BDDE538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123</xdr:row>
      <xdr:rowOff>0</xdr:rowOff>
    </xdr:from>
    <xdr:to>
      <xdr:col>23</xdr:col>
      <xdr:colOff>0</xdr:colOff>
      <xdr:row>142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EBF146-E0F3-48CA-99C0-FAE5B8527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23431500"/>
          <a:ext cx="5486400" cy="3657600"/>
        </a:xfrm>
        <a:prstGeom prst="rect">
          <a:avLst/>
        </a:prstGeom>
      </xdr:spPr>
    </xdr:pic>
    <xdr:clientData/>
  </xdr:twoCellAnchor>
  <xdr:twoCellAnchor>
    <xdr:from>
      <xdr:col>1</xdr:col>
      <xdr:colOff>214312</xdr:colOff>
      <xdr:row>146</xdr:row>
      <xdr:rowOff>33336</xdr:rowOff>
    </xdr:from>
    <xdr:to>
      <xdr:col>10</xdr:col>
      <xdr:colOff>66675</xdr:colOff>
      <xdr:row>162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3216F-CB4C-4CCF-9C19-0611B2C24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0</xdr:colOff>
      <xdr:row>147</xdr:row>
      <xdr:rowOff>0</xdr:rowOff>
    </xdr:from>
    <xdr:to>
      <xdr:col>19</xdr:col>
      <xdr:colOff>409575</xdr:colOff>
      <xdr:row>166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9167CDA-C6C6-4DED-A6FD-35967AEB6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19925" y="28003500"/>
          <a:ext cx="5486400" cy="3657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338136</xdr:colOff>
      <xdr:row>122</xdr:row>
      <xdr:rowOff>138111</xdr:rowOff>
    </xdr:from>
    <xdr:to>
      <xdr:col>11</xdr:col>
      <xdr:colOff>180974</xdr:colOff>
      <xdr:row>142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783B9-E1FD-4E67-9ABB-AD3A12BC4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123</xdr:row>
      <xdr:rowOff>0</xdr:rowOff>
    </xdr:from>
    <xdr:to>
      <xdr:col>20</xdr:col>
      <xdr:colOff>219075</xdr:colOff>
      <xdr:row>142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6AAF58-303C-4D6A-8213-50DCC0DE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15325" y="23431500"/>
          <a:ext cx="5486400" cy="3657600"/>
        </a:xfrm>
        <a:prstGeom prst="rect">
          <a:avLst/>
        </a:prstGeom>
      </xdr:spPr>
    </xdr:pic>
    <xdr:clientData/>
  </xdr:twoCellAnchor>
  <xdr:twoCellAnchor>
    <xdr:from>
      <xdr:col>1</xdr:col>
      <xdr:colOff>233362</xdr:colOff>
      <xdr:row>143</xdr:row>
      <xdr:rowOff>123831</xdr:rowOff>
    </xdr:from>
    <xdr:to>
      <xdr:col>10</xdr:col>
      <xdr:colOff>733425</xdr:colOff>
      <xdr:row>161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E3E109-E58E-4DE8-B4C6-40D8FD74D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0</xdr:colOff>
      <xdr:row>144</xdr:row>
      <xdr:rowOff>0</xdr:rowOff>
    </xdr:from>
    <xdr:to>
      <xdr:col>19</xdr:col>
      <xdr:colOff>285750</xdr:colOff>
      <xdr:row>163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AD3CB5-1CB6-4B26-A7CF-F58244BF4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10475" y="27432000"/>
          <a:ext cx="5486400" cy="3657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366711</xdr:colOff>
      <xdr:row>122</xdr:row>
      <xdr:rowOff>119061</xdr:rowOff>
    </xdr:from>
    <xdr:to>
      <xdr:col>11</xdr:col>
      <xdr:colOff>209549</xdr:colOff>
      <xdr:row>142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5FCA6-93AD-4F0D-92C0-C04FEBAFF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123</xdr:row>
      <xdr:rowOff>0</xdr:rowOff>
    </xdr:from>
    <xdr:to>
      <xdr:col>20</xdr:col>
      <xdr:colOff>219075</xdr:colOff>
      <xdr:row>142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22F4D5-E9B2-4A59-AA15-D6B3548F9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15325" y="23431500"/>
          <a:ext cx="5486400" cy="3657600"/>
        </a:xfrm>
        <a:prstGeom prst="rect">
          <a:avLst/>
        </a:prstGeom>
      </xdr:spPr>
    </xdr:pic>
    <xdr:clientData/>
  </xdr:twoCellAnchor>
  <xdr:twoCellAnchor>
    <xdr:from>
      <xdr:col>1</xdr:col>
      <xdr:colOff>233362</xdr:colOff>
      <xdr:row>143</xdr:row>
      <xdr:rowOff>123831</xdr:rowOff>
    </xdr:from>
    <xdr:to>
      <xdr:col>10</xdr:col>
      <xdr:colOff>733425</xdr:colOff>
      <xdr:row>161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9A3D28-815B-48F2-9737-5F473D586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9525</xdr:colOff>
      <xdr:row>143</xdr:row>
      <xdr:rowOff>152400</xdr:rowOff>
    </xdr:from>
    <xdr:to>
      <xdr:col>19</xdr:col>
      <xdr:colOff>295275</xdr:colOff>
      <xdr:row>163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BF74282-06EA-4E3F-A55C-45A7C7782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0" y="27393900"/>
          <a:ext cx="5486400" cy="3657600"/>
        </a:xfrm>
        <a:prstGeom prst="rect">
          <a:avLst/>
        </a:prstGeom>
      </xdr:spPr>
    </xdr:pic>
    <xdr:clientData/>
  </xdr:twoCellAnchor>
  <xdr:twoCellAnchor>
    <xdr:from>
      <xdr:col>14</xdr:col>
      <xdr:colOff>400051</xdr:colOff>
      <xdr:row>33</xdr:row>
      <xdr:rowOff>19055</xdr:rowOff>
    </xdr:from>
    <xdr:to>
      <xdr:col>26</xdr:col>
      <xdr:colOff>28575</xdr:colOff>
      <xdr:row>57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FB0F4E-CDB6-4ACF-BF44-BDCC31340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409575</xdr:colOff>
      <xdr:row>57</xdr:row>
      <xdr:rowOff>142876</xdr:rowOff>
    </xdr:from>
    <xdr:to>
      <xdr:col>26</xdr:col>
      <xdr:colOff>0</xdr:colOff>
      <xdr:row>82</xdr:row>
      <xdr:rowOff>28576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3E63BA-8C94-49E7-A25A-069B3078A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3188-9C3A-4FD2-8A95-78045D1F7428}">
  <dimension ref="A1:P121"/>
  <sheetViews>
    <sheetView workbookViewId="0">
      <pane ySplit="1" topLeftCell="A88" activePane="bottomLeft" state="frozen"/>
      <selection pane="bottomLeft" activeCell="I118" sqref="I118"/>
    </sheetView>
  </sheetViews>
  <sheetFormatPr defaultRowHeight="15" x14ac:dyDescent="0.25"/>
  <cols>
    <col min="4" max="4" width="8.140625" customWidth="1"/>
    <col min="7" max="7" width="13.7109375" bestFit="1" customWidth="1"/>
    <col min="11" max="11" width="10.28515625" bestFit="1" customWidth="1"/>
    <col min="12" max="12" width="9.5703125" bestFit="1" customWidth="1"/>
    <col min="13" max="13" width="11.5703125" bestFit="1" customWidth="1"/>
    <col min="14" max="14" width="9.285156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</v>
      </c>
      <c r="G1" s="3" t="s">
        <v>13</v>
      </c>
      <c r="H1" s="3" t="s">
        <v>5</v>
      </c>
      <c r="I1">
        <v>0.5</v>
      </c>
      <c r="K1" s="3" t="s">
        <v>7</v>
      </c>
      <c r="L1" s="3" t="s">
        <v>8</v>
      </c>
      <c r="M1" s="3" t="s">
        <v>9</v>
      </c>
      <c r="N1" s="3" t="s">
        <v>10</v>
      </c>
      <c r="P1" s="3" t="s">
        <v>12</v>
      </c>
    </row>
    <row r="2" spans="1:16" x14ac:dyDescent="0.25">
      <c r="A2" s="1">
        <v>40603</v>
      </c>
      <c r="B2" s="2">
        <v>2645.6</v>
      </c>
      <c r="C2" s="4">
        <f>B2</f>
        <v>2645.6</v>
      </c>
      <c r="D2" s="6">
        <f>B3-B2</f>
        <v>3.3000000000001819</v>
      </c>
      <c r="H2" s="3" t="s">
        <v>6</v>
      </c>
      <c r="I2">
        <v>0.2</v>
      </c>
    </row>
    <row r="3" spans="1:16" x14ac:dyDescent="0.25">
      <c r="A3" s="1">
        <v>40634</v>
      </c>
      <c r="B3" s="2">
        <v>2648.9</v>
      </c>
      <c r="C3" s="7">
        <f>$I$1*B3+(1-$I$1)*(C2+D2)</f>
        <v>2648.9</v>
      </c>
      <c r="D3" s="7">
        <f>$I$2*(C3-C2)+(1-$I$2)*D2</f>
        <v>3.3000000000001823</v>
      </c>
      <c r="F3" s="5">
        <f>C2+D2</f>
        <v>2648.9</v>
      </c>
      <c r="K3" s="7">
        <f>B3-F3</f>
        <v>0</v>
      </c>
      <c r="L3" s="7">
        <f>ABS(K3)</f>
        <v>0</v>
      </c>
      <c r="M3" s="7">
        <f>K3^2</f>
        <v>0</v>
      </c>
      <c r="N3" s="7">
        <f>(L3/B3)*100</f>
        <v>0</v>
      </c>
    </row>
    <row r="4" spans="1:16" x14ac:dyDescent="0.25">
      <c r="A4" s="1">
        <v>40664</v>
      </c>
      <c r="B4" s="2">
        <v>2651.2</v>
      </c>
      <c r="C4" s="7">
        <f t="shared" ref="C4:C67" si="0">$I$1*B4+(1-$I$1)*(C3+D3)</f>
        <v>2651.7</v>
      </c>
      <c r="D4" s="7">
        <f t="shared" ref="D4:D67" si="1">$I$2*(C4-C3)+(1-$I$2)*D3</f>
        <v>3.2000000000000917</v>
      </c>
      <c r="F4" s="5">
        <f t="shared" ref="F4:F67" si="2">C3+D3</f>
        <v>2652.2000000000003</v>
      </c>
      <c r="K4" s="7">
        <f t="shared" ref="K4:K67" si="3">B4-F4</f>
        <v>-1.0000000000004547</v>
      </c>
      <c r="L4" s="7">
        <f t="shared" ref="L4:L67" si="4">ABS(K4)</f>
        <v>1.0000000000004547</v>
      </c>
      <c r="M4" s="7">
        <f t="shared" ref="M4:M67" si="5">K4^2</f>
        <v>1.0000000000009095</v>
      </c>
      <c r="N4" s="7">
        <f t="shared" ref="N4:N67" si="6">(L4/B4)*100</f>
        <v>3.7718768859401584E-2</v>
      </c>
    </row>
    <row r="5" spans="1:16" x14ac:dyDescent="0.25">
      <c r="A5" s="1">
        <v>40695</v>
      </c>
      <c r="B5" s="2">
        <v>2649.2</v>
      </c>
      <c r="C5" s="7">
        <f t="shared" si="0"/>
        <v>2652.05</v>
      </c>
      <c r="D5" s="7">
        <f t="shared" si="1"/>
        <v>2.630000000000146</v>
      </c>
      <c r="F5" s="5">
        <f t="shared" si="2"/>
        <v>2654.9</v>
      </c>
      <c r="K5" s="7">
        <f t="shared" si="3"/>
        <v>-5.7000000000002728</v>
      </c>
      <c r="L5" s="7">
        <f t="shared" si="4"/>
        <v>5.7000000000002728</v>
      </c>
      <c r="M5" s="7">
        <f t="shared" si="5"/>
        <v>32.490000000003107</v>
      </c>
      <c r="N5" s="7">
        <f t="shared" si="6"/>
        <v>0.21515929337159417</v>
      </c>
    </row>
    <row r="6" spans="1:16" x14ac:dyDescent="0.25">
      <c r="A6" s="1">
        <v>40725</v>
      </c>
      <c r="B6" s="2">
        <v>2677.6</v>
      </c>
      <c r="C6" s="7">
        <f t="shared" si="0"/>
        <v>2666.1400000000003</v>
      </c>
      <c r="D6" s="7">
        <f t="shared" si="1"/>
        <v>4.9220000000001463</v>
      </c>
      <c r="F6" s="5">
        <f t="shared" si="2"/>
        <v>2654.6800000000003</v>
      </c>
      <c r="K6" s="7">
        <f t="shared" si="3"/>
        <v>22.919999999999618</v>
      </c>
      <c r="L6" s="7">
        <f t="shared" si="4"/>
        <v>22.919999999999618</v>
      </c>
      <c r="M6" s="7">
        <f t="shared" si="5"/>
        <v>525.32639999998253</v>
      </c>
      <c r="N6" s="7">
        <f t="shared" si="6"/>
        <v>0.85599043919926865</v>
      </c>
    </row>
    <row r="7" spans="1:16" x14ac:dyDescent="0.25">
      <c r="A7" s="1">
        <v>40756</v>
      </c>
      <c r="B7" s="2">
        <v>2707.9</v>
      </c>
      <c r="C7" s="7">
        <f t="shared" si="0"/>
        <v>2689.4810000000002</v>
      </c>
      <c r="D7" s="7">
        <f t="shared" si="1"/>
        <v>8.6058000000000963</v>
      </c>
      <c r="F7" s="5">
        <f t="shared" si="2"/>
        <v>2671.0620000000004</v>
      </c>
      <c r="K7" s="7">
        <f t="shared" si="3"/>
        <v>36.837999999999738</v>
      </c>
      <c r="L7" s="7">
        <f t="shared" si="4"/>
        <v>36.837999999999738</v>
      </c>
      <c r="M7" s="7">
        <f t="shared" si="5"/>
        <v>1357.0382439999808</v>
      </c>
      <c r="N7" s="7">
        <f t="shared" si="6"/>
        <v>1.3603899700875119</v>
      </c>
    </row>
    <row r="8" spans="1:16" x14ac:dyDescent="0.25">
      <c r="A8" s="1">
        <v>40787</v>
      </c>
      <c r="B8" s="2">
        <v>2724.9</v>
      </c>
      <c r="C8" s="7">
        <f t="shared" si="0"/>
        <v>2711.4934000000003</v>
      </c>
      <c r="D8" s="7">
        <f t="shared" si="1"/>
        <v>11.28712000000009</v>
      </c>
      <c r="F8" s="5">
        <f t="shared" si="2"/>
        <v>2698.0868000000005</v>
      </c>
      <c r="K8" s="7">
        <f t="shared" si="3"/>
        <v>26.813199999999597</v>
      </c>
      <c r="L8" s="7">
        <f t="shared" si="4"/>
        <v>26.813199999999597</v>
      </c>
      <c r="M8" s="7">
        <f t="shared" si="5"/>
        <v>718.94769423997843</v>
      </c>
      <c r="N8" s="7">
        <f t="shared" si="6"/>
        <v>0.98400675254136283</v>
      </c>
    </row>
    <row r="9" spans="1:16" x14ac:dyDescent="0.25">
      <c r="A9" s="1">
        <v>40817</v>
      </c>
      <c r="B9" s="2">
        <v>2741.7</v>
      </c>
      <c r="C9" s="7">
        <f t="shared" si="0"/>
        <v>2732.24026</v>
      </c>
      <c r="D9" s="7">
        <f t="shared" si="1"/>
        <v>13.179068000000022</v>
      </c>
      <c r="F9" s="5">
        <f t="shared" si="2"/>
        <v>2722.7805200000003</v>
      </c>
      <c r="K9" s="7">
        <f t="shared" si="3"/>
        <v>18.919479999999567</v>
      </c>
      <c r="L9" s="7">
        <f t="shared" si="4"/>
        <v>18.919479999999567</v>
      </c>
      <c r="M9" s="7">
        <f t="shared" si="5"/>
        <v>357.94672347038357</v>
      </c>
      <c r="N9" s="7">
        <f t="shared" si="6"/>
        <v>0.69006382901118168</v>
      </c>
    </row>
    <row r="10" spans="1:16" x14ac:dyDescent="0.25">
      <c r="A10" s="1">
        <v>40848</v>
      </c>
      <c r="B10" s="2">
        <v>2732.9</v>
      </c>
      <c r="C10" s="7">
        <f t="shared" si="0"/>
        <v>2739.1596639999998</v>
      </c>
      <c r="D10" s="7">
        <f t="shared" si="1"/>
        <v>11.92713519999997</v>
      </c>
      <c r="F10" s="5">
        <f t="shared" si="2"/>
        <v>2745.419328</v>
      </c>
      <c r="K10" s="7">
        <f t="shared" si="3"/>
        <v>-12.519327999999859</v>
      </c>
      <c r="L10" s="7">
        <f t="shared" si="4"/>
        <v>12.519327999999859</v>
      </c>
      <c r="M10" s="7">
        <f t="shared" si="5"/>
        <v>156.73357357158048</v>
      </c>
      <c r="N10" s="7">
        <f t="shared" si="6"/>
        <v>0.45809682022759185</v>
      </c>
    </row>
    <row r="11" spans="1:16" x14ac:dyDescent="0.25">
      <c r="A11" s="1">
        <v>40878</v>
      </c>
      <c r="B11" s="2">
        <v>2704.4</v>
      </c>
      <c r="C11" s="7">
        <f t="shared" si="0"/>
        <v>2727.7433996</v>
      </c>
      <c r="D11" s="7">
        <f t="shared" si="1"/>
        <v>7.2584552800000122</v>
      </c>
      <c r="F11" s="5">
        <f t="shared" si="2"/>
        <v>2751.0867991999999</v>
      </c>
      <c r="K11" s="7">
        <f t="shared" si="3"/>
        <v>-46.686799199999768</v>
      </c>
      <c r="L11" s="7">
        <f t="shared" si="4"/>
        <v>46.686799199999768</v>
      </c>
      <c r="M11" s="7">
        <f t="shared" si="5"/>
        <v>2179.657219541099</v>
      </c>
      <c r="N11" s="7">
        <f t="shared" si="6"/>
        <v>1.7263274367696999</v>
      </c>
    </row>
    <row r="12" spans="1:16" x14ac:dyDescent="0.25">
      <c r="A12" s="1">
        <v>40909</v>
      </c>
      <c r="B12" s="2">
        <v>2763.8</v>
      </c>
      <c r="C12" s="7">
        <f t="shared" si="0"/>
        <v>2749.40092744</v>
      </c>
      <c r="D12" s="7">
        <f t="shared" si="1"/>
        <v>10.13826979200002</v>
      </c>
      <c r="F12" s="5">
        <f t="shared" si="2"/>
        <v>2735.0018548799999</v>
      </c>
      <c r="K12" s="7">
        <f t="shared" si="3"/>
        <v>28.798145120000299</v>
      </c>
      <c r="L12" s="7">
        <f t="shared" si="4"/>
        <v>28.798145120000299</v>
      </c>
      <c r="M12" s="7">
        <f t="shared" si="5"/>
        <v>829.33316235259701</v>
      </c>
      <c r="N12" s="7">
        <f t="shared" si="6"/>
        <v>1.0419764498154822</v>
      </c>
    </row>
    <row r="13" spans="1:16" x14ac:dyDescent="0.25">
      <c r="A13" s="1">
        <v>40940</v>
      </c>
      <c r="B13" s="2">
        <v>2770.3</v>
      </c>
      <c r="C13" s="7">
        <f t="shared" si="0"/>
        <v>2764.9195986160003</v>
      </c>
      <c r="D13" s="7">
        <f t="shared" si="1"/>
        <v>11.214350068800062</v>
      </c>
      <c r="F13" s="5">
        <f t="shared" si="2"/>
        <v>2759.5391972319999</v>
      </c>
      <c r="K13" s="7">
        <f t="shared" si="3"/>
        <v>10.760802768000303</v>
      </c>
      <c r="L13" s="7">
        <f t="shared" si="4"/>
        <v>10.760802768000303</v>
      </c>
      <c r="M13" s="7">
        <f t="shared" si="5"/>
        <v>115.79487621180299</v>
      </c>
      <c r="N13" s="7">
        <f t="shared" si="6"/>
        <v>0.38843456549833238</v>
      </c>
    </row>
    <row r="14" spans="1:16" x14ac:dyDescent="0.25">
      <c r="A14" s="1">
        <v>40969</v>
      </c>
      <c r="B14" s="2">
        <v>2813.1</v>
      </c>
      <c r="C14" s="7">
        <f t="shared" si="0"/>
        <v>2794.6169743424002</v>
      </c>
      <c r="D14" s="7">
        <f t="shared" si="1"/>
        <v>14.910955200320045</v>
      </c>
      <c r="F14" s="5">
        <f t="shared" si="2"/>
        <v>2776.1339486848005</v>
      </c>
      <c r="K14" s="7">
        <f t="shared" si="3"/>
        <v>36.966051315199365</v>
      </c>
      <c r="L14" s="7">
        <f t="shared" si="4"/>
        <v>36.966051315199365</v>
      </c>
      <c r="M14" s="7">
        <f t="shared" si="5"/>
        <v>1366.4889498379528</v>
      </c>
      <c r="N14" s="7">
        <f t="shared" si="6"/>
        <v>1.3140681566669996</v>
      </c>
    </row>
    <row r="15" spans="1:16" x14ac:dyDescent="0.25">
      <c r="A15" s="1">
        <v>41000</v>
      </c>
      <c r="B15" s="2">
        <v>2832.1</v>
      </c>
      <c r="C15" s="7">
        <f t="shared" si="0"/>
        <v>2820.8139647713601</v>
      </c>
      <c r="D15" s="7">
        <f t="shared" si="1"/>
        <v>17.16816224604802</v>
      </c>
      <c r="F15" s="5">
        <f t="shared" si="2"/>
        <v>2809.5279295427204</v>
      </c>
      <c r="K15" s="7">
        <f t="shared" si="3"/>
        <v>22.572070457279551</v>
      </c>
      <c r="L15" s="7">
        <f t="shared" si="4"/>
        <v>22.572070457279551</v>
      </c>
      <c r="M15" s="7">
        <f t="shared" si="5"/>
        <v>509.49836472839229</v>
      </c>
      <c r="N15" s="7">
        <f t="shared" si="6"/>
        <v>0.79700824325693131</v>
      </c>
    </row>
    <row r="16" spans="1:16" x14ac:dyDescent="0.25">
      <c r="A16" s="1">
        <v>41030</v>
      </c>
      <c r="B16" s="2">
        <v>2876.7</v>
      </c>
      <c r="C16" s="7">
        <f t="shared" si="0"/>
        <v>2857.3410635087039</v>
      </c>
      <c r="D16" s="7">
        <f t="shared" si="1"/>
        <v>21.039949544307166</v>
      </c>
      <c r="F16" s="5">
        <f t="shared" si="2"/>
        <v>2837.9821270174079</v>
      </c>
      <c r="K16" s="7">
        <f t="shared" si="3"/>
        <v>38.717872982591871</v>
      </c>
      <c r="L16" s="7">
        <f t="shared" si="4"/>
        <v>38.717872982591871</v>
      </c>
      <c r="M16" s="7">
        <f t="shared" si="5"/>
        <v>1499.0736882961176</v>
      </c>
      <c r="N16" s="7">
        <f t="shared" si="6"/>
        <v>1.3459127814020189</v>
      </c>
    </row>
    <row r="17" spans="1:14" x14ac:dyDescent="0.25">
      <c r="A17" s="1">
        <v>41061</v>
      </c>
      <c r="B17" s="2">
        <v>2910.3</v>
      </c>
      <c r="C17" s="7">
        <f t="shared" si="0"/>
        <v>2894.3405065265056</v>
      </c>
      <c r="D17" s="7">
        <f t="shared" si="1"/>
        <v>24.231848239006073</v>
      </c>
      <c r="F17" s="5">
        <f t="shared" si="2"/>
        <v>2878.381013053011</v>
      </c>
      <c r="K17" s="7">
        <f t="shared" si="3"/>
        <v>31.918986946989207</v>
      </c>
      <c r="L17" s="7">
        <f t="shared" si="4"/>
        <v>31.918986946989207</v>
      </c>
      <c r="M17" s="7">
        <f t="shared" si="5"/>
        <v>1018.8217277220674</v>
      </c>
      <c r="N17" s="7">
        <f t="shared" si="6"/>
        <v>1.0967593357038519</v>
      </c>
    </row>
    <row r="18" spans="1:14" x14ac:dyDescent="0.25">
      <c r="A18" s="1">
        <v>41091</v>
      </c>
      <c r="B18" s="2">
        <v>2921.7</v>
      </c>
      <c r="C18" s="7">
        <f t="shared" si="0"/>
        <v>2920.1361773827557</v>
      </c>
      <c r="D18" s="7">
        <f t="shared" si="1"/>
        <v>24.544612762454882</v>
      </c>
      <c r="F18" s="5">
        <f t="shared" si="2"/>
        <v>2918.5723547655116</v>
      </c>
      <c r="K18" s="7">
        <f t="shared" si="3"/>
        <v>3.1276452344882273</v>
      </c>
      <c r="L18" s="7">
        <f t="shared" si="4"/>
        <v>3.1276452344882273</v>
      </c>
      <c r="M18" s="7">
        <f t="shared" si="5"/>
        <v>9.7821647128169182</v>
      </c>
      <c r="N18" s="7">
        <f t="shared" si="6"/>
        <v>0.10704881522703313</v>
      </c>
    </row>
    <row r="19" spans="1:14" x14ac:dyDescent="0.25">
      <c r="A19" s="1">
        <v>41122</v>
      </c>
      <c r="B19" s="2">
        <v>2896.1</v>
      </c>
      <c r="C19" s="7">
        <f t="shared" si="0"/>
        <v>2920.3903950726053</v>
      </c>
      <c r="D19" s="7">
        <f t="shared" si="1"/>
        <v>19.686533747933829</v>
      </c>
      <c r="F19" s="5">
        <f t="shared" si="2"/>
        <v>2944.6807901452107</v>
      </c>
      <c r="K19" s="7">
        <f t="shared" si="3"/>
        <v>-48.580790145210813</v>
      </c>
      <c r="L19" s="7">
        <f t="shared" si="4"/>
        <v>48.580790145210813</v>
      </c>
      <c r="M19" s="7">
        <f t="shared" si="5"/>
        <v>2360.0931711330122</v>
      </c>
      <c r="N19" s="7">
        <f t="shared" si="6"/>
        <v>1.6774555486761786</v>
      </c>
    </row>
    <row r="20" spans="1:14" x14ac:dyDescent="0.25">
      <c r="A20" s="1">
        <v>41153</v>
      </c>
      <c r="B20" s="2">
        <v>2896.2</v>
      </c>
      <c r="C20" s="7">
        <f t="shared" si="0"/>
        <v>2918.1384644102695</v>
      </c>
      <c r="D20" s="7">
        <f t="shared" si="1"/>
        <v>15.298840865879908</v>
      </c>
      <c r="F20" s="5">
        <f t="shared" si="2"/>
        <v>2940.0769288205393</v>
      </c>
      <c r="K20" s="7">
        <f t="shared" si="3"/>
        <v>-43.876928820539433</v>
      </c>
      <c r="L20" s="7">
        <f t="shared" si="4"/>
        <v>43.876928820539433</v>
      </c>
      <c r="M20" s="7">
        <f t="shared" si="5"/>
        <v>1925.1848827226841</v>
      </c>
      <c r="N20" s="7">
        <f t="shared" si="6"/>
        <v>1.5149826952744783</v>
      </c>
    </row>
    <row r="21" spans="1:14" x14ac:dyDescent="0.25">
      <c r="A21" s="1">
        <v>41183</v>
      </c>
      <c r="B21" s="2">
        <v>2886.6</v>
      </c>
      <c r="C21" s="7">
        <f t="shared" si="0"/>
        <v>2910.0186526380749</v>
      </c>
      <c r="D21" s="7">
        <f t="shared" si="1"/>
        <v>10.615110338264993</v>
      </c>
      <c r="F21" s="5">
        <f t="shared" si="2"/>
        <v>2933.4373052761493</v>
      </c>
      <c r="K21" s="7">
        <f t="shared" si="3"/>
        <v>-46.837305276149436</v>
      </c>
      <c r="L21" s="7">
        <f t="shared" si="4"/>
        <v>46.837305276149436</v>
      </c>
      <c r="M21" s="7">
        <f t="shared" si="5"/>
        <v>2193.7331655312159</v>
      </c>
      <c r="N21" s="7">
        <f t="shared" si="6"/>
        <v>1.6225769166545223</v>
      </c>
    </row>
    <row r="22" spans="1:14" x14ac:dyDescent="0.25">
      <c r="A22" s="1">
        <v>41214</v>
      </c>
      <c r="B22" s="2">
        <v>2884.7</v>
      </c>
      <c r="C22" s="7">
        <f t="shared" si="0"/>
        <v>2902.6668814881696</v>
      </c>
      <c r="D22" s="7">
        <f t="shared" si="1"/>
        <v>7.0217340406309363</v>
      </c>
      <c r="F22" s="5">
        <f t="shared" si="2"/>
        <v>2920.6337629763398</v>
      </c>
      <c r="K22" s="7">
        <f t="shared" si="3"/>
        <v>-35.933762976339949</v>
      </c>
      <c r="L22" s="7">
        <f t="shared" si="4"/>
        <v>35.933762976339949</v>
      </c>
      <c r="M22" s="7">
        <f t="shared" si="5"/>
        <v>1291.2353216397796</v>
      </c>
      <c r="N22" s="7">
        <f t="shared" si="6"/>
        <v>1.2456672436073057</v>
      </c>
    </row>
    <row r="23" spans="1:14" x14ac:dyDescent="0.25">
      <c r="A23" s="1">
        <v>41244</v>
      </c>
      <c r="B23" s="2">
        <v>2868.9</v>
      </c>
      <c r="C23" s="7">
        <f t="shared" si="0"/>
        <v>2889.2943077644004</v>
      </c>
      <c r="D23" s="7">
        <f t="shared" si="1"/>
        <v>2.9428724877509165</v>
      </c>
      <c r="F23" s="5">
        <f t="shared" si="2"/>
        <v>2909.6886155288007</v>
      </c>
      <c r="K23" s="7">
        <f t="shared" si="3"/>
        <v>-40.788615528800619</v>
      </c>
      <c r="L23" s="7">
        <f t="shared" si="4"/>
        <v>40.788615528800619</v>
      </c>
      <c r="M23" s="7">
        <f t="shared" si="5"/>
        <v>1663.7111567563149</v>
      </c>
      <c r="N23" s="7">
        <f t="shared" si="6"/>
        <v>1.4217510379867064</v>
      </c>
    </row>
    <row r="24" spans="1:14" x14ac:dyDescent="0.25">
      <c r="A24" s="1">
        <v>41275</v>
      </c>
      <c r="B24" s="2">
        <v>2870.9</v>
      </c>
      <c r="C24" s="7">
        <f t="shared" si="0"/>
        <v>2881.5685901260758</v>
      </c>
      <c r="D24" s="7">
        <f t="shared" si="1"/>
        <v>0.80915446253581957</v>
      </c>
      <c r="F24" s="5">
        <f t="shared" si="2"/>
        <v>2892.2371802521511</v>
      </c>
      <c r="K24" s="7">
        <f t="shared" si="3"/>
        <v>-21.337180252151029</v>
      </c>
      <c r="L24" s="7">
        <f t="shared" si="4"/>
        <v>21.337180252151029</v>
      </c>
      <c r="M24" s="7">
        <f t="shared" si="5"/>
        <v>455.27526111278382</v>
      </c>
      <c r="N24" s="7">
        <f t="shared" si="6"/>
        <v>0.74322269156539855</v>
      </c>
    </row>
    <row r="25" spans="1:14" x14ac:dyDescent="0.25">
      <c r="A25" s="1">
        <v>41306</v>
      </c>
      <c r="B25" s="2">
        <v>2915.6</v>
      </c>
      <c r="C25" s="7">
        <f t="shared" si="0"/>
        <v>2898.988872294306</v>
      </c>
      <c r="D25" s="7">
        <f t="shared" si="1"/>
        <v>4.1313800036746935</v>
      </c>
      <c r="F25" s="5">
        <f t="shared" si="2"/>
        <v>2882.3777445886117</v>
      </c>
      <c r="K25" s="7">
        <f t="shared" si="3"/>
        <v>33.222255411388232</v>
      </c>
      <c r="L25" s="7">
        <f t="shared" si="4"/>
        <v>33.222255411388232</v>
      </c>
      <c r="M25" s="7">
        <f t="shared" si="5"/>
        <v>1103.7182546195147</v>
      </c>
      <c r="N25" s="7">
        <f t="shared" si="6"/>
        <v>1.1394654757644476</v>
      </c>
    </row>
    <row r="26" spans="1:14" x14ac:dyDescent="0.25">
      <c r="A26" s="1">
        <v>41334</v>
      </c>
      <c r="B26" s="2">
        <v>2919</v>
      </c>
      <c r="C26" s="7">
        <f t="shared" si="0"/>
        <v>2911.0601261489901</v>
      </c>
      <c r="D26" s="7">
        <f t="shared" si="1"/>
        <v>5.71935477387657</v>
      </c>
      <c r="F26" s="5">
        <f t="shared" si="2"/>
        <v>2903.1202522979806</v>
      </c>
      <c r="K26" s="7">
        <f t="shared" si="3"/>
        <v>15.879747702019358</v>
      </c>
      <c r="L26" s="7">
        <f t="shared" si="4"/>
        <v>15.879747702019358</v>
      </c>
      <c r="M26" s="7">
        <f t="shared" si="5"/>
        <v>252.16638707978908</v>
      </c>
      <c r="N26" s="7">
        <f t="shared" si="6"/>
        <v>0.54401328201505161</v>
      </c>
    </row>
    <row r="27" spans="1:14" x14ac:dyDescent="0.25">
      <c r="A27" s="1">
        <v>41365</v>
      </c>
      <c r="B27" s="2">
        <v>2919.7</v>
      </c>
      <c r="C27" s="7">
        <f t="shared" si="0"/>
        <v>2918.239740461433</v>
      </c>
      <c r="D27" s="7">
        <f t="shared" si="1"/>
        <v>6.0114066815898433</v>
      </c>
      <c r="F27" s="5">
        <f t="shared" si="2"/>
        <v>2916.7794809228667</v>
      </c>
      <c r="K27" s="7">
        <f t="shared" si="3"/>
        <v>2.9205190771331218</v>
      </c>
      <c r="L27" s="7">
        <f t="shared" si="4"/>
        <v>2.9205190771331218</v>
      </c>
      <c r="M27" s="7">
        <f t="shared" si="5"/>
        <v>8.5294316798985008</v>
      </c>
      <c r="N27" s="7">
        <f t="shared" si="6"/>
        <v>0.10002805346895646</v>
      </c>
    </row>
    <row r="28" spans="1:14" x14ac:dyDescent="0.25">
      <c r="A28" s="1">
        <v>41395</v>
      </c>
      <c r="B28" s="2">
        <v>2941</v>
      </c>
      <c r="C28" s="7">
        <f t="shared" si="0"/>
        <v>2932.6255735715113</v>
      </c>
      <c r="D28" s="7">
        <f t="shared" si="1"/>
        <v>7.6862919672875227</v>
      </c>
      <c r="F28" s="5">
        <f t="shared" si="2"/>
        <v>2924.251147143023</v>
      </c>
      <c r="K28" s="7">
        <f t="shared" si="3"/>
        <v>16.74885285697701</v>
      </c>
      <c r="L28" s="7">
        <f t="shared" si="4"/>
        <v>16.74885285697701</v>
      </c>
      <c r="M28" s="7">
        <f t="shared" si="5"/>
        <v>280.52407202466696</v>
      </c>
      <c r="N28" s="7">
        <f t="shared" si="6"/>
        <v>0.56949516684722912</v>
      </c>
    </row>
    <row r="29" spans="1:14" x14ac:dyDescent="0.25">
      <c r="A29" s="1">
        <v>41426</v>
      </c>
      <c r="B29" s="2">
        <v>2970.1</v>
      </c>
      <c r="C29" s="7">
        <f t="shared" si="0"/>
        <v>2955.2059327693996</v>
      </c>
      <c r="D29" s="7">
        <f t="shared" si="1"/>
        <v>10.665105413407691</v>
      </c>
      <c r="F29" s="5">
        <f t="shared" si="2"/>
        <v>2940.3118655387989</v>
      </c>
      <c r="K29" s="7">
        <f t="shared" si="3"/>
        <v>29.788134461201025</v>
      </c>
      <c r="L29" s="7">
        <f t="shared" si="4"/>
        <v>29.788134461201025</v>
      </c>
      <c r="M29" s="7">
        <f t="shared" si="5"/>
        <v>887.33295467859205</v>
      </c>
      <c r="N29" s="7">
        <f t="shared" si="6"/>
        <v>1.0029337214639584</v>
      </c>
    </row>
    <row r="30" spans="1:14" x14ac:dyDescent="0.25">
      <c r="A30" s="1">
        <v>41456</v>
      </c>
      <c r="B30" s="2">
        <v>2959.1</v>
      </c>
      <c r="C30" s="7">
        <f t="shared" si="0"/>
        <v>2962.4855190914036</v>
      </c>
      <c r="D30" s="7">
        <f t="shared" si="1"/>
        <v>9.9880015951269492</v>
      </c>
      <c r="F30" s="5">
        <f t="shared" si="2"/>
        <v>2965.8710381828073</v>
      </c>
      <c r="K30" s="7">
        <f t="shared" si="3"/>
        <v>-6.7710381828073878</v>
      </c>
      <c r="L30" s="7">
        <f t="shared" si="4"/>
        <v>6.7710381828073878</v>
      </c>
      <c r="M30" s="7">
        <f t="shared" si="5"/>
        <v>45.846958073035573</v>
      </c>
      <c r="N30" s="7">
        <f t="shared" si="6"/>
        <v>0.22882086387102119</v>
      </c>
    </row>
    <row r="31" spans="1:14" x14ac:dyDescent="0.25">
      <c r="A31" s="1">
        <v>41487</v>
      </c>
      <c r="B31" s="2">
        <v>2985.9</v>
      </c>
      <c r="C31" s="7">
        <f t="shared" si="0"/>
        <v>2979.1867603432656</v>
      </c>
      <c r="D31" s="7">
        <f t="shared" si="1"/>
        <v>11.330649526473966</v>
      </c>
      <c r="F31" s="5">
        <f t="shared" si="2"/>
        <v>2972.4735206865307</v>
      </c>
      <c r="K31" s="7">
        <f t="shared" si="3"/>
        <v>13.426479313469372</v>
      </c>
      <c r="L31" s="7">
        <f t="shared" si="4"/>
        <v>13.426479313469372</v>
      </c>
      <c r="M31" s="7">
        <f t="shared" si="5"/>
        <v>180.27034675502097</v>
      </c>
      <c r="N31" s="7">
        <f t="shared" si="6"/>
        <v>0.44966272525769019</v>
      </c>
    </row>
    <row r="32" spans="1:14" x14ac:dyDescent="0.25">
      <c r="A32" s="1">
        <v>41518</v>
      </c>
      <c r="B32" s="2">
        <v>2998.8</v>
      </c>
      <c r="C32" s="7">
        <f t="shared" si="0"/>
        <v>2994.65870493487</v>
      </c>
      <c r="D32" s="7">
        <f t="shared" si="1"/>
        <v>12.158908539500047</v>
      </c>
      <c r="F32" s="5">
        <f t="shared" si="2"/>
        <v>2990.5174098697398</v>
      </c>
      <c r="K32" s="7">
        <f t="shared" si="3"/>
        <v>8.2825901302603597</v>
      </c>
      <c r="L32" s="7">
        <f t="shared" si="4"/>
        <v>8.2825901302603597</v>
      </c>
      <c r="M32" s="7">
        <f t="shared" si="5"/>
        <v>68.601299265886325</v>
      </c>
      <c r="N32" s="7">
        <f t="shared" si="6"/>
        <v>0.27619681640190608</v>
      </c>
    </row>
    <row r="33" spans="1:14" x14ac:dyDescent="0.25">
      <c r="A33" s="1">
        <v>41548</v>
      </c>
      <c r="B33" s="2">
        <v>3074.7</v>
      </c>
      <c r="C33" s="7">
        <f t="shared" si="0"/>
        <v>3040.7588067371848</v>
      </c>
      <c r="D33" s="7">
        <f t="shared" si="1"/>
        <v>18.947147192063007</v>
      </c>
      <c r="F33" s="5">
        <f t="shared" si="2"/>
        <v>3006.8176134743699</v>
      </c>
      <c r="K33" s="7">
        <f t="shared" si="3"/>
        <v>67.882386525629954</v>
      </c>
      <c r="L33" s="7">
        <f t="shared" si="4"/>
        <v>67.882386525629954</v>
      </c>
      <c r="M33" s="7">
        <f t="shared" si="5"/>
        <v>4608.0184004150269</v>
      </c>
      <c r="N33" s="7">
        <f t="shared" si="6"/>
        <v>2.2077726778427151</v>
      </c>
    </row>
    <row r="34" spans="1:14" x14ac:dyDescent="0.25">
      <c r="A34" s="1">
        <v>41579</v>
      </c>
      <c r="B34" s="2">
        <v>3127.2</v>
      </c>
      <c r="C34" s="7">
        <f t="shared" si="0"/>
        <v>3093.4529769646238</v>
      </c>
      <c r="D34" s="7">
        <f t="shared" si="1"/>
        <v>25.696551799138192</v>
      </c>
      <c r="F34" s="5">
        <f t="shared" si="2"/>
        <v>3059.7059539292477</v>
      </c>
      <c r="K34" s="7">
        <f t="shared" si="3"/>
        <v>67.49404607075212</v>
      </c>
      <c r="L34" s="7">
        <f t="shared" si="4"/>
        <v>67.49404607075212</v>
      </c>
      <c r="M34" s="7">
        <f t="shared" si="5"/>
        <v>4555.4462550008093</v>
      </c>
      <c r="N34" s="7">
        <f t="shared" si="6"/>
        <v>2.1582900380772618</v>
      </c>
    </row>
    <row r="35" spans="1:14" x14ac:dyDescent="0.25">
      <c r="A35" s="1">
        <v>41609</v>
      </c>
      <c r="B35" s="2">
        <v>3171</v>
      </c>
      <c r="C35" s="7">
        <f t="shared" si="0"/>
        <v>3145.0747643818809</v>
      </c>
      <c r="D35" s="7">
        <f t="shared" si="1"/>
        <v>30.881598922761977</v>
      </c>
      <c r="F35" s="5">
        <f t="shared" si="2"/>
        <v>3119.1495287637617</v>
      </c>
      <c r="K35" s="7">
        <f t="shared" si="3"/>
        <v>51.850471236238263</v>
      </c>
      <c r="L35" s="7">
        <f t="shared" si="4"/>
        <v>51.850471236238263</v>
      </c>
      <c r="M35" s="7">
        <f t="shared" si="5"/>
        <v>2688.4713674199716</v>
      </c>
      <c r="N35" s="7">
        <f t="shared" si="6"/>
        <v>1.6351457343499927</v>
      </c>
    </row>
    <row r="36" spans="1:14" x14ac:dyDescent="0.25">
      <c r="A36" s="1">
        <v>41640</v>
      </c>
      <c r="B36" s="2">
        <v>3223.4</v>
      </c>
      <c r="C36" s="7">
        <f t="shared" si="0"/>
        <v>3199.6781816523217</v>
      </c>
      <c r="D36" s="7">
        <f t="shared" si="1"/>
        <v>35.625962592297739</v>
      </c>
      <c r="F36" s="5">
        <f t="shared" si="2"/>
        <v>3175.9563633046428</v>
      </c>
      <c r="K36" s="7">
        <f t="shared" si="3"/>
        <v>47.443636695357327</v>
      </c>
      <c r="L36" s="7">
        <f t="shared" si="4"/>
        <v>47.443636695357327</v>
      </c>
      <c r="M36" s="7">
        <f t="shared" si="5"/>
        <v>2250.8986628810562</v>
      </c>
      <c r="N36" s="7">
        <f t="shared" si="6"/>
        <v>1.4718507382067794</v>
      </c>
    </row>
    <row r="37" spans="1:14" x14ac:dyDescent="0.25">
      <c r="A37" s="1">
        <v>41671</v>
      </c>
      <c r="B37" s="2">
        <v>3217.1</v>
      </c>
      <c r="C37" s="7">
        <f t="shared" si="0"/>
        <v>3226.2020721223098</v>
      </c>
      <c r="D37" s="7">
        <f t="shared" si="1"/>
        <v>33.805548167835823</v>
      </c>
      <c r="F37" s="5">
        <f t="shared" si="2"/>
        <v>3235.3041442446192</v>
      </c>
      <c r="K37" s="7">
        <f t="shared" si="3"/>
        <v>-18.204144244619329</v>
      </c>
      <c r="L37" s="7">
        <f t="shared" si="4"/>
        <v>18.204144244619329</v>
      </c>
      <c r="M37" s="7">
        <f t="shared" si="5"/>
        <v>331.39086767890706</v>
      </c>
      <c r="N37" s="7">
        <f t="shared" si="6"/>
        <v>0.56585571616111807</v>
      </c>
    </row>
    <row r="38" spans="1:14" x14ac:dyDescent="0.25">
      <c r="A38" s="1">
        <v>41699</v>
      </c>
      <c r="B38" s="2">
        <v>3259.1</v>
      </c>
      <c r="C38" s="7">
        <f t="shared" si="0"/>
        <v>3259.5538101450729</v>
      </c>
      <c r="D38" s="7">
        <f t="shared" si="1"/>
        <v>33.714786138821289</v>
      </c>
      <c r="F38" s="5">
        <f t="shared" si="2"/>
        <v>3260.0076202901455</v>
      </c>
      <c r="K38" s="7">
        <f t="shared" si="3"/>
        <v>-0.90762029014558721</v>
      </c>
      <c r="L38" s="7">
        <f t="shared" si="4"/>
        <v>0.90762029014558721</v>
      </c>
      <c r="M38" s="7">
        <f t="shared" si="5"/>
        <v>0.8237745910839599</v>
      </c>
      <c r="N38" s="7">
        <f t="shared" si="6"/>
        <v>2.7848801514086318E-2</v>
      </c>
    </row>
    <row r="39" spans="1:14" x14ac:dyDescent="0.25">
      <c r="A39" s="1">
        <v>41730</v>
      </c>
      <c r="B39" s="2">
        <v>3263.6</v>
      </c>
      <c r="C39" s="7">
        <f t="shared" si="0"/>
        <v>3278.4342981419468</v>
      </c>
      <c r="D39" s="7">
        <f t="shared" si="1"/>
        <v>30.747926510431803</v>
      </c>
      <c r="F39" s="5">
        <f t="shared" si="2"/>
        <v>3293.2685962838941</v>
      </c>
      <c r="K39" s="7">
        <f t="shared" si="3"/>
        <v>-29.668596283894203</v>
      </c>
      <c r="L39" s="7">
        <f t="shared" si="4"/>
        <v>29.668596283894203</v>
      </c>
      <c r="M39" s="7">
        <f t="shared" si="5"/>
        <v>880.22560545670092</v>
      </c>
      <c r="N39" s="7">
        <f t="shared" si="6"/>
        <v>0.9090757532753464</v>
      </c>
    </row>
    <row r="40" spans="1:14" x14ac:dyDescent="0.25">
      <c r="A40" s="1">
        <v>41760</v>
      </c>
      <c r="B40" s="2">
        <v>3267.6</v>
      </c>
      <c r="C40" s="7">
        <f t="shared" si="0"/>
        <v>3288.3911123261892</v>
      </c>
      <c r="D40" s="7">
        <f t="shared" si="1"/>
        <v>26.589704045193919</v>
      </c>
      <c r="F40" s="5">
        <f t="shared" si="2"/>
        <v>3309.1822246523784</v>
      </c>
      <c r="K40" s="7">
        <f t="shared" si="3"/>
        <v>-41.5822246523785</v>
      </c>
      <c r="L40" s="7">
        <f t="shared" si="4"/>
        <v>41.5822246523785</v>
      </c>
      <c r="M40" s="7">
        <f t="shared" si="5"/>
        <v>1729.0814070408742</v>
      </c>
      <c r="N40" s="7">
        <f t="shared" si="6"/>
        <v>1.2725616554161618</v>
      </c>
    </row>
    <row r="41" spans="1:14" x14ac:dyDescent="0.25">
      <c r="A41" s="1">
        <v>41791</v>
      </c>
      <c r="B41" s="2">
        <v>3242.3</v>
      </c>
      <c r="C41" s="7">
        <f t="shared" si="0"/>
        <v>3278.6404081856917</v>
      </c>
      <c r="D41" s="7">
        <f t="shared" si="1"/>
        <v>19.321622408055653</v>
      </c>
      <c r="F41" s="5">
        <f t="shared" si="2"/>
        <v>3314.9808163713833</v>
      </c>
      <c r="K41" s="7">
        <f t="shared" si="3"/>
        <v>-72.680816371383116</v>
      </c>
      <c r="L41" s="7">
        <f t="shared" si="4"/>
        <v>72.680816371383116</v>
      </c>
      <c r="M41" s="7">
        <f t="shared" si="5"/>
        <v>5282.5010684107119</v>
      </c>
      <c r="N41" s="7">
        <f t="shared" si="6"/>
        <v>2.2416437828511588</v>
      </c>
    </row>
    <row r="42" spans="1:14" x14ac:dyDescent="0.25">
      <c r="A42" s="1">
        <v>41821</v>
      </c>
      <c r="B42" s="2">
        <v>3295.3</v>
      </c>
      <c r="C42" s="7">
        <f t="shared" si="0"/>
        <v>3296.6310152968736</v>
      </c>
      <c r="D42" s="7">
        <f t="shared" si="1"/>
        <v>19.055419348680886</v>
      </c>
      <c r="F42" s="5">
        <f t="shared" si="2"/>
        <v>3297.9620305937474</v>
      </c>
      <c r="K42" s="7">
        <f t="shared" si="3"/>
        <v>-2.662030593747204</v>
      </c>
      <c r="L42" s="7">
        <f t="shared" si="4"/>
        <v>2.662030593747204</v>
      </c>
      <c r="M42" s="7">
        <f t="shared" si="5"/>
        <v>7.0864068820460915</v>
      </c>
      <c r="N42" s="7">
        <f t="shared" si="6"/>
        <v>8.0782647824088963E-2</v>
      </c>
    </row>
    <row r="43" spans="1:14" x14ac:dyDescent="0.25">
      <c r="A43" s="1">
        <v>41852</v>
      </c>
      <c r="B43" s="2">
        <v>3300.3</v>
      </c>
      <c r="C43" s="7">
        <f t="shared" si="0"/>
        <v>3307.9932173227771</v>
      </c>
      <c r="D43" s="7">
        <f t="shared" si="1"/>
        <v>17.516775884125423</v>
      </c>
      <c r="F43" s="5">
        <f t="shared" si="2"/>
        <v>3315.6864346455545</v>
      </c>
      <c r="K43" s="7">
        <f t="shared" si="3"/>
        <v>-15.386434645554345</v>
      </c>
      <c r="L43" s="7">
        <f t="shared" si="4"/>
        <v>15.386434645554345</v>
      </c>
      <c r="M43" s="7">
        <f t="shared" si="5"/>
        <v>236.74237110191507</v>
      </c>
      <c r="N43" s="7">
        <f t="shared" si="6"/>
        <v>0.46621321230052859</v>
      </c>
    </row>
    <row r="44" spans="1:14" x14ac:dyDescent="0.25">
      <c r="A44" s="1">
        <v>41883</v>
      </c>
      <c r="B44" s="2">
        <v>3325.6</v>
      </c>
      <c r="C44" s="7">
        <f t="shared" si="0"/>
        <v>3325.5549966034514</v>
      </c>
      <c r="D44" s="7">
        <f t="shared" si="1"/>
        <v>17.525776563435194</v>
      </c>
      <c r="F44" s="5">
        <f t="shared" si="2"/>
        <v>3325.5099932069024</v>
      </c>
      <c r="K44" s="7">
        <f t="shared" si="3"/>
        <v>9.0006793097472837E-2</v>
      </c>
      <c r="L44" s="7">
        <f t="shared" si="4"/>
        <v>9.0006793097472837E-2</v>
      </c>
      <c r="M44" s="7">
        <f t="shared" si="5"/>
        <v>8.1012228036912836E-3</v>
      </c>
      <c r="N44" s="7">
        <f t="shared" si="6"/>
        <v>2.70648283309697E-3</v>
      </c>
    </row>
    <row r="45" spans="1:14" x14ac:dyDescent="0.25">
      <c r="A45" s="1">
        <v>41913</v>
      </c>
      <c r="B45" s="2">
        <v>3289.8</v>
      </c>
      <c r="C45" s="7">
        <f t="shared" si="0"/>
        <v>3316.4403865834433</v>
      </c>
      <c r="D45" s="7">
        <f t="shared" si="1"/>
        <v>12.197699246746545</v>
      </c>
      <c r="F45" s="5">
        <f t="shared" si="2"/>
        <v>3343.0807731668865</v>
      </c>
      <c r="K45" s="7">
        <f t="shared" si="3"/>
        <v>-53.28077316688632</v>
      </c>
      <c r="L45" s="7">
        <f t="shared" si="4"/>
        <v>53.28077316688632</v>
      </c>
      <c r="M45" s="7">
        <f t="shared" si="5"/>
        <v>2838.8407892611931</v>
      </c>
      <c r="N45" s="7">
        <f t="shared" si="6"/>
        <v>1.6195748424489731</v>
      </c>
    </row>
    <row r="46" spans="1:14" x14ac:dyDescent="0.25">
      <c r="A46" s="1">
        <v>41944</v>
      </c>
      <c r="B46" s="2">
        <v>3318.7</v>
      </c>
      <c r="C46" s="7">
        <f t="shared" si="0"/>
        <v>3323.6690429150949</v>
      </c>
      <c r="D46" s="7">
        <f t="shared" si="1"/>
        <v>11.203890663727549</v>
      </c>
      <c r="F46" s="5">
        <f t="shared" si="2"/>
        <v>3328.63808583019</v>
      </c>
      <c r="K46" s="7">
        <f t="shared" si="3"/>
        <v>-9.9380858301901753</v>
      </c>
      <c r="L46" s="7">
        <f t="shared" si="4"/>
        <v>9.9380858301901753</v>
      </c>
      <c r="M46" s="7">
        <f t="shared" si="5"/>
        <v>98.76554996822675</v>
      </c>
      <c r="N46" s="7">
        <f t="shared" si="6"/>
        <v>0.29945719197849086</v>
      </c>
    </row>
    <row r="47" spans="1:14" x14ac:dyDescent="0.25">
      <c r="A47" s="1">
        <v>41974</v>
      </c>
      <c r="B47" s="2">
        <v>3326.1</v>
      </c>
      <c r="C47" s="7">
        <f t="shared" si="0"/>
        <v>3330.4864667894112</v>
      </c>
      <c r="D47" s="7">
        <f t="shared" si="1"/>
        <v>10.326597305845304</v>
      </c>
      <c r="F47" s="5">
        <f t="shared" si="2"/>
        <v>3334.8729335788225</v>
      </c>
      <c r="K47" s="7">
        <f t="shared" si="3"/>
        <v>-8.7729335788226308</v>
      </c>
      <c r="L47" s="7">
        <f t="shared" si="4"/>
        <v>8.7729335788226308</v>
      </c>
      <c r="M47" s="7">
        <f t="shared" si="5"/>
        <v>76.964363578433648</v>
      </c>
      <c r="N47" s="7">
        <f t="shared" si="6"/>
        <v>0.26376036736185415</v>
      </c>
    </row>
    <row r="48" spans="1:14" x14ac:dyDescent="0.25">
      <c r="A48" s="1">
        <v>42005</v>
      </c>
      <c r="B48" s="2">
        <v>3390.7</v>
      </c>
      <c r="C48" s="7">
        <f t="shared" si="0"/>
        <v>3365.7565320476278</v>
      </c>
      <c r="D48" s="7">
        <f t="shared" si="1"/>
        <v>15.315290896319567</v>
      </c>
      <c r="F48" s="5">
        <f t="shared" si="2"/>
        <v>3340.8130640952563</v>
      </c>
      <c r="K48" s="7">
        <f t="shared" si="3"/>
        <v>49.886935904743495</v>
      </c>
      <c r="L48" s="7">
        <f t="shared" si="4"/>
        <v>49.886935904743495</v>
      </c>
      <c r="M48" s="7">
        <f t="shared" si="5"/>
        <v>2488.7063739639857</v>
      </c>
      <c r="N48" s="7">
        <f t="shared" si="6"/>
        <v>1.4712872240169728</v>
      </c>
    </row>
    <row r="49" spans="1:14" x14ac:dyDescent="0.25">
      <c r="A49" s="1">
        <v>42036</v>
      </c>
      <c r="B49" s="2">
        <v>3382.9</v>
      </c>
      <c r="C49" s="7">
        <f t="shared" si="0"/>
        <v>3381.9859114719738</v>
      </c>
      <c r="D49" s="7">
        <f t="shared" si="1"/>
        <v>15.498108601924857</v>
      </c>
      <c r="F49" s="5">
        <f t="shared" si="2"/>
        <v>3381.0718229439476</v>
      </c>
      <c r="K49" s="7">
        <f t="shared" si="3"/>
        <v>1.8281770560524819</v>
      </c>
      <c r="L49" s="7">
        <f t="shared" si="4"/>
        <v>1.8281770560524819</v>
      </c>
      <c r="M49" s="7">
        <f t="shared" si="5"/>
        <v>3.3422313482767199</v>
      </c>
      <c r="N49" s="7">
        <f t="shared" si="6"/>
        <v>5.4041711432572102E-2</v>
      </c>
    </row>
    <row r="50" spans="1:14" x14ac:dyDescent="0.25">
      <c r="A50" s="1">
        <v>42064</v>
      </c>
      <c r="B50" s="2">
        <v>3340.8</v>
      </c>
      <c r="C50" s="7">
        <f t="shared" si="0"/>
        <v>3369.1420100369496</v>
      </c>
      <c r="D50" s="7">
        <f t="shared" si="1"/>
        <v>9.8297065945350397</v>
      </c>
      <c r="F50" s="5">
        <f t="shared" si="2"/>
        <v>3397.4840200738986</v>
      </c>
      <c r="K50" s="7">
        <f t="shared" si="3"/>
        <v>-56.684020073898409</v>
      </c>
      <c r="L50" s="7">
        <f t="shared" si="4"/>
        <v>56.684020073898409</v>
      </c>
      <c r="M50" s="7">
        <f t="shared" si="5"/>
        <v>3213.0781317381179</v>
      </c>
      <c r="N50" s="7">
        <f t="shared" si="6"/>
        <v>1.6967199495300049</v>
      </c>
    </row>
    <row r="51" spans="1:14" x14ac:dyDescent="0.25">
      <c r="A51" s="1">
        <v>42095</v>
      </c>
      <c r="B51" s="2">
        <v>3380.4</v>
      </c>
      <c r="C51" s="7">
        <f t="shared" si="0"/>
        <v>3379.6858583157423</v>
      </c>
      <c r="D51" s="7">
        <f t="shared" si="1"/>
        <v>9.9725349313865657</v>
      </c>
      <c r="F51" s="5">
        <f t="shared" si="2"/>
        <v>3378.9717166314845</v>
      </c>
      <c r="K51" s="7">
        <f t="shared" si="3"/>
        <v>1.428283368515622</v>
      </c>
      <c r="L51" s="7">
        <f t="shared" si="4"/>
        <v>1.428283368515622</v>
      </c>
      <c r="M51" s="7">
        <f t="shared" si="5"/>
        <v>2.0399933807783319</v>
      </c>
      <c r="N51" s="7">
        <f t="shared" si="6"/>
        <v>4.2251904168607919E-2</v>
      </c>
    </row>
    <row r="52" spans="1:14" x14ac:dyDescent="0.25">
      <c r="A52" s="1">
        <v>42125</v>
      </c>
      <c r="B52" s="2">
        <v>3375.3</v>
      </c>
      <c r="C52" s="7">
        <f t="shared" si="0"/>
        <v>3382.4791966235643</v>
      </c>
      <c r="D52" s="7">
        <f t="shared" si="1"/>
        <v>8.5366956066736677</v>
      </c>
      <c r="F52" s="5">
        <f t="shared" si="2"/>
        <v>3389.658393247129</v>
      </c>
      <c r="K52" s="7">
        <f t="shared" si="3"/>
        <v>-14.358393247128788</v>
      </c>
      <c r="L52" s="7">
        <f t="shared" si="4"/>
        <v>14.358393247128788</v>
      </c>
      <c r="M52" s="7">
        <f t="shared" si="5"/>
        <v>206.16345663919358</v>
      </c>
      <c r="N52" s="7">
        <f t="shared" si="6"/>
        <v>0.42539606100580063</v>
      </c>
    </row>
    <row r="53" spans="1:14" x14ac:dyDescent="0.25">
      <c r="A53" s="1">
        <v>42156</v>
      </c>
      <c r="B53" s="2">
        <v>3425.9</v>
      </c>
      <c r="C53" s="7">
        <f t="shared" si="0"/>
        <v>3408.4579461151188</v>
      </c>
      <c r="D53" s="7">
        <f t="shared" si="1"/>
        <v>12.025106383649831</v>
      </c>
      <c r="F53" s="5">
        <f t="shared" si="2"/>
        <v>3391.015892230238</v>
      </c>
      <c r="K53" s="7">
        <f t="shared" si="3"/>
        <v>34.884107769762068</v>
      </c>
      <c r="L53" s="7">
        <f t="shared" si="4"/>
        <v>34.884107769762068</v>
      </c>
      <c r="M53" s="7">
        <f t="shared" si="5"/>
        <v>1216.9009748923743</v>
      </c>
      <c r="N53" s="7">
        <f t="shared" si="6"/>
        <v>1.0182465270370433</v>
      </c>
    </row>
    <row r="54" spans="1:14" x14ac:dyDescent="0.25">
      <c r="A54" s="1">
        <v>42186</v>
      </c>
      <c r="B54" s="2">
        <v>3417.6</v>
      </c>
      <c r="C54" s="7">
        <f t="shared" si="0"/>
        <v>3419.0415262493843</v>
      </c>
      <c r="D54" s="7">
        <f t="shared" si="1"/>
        <v>11.736801133772968</v>
      </c>
      <c r="F54" s="5">
        <f t="shared" si="2"/>
        <v>3420.4830524987688</v>
      </c>
      <c r="K54" s="7">
        <f t="shared" si="3"/>
        <v>-2.8830524987688477</v>
      </c>
      <c r="L54" s="7">
        <f t="shared" si="4"/>
        <v>2.8830524987688477</v>
      </c>
      <c r="M54" s="7">
        <f t="shared" si="5"/>
        <v>8.3119917106572974</v>
      </c>
      <c r="N54" s="7">
        <f t="shared" si="6"/>
        <v>8.4358979949931176E-2</v>
      </c>
    </row>
    <row r="55" spans="1:14" x14ac:dyDescent="0.25">
      <c r="A55" s="1">
        <v>42217</v>
      </c>
      <c r="B55" s="2">
        <v>3394.6</v>
      </c>
      <c r="C55" s="7">
        <f t="shared" si="0"/>
        <v>3412.6891636915789</v>
      </c>
      <c r="D55" s="7">
        <f t="shared" si="1"/>
        <v>8.11896839545728</v>
      </c>
      <c r="F55" s="5">
        <f t="shared" si="2"/>
        <v>3430.7783273831574</v>
      </c>
      <c r="K55" s="7">
        <f t="shared" si="3"/>
        <v>-36.178327383157466</v>
      </c>
      <c r="L55" s="7">
        <f t="shared" si="4"/>
        <v>36.178327383157466</v>
      </c>
      <c r="M55" s="7">
        <f t="shared" si="5"/>
        <v>1308.8713722429213</v>
      </c>
      <c r="N55" s="7">
        <f t="shared" si="6"/>
        <v>1.0657611318905751</v>
      </c>
    </row>
    <row r="56" spans="1:14" x14ac:dyDescent="0.25">
      <c r="A56" s="1">
        <v>42248</v>
      </c>
      <c r="B56" s="2">
        <v>3415.8</v>
      </c>
      <c r="C56" s="7">
        <f t="shared" si="0"/>
        <v>3418.3040660435181</v>
      </c>
      <c r="D56" s="7">
        <f t="shared" si="1"/>
        <v>7.618155186753671</v>
      </c>
      <c r="F56" s="5">
        <f t="shared" si="2"/>
        <v>3420.808132087036</v>
      </c>
      <c r="K56" s="7">
        <f t="shared" si="3"/>
        <v>-5.0081320870358468</v>
      </c>
      <c r="L56" s="7">
        <f t="shared" si="4"/>
        <v>5.0081320870358468</v>
      </c>
      <c r="M56" s="7">
        <f t="shared" si="5"/>
        <v>25.081387001198028</v>
      </c>
      <c r="N56" s="7">
        <f t="shared" si="6"/>
        <v>0.14661666628713177</v>
      </c>
    </row>
    <row r="57" spans="1:14" x14ac:dyDescent="0.25">
      <c r="A57" s="1">
        <v>42278</v>
      </c>
      <c r="B57" s="2">
        <v>3397.4</v>
      </c>
      <c r="C57" s="7">
        <f t="shared" si="0"/>
        <v>3411.6611106151358</v>
      </c>
      <c r="D57" s="7">
        <f t="shared" si="1"/>
        <v>4.7659330637264841</v>
      </c>
      <c r="F57" s="5">
        <f t="shared" si="2"/>
        <v>3425.9222212302716</v>
      </c>
      <c r="K57" s="7">
        <f t="shared" si="3"/>
        <v>-28.522221230271498</v>
      </c>
      <c r="L57" s="7">
        <f t="shared" si="4"/>
        <v>28.522221230271498</v>
      </c>
      <c r="M57" s="7">
        <f t="shared" si="5"/>
        <v>813.51710390855021</v>
      </c>
      <c r="N57" s="7">
        <f t="shared" si="6"/>
        <v>0.83953085389625892</v>
      </c>
    </row>
    <row r="58" spans="1:14" x14ac:dyDescent="0.25">
      <c r="A58" s="1">
        <v>42309</v>
      </c>
      <c r="B58" s="2">
        <v>3429.8</v>
      </c>
      <c r="C58" s="7">
        <f t="shared" si="0"/>
        <v>3423.1135218394311</v>
      </c>
      <c r="D58" s="7">
        <f t="shared" si="1"/>
        <v>6.1032286958402366</v>
      </c>
      <c r="F58" s="5">
        <f t="shared" si="2"/>
        <v>3416.4270436788624</v>
      </c>
      <c r="K58" s="7">
        <f t="shared" si="3"/>
        <v>13.372956321137735</v>
      </c>
      <c r="L58" s="7">
        <f t="shared" si="4"/>
        <v>13.372956321137735</v>
      </c>
      <c r="M58" s="7">
        <f t="shared" si="5"/>
        <v>178.83596076705771</v>
      </c>
      <c r="N58" s="7">
        <f t="shared" si="6"/>
        <v>0.3899048434642759</v>
      </c>
    </row>
    <row r="59" spans="1:14" x14ac:dyDescent="0.25">
      <c r="A59" s="1">
        <v>42339</v>
      </c>
      <c r="B59" s="2">
        <v>3431.8</v>
      </c>
      <c r="C59" s="7">
        <f t="shared" si="0"/>
        <v>3430.5083752676355</v>
      </c>
      <c r="D59" s="7">
        <f t="shared" si="1"/>
        <v>6.3615536423130781</v>
      </c>
      <c r="F59" s="5">
        <f t="shared" si="2"/>
        <v>3429.2167505352713</v>
      </c>
      <c r="K59" s="7">
        <f t="shared" si="3"/>
        <v>2.5832494647288513</v>
      </c>
      <c r="L59" s="7">
        <f t="shared" si="4"/>
        <v>2.5832494647288513</v>
      </c>
      <c r="M59" s="7">
        <f t="shared" si="5"/>
        <v>6.6731777970218964</v>
      </c>
      <c r="N59" s="7">
        <f t="shared" si="6"/>
        <v>7.5273893138552678E-2</v>
      </c>
    </row>
    <row r="60" spans="1:14" x14ac:dyDescent="0.25">
      <c r="A60" s="1">
        <v>42370</v>
      </c>
      <c r="B60" s="2">
        <v>3441</v>
      </c>
      <c r="C60" s="7">
        <f t="shared" si="0"/>
        <v>3438.9349644549743</v>
      </c>
      <c r="D60" s="7">
        <f t="shared" si="1"/>
        <v>6.7745607513182176</v>
      </c>
      <c r="F60" s="5">
        <f t="shared" si="2"/>
        <v>3436.8699289099486</v>
      </c>
      <c r="K60" s="7">
        <f t="shared" si="3"/>
        <v>4.1300710900513877</v>
      </c>
      <c r="L60" s="7">
        <f t="shared" si="4"/>
        <v>4.1300710900513877</v>
      </c>
      <c r="M60" s="7">
        <f t="shared" si="5"/>
        <v>17.057487208878257</v>
      </c>
      <c r="N60" s="7">
        <f t="shared" si="6"/>
        <v>0.12002531502619551</v>
      </c>
    </row>
    <row r="61" spans="1:14" x14ac:dyDescent="0.25">
      <c r="A61" s="1">
        <v>42401</v>
      </c>
      <c r="B61" s="2">
        <v>3436.6</v>
      </c>
      <c r="C61" s="7">
        <f t="shared" si="0"/>
        <v>3441.1547626031461</v>
      </c>
      <c r="D61" s="7">
        <f t="shared" si="1"/>
        <v>5.8636082306889294</v>
      </c>
      <c r="F61" s="5">
        <f t="shared" si="2"/>
        <v>3445.7095252062927</v>
      </c>
      <c r="K61" s="7">
        <f t="shared" si="3"/>
        <v>-9.1095252062928012</v>
      </c>
      <c r="L61" s="7">
        <f t="shared" si="4"/>
        <v>9.1095252062928012</v>
      </c>
      <c r="M61" s="7">
        <f t="shared" si="5"/>
        <v>82.983449484083906</v>
      </c>
      <c r="N61" s="7">
        <f t="shared" si="6"/>
        <v>0.26507377077031952</v>
      </c>
    </row>
    <row r="62" spans="1:14" x14ac:dyDescent="0.25">
      <c r="A62" s="1">
        <v>42430</v>
      </c>
      <c r="B62" s="2">
        <v>3464.4</v>
      </c>
      <c r="C62" s="7">
        <f t="shared" si="0"/>
        <v>3455.7091854169175</v>
      </c>
      <c r="D62" s="7">
        <f t="shared" si="1"/>
        <v>7.6017711473054339</v>
      </c>
      <c r="F62" s="5">
        <f t="shared" si="2"/>
        <v>3447.018370833835</v>
      </c>
      <c r="K62" s="7">
        <f t="shared" si="3"/>
        <v>17.381629166165112</v>
      </c>
      <c r="L62" s="7">
        <f t="shared" si="4"/>
        <v>17.381629166165112</v>
      </c>
      <c r="M62" s="7">
        <f t="shared" si="5"/>
        <v>302.12103247008167</v>
      </c>
      <c r="N62" s="7">
        <f t="shared" si="6"/>
        <v>0.50172119749928168</v>
      </c>
    </row>
    <row r="63" spans="1:14" x14ac:dyDescent="0.25">
      <c r="A63" s="1">
        <v>42461</v>
      </c>
      <c r="B63" s="2">
        <v>3497.4</v>
      </c>
      <c r="C63" s="7">
        <f t="shared" si="0"/>
        <v>3480.3554782821116</v>
      </c>
      <c r="D63" s="7">
        <f t="shared" si="1"/>
        <v>11.010675490883152</v>
      </c>
      <c r="F63" s="5">
        <f t="shared" si="2"/>
        <v>3463.310956564223</v>
      </c>
      <c r="K63" s="7">
        <f t="shared" si="3"/>
        <v>34.089043435777057</v>
      </c>
      <c r="L63" s="7">
        <f t="shared" si="4"/>
        <v>34.089043435777057</v>
      </c>
      <c r="M63" s="7">
        <f t="shared" si="5"/>
        <v>1162.0628823662948</v>
      </c>
      <c r="N63" s="7">
        <f t="shared" si="6"/>
        <v>0.97469673002164636</v>
      </c>
    </row>
    <row r="64" spans="1:14" x14ac:dyDescent="0.25">
      <c r="A64" s="1">
        <v>42491</v>
      </c>
      <c r="B64" s="2">
        <v>3498.7</v>
      </c>
      <c r="C64" s="7">
        <f t="shared" si="0"/>
        <v>3495.0330768864969</v>
      </c>
      <c r="D64" s="7">
        <f t="shared" si="1"/>
        <v>11.744060113583595</v>
      </c>
      <c r="F64" s="5">
        <f t="shared" si="2"/>
        <v>3491.3661537729945</v>
      </c>
      <c r="K64" s="7">
        <f t="shared" si="3"/>
        <v>7.3338462270053242</v>
      </c>
      <c r="L64" s="7">
        <f t="shared" si="4"/>
        <v>7.3338462270053242</v>
      </c>
      <c r="M64" s="7">
        <f t="shared" si="5"/>
        <v>53.785300481360231</v>
      </c>
      <c r="N64" s="7">
        <f t="shared" si="6"/>
        <v>0.20961632111942508</v>
      </c>
    </row>
    <row r="65" spans="1:14" x14ac:dyDescent="0.25">
      <c r="A65" s="1">
        <v>42522</v>
      </c>
      <c r="B65" s="2">
        <v>3507.7</v>
      </c>
      <c r="C65" s="7">
        <f t="shared" si="0"/>
        <v>3507.2385685000399</v>
      </c>
      <c r="D65" s="7">
        <f t="shared" si="1"/>
        <v>11.83634641357548</v>
      </c>
      <c r="F65" s="5">
        <f t="shared" si="2"/>
        <v>3506.7771370000805</v>
      </c>
      <c r="K65" s="7">
        <f t="shared" si="3"/>
        <v>0.922862999919289</v>
      </c>
      <c r="L65" s="7">
        <f t="shared" si="4"/>
        <v>0.922862999919289</v>
      </c>
      <c r="M65" s="7">
        <f t="shared" si="5"/>
        <v>0.85167611662002962</v>
      </c>
      <c r="N65" s="7">
        <f t="shared" si="6"/>
        <v>2.6309633090608919E-2</v>
      </c>
    </row>
    <row r="66" spans="1:14" x14ac:dyDescent="0.25">
      <c r="A66" s="1">
        <v>42552</v>
      </c>
      <c r="B66" s="2">
        <v>3547.6</v>
      </c>
      <c r="C66" s="7">
        <f t="shared" si="0"/>
        <v>3533.3374574568079</v>
      </c>
      <c r="D66" s="7">
        <f t="shared" si="1"/>
        <v>14.688854922213974</v>
      </c>
      <c r="F66" s="5">
        <f t="shared" si="2"/>
        <v>3519.0749149136154</v>
      </c>
      <c r="K66" s="7">
        <f t="shared" si="3"/>
        <v>28.525085086384479</v>
      </c>
      <c r="L66" s="7">
        <f t="shared" si="4"/>
        <v>28.525085086384479</v>
      </c>
      <c r="M66" s="7">
        <f t="shared" si="5"/>
        <v>813.68047918547427</v>
      </c>
      <c r="N66" s="7">
        <f t="shared" si="6"/>
        <v>0.80406711823160681</v>
      </c>
    </row>
    <row r="67" spans="1:14" x14ac:dyDescent="0.25">
      <c r="A67" s="1">
        <v>42583</v>
      </c>
      <c r="B67" s="2">
        <v>3611.4</v>
      </c>
      <c r="C67" s="7">
        <f t="shared" si="0"/>
        <v>3579.7131561895112</v>
      </c>
      <c r="D67" s="7">
        <f t="shared" si="1"/>
        <v>21.026223684311844</v>
      </c>
      <c r="F67" s="5">
        <f t="shared" si="2"/>
        <v>3548.0263123790219</v>
      </c>
      <c r="K67" s="7">
        <f t="shared" si="3"/>
        <v>63.373687620978217</v>
      </c>
      <c r="L67" s="7">
        <f t="shared" si="4"/>
        <v>63.373687620978217</v>
      </c>
      <c r="M67" s="7">
        <f t="shared" si="5"/>
        <v>4016.2242826813276</v>
      </c>
      <c r="N67" s="7">
        <f t="shared" si="6"/>
        <v>1.754823271334613</v>
      </c>
    </row>
    <row r="68" spans="1:14" x14ac:dyDescent="0.25">
      <c r="A68" s="1">
        <v>42614</v>
      </c>
      <c r="B68" s="2">
        <v>3632.5</v>
      </c>
      <c r="C68" s="7">
        <f t="shared" ref="C68:C109" si="7">$I$1*B68+(1-$I$1)*(C67+D67)</f>
        <v>3616.6196899369115</v>
      </c>
      <c r="D68" s="7">
        <f t="shared" ref="D68:D109" si="8">$I$2*(C68-C67)+(1-$I$2)*D67</f>
        <v>24.20228569692954</v>
      </c>
      <c r="F68" s="5">
        <f t="shared" ref="F68:F108" si="9">C67+D67</f>
        <v>3600.7393798738231</v>
      </c>
      <c r="K68" s="7">
        <f t="shared" ref="K68:K109" si="10">B68-F68</f>
        <v>31.760620126176946</v>
      </c>
      <c r="L68" s="7">
        <f t="shared" ref="L68:L109" si="11">ABS(K68)</f>
        <v>31.760620126176946</v>
      </c>
      <c r="M68" s="7">
        <f t="shared" ref="M68:M109" si="12">K68^2</f>
        <v>1008.7369907993161</v>
      </c>
      <c r="N68" s="7">
        <f t="shared" ref="N68:N109" si="13">(L68/B68)*100</f>
        <v>0.87434604614389388</v>
      </c>
    </row>
    <row r="69" spans="1:14" x14ac:dyDescent="0.25">
      <c r="A69" s="1">
        <v>42644</v>
      </c>
      <c r="B69" s="2">
        <v>3617.8</v>
      </c>
      <c r="C69" s="7">
        <f t="shared" si="7"/>
        <v>3629.3109878169207</v>
      </c>
      <c r="D69" s="7">
        <f t="shared" si="8"/>
        <v>21.90008813354547</v>
      </c>
      <c r="F69" s="5">
        <f t="shared" si="9"/>
        <v>3640.8219756338412</v>
      </c>
      <c r="K69" s="7">
        <f t="shared" si="10"/>
        <v>-23.021975633841066</v>
      </c>
      <c r="L69" s="7">
        <f t="shared" si="11"/>
        <v>23.021975633841066</v>
      </c>
      <c r="M69" s="7">
        <f t="shared" si="12"/>
        <v>530.01136208517175</v>
      </c>
      <c r="N69" s="7">
        <f t="shared" si="13"/>
        <v>0.63635291154406171</v>
      </c>
    </row>
    <row r="70" spans="1:14" x14ac:dyDescent="0.25">
      <c r="A70" s="1">
        <v>42675</v>
      </c>
      <c r="B70" s="2">
        <v>3603.2</v>
      </c>
      <c r="C70" s="7">
        <f t="shared" si="7"/>
        <v>3627.2055379752328</v>
      </c>
      <c r="D70" s="7">
        <f t="shared" si="8"/>
        <v>17.098980538498793</v>
      </c>
      <c r="F70" s="5">
        <f t="shared" si="9"/>
        <v>3651.2110759504662</v>
      </c>
      <c r="K70" s="7">
        <f t="shared" si="10"/>
        <v>-48.01107595046642</v>
      </c>
      <c r="L70" s="7">
        <f t="shared" si="11"/>
        <v>48.01107595046642</v>
      </c>
      <c r="M70" s="7">
        <f t="shared" si="12"/>
        <v>2305.0634139214549</v>
      </c>
      <c r="N70" s="7">
        <f t="shared" si="13"/>
        <v>1.3324565927638328</v>
      </c>
    </row>
    <row r="71" spans="1:14" x14ac:dyDescent="0.25">
      <c r="A71" s="1">
        <v>42705</v>
      </c>
      <c r="B71" s="2">
        <v>3616.2</v>
      </c>
      <c r="C71" s="7">
        <f t="shared" si="7"/>
        <v>3630.2522592568657</v>
      </c>
      <c r="D71" s="7">
        <f t="shared" si="8"/>
        <v>14.28852868712562</v>
      </c>
      <c r="F71" s="5">
        <f t="shared" si="9"/>
        <v>3644.3045185137316</v>
      </c>
      <c r="K71" s="7">
        <f t="shared" si="10"/>
        <v>-28.104518513731819</v>
      </c>
      <c r="L71" s="7">
        <f t="shared" si="11"/>
        <v>28.104518513731819</v>
      </c>
      <c r="M71" s="7">
        <f t="shared" si="12"/>
        <v>789.86396088869458</v>
      </c>
      <c r="N71" s="7">
        <f t="shared" si="13"/>
        <v>0.77718374298246284</v>
      </c>
    </row>
    <row r="72" spans="1:14" x14ac:dyDescent="0.25">
      <c r="A72" s="1">
        <v>42736</v>
      </c>
      <c r="B72" s="2">
        <v>3639.3</v>
      </c>
      <c r="C72" s="7">
        <f t="shared" si="7"/>
        <v>3641.9203939719955</v>
      </c>
      <c r="D72" s="7">
        <f t="shared" si="8"/>
        <v>13.764449892726454</v>
      </c>
      <c r="F72" s="5">
        <f t="shared" si="9"/>
        <v>3644.5407879439913</v>
      </c>
      <c r="K72" s="7">
        <f t="shared" si="10"/>
        <v>-5.2407879439911085</v>
      </c>
      <c r="L72" s="7">
        <f t="shared" si="11"/>
        <v>5.2407879439911085</v>
      </c>
      <c r="M72" s="7">
        <f t="shared" si="12"/>
        <v>27.465858273882549</v>
      </c>
      <c r="N72" s="7">
        <f t="shared" si="13"/>
        <v>0.14400538411208497</v>
      </c>
    </row>
    <row r="73" spans="1:14" x14ac:dyDescent="0.25">
      <c r="A73" s="1">
        <v>42767</v>
      </c>
      <c r="B73" s="2">
        <v>3642.7</v>
      </c>
      <c r="C73" s="7">
        <f t="shared" si="7"/>
        <v>3649.192421932361</v>
      </c>
      <c r="D73" s="7">
        <f t="shared" si="8"/>
        <v>12.465965506254253</v>
      </c>
      <c r="F73" s="5">
        <f t="shared" si="9"/>
        <v>3655.6848438647221</v>
      </c>
      <c r="K73" s="7">
        <f t="shared" si="10"/>
        <v>-12.984843864722279</v>
      </c>
      <c r="L73" s="7">
        <f t="shared" si="11"/>
        <v>12.984843864722279</v>
      </c>
      <c r="M73" s="7">
        <f t="shared" si="12"/>
        <v>168.60617019121582</v>
      </c>
      <c r="N73" s="7">
        <f t="shared" si="13"/>
        <v>0.35646207112093448</v>
      </c>
    </row>
    <row r="74" spans="1:14" x14ac:dyDescent="0.25">
      <c r="A74" s="1">
        <v>42795</v>
      </c>
      <c r="B74" s="2">
        <v>3628.4</v>
      </c>
      <c r="C74" s="7">
        <f t="shared" si="7"/>
        <v>3645.0291937193078</v>
      </c>
      <c r="D74" s="7">
        <f t="shared" si="8"/>
        <v>9.1401267623927804</v>
      </c>
      <c r="F74" s="5">
        <f t="shared" si="9"/>
        <v>3661.6583874386151</v>
      </c>
      <c r="K74" s="7">
        <f t="shared" si="10"/>
        <v>-33.258387438615046</v>
      </c>
      <c r="L74" s="7">
        <f t="shared" si="11"/>
        <v>33.258387438615046</v>
      </c>
      <c r="M74" s="7">
        <f t="shared" si="12"/>
        <v>1106.1203350170269</v>
      </c>
      <c r="N74" s="7">
        <f t="shared" si="13"/>
        <v>0.91661303711319164</v>
      </c>
    </row>
    <row r="75" spans="1:14" x14ac:dyDescent="0.25">
      <c r="A75" s="1">
        <v>42826</v>
      </c>
      <c r="B75" s="2">
        <v>3660</v>
      </c>
      <c r="C75" s="7">
        <f t="shared" si="7"/>
        <v>3657.0846602408501</v>
      </c>
      <c r="D75" s="7">
        <f t="shared" si="8"/>
        <v>9.7231947142226751</v>
      </c>
      <c r="F75" s="5">
        <f t="shared" si="9"/>
        <v>3654.1693204817007</v>
      </c>
      <c r="K75" s="7">
        <f t="shared" si="10"/>
        <v>5.8306795182993483</v>
      </c>
      <c r="L75" s="7">
        <f t="shared" si="11"/>
        <v>5.8306795182993483</v>
      </c>
      <c r="M75" s="7">
        <f t="shared" si="12"/>
        <v>33.996823645115519</v>
      </c>
      <c r="N75" s="7">
        <f t="shared" si="13"/>
        <v>0.15930818356009147</v>
      </c>
    </row>
    <row r="76" spans="1:14" x14ac:dyDescent="0.25">
      <c r="A76" s="1">
        <v>42856</v>
      </c>
      <c r="B76" s="2">
        <v>3689.1</v>
      </c>
      <c r="C76" s="7">
        <f t="shared" si="7"/>
        <v>3677.9539274775361</v>
      </c>
      <c r="D76" s="7">
        <f t="shared" si="8"/>
        <v>11.952409218715346</v>
      </c>
      <c r="F76" s="5">
        <f t="shared" si="9"/>
        <v>3666.8078549550728</v>
      </c>
      <c r="K76" s="7">
        <f t="shared" si="10"/>
        <v>22.292145044927111</v>
      </c>
      <c r="L76" s="7">
        <f t="shared" si="11"/>
        <v>22.292145044927111</v>
      </c>
      <c r="M76" s="7">
        <f t="shared" si="12"/>
        <v>496.93973070406832</v>
      </c>
      <c r="N76" s="7">
        <f t="shared" si="13"/>
        <v>0.60427055501144211</v>
      </c>
    </row>
    <row r="77" spans="1:14" x14ac:dyDescent="0.25">
      <c r="A77" s="1">
        <v>42887</v>
      </c>
      <c r="B77" s="2">
        <v>3710.1</v>
      </c>
      <c r="C77" s="7">
        <f t="shared" si="7"/>
        <v>3700.0031683481257</v>
      </c>
      <c r="D77" s="7">
        <f t="shared" si="8"/>
        <v>13.971775549090182</v>
      </c>
      <c r="F77" s="5">
        <f t="shared" si="9"/>
        <v>3689.9063366962514</v>
      </c>
      <c r="K77" s="7">
        <f t="shared" si="10"/>
        <v>20.193663303748508</v>
      </c>
      <c r="L77" s="7">
        <f t="shared" si="11"/>
        <v>20.193663303748508</v>
      </c>
      <c r="M77" s="7">
        <f t="shared" si="12"/>
        <v>407.7840376251591</v>
      </c>
      <c r="N77" s="7">
        <f t="shared" si="13"/>
        <v>0.54428892223251424</v>
      </c>
    </row>
    <row r="78" spans="1:14" x14ac:dyDescent="0.25">
      <c r="A78" s="1">
        <v>42917</v>
      </c>
      <c r="B78" s="2">
        <v>3700.3</v>
      </c>
      <c r="C78" s="7">
        <f t="shared" si="7"/>
        <v>3707.137471948608</v>
      </c>
      <c r="D78" s="7">
        <f t="shared" si="8"/>
        <v>12.604281159368613</v>
      </c>
      <c r="F78" s="5">
        <f t="shared" si="9"/>
        <v>3713.9749438972158</v>
      </c>
      <c r="K78" s="7">
        <f t="shared" si="10"/>
        <v>-13.674943897215599</v>
      </c>
      <c r="L78" s="7">
        <f t="shared" si="11"/>
        <v>13.674943897215599</v>
      </c>
      <c r="M78" s="7">
        <f t="shared" si="12"/>
        <v>187.00409059199416</v>
      </c>
      <c r="N78" s="7">
        <f t="shared" si="13"/>
        <v>0.36956311372633566</v>
      </c>
    </row>
    <row r="79" spans="1:14" x14ac:dyDescent="0.25">
      <c r="A79" s="1">
        <v>42948</v>
      </c>
      <c r="B79" s="2">
        <v>3662.5</v>
      </c>
      <c r="C79" s="7">
        <f t="shared" si="7"/>
        <v>3691.1208765539886</v>
      </c>
      <c r="D79" s="7">
        <f t="shared" si="8"/>
        <v>6.8801058485710218</v>
      </c>
      <c r="F79" s="5">
        <f t="shared" si="9"/>
        <v>3719.7417531079768</v>
      </c>
      <c r="K79" s="7">
        <f t="shared" si="10"/>
        <v>-57.24175310797682</v>
      </c>
      <c r="L79" s="7">
        <f t="shared" si="11"/>
        <v>57.24175310797682</v>
      </c>
      <c r="M79" s="7">
        <f t="shared" si="12"/>
        <v>3276.6182988745741</v>
      </c>
      <c r="N79" s="7">
        <f t="shared" si="13"/>
        <v>1.5629147606273535</v>
      </c>
    </row>
    <row r="80" spans="1:14" x14ac:dyDescent="0.25">
      <c r="A80" s="1">
        <v>42979</v>
      </c>
      <c r="B80" s="2">
        <v>3683</v>
      </c>
      <c r="C80" s="7">
        <f t="shared" si="7"/>
        <v>3690.5004912012801</v>
      </c>
      <c r="D80" s="7">
        <f t="shared" si="8"/>
        <v>5.3800076083151014</v>
      </c>
      <c r="F80" s="5">
        <f t="shared" si="9"/>
        <v>3698.0009824025597</v>
      </c>
      <c r="K80" s="7">
        <f t="shared" si="10"/>
        <v>-15.000982402559657</v>
      </c>
      <c r="L80" s="7">
        <f t="shared" si="11"/>
        <v>15.000982402559657</v>
      </c>
      <c r="M80" s="7">
        <f t="shared" si="12"/>
        <v>225.02947304190451</v>
      </c>
      <c r="N80" s="7">
        <f t="shared" si="13"/>
        <v>0.40730335059895889</v>
      </c>
    </row>
    <row r="81" spans="1:14" x14ac:dyDescent="0.25">
      <c r="A81" s="1">
        <v>43009</v>
      </c>
      <c r="B81" s="2">
        <v>3727.2</v>
      </c>
      <c r="C81" s="7">
        <f t="shared" si="7"/>
        <v>3711.5402494047976</v>
      </c>
      <c r="D81" s="7">
        <f t="shared" si="8"/>
        <v>8.5119577273555862</v>
      </c>
      <c r="F81" s="5">
        <f t="shared" si="9"/>
        <v>3695.8804988095953</v>
      </c>
      <c r="K81" s="7">
        <f t="shared" si="10"/>
        <v>31.31950119040448</v>
      </c>
      <c r="L81" s="7">
        <f t="shared" si="11"/>
        <v>31.31950119040448</v>
      </c>
      <c r="M81" s="7">
        <f t="shared" si="12"/>
        <v>980.91115481574764</v>
      </c>
      <c r="N81" s="7">
        <f t="shared" si="13"/>
        <v>0.8402956962439494</v>
      </c>
    </row>
    <row r="82" spans="1:14" x14ac:dyDescent="0.25">
      <c r="A82" s="1">
        <v>43040</v>
      </c>
      <c r="B82" s="2">
        <v>3743.3</v>
      </c>
      <c r="C82" s="7">
        <f t="shared" si="7"/>
        <v>3731.6761035660766</v>
      </c>
      <c r="D82" s="7">
        <f t="shared" si="8"/>
        <v>10.836737014140267</v>
      </c>
      <c r="F82" s="5">
        <f t="shared" si="9"/>
        <v>3720.0522071321529</v>
      </c>
      <c r="K82" s="7">
        <f t="shared" si="10"/>
        <v>23.247792867847238</v>
      </c>
      <c r="L82" s="7">
        <f t="shared" si="11"/>
        <v>23.247792867847238</v>
      </c>
      <c r="M82" s="7">
        <f t="shared" si="12"/>
        <v>540.45987322632891</v>
      </c>
      <c r="N82" s="7">
        <f t="shared" si="13"/>
        <v>0.62105075382275632</v>
      </c>
    </row>
    <row r="83" spans="1:14" x14ac:dyDescent="0.25">
      <c r="A83" s="1">
        <v>43070</v>
      </c>
      <c r="B83" s="2">
        <v>3741.5</v>
      </c>
      <c r="C83" s="7">
        <f t="shared" si="7"/>
        <v>3742.0064202901085</v>
      </c>
      <c r="D83" s="7">
        <f t="shared" si="8"/>
        <v>10.735452956118603</v>
      </c>
      <c r="F83" s="5">
        <f t="shared" si="9"/>
        <v>3742.512840580217</v>
      </c>
      <c r="K83" s="7">
        <f t="shared" si="10"/>
        <v>-1.0128405802170164</v>
      </c>
      <c r="L83" s="7">
        <f t="shared" si="11"/>
        <v>1.0128405802170164</v>
      </c>
      <c r="M83" s="7">
        <f t="shared" si="12"/>
        <v>1.0258460409343424</v>
      </c>
      <c r="N83" s="7">
        <f t="shared" si="13"/>
        <v>2.7070441807216794E-2</v>
      </c>
    </row>
    <row r="84" spans="1:14" x14ac:dyDescent="0.25">
      <c r="A84" s="1">
        <v>43101</v>
      </c>
      <c r="B84" s="2">
        <v>3737.6</v>
      </c>
      <c r="C84" s="7">
        <f t="shared" si="7"/>
        <v>3745.1709366231134</v>
      </c>
      <c r="D84" s="7">
        <f t="shared" si="8"/>
        <v>9.2212656314958696</v>
      </c>
      <c r="F84" s="5">
        <f t="shared" si="9"/>
        <v>3752.741873246227</v>
      </c>
      <c r="K84" s="7">
        <f t="shared" si="10"/>
        <v>-15.141873246227078</v>
      </c>
      <c r="L84" s="7">
        <f t="shared" si="11"/>
        <v>15.141873246227078</v>
      </c>
      <c r="M84" s="7">
        <f t="shared" si="12"/>
        <v>229.27632540480735</v>
      </c>
      <c r="N84" s="7">
        <f t="shared" si="13"/>
        <v>0.40512289293201731</v>
      </c>
    </row>
    <row r="85" spans="1:14" x14ac:dyDescent="0.25">
      <c r="A85" s="1">
        <v>43132</v>
      </c>
      <c r="B85" s="2">
        <v>3771.4</v>
      </c>
      <c r="C85" s="7">
        <f t="shared" si="7"/>
        <v>3762.896101127305</v>
      </c>
      <c r="D85" s="7">
        <f t="shared" si="8"/>
        <v>10.922045406035</v>
      </c>
      <c r="F85" s="5">
        <f t="shared" si="9"/>
        <v>3754.3922022546094</v>
      </c>
      <c r="K85" s="7">
        <f t="shared" si="10"/>
        <v>17.00779774539069</v>
      </c>
      <c r="L85" s="7">
        <f t="shared" si="11"/>
        <v>17.00779774539069</v>
      </c>
      <c r="M85" s="7">
        <f t="shared" si="12"/>
        <v>289.26518414811665</v>
      </c>
      <c r="N85" s="7">
        <f t="shared" si="13"/>
        <v>0.45096775058043931</v>
      </c>
    </row>
    <row r="86" spans="1:14" x14ac:dyDescent="0.25">
      <c r="A86" s="1">
        <v>43160</v>
      </c>
      <c r="B86" s="2">
        <v>3741.3</v>
      </c>
      <c r="C86" s="7">
        <f t="shared" si="7"/>
        <v>3757.5590732666701</v>
      </c>
      <c r="D86" s="7">
        <f t="shared" si="8"/>
        <v>7.6702307527010287</v>
      </c>
      <c r="F86" s="5">
        <f t="shared" si="9"/>
        <v>3773.81814653334</v>
      </c>
      <c r="K86" s="7">
        <f t="shared" si="10"/>
        <v>-32.518146533339859</v>
      </c>
      <c r="L86" s="7">
        <f t="shared" si="11"/>
        <v>32.518146533339859</v>
      </c>
      <c r="M86" s="7">
        <f t="shared" si="12"/>
        <v>1057.4298539637632</v>
      </c>
      <c r="N86" s="7">
        <f t="shared" si="13"/>
        <v>0.86916704175927761</v>
      </c>
    </row>
    <row r="87" spans="1:14" x14ac:dyDescent="0.25">
      <c r="A87" s="1">
        <v>43191</v>
      </c>
      <c r="B87" s="2">
        <v>3779.8</v>
      </c>
      <c r="C87" s="7">
        <f t="shared" si="7"/>
        <v>3772.514652009686</v>
      </c>
      <c r="D87" s="7">
        <f t="shared" si="8"/>
        <v>9.1273003507639938</v>
      </c>
      <c r="F87" s="5">
        <f t="shared" si="9"/>
        <v>3765.2293040193713</v>
      </c>
      <c r="K87" s="7">
        <f t="shared" si="10"/>
        <v>14.570695980628898</v>
      </c>
      <c r="L87" s="7">
        <f t="shared" si="11"/>
        <v>14.570695980628898</v>
      </c>
      <c r="M87" s="7">
        <f t="shared" si="12"/>
        <v>212.30518135991511</v>
      </c>
      <c r="N87" s="7">
        <f t="shared" si="13"/>
        <v>0.38548854385493669</v>
      </c>
    </row>
    <row r="88" spans="1:14" x14ac:dyDescent="0.25">
      <c r="A88" s="1">
        <v>43221</v>
      </c>
      <c r="B88" s="2">
        <v>3750.9</v>
      </c>
      <c r="C88" s="7">
        <f t="shared" si="7"/>
        <v>3766.2709761802253</v>
      </c>
      <c r="D88" s="7">
        <f t="shared" si="8"/>
        <v>6.0531051147190551</v>
      </c>
      <c r="F88" s="5">
        <f t="shared" si="9"/>
        <v>3781.64195236045</v>
      </c>
      <c r="K88" s="7">
        <f t="shared" si="10"/>
        <v>-30.741952360449886</v>
      </c>
      <c r="L88" s="7">
        <f t="shared" si="11"/>
        <v>30.741952360449886</v>
      </c>
      <c r="M88" s="7">
        <f t="shared" si="12"/>
        <v>945.06763493217034</v>
      </c>
      <c r="N88" s="7">
        <f t="shared" si="13"/>
        <v>0.81958869499186549</v>
      </c>
    </row>
    <row r="89" spans="1:14" x14ac:dyDescent="0.25">
      <c r="A89" s="1">
        <v>43252</v>
      </c>
      <c r="B89" s="2">
        <v>3793.9</v>
      </c>
      <c r="C89" s="7">
        <f t="shared" si="7"/>
        <v>3783.112040647472</v>
      </c>
      <c r="D89" s="7">
        <f t="shared" si="8"/>
        <v>8.2106969852245886</v>
      </c>
      <c r="F89" s="5">
        <f t="shared" si="9"/>
        <v>3772.3240812949443</v>
      </c>
      <c r="K89" s="7">
        <f t="shared" si="10"/>
        <v>21.575918705055756</v>
      </c>
      <c r="L89" s="7">
        <f t="shared" si="11"/>
        <v>21.575918705055756</v>
      </c>
      <c r="M89" s="7">
        <f t="shared" si="12"/>
        <v>465.52026796717485</v>
      </c>
      <c r="N89" s="7">
        <f t="shared" si="13"/>
        <v>0.56870024789941098</v>
      </c>
    </row>
    <row r="90" spans="1:14" x14ac:dyDescent="0.25">
      <c r="A90" s="1">
        <v>43282</v>
      </c>
      <c r="B90" s="2">
        <v>3821.3</v>
      </c>
      <c r="C90" s="7">
        <f t="shared" si="7"/>
        <v>3806.3113688163485</v>
      </c>
      <c r="D90" s="7">
        <f t="shared" si="8"/>
        <v>11.20842322195497</v>
      </c>
      <c r="F90" s="5">
        <f t="shared" si="9"/>
        <v>3791.3227376326968</v>
      </c>
      <c r="K90" s="7">
        <f t="shared" si="10"/>
        <v>29.97726236730341</v>
      </c>
      <c r="L90" s="7">
        <f t="shared" si="11"/>
        <v>29.97726236730341</v>
      </c>
      <c r="M90" s="7">
        <f t="shared" si="12"/>
        <v>898.63625903814523</v>
      </c>
      <c r="N90" s="7">
        <f t="shared" si="13"/>
        <v>0.78447811915587395</v>
      </c>
    </row>
    <row r="91" spans="1:14" x14ac:dyDescent="0.25">
      <c r="A91" s="1">
        <v>43313</v>
      </c>
      <c r="B91" s="2">
        <v>3853.1</v>
      </c>
      <c r="C91" s="7">
        <f t="shared" si="7"/>
        <v>3835.3098960191519</v>
      </c>
      <c r="D91" s="7">
        <f t="shared" si="8"/>
        <v>14.766444018124659</v>
      </c>
      <c r="F91" s="5">
        <f t="shared" si="9"/>
        <v>3817.5197920383034</v>
      </c>
      <c r="K91" s="7">
        <f t="shared" si="10"/>
        <v>35.580207961696487</v>
      </c>
      <c r="L91" s="7">
        <f t="shared" si="11"/>
        <v>35.580207961696487</v>
      </c>
      <c r="M91" s="7">
        <f t="shared" si="12"/>
        <v>1265.9511985975701</v>
      </c>
      <c r="N91" s="7">
        <f t="shared" si="13"/>
        <v>0.92341771461152033</v>
      </c>
    </row>
    <row r="92" spans="1:14" x14ac:dyDescent="0.25">
      <c r="A92" s="1">
        <v>43344</v>
      </c>
      <c r="B92" s="2">
        <v>3847</v>
      </c>
      <c r="C92" s="7">
        <f t="shared" si="7"/>
        <v>3848.5381700186381</v>
      </c>
      <c r="D92" s="7">
        <f t="shared" si="8"/>
        <v>14.458810014396967</v>
      </c>
      <c r="F92" s="5">
        <f t="shared" si="9"/>
        <v>3850.0763400372766</v>
      </c>
      <c r="K92" s="7">
        <f t="shared" si="10"/>
        <v>-3.0763400372766228</v>
      </c>
      <c r="L92" s="7">
        <f t="shared" si="11"/>
        <v>3.0763400372766228</v>
      </c>
      <c r="M92" s="7">
        <f t="shared" si="12"/>
        <v>9.4638680249511324</v>
      </c>
      <c r="N92" s="7">
        <f t="shared" si="13"/>
        <v>7.9967248174593775E-2</v>
      </c>
    </row>
    <row r="93" spans="1:14" x14ac:dyDescent="0.25">
      <c r="A93" s="1">
        <v>43374</v>
      </c>
      <c r="B93" s="2">
        <v>3798.2</v>
      </c>
      <c r="C93" s="7">
        <f t="shared" si="7"/>
        <v>3830.5984900165176</v>
      </c>
      <c r="D93" s="7">
        <f t="shared" si="8"/>
        <v>7.9791120110934859</v>
      </c>
      <c r="F93" s="5">
        <f t="shared" si="9"/>
        <v>3862.996980033035</v>
      </c>
      <c r="K93" s="7">
        <f t="shared" si="10"/>
        <v>-64.796980033035197</v>
      </c>
      <c r="L93" s="7">
        <f t="shared" si="11"/>
        <v>64.796980033035197</v>
      </c>
      <c r="M93" s="7">
        <f t="shared" si="12"/>
        <v>4198.6486214015622</v>
      </c>
      <c r="N93" s="7">
        <f t="shared" si="13"/>
        <v>1.7059917864524037</v>
      </c>
    </row>
    <row r="94" spans="1:14" x14ac:dyDescent="0.25">
      <c r="A94" s="1">
        <v>43405</v>
      </c>
      <c r="B94" s="2">
        <v>3794.4</v>
      </c>
      <c r="C94" s="7">
        <f t="shared" si="7"/>
        <v>3816.4888010138056</v>
      </c>
      <c r="D94" s="7">
        <f t="shared" si="8"/>
        <v>3.5613518083323887</v>
      </c>
      <c r="F94" s="5">
        <f t="shared" si="9"/>
        <v>3838.5776020276112</v>
      </c>
      <c r="K94" s="7">
        <f t="shared" si="10"/>
        <v>-44.177602027611101</v>
      </c>
      <c r="L94" s="7">
        <f t="shared" si="11"/>
        <v>44.177602027611101</v>
      </c>
      <c r="M94" s="7">
        <f t="shared" si="12"/>
        <v>1951.6605209099885</v>
      </c>
      <c r="N94" s="7">
        <f t="shared" si="13"/>
        <v>1.1642842617439146</v>
      </c>
    </row>
    <row r="95" spans="1:14" x14ac:dyDescent="0.25">
      <c r="A95" s="1">
        <v>43435</v>
      </c>
      <c r="B95" s="2">
        <v>3844.1</v>
      </c>
      <c r="C95" s="7">
        <f t="shared" si="7"/>
        <v>3832.0750764110689</v>
      </c>
      <c r="D95" s="7">
        <f t="shared" si="8"/>
        <v>5.9663365261185728</v>
      </c>
      <c r="F95" s="5">
        <f t="shared" si="9"/>
        <v>3820.050152822138</v>
      </c>
      <c r="K95" s="7">
        <f t="shared" si="10"/>
        <v>24.04984717786192</v>
      </c>
      <c r="L95" s="7">
        <f t="shared" si="11"/>
        <v>24.04984717786192</v>
      </c>
      <c r="M95" s="7">
        <f t="shared" si="12"/>
        <v>578.39514927851303</v>
      </c>
      <c r="N95" s="7">
        <f t="shared" si="13"/>
        <v>0.62563011310480787</v>
      </c>
    </row>
    <row r="96" spans="1:14" x14ac:dyDescent="0.25">
      <c r="A96" s="1">
        <v>43466</v>
      </c>
      <c r="B96" s="2">
        <v>3859.8</v>
      </c>
      <c r="C96" s="7">
        <f t="shared" si="7"/>
        <v>3848.9207064685938</v>
      </c>
      <c r="D96" s="7">
        <f t="shared" si="8"/>
        <v>8.1421952323998354</v>
      </c>
      <c r="F96" s="5">
        <f t="shared" si="9"/>
        <v>3838.0414129371875</v>
      </c>
      <c r="K96" s="7">
        <f t="shared" si="10"/>
        <v>21.758587062812694</v>
      </c>
      <c r="L96" s="7">
        <f t="shared" si="11"/>
        <v>21.758587062812694</v>
      </c>
      <c r="M96" s="7">
        <f t="shared" si="12"/>
        <v>473.43611096999996</v>
      </c>
      <c r="N96" s="7">
        <f t="shared" si="13"/>
        <v>0.56372317381244341</v>
      </c>
    </row>
    <row r="97" spans="1:16" x14ac:dyDescent="0.25">
      <c r="A97" s="1">
        <v>43497</v>
      </c>
      <c r="B97" s="2">
        <v>3863.3</v>
      </c>
      <c r="C97" s="7">
        <f t="shared" si="7"/>
        <v>3860.1814508504967</v>
      </c>
      <c r="D97" s="7">
        <f t="shared" si="8"/>
        <v>8.7659050623004475</v>
      </c>
      <c r="F97" s="5">
        <f t="shared" si="9"/>
        <v>3857.0629017009937</v>
      </c>
      <c r="K97" s="7">
        <f t="shared" si="10"/>
        <v>6.2370982990064476</v>
      </c>
      <c r="L97" s="7">
        <f t="shared" si="11"/>
        <v>6.2370982990064476</v>
      </c>
      <c r="M97" s="7">
        <f t="shared" si="12"/>
        <v>38.901395191469121</v>
      </c>
      <c r="N97" s="7">
        <f t="shared" si="13"/>
        <v>0.16144483470107027</v>
      </c>
    </row>
    <row r="98" spans="1:16" x14ac:dyDescent="0.25">
      <c r="A98" s="1">
        <v>43525</v>
      </c>
      <c r="B98" s="2">
        <v>3916</v>
      </c>
      <c r="C98" s="7">
        <f t="shared" si="7"/>
        <v>3892.4736779563987</v>
      </c>
      <c r="D98" s="7">
        <f t="shared" si="8"/>
        <v>13.471169471020744</v>
      </c>
      <c r="F98" s="5">
        <f t="shared" si="9"/>
        <v>3868.9473559127973</v>
      </c>
      <c r="K98" s="7">
        <f t="shared" si="10"/>
        <v>47.05264408720268</v>
      </c>
      <c r="L98" s="7">
        <f t="shared" si="11"/>
        <v>47.05264408720268</v>
      </c>
      <c r="M98" s="7">
        <f t="shared" si="12"/>
        <v>2213.9513155969694</v>
      </c>
      <c r="N98" s="7">
        <f t="shared" si="13"/>
        <v>1.20154862326871</v>
      </c>
    </row>
    <row r="99" spans="1:16" x14ac:dyDescent="0.25">
      <c r="A99" s="1">
        <v>43556</v>
      </c>
      <c r="B99" s="2">
        <v>3889.8</v>
      </c>
      <c r="C99" s="7">
        <f t="shared" si="7"/>
        <v>3897.8724237137098</v>
      </c>
      <c r="D99" s="7">
        <f t="shared" si="8"/>
        <v>11.856684728278834</v>
      </c>
      <c r="F99" s="5">
        <f t="shared" si="9"/>
        <v>3905.9448474274195</v>
      </c>
      <c r="K99" s="7">
        <f t="shared" si="10"/>
        <v>-16.144847427419336</v>
      </c>
      <c r="L99" s="7">
        <f t="shared" si="11"/>
        <v>16.144847427419336</v>
      </c>
      <c r="M99" s="7">
        <f t="shared" si="12"/>
        <v>260.65609845464877</v>
      </c>
      <c r="N99" s="7">
        <f t="shared" si="13"/>
        <v>0.41505597787596626</v>
      </c>
    </row>
    <row r="100" spans="1:16" x14ac:dyDescent="0.25">
      <c r="A100" s="1">
        <v>43586</v>
      </c>
      <c r="B100" s="2">
        <v>3909.4</v>
      </c>
      <c r="C100" s="7">
        <f t="shared" si="7"/>
        <v>3909.5645542209941</v>
      </c>
      <c r="D100" s="7">
        <f t="shared" si="8"/>
        <v>11.823773884079912</v>
      </c>
      <c r="F100" s="5">
        <f t="shared" si="9"/>
        <v>3909.7291084419885</v>
      </c>
      <c r="K100" s="7">
        <f t="shared" si="10"/>
        <v>-0.32910844198841005</v>
      </c>
      <c r="L100" s="7">
        <f t="shared" si="11"/>
        <v>0.32910844198841005</v>
      </c>
      <c r="M100" s="7">
        <f t="shared" si="12"/>
        <v>0.10831236658803867</v>
      </c>
      <c r="N100" s="7">
        <f t="shared" si="13"/>
        <v>8.4183875272013618E-3</v>
      </c>
    </row>
    <row r="101" spans="1:16" x14ac:dyDescent="0.25">
      <c r="A101" s="1">
        <v>43617</v>
      </c>
      <c r="B101" s="2">
        <v>3924</v>
      </c>
      <c r="C101" s="7">
        <f t="shared" si="7"/>
        <v>3922.694164052537</v>
      </c>
      <c r="D101" s="7">
        <f t="shared" si="8"/>
        <v>12.084941073572509</v>
      </c>
      <c r="F101" s="5">
        <f t="shared" si="9"/>
        <v>3921.3883281050739</v>
      </c>
      <c r="K101" s="7">
        <f t="shared" si="10"/>
        <v>2.6116718949260758</v>
      </c>
      <c r="L101" s="7">
        <f t="shared" si="11"/>
        <v>2.6116718949260758</v>
      </c>
      <c r="M101" s="7">
        <f t="shared" si="12"/>
        <v>6.8208300867467591</v>
      </c>
      <c r="N101" s="7">
        <f t="shared" si="13"/>
        <v>6.6556368372224159E-2</v>
      </c>
    </row>
    <row r="102" spans="1:16" x14ac:dyDescent="0.25">
      <c r="A102" s="1">
        <v>43647</v>
      </c>
      <c r="B102" s="2">
        <v>3904</v>
      </c>
      <c r="C102" s="7">
        <f t="shared" si="7"/>
        <v>3919.3895525630546</v>
      </c>
      <c r="D102" s="7">
        <f t="shared" si="8"/>
        <v>9.0070305609615406</v>
      </c>
      <c r="F102" s="5">
        <f t="shared" si="9"/>
        <v>3934.7791051261092</v>
      </c>
      <c r="K102" s="7">
        <f t="shared" si="10"/>
        <v>-30.779105126109243</v>
      </c>
      <c r="L102" s="7">
        <f t="shared" si="11"/>
        <v>30.779105126109243</v>
      </c>
      <c r="M102" s="7">
        <f t="shared" si="12"/>
        <v>947.35331236408433</v>
      </c>
      <c r="N102" s="7">
        <f t="shared" si="13"/>
        <v>0.78839920917288031</v>
      </c>
    </row>
    <row r="103" spans="1:16" x14ac:dyDescent="0.25">
      <c r="A103" s="1">
        <v>43678</v>
      </c>
      <c r="B103" s="2">
        <v>3889.6</v>
      </c>
      <c r="C103" s="7">
        <f t="shared" si="7"/>
        <v>3908.998291562008</v>
      </c>
      <c r="D103" s="7">
        <f t="shared" si="8"/>
        <v>5.1273722485599151</v>
      </c>
      <c r="F103" s="5">
        <f t="shared" si="9"/>
        <v>3928.3965831240162</v>
      </c>
      <c r="K103" s="7">
        <f t="shared" si="10"/>
        <v>-38.796583124016252</v>
      </c>
      <c r="L103" s="7">
        <f t="shared" si="11"/>
        <v>38.796583124016252</v>
      </c>
      <c r="M103" s="7">
        <f t="shared" si="12"/>
        <v>1505.1748620987025</v>
      </c>
      <c r="N103" s="7">
        <f t="shared" si="13"/>
        <v>0.9974440334228778</v>
      </c>
    </row>
    <row r="104" spans="1:16" x14ac:dyDescent="0.25">
      <c r="A104" s="1">
        <v>43709</v>
      </c>
      <c r="B104" s="2">
        <v>3896.4</v>
      </c>
      <c r="C104" s="7">
        <f t="shared" si="7"/>
        <v>3905.2628319052837</v>
      </c>
      <c r="D104" s="7">
        <f t="shared" si="8"/>
        <v>3.3548058675030745</v>
      </c>
      <c r="F104" s="5">
        <f t="shared" si="9"/>
        <v>3914.1256638105679</v>
      </c>
      <c r="K104" s="7">
        <f t="shared" si="10"/>
        <v>-17.725663810567767</v>
      </c>
      <c r="L104" s="7">
        <f t="shared" si="11"/>
        <v>17.725663810567767</v>
      </c>
      <c r="M104" s="7">
        <f t="shared" si="12"/>
        <v>314.1991575252718</v>
      </c>
      <c r="N104" s="7">
        <f t="shared" si="13"/>
        <v>0.45492413023734124</v>
      </c>
    </row>
    <row r="105" spans="1:16" x14ac:dyDescent="0.25">
      <c r="A105" s="1">
        <v>43739</v>
      </c>
      <c r="B105" s="2">
        <v>3895.2</v>
      </c>
      <c r="C105" s="7">
        <f t="shared" si="7"/>
        <v>3901.9088188863934</v>
      </c>
      <c r="D105" s="7">
        <f t="shared" si="8"/>
        <v>2.0130420902243942</v>
      </c>
      <c r="F105" s="5">
        <f t="shared" si="9"/>
        <v>3908.617637772787</v>
      </c>
      <c r="K105" s="7">
        <f t="shared" si="10"/>
        <v>-13.417637772787202</v>
      </c>
      <c r="L105" s="7">
        <f t="shared" si="11"/>
        <v>13.417637772787202</v>
      </c>
      <c r="M105" s="7">
        <f t="shared" si="12"/>
        <v>180.03300340172592</v>
      </c>
      <c r="N105" s="7">
        <f t="shared" si="13"/>
        <v>0.34446595226913129</v>
      </c>
    </row>
    <row r="106" spans="1:16" x14ac:dyDescent="0.25">
      <c r="A106" s="1">
        <v>43770</v>
      </c>
      <c r="B106" s="2">
        <v>3945.9</v>
      </c>
      <c r="C106" s="7">
        <f t="shared" si="7"/>
        <v>3924.9109304883086</v>
      </c>
      <c r="D106" s="7">
        <f t="shared" si="8"/>
        <v>6.2108559925625562</v>
      </c>
      <c r="F106" s="5">
        <f t="shared" si="9"/>
        <v>3903.9218609766176</v>
      </c>
      <c r="K106" s="7">
        <f t="shared" si="10"/>
        <v>41.978139023382482</v>
      </c>
      <c r="L106" s="7">
        <f t="shared" si="11"/>
        <v>41.978139023382482</v>
      </c>
      <c r="M106" s="7">
        <f t="shared" si="12"/>
        <v>1762.1641558664271</v>
      </c>
      <c r="N106" s="7">
        <f t="shared" si="13"/>
        <v>1.0638419377932151</v>
      </c>
    </row>
    <row r="107" spans="1:16" x14ac:dyDescent="0.25">
      <c r="A107" s="1">
        <v>43800</v>
      </c>
      <c r="B107" s="2">
        <v>3909.1</v>
      </c>
      <c r="C107" s="7">
        <f t="shared" si="7"/>
        <v>3920.1108932404359</v>
      </c>
      <c r="D107" s="7">
        <f t="shared" si="8"/>
        <v>4.0086773444754948</v>
      </c>
      <c r="F107" s="5">
        <f t="shared" si="9"/>
        <v>3931.1217864808714</v>
      </c>
      <c r="K107" s="7">
        <f t="shared" si="10"/>
        <v>-22.021786480871469</v>
      </c>
      <c r="L107" s="7">
        <f t="shared" si="11"/>
        <v>22.021786480871469</v>
      </c>
      <c r="M107" s="7">
        <f t="shared" si="12"/>
        <v>484.9590798090934</v>
      </c>
      <c r="N107" s="7">
        <f t="shared" si="13"/>
        <v>0.56334671614620935</v>
      </c>
    </row>
    <row r="108" spans="1:16" x14ac:dyDescent="0.25">
      <c r="A108" s="1">
        <v>43831</v>
      </c>
      <c r="B108" s="2">
        <v>3910.1</v>
      </c>
      <c r="C108" s="7">
        <f t="shared" si="7"/>
        <v>3917.1097852924559</v>
      </c>
      <c r="D108" s="7">
        <f t="shared" si="8"/>
        <v>2.6067202859843928</v>
      </c>
      <c r="F108" s="5">
        <f t="shared" si="9"/>
        <v>3924.1195705849113</v>
      </c>
      <c r="K108" s="7">
        <f t="shared" si="10"/>
        <v>-14.019570584911435</v>
      </c>
      <c r="L108" s="7">
        <f t="shared" si="11"/>
        <v>14.019570584911435</v>
      </c>
      <c r="M108" s="7">
        <f t="shared" si="12"/>
        <v>196.54835938531394</v>
      </c>
      <c r="N108" s="7">
        <f t="shared" si="13"/>
        <v>0.35854762243705879</v>
      </c>
    </row>
    <row r="109" spans="1:16" x14ac:dyDescent="0.25">
      <c r="A109" s="1">
        <v>43862</v>
      </c>
      <c r="B109" s="2">
        <v>3935.5</v>
      </c>
      <c r="C109" s="7">
        <f t="shared" si="7"/>
        <v>3927.6082527892204</v>
      </c>
      <c r="D109" s="7">
        <f t="shared" si="8"/>
        <v>4.1850697281404212</v>
      </c>
      <c r="F109" s="5">
        <f>C108+D108</f>
        <v>3919.7165055784403</v>
      </c>
      <c r="G109" s="4">
        <f>B109</f>
        <v>3935.5</v>
      </c>
      <c r="K109" s="7">
        <f t="shared" si="10"/>
        <v>15.783494421559681</v>
      </c>
      <c r="L109" s="7">
        <f t="shared" si="11"/>
        <v>15.783494421559681</v>
      </c>
      <c r="M109" s="7">
        <f t="shared" si="12"/>
        <v>249.11869615540556</v>
      </c>
      <c r="N109" s="7">
        <f t="shared" si="13"/>
        <v>0.40105436212831103</v>
      </c>
      <c r="P109" s="4">
        <f>B109</f>
        <v>3935.5</v>
      </c>
    </row>
    <row r="110" spans="1:16" x14ac:dyDescent="0.25">
      <c r="A110" s="1">
        <v>43891</v>
      </c>
      <c r="B110" s="2"/>
      <c r="D110" s="7"/>
      <c r="E110">
        <v>1</v>
      </c>
      <c r="F110" s="5">
        <f>$C$109+E110*$D$109</f>
        <v>3931.7933225173606</v>
      </c>
      <c r="G110" s="5">
        <f>F110</f>
        <v>3931.7933225173606</v>
      </c>
      <c r="O110" s="1"/>
      <c r="P110" s="2">
        <v>3032.8</v>
      </c>
    </row>
    <row r="111" spans="1:16" x14ac:dyDescent="0.25">
      <c r="A111" s="1">
        <v>43922</v>
      </c>
      <c r="B111" s="2"/>
      <c r="D111" s="7"/>
      <c r="E111">
        <v>2</v>
      </c>
      <c r="F111" s="5">
        <f t="shared" ref="F111:F121" si="14">$C$109+E111*$D$109</f>
        <v>3935.9783922455013</v>
      </c>
      <c r="G111" s="5">
        <f t="shared" ref="G111:G121" si="15">F111</f>
        <v>3935.9783922455013</v>
      </c>
      <c r="L111" s="3" t="s">
        <v>14</v>
      </c>
      <c r="M111" s="3" t="s">
        <v>15</v>
      </c>
      <c r="N111" s="3" t="s">
        <v>16</v>
      </c>
      <c r="O111" s="1"/>
      <c r="P111" s="2">
        <v>1958.9</v>
      </c>
    </row>
    <row r="112" spans="1:16" x14ac:dyDescent="0.25">
      <c r="A112" s="1">
        <v>43952</v>
      </c>
      <c r="B112" s="2"/>
      <c r="D112" s="7"/>
      <c r="E112">
        <v>3</v>
      </c>
      <c r="F112" s="5">
        <f t="shared" si="14"/>
        <v>3940.1634619736415</v>
      </c>
      <c r="G112" s="5">
        <f t="shared" si="15"/>
        <v>3940.1634619736415</v>
      </c>
      <c r="L112" s="7">
        <f>AVERAGE(L2:L109)</f>
        <v>24.327546443865838</v>
      </c>
      <c r="M112" s="7">
        <f t="shared" ref="M112:N112" si="16">AVERAGE(M2:M109)</f>
        <v>913.27468562703393</v>
      </c>
      <c r="N112" s="7">
        <f t="shared" si="16"/>
        <v>0.73353792476339252</v>
      </c>
      <c r="O112" s="1"/>
      <c r="P112" s="2">
        <v>2555.5</v>
      </c>
    </row>
    <row r="113" spans="1:16" x14ac:dyDescent="0.25">
      <c r="A113" s="1">
        <v>43983</v>
      </c>
      <c r="B113" s="2"/>
      <c r="D113" s="7"/>
      <c r="E113">
        <v>4</v>
      </c>
      <c r="F113" s="5">
        <f t="shared" si="14"/>
        <v>3944.3485317017821</v>
      </c>
      <c r="G113" s="5">
        <f t="shared" si="15"/>
        <v>3944.3485317017821</v>
      </c>
      <c r="M113" s="3" t="s">
        <v>17</v>
      </c>
      <c r="O113" s="1"/>
      <c r="P113" s="2">
        <v>3271.1</v>
      </c>
    </row>
    <row r="114" spans="1:16" x14ac:dyDescent="0.25">
      <c r="A114" s="1">
        <v>44013</v>
      </c>
      <c r="B114" s="2"/>
      <c r="D114" s="7"/>
      <c r="E114">
        <v>5</v>
      </c>
      <c r="F114" s="5">
        <f t="shared" si="14"/>
        <v>3948.5336014299223</v>
      </c>
      <c r="G114" s="5">
        <f t="shared" si="15"/>
        <v>3948.5336014299223</v>
      </c>
      <c r="M114" s="7">
        <f>SQRT(M112)</f>
        <v>30.220434901354977</v>
      </c>
      <c r="O114" s="1"/>
      <c r="P114" s="2">
        <v>3427.1</v>
      </c>
    </row>
    <row r="115" spans="1:16" x14ac:dyDescent="0.25">
      <c r="A115" s="1">
        <v>44044</v>
      </c>
      <c r="B115" s="2"/>
      <c r="D115" s="7"/>
      <c r="E115">
        <v>6</v>
      </c>
      <c r="F115" s="5">
        <f t="shared" si="14"/>
        <v>3952.718671158063</v>
      </c>
      <c r="G115" s="5">
        <f t="shared" si="15"/>
        <v>3952.718671158063</v>
      </c>
      <c r="O115" s="1"/>
      <c r="P115" s="2">
        <v>3212</v>
      </c>
    </row>
    <row r="116" spans="1:16" x14ac:dyDescent="0.25">
      <c r="A116" s="1">
        <v>44075</v>
      </c>
      <c r="B116" s="2"/>
      <c r="D116" s="7"/>
      <c r="E116">
        <v>7</v>
      </c>
      <c r="F116" s="5">
        <f t="shared" si="14"/>
        <v>3956.9037408862032</v>
      </c>
      <c r="G116" s="5">
        <f t="shared" si="15"/>
        <v>3956.9037408862032</v>
      </c>
      <c r="O116" s="1"/>
      <c r="P116" s="2">
        <v>3314.7</v>
      </c>
    </row>
    <row r="117" spans="1:16" x14ac:dyDescent="0.25">
      <c r="A117" s="1">
        <v>44105</v>
      </c>
      <c r="B117" s="2"/>
      <c r="D117" s="7"/>
      <c r="E117">
        <v>8</v>
      </c>
      <c r="F117" s="5">
        <f t="shared" si="14"/>
        <v>3961.0888106143439</v>
      </c>
      <c r="G117" s="5">
        <f t="shared" si="15"/>
        <v>3961.0888106143439</v>
      </c>
      <c r="O117" s="1"/>
      <c r="P117" s="2">
        <v>3468.9</v>
      </c>
    </row>
    <row r="118" spans="1:16" x14ac:dyDescent="0.25">
      <c r="A118" s="1">
        <v>44136</v>
      </c>
      <c r="B118" s="2"/>
      <c r="D118" s="7"/>
      <c r="E118">
        <v>9</v>
      </c>
      <c r="F118" s="5">
        <f t="shared" si="14"/>
        <v>3965.2738803424841</v>
      </c>
      <c r="G118" s="5">
        <f t="shared" si="15"/>
        <v>3965.2738803424841</v>
      </c>
      <c r="O118" s="1"/>
      <c r="P118" s="2">
        <v>3697.7</v>
      </c>
    </row>
    <row r="119" spans="1:16" x14ac:dyDescent="0.25">
      <c r="A119" s="1">
        <v>44166</v>
      </c>
      <c r="B119" s="2"/>
      <c r="D119" s="7"/>
      <c r="E119">
        <v>10</v>
      </c>
      <c r="F119" s="5">
        <f t="shared" si="14"/>
        <v>3969.4589500706247</v>
      </c>
      <c r="G119" s="5">
        <f t="shared" si="15"/>
        <v>3969.4589500706247</v>
      </c>
      <c r="O119" s="1"/>
      <c r="P119" s="2">
        <v>3819.2</v>
      </c>
    </row>
    <row r="120" spans="1:16" x14ac:dyDescent="0.25">
      <c r="A120" s="1">
        <v>44197</v>
      </c>
      <c r="B120" s="2"/>
      <c r="D120" s="7"/>
      <c r="E120">
        <v>11</v>
      </c>
      <c r="F120" s="5">
        <f t="shared" si="14"/>
        <v>3973.6440197987649</v>
      </c>
      <c r="G120" s="5">
        <f t="shared" si="15"/>
        <v>3973.6440197987649</v>
      </c>
      <c r="O120" s="1"/>
      <c r="P120" s="2">
        <v>3806.8</v>
      </c>
    </row>
    <row r="121" spans="1:16" x14ac:dyDescent="0.25">
      <c r="A121" s="1">
        <v>44228</v>
      </c>
      <c r="B121" s="2"/>
      <c r="D121" s="7"/>
      <c r="E121">
        <v>12</v>
      </c>
      <c r="F121" s="5">
        <f t="shared" si="14"/>
        <v>3977.8290895269056</v>
      </c>
      <c r="G121" s="5">
        <f t="shared" si="15"/>
        <v>3977.8290895269056</v>
      </c>
      <c r="O121" s="1"/>
      <c r="P121" s="2">
        <v>3847.9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AC30-60D6-46E9-B7B9-81E5409F3EEE}">
  <dimension ref="A1:P121"/>
  <sheetViews>
    <sheetView workbookViewId="0">
      <pane ySplit="1" topLeftCell="A95" activePane="bottomLeft" state="frozen"/>
      <selection pane="bottomLeft" activeCell="J122" sqref="J122"/>
    </sheetView>
  </sheetViews>
  <sheetFormatPr defaultRowHeight="15" x14ac:dyDescent="0.25"/>
  <cols>
    <col min="4" max="4" width="8.140625" customWidth="1"/>
    <col min="7" max="7" width="13.7109375" bestFit="1" customWidth="1"/>
    <col min="11" max="11" width="10.28515625" bestFit="1" customWidth="1"/>
    <col min="12" max="12" width="9.5703125" bestFit="1" customWidth="1"/>
    <col min="13" max="13" width="11.5703125" bestFit="1" customWidth="1"/>
    <col min="14" max="14" width="9.285156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</v>
      </c>
      <c r="G1" s="3" t="s">
        <v>13</v>
      </c>
      <c r="H1" s="3" t="s">
        <v>5</v>
      </c>
      <c r="I1">
        <v>0.93730599540532189</v>
      </c>
      <c r="K1" s="3" t="s">
        <v>7</v>
      </c>
      <c r="L1" s="3" t="s">
        <v>8</v>
      </c>
      <c r="M1" s="3" t="s">
        <v>9</v>
      </c>
      <c r="N1" s="3" t="s">
        <v>10</v>
      </c>
      <c r="P1" s="3" t="s">
        <v>12</v>
      </c>
    </row>
    <row r="2" spans="1:16" x14ac:dyDescent="0.25">
      <c r="A2" s="1">
        <v>40603</v>
      </c>
      <c r="B2" s="2">
        <v>2645.6</v>
      </c>
      <c r="C2" s="4">
        <f>B2</f>
        <v>2645.6</v>
      </c>
      <c r="D2" s="6">
        <f>B3-B2</f>
        <v>3.3000000000001819</v>
      </c>
      <c r="H2" s="3" t="s">
        <v>6</v>
      </c>
      <c r="I2">
        <v>3.2634900323157919E-2</v>
      </c>
    </row>
    <row r="3" spans="1:16" x14ac:dyDescent="0.25">
      <c r="A3" s="1">
        <v>40634</v>
      </c>
      <c r="B3" s="2">
        <v>2648.9</v>
      </c>
      <c r="C3" s="7">
        <f>$I$1*B3+(1-$I$1)*(C2+D2)</f>
        <v>2648.9</v>
      </c>
      <c r="D3" s="7">
        <f>$I$2*(C3-C2)+(1-$I$2)*D2</f>
        <v>3.3000000000001815</v>
      </c>
      <c r="F3" s="5">
        <f>C2+D2</f>
        <v>2648.9</v>
      </c>
      <c r="K3" s="7">
        <f>B3-F3</f>
        <v>0</v>
      </c>
      <c r="L3" s="7">
        <f>ABS(K3)</f>
        <v>0</v>
      </c>
      <c r="M3" s="7">
        <f>K3^2</f>
        <v>0</v>
      </c>
      <c r="N3" s="7">
        <f>(L3/B3)*100</f>
        <v>0</v>
      </c>
    </row>
    <row r="4" spans="1:16" x14ac:dyDescent="0.25">
      <c r="A4" s="1">
        <v>40664</v>
      </c>
      <c r="B4" s="2">
        <v>2651.2</v>
      </c>
      <c r="C4" s="7">
        <f t="shared" ref="C4:C67" si="0">$I$1*B4+(1-$I$1)*(C3+D3)</f>
        <v>2651.2626940045943</v>
      </c>
      <c r="D4" s="7">
        <f t="shared" ref="D4:D67" si="1">$I$2*(C4-C3)+(1-$I$2)*D3</f>
        <v>3.2694111122678096</v>
      </c>
      <c r="F4" s="5">
        <f t="shared" ref="F4:F67" si="2">C3+D3</f>
        <v>2652.2000000000003</v>
      </c>
      <c r="K4" s="7">
        <f t="shared" ref="K4:K67" si="3">B4-F4</f>
        <v>-1.0000000000004547</v>
      </c>
      <c r="L4" s="7">
        <f t="shared" ref="L4:L67" si="4">ABS(K4)</f>
        <v>1.0000000000004547</v>
      </c>
      <c r="M4" s="7">
        <f t="shared" ref="M4:M67" si="5">K4^2</f>
        <v>1.0000000000009095</v>
      </c>
      <c r="N4" s="7">
        <f t="shared" ref="N4:N67" si="6">(L4/B4)*100</f>
        <v>3.7718768859401584E-2</v>
      </c>
    </row>
    <row r="5" spans="1:16" x14ac:dyDescent="0.25">
      <c r="A5" s="1">
        <v>40695</v>
      </c>
      <c r="B5" s="2">
        <v>2649.2</v>
      </c>
      <c r="C5" s="7">
        <f t="shared" si="0"/>
        <v>2649.5342910226955</v>
      </c>
      <c r="D5" s="7">
        <f t="shared" si="1"/>
        <v>3.1063079474710067</v>
      </c>
      <c r="F5" s="5">
        <f t="shared" si="2"/>
        <v>2654.5321051168621</v>
      </c>
      <c r="K5" s="7">
        <f t="shared" si="3"/>
        <v>-5.3321051168622944</v>
      </c>
      <c r="L5" s="7">
        <f t="shared" si="4"/>
        <v>5.3321051168622944</v>
      </c>
      <c r="M5" s="7">
        <f t="shared" si="5"/>
        <v>28.431344977269063</v>
      </c>
      <c r="N5" s="7">
        <f t="shared" si="6"/>
        <v>0.2012722752854558</v>
      </c>
    </row>
    <row r="6" spans="1:16" x14ac:dyDescent="0.25">
      <c r="A6" s="1">
        <v>40725</v>
      </c>
      <c r="B6" s="2">
        <v>2677.6</v>
      </c>
      <c r="C6" s="7">
        <f t="shared" si="0"/>
        <v>2676.0351951971552</v>
      </c>
      <c r="D6" s="7">
        <f t="shared" si="1"/>
        <v>3.8697882634393093</v>
      </c>
      <c r="F6" s="5">
        <f t="shared" si="2"/>
        <v>2652.6405989701666</v>
      </c>
      <c r="K6" s="7">
        <f t="shared" si="3"/>
        <v>24.959401029833316</v>
      </c>
      <c r="L6" s="7">
        <f t="shared" si="4"/>
        <v>24.959401029833316</v>
      </c>
      <c r="M6" s="7">
        <f t="shared" si="5"/>
        <v>622.97169976804435</v>
      </c>
      <c r="N6" s="7">
        <f t="shared" si="6"/>
        <v>0.93215570024773375</v>
      </c>
    </row>
    <row r="7" spans="1:16" x14ac:dyDescent="0.25">
      <c r="A7" s="1">
        <v>40756</v>
      </c>
      <c r="B7" s="2">
        <v>2707.9</v>
      </c>
      <c r="C7" s="7">
        <f t="shared" si="0"/>
        <v>2706.1448803044505</v>
      </c>
      <c r="D7" s="7">
        <f t="shared" si="1"/>
        <v>4.7261246814284936</v>
      </c>
      <c r="F7" s="5">
        <f t="shared" si="2"/>
        <v>2679.9049834605944</v>
      </c>
      <c r="K7" s="7">
        <f t="shared" si="3"/>
        <v>27.995016539405697</v>
      </c>
      <c r="L7" s="7">
        <f t="shared" si="4"/>
        <v>27.995016539405697</v>
      </c>
      <c r="M7" s="7">
        <f t="shared" si="5"/>
        <v>783.72095104159848</v>
      </c>
      <c r="N7" s="7">
        <f t="shared" si="6"/>
        <v>1.0338275615571364</v>
      </c>
    </row>
    <row r="8" spans="1:16" x14ac:dyDescent="0.25">
      <c r="A8" s="1">
        <v>40787</v>
      </c>
      <c r="B8" s="2">
        <v>2724.9</v>
      </c>
      <c r="C8" s="7">
        <f t="shared" si="0"/>
        <v>2724.020466122126</v>
      </c>
      <c r="D8" s="7">
        <f t="shared" si="1"/>
        <v>5.1552560349131547</v>
      </c>
      <c r="F8" s="5">
        <f t="shared" si="2"/>
        <v>2710.8710049858792</v>
      </c>
      <c r="K8" s="7">
        <f t="shared" si="3"/>
        <v>14.028995014120937</v>
      </c>
      <c r="L8" s="7">
        <f t="shared" si="4"/>
        <v>14.028995014120937</v>
      </c>
      <c r="M8" s="7">
        <f t="shared" si="5"/>
        <v>196.81270110623012</v>
      </c>
      <c r="N8" s="7">
        <f t="shared" si="6"/>
        <v>0.51484439847777674</v>
      </c>
    </row>
    <row r="9" spans="1:16" x14ac:dyDescent="0.25">
      <c r="A9" s="1">
        <v>40817</v>
      </c>
      <c r="B9" s="2">
        <v>2741.7</v>
      </c>
      <c r="C9" s="7">
        <f t="shared" si="0"/>
        <v>2740.9148028673681</v>
      </c>
      <c r="D9" s="7">
        <f t="shared" si="1"/>
        <v>5.5383597637802442</v>
      </c>
      <c r="F9" s="5">
        <f t="shared" si="2"/>
        <v>2729.1757221570392</v>
      </c>
      <c r="K9" s="7">
        <f t="shared" si="3"/>
        <v>12.524277842960601</v>
      </c>
      <c r="L9" s="7">
        <f t="shared" si="4"/>
        <v>12.524277842960601</v>
      </c>
      <c r="M9" s="7">
        <f t="shared" si="5"/>
        <v>156.85753548767383</v>
      </c>
      <c r="N9" s="7">
        <f t="shared" si="6"/>
        <v>0.45680701181604844</v>
      </c>
    </row>
    <row r="10" spans="1:16" x14ac:dyDescent="0.25">
      <c r="A10" s="1">
        <v>40848</v>
      </c>
      <c r="B10" s="2">
        <v>2732.9</v>
      </c>
      <c r="C10" s="7">
        <f t="shared" si="0"/>
        <v>2733.7497020402698</v>
      </c>
      <c r="D10" s="7">
        <f t="shared" si="1"/>
        <v>5.123783593637758</v>
      </c>
      <c r="F10" s="5">
        <f t="shared" si="2"/>
        <v>2746.4531626311482</v>
      </c>
      <c r="K10" s="7">
        <f t="shared" si="3"/>
        <v>-13.553162631148098</v>
      </c>
      <c r="L10" s="7">
        <f t="shared" si="4"/>
        <v>13.553162631148098</v>
      </c>
      <c r="M10" s="7">
        <f t="shared" si="5"/>
        <v>183.68821730634923</v>
      </c>
      <c r="N10" s="7">
        <f t="shared" si="6"/>
        <v>0.49592603575498906</v>
      </c>
    </row>
    <row r="11" spans="1:16" x14ac:dyDescent="0.25">
      <c r="A11" s="1">
        <v>40878</v>
      </c>
      <c r="B11" s="2">
        <v>2704.4</v>
      </c>
      <c r="C11" s="7">
        <f t="shared" si="0"/>
        <v>2706.561280866727</v>
      </c>
      <c r="D11" s="7">
        <f t="shared" si="1"/>
        <v>4.0692780118393523</v>
      </c>
      <c r="F11" s="5">
        <f t="shared" si="2"/>
        <v>2738.8734856339074</v>
      </c>
      <c r="K11" s="7">
        <f t="shared" si="3"/>
        <v>-34.47348563390733</v>
      </c>
      <c r="L11" s="7">
        <f t="shared" si="4"/>
        <v>34.47348563390733</v>
      </c>
      <c r="M11" s="7">
        <f t="shared" si="5"/>
        <v>1188.4212117512152</v>
      </c>
      <c r="N11" s="7">
        <f t="shared" si="6"/>
        <v>1.274718445270941</v>
      </c>
    </row>
    <row r="12" spans="1:16" x14ac:dyDescent="0.25">
      <c r="A12" s="1">
        <v>40909</v>
      </c>
      <c r="B12" s="2">
        <v>2763.8</v>
      </c>
      <c r="C12" s="7">
        <f t="shared" si="0"/>
        <v>2760.4665948140364</v>
      </c>
      <c r="D12" s="7">
        <f t="shared" si="1"/>
        <v>5.6956720770947342</v>
      </c>
      <c r="F12" s="5">
        <f t="shared" si="2"/>
        <v>2710.6305588785663</v>
      </c>
      <c r="K12" s="7">
        <f t="shared" si="3"/>
        <v>53.16944112143392</v>
      </c>
      <c r="L12" s="7">
        <f t="shared" si="4"/>
        <v>53.16944112143392</v>
      </c>
      <c r="M12" s="7">
        <f t="shared" si="5"/>
        <v>2826.9894691656282</v>
      </c>
      <c r="N12" s="7">
        <f t="shared" si="6"/>
        <v>1.9237803430578884</v>
      </c>
    </row>
    <row r="13" spans="1:16" x14ac:dyDescent="0.25">
      <c r="A13" s="1">
        <v>40940</v>
      </c>
      <c r="B13" s="2">
        <v>2770.3</v>
      </c>
      <c r="C13" s="7">
        <f t="shared" si="0"/>
        <v>2770.040588941461</v>
      </c>
      <c r="D13" s="7">
        <f t="shared" si="1"/>
        <v>5.822240730628355</v>
      </c>
      <c r="F13" s="5">
        <f t="shared" si="2"/>
        <v>2766.1622668911309</v>
      </c>
      <c r="K13" s="7">
        <f t="shared" si="3"/>
        <v>4.1377331088692699</v>
      </c>
      <c r="L13" s="7">
        <f t="shared" si="4"/>
        <v>4.1377331088692699</v>
      </c>
      <c r="M13" s="7">
        <f t="shared" si="5"/>
        <v>17.120835280232953</v>
      </c>
      <c r="N13" s="7">
        <f t="shared" si="6"/>
        <v>0.14936047030535571</v>
      </c>
    </row>
    <row r="14" spans="1:16" x14ac:dyDescent="0.25">
      <c r="A14" s="1">
        <v>40969</v>
      </c>
      <c r="B14" s="2">
        <v>2813.1</v>
      </c>
      <c r="C14" s="7">
        <f t="shared" si="0"/>
        <v>2810.7654526723691</v>
      </c>
      <c r="D14" s="7">
        <f t="shared" si="1"/>
        <v>6.9612843532592423</v>
      </c>
      <c r="F14" s="5">
        <f t="shared" si="2"/>
        <v>2775.8628296720894</v>
      </c>
      <c r="K14" s="7">
        <f t="shared" si="3"/>
        <v>37.237170327910462</v>
      </c>
      <c r="L14" s="7">
        <f t="shared" si="4"/>
        <v>37.237170327910462</v>
      </c>
      <c r="M14" s="7">
        <f t="shared" si="5"/>
        <v>1386.6068540298154</v>
      </c>
      <c r="N14" s="7">
        <f t="shared" si="6"/>
        <v>1.3237058877363217</v>
      </c>
    </row>
    <row r="15" spans="1:16" x14ac:dyDescent="0.25">
      <c r="A15" s="1">
        <v>41000</v>
      </c>
      <c r="B15" s="2">
        <v>2832.1</v>
      </c>
      <c r="C15" s="7">
        <f t="shared" si="0"/>
        <v>2831.198882585044</v>
      </c>
      <c r="D15" s="7">
        <f t="shared" si="1"/>
        <v>7.4009464807298464</v>
      </c>
      <c r="F15" s="5">
        <f t="shared" si="2"/>
        <v>2817.7267370256282</v>
      </c>
      <c r="K15" s="7">
        <f t="shared" si="3"/>
        <v>14.373262974371755</v>
      </c>
      <c r="L15" s="7">
        <f t="shared" si="4"/>
        <v>14.373262974371755</v>
      </c>
      <c r="M15" s="7">
        <f t="shared" si="5"/>
        <v>206.59068853044599</v>
      </c>
      <c r="N15" s="7">
        <f t="shared" si="6"/>
        <v>0.50751255161794273</v>
      </c>
    </row>
    <row r="16" spans="1:16" x14ac:dyDescent="0.25">
      <c r="A16" s="1">
        <v>41030</v>
      </c>
      <c r="B16" s="2">
        <v>2876.7</v>
      </c>
      <c r="C16" s="7">
        <f t="shared" si="0"/>
        <v>2874.3113477083916</v>
      </c>
      <c r="D16" s="7">
        <f t="shared" si="1"/>
        <v>8.5663883320202743</v>
      </c>
      <c r="F16" s="5">
        <f t="shared" si="2"/>
        <v>2838.599829065774</v>
      </c>
      <c r="K16" s="7">
        <f t="shared" si="3"/>
        <v>38.100170934225844</v>
      </c>
      <c r="L16" s="7">
        <f t="shared" si="4"/>
        <v>38.100170934225844</v>
      </c>
      <c r="M16" s="7">
        <f t="shared" si="5"/>
        <v>1451.6230252172279</v>
      </c>
      <c r="N16" s="7">
        <f t="shared" si="6"/>
        <v>1.3244401896000921</v>
      </c>
    </row>
    <row r="17" spans="1:14" x14ac:dyDescent="0.25">
      <c r="A17" s="1">
        <v>41061</v>
      </c>
      <c r="B17" s="2">
        <v>2910.3</v>
      </c>
      <c r="C17" s="7">
        <f t="shared" si="0"/>
        <v>2908.5807884573214</v>
      </c>
      <c r="D17" s="7">
        <f t="shared" si="1"/>
        <v>9.4052048856470201</v>
      </c>
      <c r="F17" s="5">
        <f t="shared" si="2"/>
        <v>2882.8777360404119</v>
      </c>
      <c r="K17" s="7">
        <f t="shared" si="3"/>
        <v>27.422263959588236</v>
      </c>
      <c r="L17" s="7">
        <f t="shared" si="4"/>
        <v>27.422263959588236</v>
      </c>
      <c r="M17" s="7">
        <f t="shared" si="5"/>
        <v>751.98056066933191</v>
      </c>
      <c r="N17" s="7">
        <f t="shared" si="6"/>
        <v>0.94224870149428697</v>
      </c>
    </row>
    <row r="18" spans="1:14" x14ac:dyDescent="0.25">
      <c r="A18" s="1">
        <v>41091</v>
      </c>
      <c r="B18" s="2">
        <v>2921.7</v>
      </c>
      <c r="C18" s="7">
        <f t="shared" si="0"/>
        <v>2921.4671540495792</v>
      </c>
      <c r="D18" s="7">
        <f t="shared" si="1"/>
        <v>9.518812218316155</v>
      </c>
      <c r="F18" s="5">
        <f t="shared" si="2"/>
        <v>2917.9859933429684</v>
      </c>
      <c r="K18" s="7">
        <f t="shared" si="3"/>
        <v>3.7140066570314048</v>
      </c>
      <c r="L18" s="7">
        <f t="shared" si="4"/>
        <v>3.7140066570314048</v>
      </c>
      <c r="M18" s="7">
        <f t="shared" si="5"/>
        <v>13.79384544847359</v>
      </c>
      <c r="N18" s="7">
        <f t="shared" si="6"/>
        <v>0.12711800174663399</v>
      </c>
    </row>
    <row r="19" spans="1:14" x14ac:dyDescent="0.25">
      <c r="A19" s="1">
        <v>41122</v>
      </c>
      <c r="B19" s="2">
        <v>2896.1</v>
      </c>
      <c r="C19" s="7">
        <f t="shared" si="0"/>
        <v>2898.2871409294894</v>
      </c>
      <c r="D19" s="7">
        <f t="shared" si="1"/>
        <v>8.451689312712924</v>
      </c>
      <c r="F19" s="5">
        <f t="shared" si="2"/>
        <v>2930.9859662678955</v>
      </c>
      <c r="K19" s="7">
        <f t="shared" si="3"/>
        <v>-34.885966267895583</v>
      </c>
      <c r="L19" s="7">
        <f t="shared" si="4"/>
        <v>34.885966267895583</v>
      </c>
      <c r="M19" s="7">
        <f t="shared" si="5"/>
        <v>1217.0306424447485</v>
      </c>
      <c r="N19" s="7">
        <f t="shared" si="6"/>
        <v>1.204584312278429</v>
      </c>
    </row>
    <row r="20" spans="1:14" x14ac:dyDescent="0.25">
      <c r="A20" s="1">
        <v>41153</v>
      </c>
      <c r="B20" s="2">
        <v>2896.2</v>
      </c>
      <c r="C20" s="7">
        <f t="shared" si="0"/>
        <v>2896.8607214716271</v>
      </c>
      <c r="D20" s="7">
        <f t="shared" si="1"/>
        <v>8.1293182176038918</v>
      </c>
      <c r="F20" s="5">
        <f t="shared" si="2"/>
        <v>2906.7388302422023</v>
      </c>
      <c r="K20" s="7">
        <f t="shared" si="3"/>
        <v>-10.538830242202494</v>
      </c>
      <c r="L20" s="7">
        <f t="shared" si="4"/>
        <v>10.538830242202494</v>
      </c>
      <c r="M20" s="7">
        <f t="shared" si="5"/>
        <v>111.06694287396186</v>
      </c>
      <c r="N20" s="7">
        <f t="shared" si="6"/>
        <v>0.36388475389139197</v>
      </c>
    </row>
    <row r="21" spans="1:14" x14ac:dyDescent="0.25">
      <c r="A21" s="1">
        <v>41183</v>
      </c>
      <c r="B21" s="2">
        <v>2886.6</v>
      </c>
      <c r="C21" s="7">
        <f t="shared" si="0"/>
        <v>2887.7529452327731</v>
      </c>
      <c r="D21" s="7">
        <f t="shared" si="1"/>
        <v>7.5667873581565281</v>
      </c>
      <c r="F21" s="5">
        <f t="shared" si="2"/>
        <v>2904.9900396892308</v>
      </c>
      <c r="K21" s="7">
        <f t="shared" si="3"/>
        <v>-18.390039689230889</v>
      </c>
      <c r="L21" s="7">
        <f t="shared" si="4"/>
        <v>18.390039689230889</v>
      </c>
      <c r="M21" s="7">
        <f t="shared" si="5"/>
        <v>338.19355977148734</v>
      </c>
      <c r="N21" s="7">
        <f t="shared" si="6"/>
        <v>0.63708306274616822</v>
      </c>
    </row>
    <row r="22" spans="1:14" x14ac:dyDescent="0.25">
      <c r="A22" s="1">
        <v>41214</v>
      </c>
      <c r="B22" s="2">
        <v>2884.7</v>
      </c>
      <c r="C22" s="7">
        <f t="shared" si="0"/>
        <v>2885.3657935638498</v>
      </c>
      <c r="D22" s="7">
        <f t="shared" si="1"/>
        <v>7.241941550184988</v>
      </c>
      <c r="F22" s="5">
        <f t="shared" si="2"/>
        <v>2895.3197325909296</v>
      </c>
      <c r="K22" s="7">
        <f t="shared" si="3"/>
        <v>-10.619732590929743</v>
      </c>
      <c r="L22" s="7">
        <f t="shared" si="4"/>
        <v>10.619732590929743</v>
      </c>
      <c r="M22" s="7">
        <f t="shared" si="5"/>
        <v>112.77872030285536</v>
      </c>
      <c r="N22" s="7">
        <f t="shared" si="6"/>
        <v>0.36813993104758708</v>
      </c>
    </row>
    <row r="23" spans="1:14" x14ac:dyDescent="0.25">
      <c r="A23" s="1">
        <v>41244</v>
      </c>
      <c r="B23" s="2">
        <v>2868.9</v>
      </c>
      <c r="C23" s="7">
        <f t="shared" si="0"/>
        <v>2870.3863328541688</v>
      </c>
      <c r="D23" s="7">
        <f t="shared" si="1"/>
        <v>6.5167483023934647</v>
      </c>
      <c r="F23" s="5">
        <f t="shared" si="2"/>
        <v>2892.6077351140348</v>
      </c>
      <c r="K23" s="7">
        <f t="shared" si="3"/>
        <v>-23.707735114034676</v>
      </c>
      <c r="L23" s="7">
        <f t="shared" si="4"/>
        <v>23.707735114034676</v>
      </c>
      <c r="M23" s="7">
        <f t="shared" si="5"/>
        <v>562.05670423723279</v>
      </c>
      <c r="N23" s="7">
        <f t="shared" si="6"/>
        <v>0.82637021555420809</v>
      </c>
    </row>
    <row r="24" spans="1:14" x14ac:dyDescent="0.25">
      <c r="A24" s="1">
        <v>41275</v>
      </c>
      <c r="B24" s="2">
        <v>2870.9</v>
      </c>
      <c r="C24" s="7">
        <f t="shared" si="0"/>
        <v>2871.276357197612</v>
      </c>
      <c r="D24" s="7">
        <f t="shared" si="1"/>
        <v>6.3331207268471976</v>
      </c>
      <c r="F24" s="5">
        <f t="shared" si="2"/>
        <v>2876.9030811565622</v>
      </c>
      <c r="K24" s="7">
        <f t="shared" si="3"/>
        <v>-6.0030811565620752</v>
      </c>
      <c r="L24" s="7">
        <f t="shared" si="4"/>
        <v>6.0030811565620752</v>
      </c>
      <c r="M24" s="7">
        <f t="shared" si="5"/>
        <v>36.036983372270662</v>
      </c>
      <c r="N24" s="7">
        <f t="shared" si="6"/>
        <v>0.20910101907283693</v>
      </c>
    </row>
    <row r="25" spans="1:14" x14ac:dyDescent="0.25">
      <c r="A25" s="1">
        <v>41306</v>
      </c>
      <c r="B25" s="2">
        <v>2915.6</v>
      </c>
      <c r="C25" s="7">
        <f t="shared" si="0"/>
        <v>2913.2182220344421</v>
      </c>
      <c r="D25" s="7">
        <f t="shared" si="1"/>
        <v>7.4952085415093244</v>
      </c>
      <c r="F25" s="5">
        <f t="shared" si="2"/>
        <v>2877.609477924459</v>
      </c>
      <c r="K25" s="7">
        <f t="shared" si="3"/>
        <v>37.990522075540866</v>
      </c>
      <c r="L25" s="7">
        <f t="shared" si="4"/>
        <v>37.990522075540866</v>
      </c>
      <c r="M25" s="7">
        <f t="shared" si="5"/>
        <v>1443.2797675721579</v>
      </c>
      <c r="N25" s="7">
        <f t="shared" si="6"/>
        <v>1.3030087143483629</v>
      </c>
    </row>
    <row r="26" spans="1:14" x14ac:dyDescent="0.25">
      <c r="A26" s="1">
        <v>41334</v>
      </c>
      <c r="B26" s="2">
        <v>2919</v>
      </c>
      <c r="C26" s="7">
        <f t="shared" si="0"/>
        <v>2919.1074218244016</v>
      </c>
      <c r="D26" s="7">
        <f t="shared" si="1"/>
        <v>7.4427966059843778</v>
      </c>
      <c r="F26" s="5">
        <f t="shared" si="2"/>
        <v>2920.7134305759514</v>
      </c>
      <c r="K26" s="7">
        <f t="shared" si="3"/>
        <v>-1.7134305759514064</v>
      </c>
      <c r="L26" s="7">
        <f t="shared" si="4"/>
        <v>1.7134305759514064</v>
      </c>
      <c r="M26" s="7">
        <f t="shared" si="5"/>
        <v>2.9358443386051682</v>
      </c>
      <c r="N26" s="7">
        <f t="shared" si="6"/>
        <v>5.8699231790044756E-2</v>
      </c>
    </row>
    <row r="27" spans="1:14" x14ac:dyDescent="0.25">
      <c r="A27" s="1">
        <v>41365</v>
      </c>
      <c r="B27" s="2">
        <v>2919.7</v>
      </c>
      <c r="C27" s="7">
        <f t="shared" si="0"/>
        <v>2920.1294676257489</v>
      </c>
      <c r="D27" s="7">
        <f t="shared" si="1"/>
        <v>7.2332560434752109</v>
      </c>
      <c r="F27" s="5">
        <f t="shared" si="2"/>
        <v>2926.5502184303859</v>
      </c>
      <c r="K27" s="7">
        <f t="shared" si="3"/>
        <v>-6.8502184303861213</v>
      </c>
      <c r="L27" s="7">
        <f t="shared" si="4"/>
        <v>6.8502184303861213</v>
      </c>
      <c r="M27" s="7">
        <f t="shared" si="5"/>
        <v>46.925492544001699</v>
      </c>
      <c r="N27" s="7">
        <f t="shared" si="6"/>
        <v>0.23462062644744741</v>
      </c>
    </row>
    <row r="28" spans="1:14" x14ac:dyDescent="0.25">
      <c r="A28" s="1">
        <v>41395</v>
      </c>
      <c r="B28" s="2">
        <v>2941</v>
      </c>
      <c r="C28" s="7">
        <f t="shared" si="0"/>
        <v>2940.1450245350593</v>
      </c>
      <c r="D28" s="7">
        <f t="shared" si="1"/>
        <v>7.6504051581323562</v>
      </c>
      <c r="F28" s="5">
        <f t="shared" si="2"/>
        <v>2927.3627236692241</v>
      </c>
      <c r="K28" s="7">
        <f t="shared" si="3"/>
        <v>13.637276330775876</v>
      </c>
      <c r="L28" s="7">
        <f t="shared" si="4"/>
        <v>13.637276330775876</v>
      </c>
      <c r="M28" s="7">
        <f t="shared" si="5"/>
        <v>185.97530572193995</v>
      </c>
      <c r="N28" s="7">
        <f t="shared" si="6"/>
        <v>0.4636952169593973</v>
      </c>
    </row>
    <row r="29" spans="1:14" x14ac:dyDescent="0.25">
      <c r="A29" s="1">
        <v>41426</v>
      </c>
      <c r="B29" s="2">
        <v>2970.1</v>
      </c>
      <c r="C29" s="7">
        <f t="shared" si="0"/>
        <v>2968.7016371667023</v>
      </c>
      <c r="D29" s="7">
        <f t="shared" si="1"/>
        <v>8.3326771551656353</v>
      </c>
      <c r="F29" s="5">
        <f t="shared" si="2"/>
        <v>2947.7954296931916</v>
      </c>
      <c r="K29" s="7">
        <f t="shared" si="3"/>
        <v>22.304570306808273</v>
      </c>
      <c r="L29" s="7">
        <f t="shared" si="4"/>
        <v>22.304570306808273</v>
      </c>
      <c r="M29" s="7">
        <f t="shared" si="5"/>
        <v>497.49385657135332</v>
      </c>
      <c r="N29" s="7">
        <f t="shared" si="6"/>
        <v>0.75097034802896445</v>
      </c>
    </row>
    <row r="30" spans="1:14" x14ac:dyDescent="0.25">
      <c r="A30" s="1">
        <v>41456</v>
      </c>
      <c r="B30" s="2">
        <v>2959.1</v>
      </c>
      <c r="C30" s="7">
        <f t="shared" si="0"/>
        <v>2960.2243739844976</v>
      </c>
      <c r="D30" s="7">
        <f t="shared" si="1"/>
        <v>7.7840864278173214</v>
      </c>
      <c r="F30" s="5">
        <f t="shared" si="2"/>
        <v>2977.0343143218679</v>
      </c>
      <c r="K30" s="7">
        <f t="shared" si="3"/>
        <v>-17.934314321867987</v>
      </c>
      <c r="L30" s="7">
        <f t="shared" si="4"/>
        <v>17.934314321867987</v>
      </c>
      <c r="M30" s="7">
        <f t="shared" si="5"/>
        <v>321.63963019555922</v>
      </c>
      <c r="N30" s="7">
        <f t="shared" si="6"/>
        <v>0.60607327639714736</v>
      </c>
    </row>
    <row r="31" spans="1:14" x14ac:dyDescent="0.25">
      <c r="A31" s="1">
        <v>41487</v>
      </c>
      <c r="B31" s="2">
        <v>2985.9</v>
      </c>
      <c r="C31" s="7">
        <f t="shared" si="0"/>
        <v>2984.778307734884</v>
      </c>
      <c r="D31" s="7">
        <f t="shared" si="1"/>
        <v>8.3313687236239424</v>
      </c>
      <c r="F31" s="5">
        <f t="shared" si="2"/>
        <v>2968.0084604123149</v>
      </c>
      <c r="K31" s="7">
        <f t="shared" si="3"/>
        <v>17.891539587685202</v>
      </c>
      <c r="L31" s="7">
        <f t="shared" si="4"/>
        <v>17.891539587685202</v>
      </c>
      <c r="M31" s="7">
        <f t="shared" si="5"/>
        <v>320.10718881770674</v>
      </c>
      <c r="N31" s="7">
        <f t="shared" si="6"/>
        <v>0.59920089713939528</v>
      </c>
    </row>
    <row r="32" spans="1:14" x14ac:dyDescent="0.25">
      <c r="A32" s="1">
        <v>41518</v>
      </c>
      <c r="B32" s="2">
        <v>2998.8</v>
      </c>
      <c r="C32" s="7">
        <f t="shared" si="0"/>
        <v>2998.443250829745</v>
      </c>
      <c r="D32" s="7">
        <f t="shared" si="1"/>
        <v>8.5054293915954133</v>
      </c>
      <c r="F32" s="5">
        <f t="shared" si="2"/>
        <v>2993.1096764585081</v>
      </c>
      <c r="K32" s="7">
        <f t="shared" si="3"/>
        <v>5.6903235414920346</v>
      </c>
      <c r="L32" s="7">
        <f t="shared" si="4"/>
        <v>5.6903235414920346</v>
      </c>
      <c r="M32" s="7">
        <f t="shared" si="5"/>
        <v>32.379782006858449</v>
      </c>
      <c r="N32" s="7">
        <f t="shared" si="6"/>
        <v>0.18975335272415747</v>
      </c>
    </row>
    <row r="33" spans="1:14" x14ac:dyDescent="0.25">
      <c r="A33" s="1">
        <v>41548</v>
      </c>
      <c r="B33" s="2">
        <v>3074.7</v>
      </c>
      <c r="C33" s="7">
        <f t="shared" si="0"/>
        <v>3070.4523984465009</v>
      </c>
      <c r="D33" s="7">
        <f t="shared" si="1"/>
        <v>10.577866906023431</v>
      </c>
      <c r="F33" s="5">
        <f t="shared" si="2"/>
        <v>3006.9486802213405</v>
      </c>
      <c r="K33" s="7">
        <f t="shared" si="3"/>
        <v>67.751319778659308</v>
      </c>
      <c r="L33" s="7">
        <f t="shared" si="4"/>
        <v>67.751319778659308</v>
      </c>
      <c r="M33" s="7">
        <f t="shared" si="5"/>
        <v>4590.2413317501523</v>
      </c>
      <c r="N33" s="7">
        <f t="shared" si="6"/>
        <v>2.2035099287299351</v>
      </c>
    </row>
    <row r="34" spans="1:14" x14ac:dyDescent="0.25">
      <c r="A34" s="1">
        <v>41579</v>
      </c>
      <c r="B34" s="2">
        <v>3127.2</v>
      </c>
      <c r="C34" s="7">
        <f t="shared" si="0"/>
        <v>3124.305434443876</v>
      </c>
      <c r="D34" s="7">
        <f t="shared" si="1"/>
        <v>11.990147735787499</v>
      </c>
      <c r="F34" s="5">
        <f t="shared" si="2"/>
        <v>3081.0302653525241</v>
      </c>
      <c r="K34" s="7">
        <f t="shared" si="3"/>
        <v>46.169734647475707</v>
      </c>
      <c r="L34" s="7">
        <f t="shared" si="4"/>
        <v>46.169734647475707</v>
      </c>
      <c r="M34" s="7">
        <f t="shared" si="5"/>
        <v>2131.6443974183189</v>
      </c>
      <c r="N34" s="7">
        <f t="shared" si="6"/>
        <v>1.4763921286606456</v>
      </c>
    </row>
    <row r="35" spans="1:14" x14ac:dyDescent="0.25">
      <c r="A35" s="1">
        <v>41609</v>
      </c>
      <c r="B35" s="2">
        <v>3171</v>
      </c>
      <c r="C35" s="7">
        <f t="shared" si="0"/>
        <v>3168.8242410697162</v>
      </c>
      <c r="D35" s="7">
        <f t="shared" si="1"/>
        <v>13.051717276310372</v>
      </c>
      <c r="F35" s="5">
        <f t="shared" si="2"/>
        <v>3136.2955821796636</v>
      </c>
      <c r="K35" s="7">
        <f t="shared" si="3"/>
        <v>34.704417820336403</v>
      </c>
      <c r="L35" s="7">
        <f t="shared" si="4"/>
        <v>34.704417820336403</v>
      </c>
      <c r="M35" s="7">
        <f t="shared" si="5"/>
        <v>1204.3966162484828</v>
      </c>
      <c r="N35" s="7">
        <f t="shared" si="6"/>
        <v>1.0944313409125324</v>
      </c>
    </row>
    <row r="36" spans="1:14" x14ac:dyDescent="0.25">
      <c r="A36" s="1">
        <v>41640</v>
      </c>
      <c r="B36" s="2">
        <v>3223.4</v>
      </c>
      <c r="C36" s="7">
        <f t="shared" si="0"/>
        <v>3220.7966915417564</v>
      </c>
      <c r="D36" s="7">
        <f t="shared" si="1"/>
        <v>14.321891524657239</v>
      </c>
      <c r="F36" s="5">
        <f t="shared" si="2"/>
        <v>3181.8759583460264</v>
      </c>
      <c r="K36" s="7">
        <f t="shared" si="3"/>
        <v>41.524041653973654</v>
      </c>
      <c r="L36" s="7">
        <f t="shared" si="4"/>
        <v>41.524041653973654</v>
      </c>
      <c r="M36" s="7">
        <f t="shared" si="5"/>
        <v>1724.2460352809392</v>
      </c>
      <c r="N36" s="7">
        <f t="shared" si="6"/>
        <v>1.2882062931678866</v>
      </c>
    </row>
    <row r="37" spans="1:14" x14ac:dyDescent="0.25">
      <c r="A37" s="1">
        <v>41671</v>
      </c>
      <c r="B37" s="2">
        <v>3217.1</v>
      </c>
      <c r="C37" s="7">
        <f t="shared" si="0"/>
        <v>3218.2296571295551</v>
      </c>
      <c r="D37" s="7">
        <f t="shared" si="1"/>
        <v>13.770723110142661</v>
      </c>
      <c r="F37" s="5">
        <f t="shared" si="2"/>
        <v>3235.1185830664135</v>
      </c>
      <c r="K37" s="7">
        <f t="shared" si="3"/>
        <v>-18.018583066413612</v>
      </c>
      <c r="L37" s="7">
        <f t="shared" si="4"/>
        <v>18.018583066413612</v>
      </c>
      <c r="M37" s="7">
        <f t="shared" si="5"/>
        <v>324.66933572124736</v>
      </c>
      <c r="N37" s="7">
        <f t="shared" si="6"/>
        <v>0.56008775190120341</v>
      </c>
    </row>
    <row r="38" spans="1:14" x14ac:dyDescent="0.25">
      <c r="A38" s="1">
        <v>41699</v>
      </c>
      <c r="B38" s="2">
        <v>3259.1</v>
      </c>
      <c r="C38" s="7">
        <f t="shared" si="0"/>
        <v>3257.4010163142334</v>
      </c>
      <c r="D38" s="7">
        <f t="shared" si="1"/>
        <v>14.599670336579941</v>
      </c>
      <c r="F38" s="5">
        <f t="shared" si="2"/>
        <v>3232.0003802396977</v>
      </c>
      <c r="K38" s="7">
        <f t="shared" si="3"/>
        <v>27.099619760302176</v>
      </c>
      <c r="L38" s="7">
        <f t="shared" si="4"/>
        <v>27.099619760302176</v>
      </c>
      <c r="M38" s="7">
        <f t="shared" si="5"/>
        <v>734.38939115296012</v>
      </c>
      <c r="N38" s="7">
        <f t="shared" si="6"/>
        <v>0.83150623670038282</v>
      </c>
    </row>
    <row r="39" spans="1:14" x14ac:dyDescent="0.25">
      <c r="A39" s="1">
        <v>41730</v>
      </c>
      <c r="B39" s="2">
        <v>3263.6</v>
      </c>
      <c r="C39" s="7">
        <f t="shared" si="0"/>
        <v>3264.1266726874846</v>
      </c>
      <c r="D39" s="7">
        <f t="shared" si="1"/>
        <v>14.342702675743553</v>
      </c>
      <c r="F39" s="5">
        <f t="shared" si="2"/>
        <v>3272.0006866508133</v>
      </c>
      <c r="K39" s="7">
        <f t="shared" si="3"/>
        <v>-8.4006866508134408</v>
      </c>
      <c r="L39" s="7">
        <f t="shared" si="4"/>
        <v>8.4006866508134408</v>
      </c>
      <c r="M39" s="7">
        <f t="shared" si="5"/>
        <v>70.571536205155141</v>
      </c>
      <c r="N39" s="7">
        <f t="shared" si="6"/>
        <v>0.25740552306696413</v>
      </c>
    </row>
    <row r="40" spans="1:14" x14ac:dyDescent="0.25">
      <c r="A40" s="1">
        <v>41760</v>
      </c>
      <c r="B40" s="2">
        <v>3267.6</v>
      </c>
      <c r="C40" s="7">
        <f t="shared" si="0"/>
        <v>3268.2814446689636</v>
      </c>
      <c r="D40" s="7">
        <f t="shared" si="1"/>
        <v>14.010220573036985</v>
      </c>
      <c r="F40" s="5">
        <f t="shared" si="2"/>
        <v>3278.4693753632282</v>
      </c>
      <c r="K40" s="7">
        <f t="shared" si="3"/>
        <v>-10.869375363228301</v>
      </c>
      <c r="L40" s="7">
        <f t="shared" si="4"/>
        <v>10.869375363228301</v>
      </c>
      <c r="M40" s="7">
        <f t="shared" si="5"/>
        <v>118.14332078675434</v>
      </c>
      <c r="N40" s="7">
        <f t="shared" si="6"/>
        <v>0.33264094023834928</v>
      </c>
    </row>
    <row r="41" spans="1:14" x14ac:dyDescent="0.25">
      <c r="A41" s="1">
        <v>41791</v>
      </c>
      <c r="B41" s="2">
        <v>3242.3</v>
      </c>
      <c r="C41" s="7">
        <f t="shared" si="0"/>
        <v>3244.8072376444306</v>
      </c>
      <c r="D41" s="7">
        <f t="shared" si="1"/>
        <v>12.78692001471966</v>
      </c>
      <c r="F41" s="5">
        <f t="shared" si="2"/>
        <v>3282.2916652420004</v>
      </c>
      <c r="K41" s="7">
        <f t="shared" si="3"/>
        <v>-39.991665242000181</v>
      </c>
      <c r="L41" s="7">
        <f t="shared" si="4"/>
        <v>39.991665242000181</v>
      </c>
      <c r="M41" s="7">
        <f t="shared" si="5"/>
        <v>1599.3332888282055</v>
      </c>
      <c r="N41" s="7">
        <f t="shared" si="6"/>
        <v>1.2334350689942379</v>
      </c>
    </row>
    <row r="42" spans="1:14" x14ac:dyDescent="0.25">
      <c r="A42" s="1">
        <v>41821</v>
      </c>
      <c r="B42" s="2">
        <v>3295.3</v>
      </c>
      <c r="C42" s="7">
        <f t="shared" si="0"/>
        <v>3292.9360697470365</v>
      </c>
      <c r="D42" s="7">
        <f t="shared" si="1"/>
        <v>13.940299792937637</v>
      </c>
      <c r="F42" s="5">
        <f t="shared" si="2"/>
        <v>3257.5941576591504</v>
      </c>
      <c r="K42" s="7">
        <f t="shared" si="3"/>
        <v>37.705842340849813</v>
      </c>
      <c r="L42" s="7">
        <f t="shared" si="4"/>
        <v>37.705842340849813</v>
      </c>
      <c r="M42" s="7">
        <f t="shared" si="5"/>
        <v>1421.7305466330224</v>
      </c>
      <c r="N42" s="7">
        <f t="shared" si="6"/>
        <v>1.1442309453114985</v>
      </c>
    </row>
    <row r="43" spans="1:14" x14ac:dyDescent="0.25">
      <c r="A43" s="1">
        <v>41852</v>
      </c>
      <c r="B43" s="2">
        <v>3300.3</v>
      </c>
      <c r="C43" s="7">
        <f t="shared" si="0"/>
        <v>3300.7122989421555</v>
      </c>
      <c r="D43" s="7">
        <f t="shared" si="1"/>
        <v>13.739135963392915</v>
      </c>
      <c r="F43" s="5">
        <f t="shared" si="2"/>
        <v>3306.8763695399743</v>
      </c>
      <c r="K43" s="7">
        <f t="shared" si="3"/>
        <v>-6.5763695399741664</v>
      </c>
      <c r="L43" s="7">
        <f t="shared" si="4"/>
        <v>6.5763695399741664</v>
      </c>
      <c r="M43" s="7">
        <f t="shared" si="5"/>
        <v>43.24863632630003</v>
      </c>
      <c r="N43" s="7">
        <f t="shared" si="6"/>
        <v>0.19926581038009172</v>
      </c>
    </row>
    <row r="44" spans="1:14" x14ac:dyDescent="0.25">
      <c r="A44" s="1">
        <v>41883</v>
      </c>
      <c r="B44" s="2">
        <v>3325.6</v>
      </c>
      <c r="C44" s="7">
        <f t="shared" si="0"/>
        <v>3324.9010518087443</v>
      </c>
      <c r="D44" s="7">
        <f t="shared" si="1"/>
        <v>14.0801581694439</v>
      </c>
      <c r="F44" s="5">
        <f t="shared" si="2"/>
        <v>3314.4514349055485</v>
      </c>
      <c r="K44" s="7">
        <f t="shared" si="3"/>
        <v>11.148565094451442</v>
      </c>
      <c r="L44" s="7">
        <f t="shared" si="4"/>
        <v>11.148565094451442</v>
      </c>
      <c r="M44" s="7">
        <f t="shared" si="5"/>
        <v>124.29050366522108</v>
      </c>
      <c r="N44" s="7">
        <f t="shared" si="6"/>
        <v>0.33523469733135203</v>
      </c>
    </row>
    <row r="45" spans="1:14" x14ac:dyDescent="0.25">
      <c r="A45" s="1">
        <v>41913</v>
      </c>
      <c r="B45" s="2">
        <v>3289.8</v>
      </c>
      <c r="C45" s="7">
        <f t="shared" si="0"/>
        <v>3292.8833670043446</v>
      </c>
      <c r="D45" s="7">
        <f t="shared" si="1"/>
        <v>12.575759658879925</v>
      </c>
      <c r="F45" s="5">
        <f t="shared" si="2"/>
        <v>3338.9812099781884</v>
      </c>
      <c r="K45" s="7">
        <f t="shared" si="3"/>
        <v>-49.181209978188235</v>
      </c>
      <c r="L45" s="7">
        <f t="shared" si="4"/>
        <v>49.181209978188235</v>
      </c>
      <c r="M45" s="7">
        <f t="shared" si="5"/>
        <v>2418.7914149186422</v>
      </c>
      <c r="N45" s="7">
        <f t="shared" si="6"/>
        <v>1.4949604832569832</v>
      </c>
    </row>
    <row r="46" spans="1:14" x14ac:dyDescent="0.25">
      <c r="A46" s="1">
        <v>41944</v>
      </c>
      <c r="B46" s="2">
        <v>3318.7</v>
      </c>
      <c r="C46" s="7">
        <f t="shared" si="0"/>
        <v>3317.8698766261864</v>
      </c>
      <c r="D46" s="7">
        <f t="shared" si="1"/>
        <v>12.980783246856822</v>
      </c>
      <c r="F46" s="5">
        <f t="shared" si="2"/>
        <v>3305.4591266632247</v>
      </c>
      <c r="K46" s="7">
        <f t="shared" si="3"/>
        <v>13.240873336775167</v>
      </c>
      <c r="L46" s="7">
        <f t="shared" si="4"/>
        <v>13.240873336775167</v>
      </c>
      <c r="M46" s="7">
        <f t="shared" si="5"/>
        <v>175.32072672052354</v>
      </c>
      <c r="N46" s="7">
        <f t="shared" si="6"/>
        <v>0.39897771226007672</v>
      </c>
    </row>
    <row r="47" spans="1:14" x14ac:dyDescent="0.25">
      <c r="A47" s="1">
        <v>41974</v>
      </c>
      <c r="B47" s="2">
        <v>3326.1</v>
      </c>
      <c r="C47" s="7">
        <f t="shared" si="0"/>
        <v>3326.3978378919082</v>
      </c>
      <c r="D47" s="7">
        <f t="shared" si="1"/>
        <v>12.835465845345714</v>
      </c>
      <c r="F47" s="5">
        <f t="shared" si="2"/>
        <v>3330.8506598730432</v>
      </c>
      <c r="K47" s="7">
        <f t="shared" si="3"/>
        <v>-4.7506598730433325</v>
      </c>
      <c r="L47" s="7">
        <f t="shared" si="4"/>
        <v>4.7506598730433325</v>
      </c>
      <c r="M47" s="7">
        <f t="shared" si="5"/>
        <v>22.568769229344092</v>
      </c>
      <c r="N47" s="7">
        <f t="shared" si="6"/>
        <v>0.14282973671998234</v>
      </c>
    </row>
    <row r="48" spans="1:14" x14ac:dyDescent="0.25">
      <c r="A48" s="1">
        <v>42005</v>
      </c>
      <c r="B48" s="2">
        <v>3390.7</v>
      </c>
      <c r="C48" s="7">
        <f t="shared" si="0"/>
        <v>3387.4733467080305</v>
      </c>
      <c r="D48" s="7">
        <f t="shared" si="1"/>
        <v>14.409774839281859</v>
      </c>
      <c r="F48" s="5">
        <f t="shared" si="2"/>
        <v>3339.2333037372541</v>
      </c>
      <c r="K48" s="7">
        <f t="shared" si="3"/>
        <v>51.4666962627457</v>
      </c>
      <c r="L48" s="7">
        <f t="shared" si="4"/>
        <v>51.4666962627457</v>
      </c>
      <c r="M48" s="7">
        <f t="shared" si="5"/>
        <v>2648.8208242017222</v>
      </c>
      <c r="N48" s="7">
        <f t="shared" si="6"/>
        <v>1.5178782039916743</v>
      </c>
    </row>
    <row r="49" spans="1:14" x14ac:dyDescent="0.25">
      <c r="A49" s="1">
        <v>42036</v>
      </c>
      <c r="B49" s="2">
        <v>3382.9</v>
      </c>
      <c r="C49" s="7">
        <f t="shared" si="0"/>
        <v>3384.0901279095083</v>
      </c>
      <c r="D49" s="7">
        <f t="shared" si="1"/>
        <v>13.82910226546154</v>
      </c>
      <c r="F49" s="5">
        <f t="shared" si="2"/>
        <v>3401.8831215473124</v>
      </c>
      <c r="K49" s="7">
        <f t="shared" si="3"/>
        <v>-18.983121547312294</v>
      </c>
      <c r="L49" s="7">
        <f t="shared" si="4"/>
        <v>18.983121547312294</v>
      </c>
      <c r="M49" s="7">
        <f t="shared" si="5"/>
        <v>360.35890368003231</v>
      </c>
      <c r="N49" s="7">
        <f t="shared" si="6"/>
        <v>0.56114935550303857</v>
      </c>
    </row>
    <row r="50" spans="1:14" x14ac:dyDescent="0.25">
      <c r="A50" s="1">
        <v>42064</v>
      </c>
      <c r="B50" s="2">
        <v>3340.8</v>
      </c>
      <c r="C50" s="7">
        <f t="shared" si="0"/>
        <v>3344.381033279034</v>
      </c>
      <c r="D50" s="7">
        <f t="shared" si="1"/>
        <v>12.081888546281071</v>
      </c>
      <c r="F50" s="5">
        <f t="shared" si="2"/>
        <v>3397.9192301749699</v>
      </c>
      <c r="K50" s="7">
        <f t="shared" si="3"/>
        <v>-57.119230174969744</v>
      </c>
      <c r="L50" s="7">
        <f t="shared" si="4"/>
        <v>57.119230174969744</v>
      </c>
      <c r="M50" s="7">
        <f t="shared" si="5"/>
        <v>3262.6064557811742</v>
      </c>
      <c r="N50" s="7">
        <f t="shared" si="6"/>
        <v>1.7097470718082417</v>
      </c>
    </row>
    <row r="51" spans="1:14" x14ac:dyDescent="0.25">
      <c r="A51" s="1">
        <v>42095</v>
      </c>
      <c r="B51" s="2">
        <v>3380.4</v>
      </c>
      <c r="C51" s="7">
        <f t="shared" si="0"/>
        <v>3378.8992887109334</v>
      </c>
      <c r="D51" s="7">
        <f t="shared" si="1"/>
        <v>12.814097143207027</v>
      </c>
      <c r="F51" s="5">
        <f t="shared" si="2"/>
        <v>3356.4629218253149</v>
      </c>
      <c r="K51" s="7">
        <f t="shared" si="3"/>
        <v>23.937078174685212</v>
      </c>
      <c r="L51" s="7">
        <f t="shared" si="4"/>
        <v>23.937078174685212</v>
      </c>
      <c r="M51" s="7">
        <f t="shared" si="5"/>
        <v>572.98371154099107</v>
      </c>
      <c r="N51" s="7">
        <f t="shared" si="6"/>
        <v>0.70811377868551684</v>
      </c>
    </row>
    <row r="52" spans="1:14" x14ac:dyDescent="0.25">
      <c r="A52" s="1">
        <v>42125</v>
      </c>
      <c r="B52" s="2">
        <v>3375.3</v>
      </c>
      <c r="C52" s="7">
        <f t="shared" si="0"/>
        <v>3376.329020888154</v>
      </c>
      <c r="D52" s="7">
        <f t="shared" si="1"/>
        <v>12.312029926006975</v>
      </c>
      <c r="F52" s="5">
        <f t="shared" si="2"/>
        <v>3391.7133858541406</v>
      </c>
      <c r="K52" s="7">
        <f t="shared" si="3"/>
        <v>-16.413385854140415</v>
      </c>
      <c r="L52" s="7">
        <f t="shared" si="4"/>
        <v>16.413385854140415</v>
      </c>
      <c r="M52" s="7">
        <f t="shared" si="5"/>
        <v>269.39923519689671</v>
      </c>
      <c r="N52" s="7">
        <f t="shared" si="6"/>
        <v>0.48627931899802729</v>
      </c>
    </row>
    <row r="53" spans="1:14" x14ac:dyDescent="0.25">
      <c r="A53" s="1">
        <v>42156</v>
      </c>
      <c r="B53" s="2">
        <v>3425.9</v>
      </c>
      <c r="C53" s="7">
        <f t="shared" si="0"/>
        <v>3423.5640872685503</v>
      </c>
      <c r="D53" s="7">
        <f t="shared" si="1"/>
        <v>13.451739739677981</v>
      </c>
      <c r="F53" s="5">
        <f t="shared" si="2"/>
        <v>3388.6410508141612</v>
      </c>
      <c r="K53" s="7">
        <f t="shared" si="3"/>
        <v>37.258949185838901</v>
      </c>
      <c r="L53" s="7">
        <f t="shared" si="4"/>
        <v>37.258949185838901</v>
      </c>
      <c r="M53" s="7">
        <f t="shared" si="5"/>
        <v>1388.2292944329254</v>
      </c>
      <c r="N53" s="7">
        <f t="shared" si="6"/>
        <v>1.0875667470106805</v>
      </c>
    </row>
    <row r="54" spans="1:14" x14ac:dyDescent="0.25">
      <c r="A54" s="1">
        <v>42186</v>
      </c>
      <c r="B54" s="2">
        <v>3417.6</v>
      </c>
      <c r="C54" s="7">
        <f t="shared" si="0"/>
        <v>3418.8172559476629</v>
      </c>
      <c r="D54" s="7">
        <f t="shared" si="1"/>
        <v>12.857831187092524</v>
      </c>
      <c r="F54" s="5">
        <f t="shared" si="2"/>
        <v>3437.0158270082284</v>
      </c>
      <c r="K54" s="7">
        <f t="shared" si="3"/>
        <v>-19.415827008228462</v>
      </c>
      <c r="L54" s="7">
        <f t="shared" si="4"/>
        <v>19.415827008228462</v>
      </c>
      <c r="M54" s="7">
        <f t="shared" si="5"/>
        <v>376.97433841345378</v>
      </c>
      <c r="N54" s="7">
        <f t="shared" si="6"/>
        <v>0.56811291573702194</v>
      </c>
    </row>
    <row r="55" spans="1:14" x14ac:dyDescent="0.25">
      <c r="A55" s="1">
        <v>42217</v>
      </c>
      <c r="B55" s="2">
        <v>3394.6</v>
      </c>
      <c r="C55" s="7">
        <f t="shared" si="0"/>
        <v>3396.9243856831745</v>
      </c>
      <c r="D55" s="7">
        <f t="shared" si="1"/>
        <v>11.723745509060359</v>
      </c>
      <c r="F55" s="5">
        <f t="shared" si="2"/>
        <v>3431.6750871347554</v>
      </c>
      <c r="K55" s="7">
        <f t="shared" si="3"/>
        <v>-37.075087134755449</v>
      </c>
      <c r="L55" s="7">
        <f t="shared" si="4"/>
        <v>37.075087134755449</v>
      </c>
      <c r="M55" s="7">
        <f t="shared" si="5"/>
        <v>1374.562086049709</v>
      </c>
      <c r="N55" s="7">
        <f t="shared" si="6"/>
        <v>1.092178375500956</v>
      </c>
    </row>
    <row r="56" spans="1:14" x14ac:dyDescent="0.25">
      <c r="A56" s="1">
        <v>42248</v>
      </c>
      <c r="B56" s="2">
        <v>3415.8</v>
      </c>
      <c r="C56" s="7">
        <f t="shared" si="0"/>
        <v>3415.3516207041057</v>
      </c>
      <c r="D56" s="7">
        <f t="shared" si="1"/>
        <v>11.942513221097599</v>
      </c>
      <c r="F56" s="5">
        <f t="shared" si="2"/>
        <v>3408.6481311922348</v>
      </c>
      <c r="K56" s="7">
        <f t="shared" si="3"/>
        <v>7.1518688077653678</v>
      </c>
      <c r="L56" s="7">
        <f t="shared" si="4"/>
        <v>7.1518688077653678</v>
      </c>
      <c r="M56" s="7">
        <f t="shared" si="5"/>
        <v>51.149227443487227</v>
      </c>
      <c r="N56" s="7">
        <f t="shared" si="6"/>
        <v>0.20937609953057459</v>
      </c>
    </row>
    <row r="57" spans="1:14" x14ac:dyDescent="0.25">
      <c r="A57" s="1">
        <v>42278</v>
      </c>
      <c r="B57" s="2">
        <v>3397.4</v>
      </c>
      <c r="C57" s="7">
        <f t="shared" si="0"/>
        <v>3399.2741829696606</v>
      </c>
      <c r="D57" s="7">
        <f t="shared" si="1"/>
        <v>11.028084914603689</v>
      </c>
      <c r="F57" s="5">
        <f t="shared" si="2"/>
        <v>3427.2941339252034</v>
      </c>
      <c r="K57" s="7">
        <f t="shared" si="3"/>
        <v>-29.894133925203278</v>
      </c>
      <c r="L57" s="7">
        <f t="shared" si="4"/>
        <v>29.894133925203278</v>
      </c>
      <c r="M57" s="7">
        <f t="shared" si="5"/>
        <v>893.65924313798951</v>
      </c>
      <c r="N57" s="7">
        <f t="shared" si="6"/>
        <v>0.87991210705843526</v>
      </c>
    </row>
    <row r="58" spans="1:14" x14ac:dyDescent="0.25">
      <c r="A58" s="1">
        <v>42309</v>
      </c>
      <c r="B58" s="2">
        <v>3429.8</v>
      </c>
      <c r="C58" s="7">
        <f t="shared" si="0"/>
        <v>3428.5776090931504</v>
      </c>
      <c r="D58" s="7">
        <f t="shared" si="1"/>
        <v>11.624498853327385</v>
      </c>
      <c r="F58" s="5">
        <f t="shared" si="2"/>
        <v>3410.3022678842644</v>
      </c>
      <c r="K58" s="7">
        <f t="shared" si="3"/>
        <v>19.497732115735744</v>
      </c>
      <c r="L58" s="7">
        <f t="shared" si="4"/>
        <v>19.497732115735744</v>
      </c>
      <c r="M58" s="7">
        <f t="shared" si="5"/>
        <v>380.16155765699307</v>
      </c>
      <c r="N58" s="7">
        <f t="shared" si="6"/>
        <v>0.56848014798926294</v>
      </c>
    </row>
    <row r="59" spans="1:14" x14ac:dyDescent="0.25">
      <c r="A59" s="1">
        <v>42339</v>
      </c>
      <c r="B59" s="2">
        <v>3431.8</v>
      </c>
      <c r="C59" s="7">
        <f t="shared" si="0"/>
        <v>3432.326761794202</v>
      </c>
      <c r="D59" s="7">
        <f t="shared" si="1"/>
        <v>11.367487716637498</v>
      </c>
      <c r="F59" s="5">
        <f t="shared" si="2"/>
        <v>3440.2021079464776</v>
      </c>
      <c r="K59" s="7">
        <f t="shared" si="3"/>
        <v>-8.402107946477372</v>
      </c>
      <c r="L59" s="7">
        <f t="shared" si="4"/>
        <v>8.402107946477372</v>
      </c>
      <c r="M59" s="7">
        <f t="shared" si="5"/>
        <v>70.595417944258202</v>
      </c>
      <c r="N59" s="7">
        <f t="shared" si="6"/>
        <v>0.24483093264401687</v>
      </c>
    </row>
    <row r="60" spans="1:14" x14ac:dyDescent="0.25">
      <c r="A60" s="1">
        <v>42370</v>
      </c>
      <c r="B60" s="2">
        <v>3441</v>
      </c>
      <c r="C60" s="7">
        <f t="shared" si="0"/>
        <v>3441.168913291212</v>
      </c>
      <c r="D60" s="7">
        <f t="shared" si="1"/>
        <v>11.285073620827495</v>
      </c>
      <c r="F60" s="5">
        <f t="shared" si="2"/>
        <v>3443.6942495108397</v>
      </c>
      <c r="K60" s="7">
        <f t="shared" si="3"/>
        <v>-2.6942495108396542</v>
      </c>
      <c r="L60" s="7">
        <f t="shared" si="4"/>
        <v>2.6942495108396542</v>
      </c>
      <c r="M60" s="7">
        <f t="shared" si="5"/>
        <v>7.2589804266597158</v>
      </c>
      <c r="N60" s="7">
        <f t="shared" si="6"/>
        <v>7.8298445534427621E-2</v>
      </c>
    </row>
    <row r="61" spans="1:14" x14ac:dyDescent="0.25">
      <c r="A61" s="1">
        <v>42401</v>
      </c>
      <c r="B61" s="2">
        <v>3436.6</v>
      </c>
      <c r="C61" s="7">
        <f t="shared" si="0"/>
        <v>3437.5939499283072</v>
      </c>
      <c r="D61" s="7">
        <f t="shared" si="1"/>
        <v>10.800117795064953</v>
      </c>
      <c r="F61" s="5">
        <f t="shared" si="2"/>
        <v>3452.4539869120395</v>
      </c>
      <c r="K61" s="7">
        <f t="shared" si="3"/>
        <v>-15.853986912039545</v>
      </c>
      <c r="L61" s="7">
        <f t="shared" si="4"/>
        <v>15.853986912039545</v>
      </c>
      <c r="M61" s="7">
        <f t="shared" si="5"/>
        <v>251.34890100712119</v>
      </c>
      <c r="N61" s="7">
        <f t="shared" si="6"/>
        <v>0.46132767595994723</v>
      </c>
    </row>
    <row r="62" spans="1:14" x14ac:dyDescent="0.25">
      <c r="A62" s="1">
        <v>42430</v>
      </c>
      <c r="B62" s="2">
        <v>3464.4</v>
      </c>
      <c r="C62" s="7">
        <f t="shared" si="0"/>
        <v>3463.3965240083071</v>
      </c>
      <c r="D62" s="7">
        <f t="shared" si="1"/>
        <v>11.289721460526337</v>
      </c>
      <c r="F62" s="5">
        <f t="shared" si="2"/>
        <v>3448.3940677233722</v>
      </c>
      <c r="K62" s="7">
        <f t="shared" si="3"/>
        <v>16.005932276627846</v>
      </c>
      <c r="L62" s="7">
        <f t="shared" si="4"/>
        <v>16.005932276627846</v>
      </c>
      <c r="M62" s="7">
        <f t="shared" si="5"/>
        <v>256.18986804399702</v>
      </c>
      <c r="N62" s="7">
        <f t="shared" si="6"/>
        <v>0.462011669455832</v>
      </c>
    </row>
    <row r="63" spans="1:14" x14ac:dyDescent="0.25">
      <c r="A63" s="1">
        <v>42461</v>
      </c>
      <c r="B63" s="2">
        <v>3497.4</v>
      </c>
      <c r="C63" s="7">
        <f t="shared" si="0"/>
        <v>3495.9759837690608</v>
      </c>
      <c r="D63" s="7">
        <f t="shared" si="1"/>
        <v>11.984509947860374</v>
      </c>
      <c r="F63" s="5">
        <f t="shared" si="2"/>
        <v>3474.6862454688335</v>
      </c>
      <c r="K63" s="7">
        <f t="shared" si="3"/>
        <v>22.713754531166614</v>
      </c>
      <c r="L63" s="7">
        <f t="shared" si="4"/>
        <v>22.713754531166614</v>
      </c>
      <c r="M63" s="7">
        <f t="shared" si="5"/>
        <v>515.91464490209194</v>
      </c>
      <c r="N63" s="7">
        <f t="shared" si="6"/>
        <v>0.64944686141609809</v>
      </c>
    </row>
    <row r="64" spans="1:14" x14ac:dyDescent="0.25">
      <c r="A64" s="1">
        <v>42491</v>
      </c>
      <c r="B64" s="2">
        <v>3498.7</v>
      </c>
      <c r="C64" s="7">
        <f t="shared" si="0"/>
        <v>3499.2805774356375</v>
      </c>
      <c r="D64" s="7">
        <f t="shared" si="1"/>
        <v>11.701241745207325</v>
      </c>
      <c r="F64" s="5">
        <f t="shared" si="2"/>
        <v>3507.9604937169211</v>
      </c>
      <c r="K64" s="7">
        <f t="shared" si="3"/>
        <v>-9.2604937169212462</v>
      </c>
      <c r="L64" s="7">
        <f t="shared" si="4"/>
        <v>9.2604937169212462</v>
      </c>
      <c r="M64" s="7">
        <f t="shared" si="5"/>
        <v>85.756743881137879</v>
      </c>
      <c r="N64" s="7">
        <f t="shared" si="6"/>
        <v>0.26468384591194577</v>
      </c>
    </row>
    <row r="65" spans="1:14" x14ac:dyDescent="0.25">
      <c r="A65" s="1">
        <v>42522</v>
      </c>
      <c r="B65" s="2">
        <v>3507.7</v>
      </c>
      <c r="C65" s="7">
        <f t="shared" si="0"/>
        <v>3507.9057503868025</v>
      </c>
      <c r="D65" s="7">
        <f t="shared" si="1"/>
        <v>11.600854546726577</v>
      </c>
      <c r="F65" s="5">
        <f t="shared" si="2"/>
        <v>3510.9818191808449</v>
      </c>
      <c r="K65" s="7">
        <f t="shared" si="3"/>
        <v>-3.2818191808451047</v>
      </c>
      <c r="L65" s="7">
        <f t="shared" si="4"/>
        <v>3.2818191808451047</v>
      </c>
      <c r="M65" s="7">
        <f t="shared" si="5"/>
        <v>10.770337135762833</v>
      </c>
      <c r="N65" s="7">
        <f t="shared" si="6"/>
        <v>9.3560429365256575E-2</v>
      </c>
    </row>
    <row r="66" spans="1:14" x14ac:dyDescent="0.25">
      <c r="A66" s="1">
        <v>42552</v>
      </c>
      <c r="B66" s="2">
        <v>3547.6</v>
      </c>
      <c r="C66" s="7">
        <f t="shared" si="0"/>
        <v>3545.8387125606228</v>
      </c>
      <c r="D66" s="7">
        <f t="shared" si="1"/>
        <v>12.460200254435442</v>
      </c>
      <c r="F66" s="5">
        <f t="shared" si="2"/>
        <v>3519.5066049335292</v>
      </c>
      <c r="K66" s="7">
        <f t="shared" si="3"/>
        <v>28.093395066470748</v>
      </c>
      <c r="L66" s="7">
        <f t="shared" si="4"/>
        <v>28.093395066470748</v>
      </c>
      <c r="M66" s="7">
        <f t="shared" si="5"/>
        <v>789.238846360803</v>
      </c>
      <c r="N66" s="7">
        <f t="shared" si="6"/>
        <v>0.79189860938298429</v>
      </c>
    </row>
    <row r="67" spans="1:14" x14ac:dyDescent="0.25">
      <c r="A67" s="1">
        <v>42583</v>
      </c>
      <c r="B67" s="2">
        <v>3611.4</v>
      </c>
      <c r="C67" s="7">
        <f t="shared" si="0"/>
        <v>3608.070880196045</v>
      </c>
      <c r="D67" s="7">
        <f t="shared" si="1"/>
        <v>14.084503448801412</v>
      </c>
      <c r="F67" s="5">
        <f t="shared" si="2"/>
        <v>3558.298912815058</v>
      </c>
      <c r="K67" s="7">
        <f t="shared" si="3"/>
        <v>53.101087184942116</v>
      </c>
      <c r="L67" s="7">
        <f t="shared" si="4"/>
        <v>53.101087184942116</v>
      </c>
      <c r="M67" s="7">
        <f t="shared" si="5"/>
        <v>2819.725460222824</v>
      </c>
      <c r="N67" s="7">
        <f t="shared" si="6"/>
        <v>1.4703740152002578</v>
      </c>
    </row>
    <row r="68" spans="1:14" x14ac:dyDescent="0.25">
      <c r="A68" s="1">
        <v>42614</v>
      </c>
      <c r="B68" s="2">
        <v>3632.5</v>
      </c>
      <c r="C68" s="7">
        <f t="shared" ref="C68:C109" si="7">$I$1*B68+(1-$I$1)*(C67+D67)</f>
        <v>3631.8514545746998</v>
      </c>
      <c r="D68" s="7">
        <f t="shared" ref="D68:D109" si="8">$I$2*(C68-C67)+(1-$I$2)*D67</f>
        <v>14.400933757123447</v>
      </c>
      <c r="F68" s="5">
        <f t="shared" ref="F68:F108" si="9">C67+D67</f>
        <v>3622.1553836448466</v>
      </c>
      <c r="K68" s="7">
        <f t="shared" ref="K68:K109" si="10">B68-F68</f>
        <v>10.344616355153448</v>
      </c>
      <c r="L68" s="7">
        <f t="shared" ref="L68:L109" si="11">ABS(K68)</f>
        <v>10.344616355153448</v>
      </c>
      <c r="M68" s="7">
        <f t="shared" ref="M68:M109" si="12">K68^2</f>
        <v>107.01108753530821</v>
      </c>
      <c r="N68" s="7">
        <f t="shared" ref="N68:N109" si="13">(L68/B68)*100</f>
        <v>0.28477952801523604</v>
      </c>
    </row>
    <row r="69" spans="1:14" x14ac:dyDescent="0.25">
      <c r="A69" s="1">
        <v>42644</v>
      </c>
      <c r="B69" s="2">
        <v>3617.8</v>
      </c>
      <c r="C69" s="7">
        <f t="shared" si="7"/>
        <v>3619.5837941648051</v>
      </c>
      <c r="D69" s="7">
        <f t="shared" si="8"/>
        <v>13.530606844724058</v>
      </c>
      <c r="F69" s="5">
        <f t="shared" si="9"/>
        <v>3646.2523883318231</v>
      </c>
      <c r="K69" s="7">
        <f t="shared" si="10"/>
        <v>-28.452388331822931</v>
      </c>
      <c r="L69" s="7">
        <f t="shared" si="11"/>
        <v>28.452388331822931</v>
      </c>
      <c r="M69" s="7">
        <f t="shared" si="12"/>
        <v>809.5384017848537</v>
      </c>
      <c r="N69" s="7">
        <f t="shared" si="13"/>
        <v>0.78645553462941375</v>
      </c>
    </row>
    <row r="70" spans="1:14" x14ac:dyDescent="0.25">
      <c r="A70" s="1">
        <v>42675</v>
      </c>
      <c r="B70" s="2">
        <v>3603.2</v>
      </c>
      <c r="C70" s="7">
        <f t="shared" si="7"/>
        <v>3605.0754535943379</v>
      </c>
      <c r="D70" s="7">
        <f t="shared" si="8"/>
        <v>12.615558590663024</v>
      </c>
      <c r="F70" s="5">
        <f t="shared" si="9"/>
        <v>3633.114401009529</v>
      </c>
      <c r="K70" s="7">
        <f t="shared" si="10"/>
        <v>-29.914401009529229</v>
      </c>
      <c r="L70" s="7">
        <f t="shared" si="11"/>
        <v>29.914401009529229</v>
      </c>
      <c r="M70" s="7">
        <f t="shared" si="12"/>
        <v>894.87138775892333</v>
      </c>
      <c r="N70" s="7">
        <f t="shared" si="13"/>
        <v>0.83021761238702352</v>
      </c>
    </row>
    <row r="71" spans="1:14" x14ac:dyDescent="0.25">
      <c r="A71" s="1">
        <v>42705</v>
      </c>
      <c r="B71" s="2">
        <v>3616.2</v>
      </c>
      <c r="C71" s="7">
        <f t="shared" si="7"/>
        <v>3616.2934775247768</v>
      </c>
      <c r="D71" s="7">
        <f t="shared" si="8"/>
        <v>12.56995018632845</v>
      </c>
      <c r="F71" s="5">
        <f t="shared" si="9"/>
        <v>3617.691012185001</v>
      </c>
      <c r="K71" s="7">
        <f t="shared" si="10"/>
        <v>-1.4910121850011819</v>
      </c>
      <c r="L71" s="7">
        <f t="shared" si="11"/>
        <v>1.4910121850011819</v>
      </c>
      <c r="M71" s="7">
        <f t="shared" si="12"/>
        <v>2.2231173358219989</v>
      </c>
      <c r="N71" s="7">
        <f t="shared" si="13"/>
        <v>4.1231463552933521E-2</v>
      </c>
    </row>
    <row r="72" spans="1:14" x14ac:dyDescent="0.25">
      <c r="A72" s="1">
        <v>42736</v>
      </c>
      <c r="B72" s="2">
        <v>3639.3</v>
      </c>
      <c r="C72" s="7">
        <f t="shared" si="7"/>
        <v>3638.6456894889675</v>
      </c>
      <c r="D72" s="7">
        <f t="shared" si="8"/>
        <v>12.889193324384021</v>
      </c>
      <c r="F72" s="5">
        <f t="shared" si="9"/>
        <v>3628.863427711105</v>
      </c>
      <c r="K72" s="7">
        <f t="shared" si="10"/>
        <v>10.43657228889515</v>
      </c>
      <c r="L72" s="7">
        <f t="shared" si="11"/>
        <v>10.43657228889515</v>
      </c>
      <c r="M72" s="7">
        <f t="shared" si="12"/>
        <v>108.92204114133413</v>
      </c>
      <c r="N72" s="7">
        <f t="shared" si="13"/>
        <v>0.28677416780411474</v>
      </c>
    </row>
    <row r="73" spans="1:14" x14ac:dyDescent="0.25">
      <c r="A73" s="1">
        <v>42767</v>
      </c>
      <c r="B73" s="2">
        <v>3642.7</v>
      </c>
      <c r="C73" s="7">
        <f t="shared" si="7"/>
        <v>3643.2538941836938</v>
      </c>
      <c r="D73" s="7">
        <f t="shared" si="8"/>
        <v>12.618944085877937</v>
      </c>
      <c r="F73" s="5">
        <f t="shared" si="9"/>
        <v>3651.5348828133515</v>
      </c>
      <c r="K73" s="7">
        <f t="shared" si="10"/>
        <v>-8.834882813351669</v>
      </c>
      <c r="L73" s="7">
        <f t="shared" si="11"/>
        <v>8.834882813351669</v>
      </c>
      <c r="M73" s="7">
        <f t="shared" si="12"/>
        <v>78.055154325656702</v>
      </c>
      <c r="N73" s="7">
        <f t="shared" si="13"/>
        <v>0.24253665724192686</v>
      </c>
    </row>
    <row r="74" spans="1:14" x14ac:dyDescent="0.25">
      <c r="A74" s="1">
        <v>42795</v>
      </c>
      <c r="B74" s="2">
        <v>3628.4</v>
      </c>
      <c r="C74" s="7">
        <f t="shared" si="7"/>
        <v>3630.1223822487013</v>
      </c>
      <c r="D74" s="7">
        <f t="shared" si="8"/>
        <v>11.77858052036097</v>
      </c>
      <c r="F74" s="5">
        <f t="shared" si="9"/>
        <v>3655.8728382695717</v>
      </c>
      <c r="K74" s="7">
        <f t="shared" si="10"/>
        <v>-27.472838269571639</v>
      </c>
      <c r="L74" s="7">
        <f t="shared" si="11"/>
        <v>27.472838269571639</v>
      </c>
      <c r="M74" s="7">
        <f t="shared" si="12"/>
        <v>754.75684258603997</v>
      </c>
      <c r="N74" s="7">
        <f t="shared" si="13"/>
        <v>0.75716123551900671</v>
      </c>
    </row>
    <row r="75" spans="1:14" x14ac:dyDescent="0.25">
      <c r="A75" s="1">
        <v>42826</v>
      </c>
      <c r="B75" s="2">
        <v>3660</v>
      </c>
      <c r="C75" s="7">
        <f t="shared" si="7"/>
        <v>3658.8652988766844</v>
      </c>
      <c r="D75" s="7">
        <f t="shared" si="8"/>
        <v>12.332209938281766</v>
      </c>
      <c r="F75" s="5">
        <f t="shared" si="9"/>
        <v>3641.9009627690625</v>
      </c>
      <c r="K75" s="7">
        <f t="shared" si="10"/>
        <v>18.099037230937483</v>
      </c>
      <c r="L75" s="7">
        <f t="shared" si="11"/>
        <v>18.099037230937483</v>
      </c>
      <c r="M75" s="7">
        <f t="shared" si="12"/>
        <v>327.57514868686116</v>
      </c>
      <c r="N75" s="7">
        <f t="shared" si="13"/>
        <v>0.49450921396004049</v>
      </c>
    </row>
    <row r="76" spans="1:14" x14ac:dyDescent="0.25">
      <c r="A76" s="1">
        <v>42856</v>
      </c>
      <c r="B76" s="2">
        <v>3689.1</v>
      </c>
      <c r="C76" s="7">
        <f t="shared" si="7"/>
        <v>3687.9776211353892</v>
      </c>
      <c r="D76" s="7">
        <f t="shared" si="8"/>
        <v>12.879827231270164</v>
      </c>
      <c r="F76" s="5">
        <f t="shared" si="9"/>
        <v>3671.1975088149661</v>
      </c>
      <c r="K76" s="7">
        <f t="shared" si="10"/>
        <v>17.902491185033796</v>
      </c>
      <c r="L76" s="7">
        <f t="shared" si="11"/>
        <v>17.902491185033796</v>
      </c>
      <c r="M76" s="7">
        <f t="shared" si="12"/>
        <v>320.49919063021275</v>
      </c>
      <c r="N76" s="7">
        <f t="shared" si="13"/>
        <v>0.4852807238902116</v>
      </c>
    </row>
    <row r="77" spans="1:14" x14ac:dyDescent="0.25">
      <c r="A77" s="1">
        <v>42887</v>
      </c>
      <c r="B77" s="2">
        <v>3710.1</v>
      </c>
      <c r="C77" s="7">
        <f t="shared" si="7"/>
        <v>3709.5205474254326</v>
      </c>
      <c r="D77" s="7">
        <f t="shared" si="8"/>
        <v>13.16254660554287</v>
      </c>
      <c r="F77" s="5">
        <f t="shared" si="9"/>
        <v>3700.8574483666594</v>
      </c>
      <c r="K77" s="7">
        <f t="shared" si="10"/>
        <v>9.242551633340554</v>
      </c>
      <c r="L77" s="7">
        <f t="shared" si="11"/>
        <v>9.242551633340554</v>
      </c>
      <c r="M77" s="7">
        <f t="shared" si="12"/>
        <v>85.424760694966139</v>
      </c>
      <c r="N77" s="7">
        <f t="shared" si="13"/>
        <v>0.24911866616373021</v>
      </c>
    </row>
    <row r="78" spans="1:14" x14ac:dyDescent="0.25">
      <c r="A78" s="1">
        <v>42917</v>
      </c>
      <c r="B78" s="2">
        <v>3700.3</v>
      </c>
      <c r="C78" s="7">
        <f t="shared" si="7"/>
        <v>3701.7032858000216</v>
      </c>
      <c r="D78" s="7">
        <f t="shared" si="8"/>
        <v>12.477872655126721</v>
      </c>
      <c r="F78" s="5">
        <f t="shared" si="9"/>
        <v>3722.6830940309756</v>
      </c>
      <c r="K78" s="7">
        <f t="shared" si="10"/>
        <v>-22.383094030975371</v>
      </c>
      <c r="L78" s="7">
        <f t="shared" si="11"/>
        <v>22.383094030975371</v>
      </c>
      <c r="M78" s="7">
        <f t="shared" si="12"/>
        <v>501.00289839948528</v>
      </c>
      <c r="N78" s="7">
        <f t="shared" si="13"/>
        <v>0.60489944142300267</v>
      </c>
    </row>
    <row r="79" spans="1:14" x14ac:dyDescent="0.25">
      <c r="A79" s="1">
        <v>42948</v>
      </c>
      <c r="B79" s="2">
        <v>3662.5</v>
      </c>
      <c r="C79" s="7">
        <f t="shared" si="7"/>
        <v>3665.7400987856454</v>
      </c>
      <c r="D79" s="7">
        <f t="shared" si="8"/>
        <v>10.897003501264345</v>
      </c>
      <c r="F79" s="5">
        <f t="shared" si="9"/>
        <v>3714.1811584551483</v>
      </c>
      <c r="K79" s="7">
        <f t="shared" si="10"/>
        <v>-51.681158455148307</v>
      </c>
      <c r="L79" s="7">
        <f t="shared" si="11"/>
        <v>51.681158455148307</v>
      </c>
      <c r="M79" s="7">
        <f t="shared" si="12"/>
        <v>2670.9421392661475</v>
      </c>
      <c r="N79" s="7">
        <f t="shared" si="13"/>
        <v>1.4110896506525135</v>
      </c>
    </row>
    <row r="80" spans="1:14" x14ac:dyDescent="0.25">
      <c r="A80" s="1">
        <v>42979</v>
      </c>
      <c r="B80" s="2">
        <v>3683</v>
      </c>
      <c r="C80" s="7">
        <f t="shared" si="7"/>
        <v>3682.6010844615398</v>
      </c>
      <c r="D80" s="7">
        <f t="shared" si="8"/>
        <v>11.091637465062487</v>
      </c>
      <c r="F80" s="5">
        <f t="shared" si="9"/>
        <v>3676.6371022869098</v>
      </c>
      <c r="K80" s="7">
        <f t="shared" si="10"/>
        <v>6.3628977130902058</v>
      </c>
      <c r="L80" s="7">
        <f t="shared" si="11"/>
        <v>6.3628977130902058</v>
      </c>
      <c r="M80" s="7">
        <f t="shared" si="12"/>
        <v>40.486467307248574</v>
      </c>
      <c r="N80" s="7">
        <f t="shared" si="13"/>
        <v>0.17276398895167544</v>
      </c>
    </row>
    <row r="81" spans="1:14" x14ac:dyDescent="0.25">
      <c r="A81" s="1">
        <v>43009</v>
      </c>
      <c r="B81" s="2">
        <v>3727.2</v>
      </c>
      <c r="C81" s="7">
        <f t="shared" si="7"/>
        <v>3725.0992945545108</v>
      </c>
      <c r="D81" s="7">
        <f t="shared" si="8"/>
        <v>12.116587832266301</v>
      </c>
      <c r="F81" s="5">
        <f t="shared" si="9"/>
        <v>3693.6927219266022</v>
      </c>
      <c r="K81" s="7">
        <f t="shared" si="10"/>
        <v>33.507278073397629</v>
      </c>
      <c r="L81" s="7">
        <f t="shared" si="11"/>
        <v>33.507278073397629</v>
      </c>
      <c r="M81" s="7">
        <f t="shared" si="12"/>
        <v>1122.7376838879934</v>
      </c>
      <c r="N81" s="7">
        <f t="shared" si="13"/>
        <v>0.89899329452129295</v>
      </c>
    </row>
    <row r="82" spans="1:14" x14ac:dyDescent="0.25">
      <c r="A82" s="1">
        <v>43040</v>
      </c>
      <c r="B82" s="2">
        <v>3743.3</v>
      </c>
      <c r="C82" s="7">
        <f t="shared" si="7"/>
        <v>3742.9185623024023</v>
      </c>
      <c r="D82" s="7">
        <f t="shared" si="8"/>
        <v>12.302694222887601</v>
      </c>
      <c r="F82" s="5">
        <f t="shared" si="9"/>
        <v>3737.2158823867771</v>
      </c>
      <c r="K82" s="7">
        <f t="shared" si="10"/>
        <v>6.084117613223043</v>
      </c>
      <c r="L82" s="7">
        <f t="shared" si="11"/>
        <v>6.084117613223043</v>
      </c>
      <c r="M82" s="7">
        <f t="shared" si="12"/>
        <v>37.016487131530859</v>
      </c>
      <c r="N82" s="7">
        <f t="shared" si="13"/>
        <v>0.16253352959215245</v>
      </c>
    </row>
    <row r="83" spans="1:14" x14ac:dyDescent="0.25">
      <c r="A83" s="1">
        <v>43070</v>
      </c>
      <c r="B83" s="2">
        <v>3741.5</v>
      </c>
      <c r="C83" s="7">
        <f t="shared" si="7"/>
        <v>3742.3602405196416</v>
      </c>
      <c r="D83" s="7">
        <f t="shared" si="8"/>
        <v>11.882976247488729</v>
      </c>
      <c r="F83" s="5">
        <f t="shared" si="9"/>
        <v>3755.2212565252898</v>
      </c>
      <c r="K83" s="7">
        <f t="shared" si="10"/>
        <v>-13.721256525289846</v>
      </c>
      <c r="L83" s="7">
        <f t="shared" si="11"/>
        <v>13.721256525289846</v>
      </c>
      <c r="M83" s="7">
        <f t="shared" si="12"/>
        <v>188.27288063280918</v>
      </c>
      <c r="N83" s="7">
        <f t="shared" si="13"/>
        <v>0.3667314319200814</v>
      </c>
    </row>
    <row r="84" spans="1:14" x14ac:dyDescent="0.25">
      <c r="A84" s="1">
        <v>43101</v>
      </c>
      <c r="B84" s="2">
        <v>3737.6</v>
      </c>
      <c r="C84" s="7">
        <f t="shared" si="7"/>
        <v>3738.6434299084685</v>
      </c>
      <c r="D84" s="7">
        <f t="shared" si="8"/>
        <v>11.373878758293792</v>
      </c>
      <c r="F84" s="5">
        <f t="shared" si="9"/>
        <v>3754.2432167671304</v>
      </c>
      <c r="K84" s="7">
        <f t="shared" si="10"/>
        <v>-16.643216767130525</v>
      </c>
      <c r="L84" s="7">
        <f t="shared" si="11"/>
        <v>16.643216767130525</v>
      </c>
      <c r="M84" s="7">
        <f t="shared" si="12"/>
        <v>276.99666435769467</v>
      </c>
      <c r="N84" s="7">
        <f t="shared" si="13"/>
        <v>0.44529154449728503</v>
      </c>
    </row>
    <row r="85" spans="1:14" x14ac:dyDescent="0.25">
      <c r="A85" s="1">
        <v>43132</v>
      </c>
      <c r="B85" s="2">
        <v>3771.4</v>
      </c>
      <c r="C85" s="7">
        <f t="shared" si="7"/>
        <v>3770.0594334513075</v>
      </c>
      <c r="D85" s="7">
        <f t="shared" si="8"/>
        <v>12.027951502901717</v>
      </c>
      <c r="F85" s="5">
        <f t="shared" si="9"/>
        <v>3750.0173086667623</v>
      </c>
      <c r="K85" s="7">
        <f t="shared" si="10"/>
        <v>21.382691333237744</v>
      </c>
      <c r="L85" s="7">
        <f t="shared" si="11"/>
        <v>21.382691333237744</v>
      </c>
      <c r="M85" s="7">
        <f t="shared" si="12"/>
        <v>457.21948865252057</v>
      </c>
      <c r="N85" s="7">
        <f t="shared" si="13"/>
        <v>0.56696959572672601</v>
      </c>
    </row>
    <row r="86" spans="1:14" x14ac:dyDescent="0.25">
      <c r="A86" s="1">
        <v>43160</v>
      </c>
      <c r="B86" s="2">
        <v>3741.3</v>
      </c>
      <c r="C86" s="7">
        <f t="shared" si="7"/>
        <v>3743.8571244997243</v>
      </c>
      <c r="D86" s="7">
        <f t="shared" si="8"/>
        <v>10.780310763641232</v>
      </c>
      <c r="F86" s="5">
        <f t="shared" si="9"/>
        <v>3782.0873849542095</v>
      </c>
      <c r="K86" s="7">
        <f t="shared" si="10"/>
        <v>-40.787384954209301</v>
      </c>
      <c r="L86" s="7">
        <f t="shared" si="11"/>
        <v>40.787384954209301</v>
      </c>
      <c r="M86" s="7">
        <f t="shared" si="12"/>
        <v>1663.6107714028592</v>
      </c>
      <c r="N86" s="7">
        <f t="shared" si="13"/>
        <v>1.0901928461820569</v>
      </c>
    </row>
    <row r="87" spans="1:14" x14ac:dyDescent="0.25">
      <c r="A87" s="1">
        <v>43191</v>
      </c>
      <c r="B87" s="2">
        <v>3779.8</v>
      </c>
      <c r="C87" s="7">
        <f t="shared" si="7"/>
        <v>3778.2224580507877</v>
      </c>
      <c r="D87" s="7">
        <f t="shared" si="8"/>
        <v>11.550005631428164</v>
      </c>
      <c r="F87" s="5">
        <f t="shared" si="9"/>
        <v>3754.6374352633657</v>
      </c>
      <c r="K87" s="7">
        <f t="shared" si="10"/>
        <v>25.162564736634522</v>
      </c>
      <c r="L87" s="7">
        <f t="shared" si="11"/>
        <v>25.162564736634522</v>
      </c>
      <c r="M87" s="7">
        <f t="shared" si="12"/>
        <v>633.15466412532317</v>
      </c>
      <c r="N87" s="7">
        <f t="shared" si="13"/>
        <v>0.66571153861671317</v>
      </c>
    </row>
    <row r="88" spans="1:14" x14ac:dyDescent="0.25">
      <c r="A88" s="1">
        <v>43221</v>
      </c>
      <c r="B88" s="2">
        <v>3750.9</v>
      </c>
      <c r="C88" s="7">
        <f t="shared" si="7"/>
        <v>3753.3370704166991</v>
      </c>
      <c r="D88" s="7">
        <f t="shared" si="8"/>
        <v>10.360940203972964</v>
      </c>
      <c r="F88" s="5">
        <f t="shared" si="9"/>
        <v>3789.7724636822159</v>
      </c>
      <c r="K88" s="7">
        <f t="shared" si="10"/>
        <v>-38.872463682215766</v>
      </c>
      <c r="L88" s="7">
        <f t="shared" si="11"/>
        <v>38.872463682215766</v>
      </c>
      <c r="M88" s="7">
        <f t="shared" si="12"/>
        <v>1511.0684327251838</v>
      </c>
      <c r="N88" s="7">
        <f t="shared" si="13"/>
        <v>1.0363503074519653</v>
      </c>
    </row>
    <row r="89" spans="1:14" x14ac:dyDescent="0.25">
      <c r="A89" s="1">
        <v>43252</v>
      </c>
      <c r="B89" s="2">
        <v>3793.9</v>
      </c>
      <c r="C89" s="7">
        <f t="shared" si="7"/>
        <v>3792.0065163390841</v>
      </c>
      <c r="D89" s="7">
        <f t="shared" si="8"/>
        <v>11.284785466390886</v>
      </c>
      <c r="F89" s="5">
        <f t="shared" si="9"/>
        <v>3763.698010620672</v>
      </c>
      <c r="K89" s="7">
        <f t="shared" si="10"/>
        <v>30.201989379328097</v>
      </c>
      <c r="L89" s="7">
        <f t="shared" si="11"/>
        <v>30.201989379328097</v>
      </c>
      <c r="M89" s="7">
        <f t="shared" si="12"/>
        <v>912.16016246904712</v>
      </c>
      <c r="N89" s="7">
        <f t="shared" si="13"/>
        <v>0.79606709136582665</v>
      </c>
    </row>
    <row r="90" spans="1:14" x14ac:dyDescent="0.25">
      <c r="A90" s="1">
        <v>43282</v>
      </c>
      <c r="B90" s="2">
        <v>3821.3</v>
      </c>
      <c r="C90" s="7">
        <f t="shared" si="7"/>
        <v>3820.1709625926487</v>
      </c>
      <c r="D90" s="7">
        <f t="shared" si="8"/>
        <v>11.835651513669017</v>
      </c>
      <c r="F90" s="5">
        <f t="shared" si="9"/>
        <v>3803.2913018054751</v>
      </c>
      <c r="K90" s="7">
        <f t="shared" si="10"/>
        <v>18.008698194525095</v>
      </c>
      <c r="L90" s="7">
        <f t="shared" si="11"/>
        <v>18.008698194525095</v>
      </c>
      <c r="M90" s="7">
        <f t="shared" si="12"/>
        <v>324.31321066149144</v>
      </c>
      <c r="N90" s="7">
        <f t="shared" si="13"/>
        <v>0.4712715095523799</v>
      </c>
    </row>
    <row r="91" spans="1:14" x14ac:dyDescent="0.25">
      <c r="A91" s="1">
        <v>43313</v>
      </c>
      <c r="B91" s="2">
        <v>3853.1</v>
      </c>
      <c r="C91" s="7">
        <f t="shared" si="7"/>
        <v>3851.7775711678642</v>
      </c>
      <c r="D91" s="7">
        <f t="shared" si="8"/>
        <v>12.48087472666602</v>
      </c>
      <c r="F91" s="5">
        <f t="shared" si="9"/>
        <v>3832.0066141063176</v>
      </c>
      <c r="K91" s="7">
        <f t="shared" si="10"/>
        <v>21.093385893682353</v>
      </c>
      <c r="L91" s="7">
        <f t="shared" si="11"/>
        <v>21.093385893682353</v>
      </c>
      <c r="M91" s="7">
        <f t="shared" si="12"/>
        <v>444.93092845979766</v>
      </c>
      <c r="N91" s="7">
        <f t="shared" si="13"/>
        <v>0.54743935775563446</v>
      </c>
    </row>
    <row r="92" spans="1:14" x14ac:dyDescent="0.25">
      <c r="A92" s="1">
        <v>43344</v>
      </c>
      <c r="B92" s="2">
        <v>3847</v>
      </c>
      <c r="C92" s="7">
        <f t="shared" si="7"/>
        <v>3848.0820010862089</v>
      </c>
      <c r="D92" s="7">
        <f t="shared" si="8"/>
        <v>11.952958062763392</v>
      </c>
      <c r="F92" s="5">
        <f t="shared" si="9"/>
        <v>3864.2584458945303</v>
      </c>
      <c r="K92" s="7">
        <f t="shared" si="10"/>
        <v>-17.258445894530269</v>
      </c>
      <c r="L92" s="7">
        <f t="shared" si="11"/>
        <v>17.258445894530269</v>
      </c>
      <c r="M92" s="7">
        <f t="shared" si="12"/>
        <v>297.85395469442869</v>
      </c>
      <c r="N92" s="7">
        <f t="shared" si="13"/>
        <v>0.44862089666052168</v>
      </c>
    </row>
    <row r="93" spans="1:14" x14ac:dyDescent="0.25">
      <c r="A93" s="1">
        <v>43374</v>
      </c>
      <c r="B93" s="2">
        <v>3798.2</v>
      </c>
      <c r="C93" s="7">
        <f t="shared" si="7"/>
        <v>3802.0766812129973</v>
      </c>
      <c r="D93" s="7">
        <f t="shared" si="8"/>
        <v>10.061495439420963</v>
      </c>
      <c r="F93" s="5">
        <f t="shared" si="9"/>
        <v>3860.0349591489721</v>
      </c>
      <c r="K93" s="7">
        <f t="shared" si="10"/>
        <v>-61.834959148972303</v>
      </c>
      <c r="L93" s="7">
        <f t="shared" si="11"/>
        <v>61.834959148972303</v>
      </c>
      <c r="M93" s="7">
        <f t="shared" si="12"/>
        <v>3823.5621729550735</v>
      </c>
      <c r="N93" s="7">
        <f t="shared" si="13"/>
        <v>1.6280069282547605</v>
      </c>
    </row>
    <row r="94" spans="1:14" x14ac:dyDescent="0.25">
      <c r="A94" s="1">
        <v>43405</v>
      </c>
      <c r="B94" s="2">
        <v>3794.4</v>
      </c>
      <c r="C94" s="7">
        <f t="shared" si="7"/>
        <v>3795.512077328548</v>
      </c>
      <c r="D94" s="7">
        <f t="shared" si="8"/>
        <v>9.5189043452235342</v>
      </c>
      <c r="F94" s="5">
        <f t="shared" si="9"/>
        <v>3812.1381766524182</v>
      </c>
      <c r="K94" s="7">
        <f t="shared" si="10"/>
        <v>-17.738176652418133</v>
      </c>
      <c r="L94" s="7">
        <f t="shared" si="11"/>
        <v>17.738176652418133</v>
      </c>
      <c r="M94" s="7">
        <f t="shared" si="12"/>
        <v>314.64291095239179</v>
      </c>
      <c r="N94" s="7">
        <f t="shared" si="13"/>
        <v>0.46748304481388714</v>
      </c>
    </row>
    <row r="95" spans="1:14" x14ac:dyDescent="0.25">
      <c r="A95" s="1">
        <v>43435</v>
      </c>
      <c r="B95" s="2">
        <v>3844.1</v>
      </c>
      <c r="C95" s="7">
        <f t="shared" si="7"/>
        <v>3841.6506067855457</v>
      </c>
      <c r="D95" s="7">
        <f t="shared" si="8"/>
        <v>10.713982160617695</v>
      </c>
      <c r="F95" s="5">
        <f t="shared" si="9"/>
        <v>3805.0309816737717</v>
      </c>
      <c r="K95" s="7">
        <f t="shared" si="10"/>
        <v>39.069018326228161</v>
      </c>
      <c r="L95" s="7">
        <f t="shared" si="11"/>
        <v>39.069018326228161</v>
      </c>
      <c r="M95" s="7">
        <f t="shared" si="12"/>
        <v>1526.3881929751519</v>
      </c>
      <c r="N95" s="7">
        <f t="shared" si="13"/>
        <v>1.0163372005470244</v>
      </c>
    </row>
    <row r="96" spans="1:14" x14ac:dyDescent="0.25">
      <c r="A96" s="1">
        <v>43466</v>
      </c>
      <c r="B96" s="2">
        <v>3859.8</v>
      </c>
      <c r="C96" s="7">
        <f t="shared" si="7"/>
        <v>3859.3338443052276</v>
      </c>
      <c r="D96" s="7">
        <f t="shared" si="8"/>
        <v>10.941423114587387</v>
      </c>
      <c r="F96" s="5">
        <f t="shared" si="9"/>
        <v>3852.3645889461636</v>
      </c>
      <c r="K96" s="7">
        <f t="shared" si="10"/>
        <v>7.4354110538365603</v>
      </c>
      <c r="L96" s="7">
        <f t="shared" si="11"/>
        <v>7.4354110538365603</v>
      </c>
      <c r="M96" s="7">
        <f t="shared" si="12"/>
        <v>55.285337539514906</v>
      </c>
      <c r="N96" s="7">
        <f t="shared" si="13"/>
        <v>0.1926372105766247</v>
      </c>
    </row>
    <row r="97" spans="1:16" x14ac:dyDescent="0.25">
      <c r="A97" s="1">
        <v>43497</v>
      </c>
      <c r="B97" s="2">
        <v>3863.3</v>
      </c>
      <c r="C97" s="7">
        <f t="shared" si="7"/>
        <v>3863.7373074476673</v>
      </c>
      <c r="D97" s="7">
        <f t="shared" si="8"/>
        <v>10.72805744257955</v>
      </c>
      <c r="F97" s="5">
        <f t="shared" si="9"/>
        <v>3870.275267419815</v>
      </c>
      <c r="K97" s="7">
        <f t="shared" si="10"/>
        <v>-6.975267419814827</v>
      </c>
      <c r="L97" s="7">
        <f t="shared" si="11"/>
        <v>6.975267419814827</v>
      </c>
      <c r="M97" s="7">
        <f t="shared" si="12"/>
        <v>48.654355577930197</v>
      </c>
      <c r="N97" s="7">
        <f t="shared" si="13"/>
        <v>0.18055205186795814</v>
      </c>
    </row>
    <row r="98" spans="1:16" x14ac:dyDescent="0.25">
      <c r="A98" s="1">
        <v>43525</v>
      </c>
      <c r="B98" s="2">
        <v>3916</v>
      </c>
      <c r="C98" s="7">
        <f t="shared" si="7"/>
        <v>3913.3960273955909</v>
      </c>
      <c r="D98" s="7">
        <f t="shared" si="8"/>
        <v>11.998555732955953</v>
      </c>
      <c r="F98" s="5">
        <f t="shared" si="9"/>
        <v>3874.4653648902467</v>
      </c>
      <c r="K98" s="7">
        <f t="shared" si="10"/>
        <v>41.534635109753253</v>
      </c>
      <c r="L98" s="7">
        <f t="shared" si="11"/>
        <v>41.534635109753253</v>
      </c>
      <c r="M98" s="7">
        <f t="shared" si="12"/>
        <v>1725.1259137003476</v>
      </c>
      <c r="N98" s="7">
        <f t="shared" si="13"/>
        <v>1.0606393031091228</v>
      </c>
    </row>
    <row r="99" spans="1:16" x14ac:dyDescent="0.25">
      <c r="A99" s="1">
        <v>43556</v>
      </c>
      <c r="B99" s="2">
        <v>3889.8</v>
      </c>
      <c r="C99" s="7">
        <f t="shared" si="7"/>
        <v>3892.0315669582069</v>
      </c>
      <c r="D99" s="7">
        <f t="shared" si="8"/>
        <v>10.909757025757003</v>
      </c>
      <c r="F99" s="5">
        <f t="shared" si="9"/>
        <v>3925.3945831285469</v>
      </c>
      <c r="K99" s="7">
        <f t="shared" si="10"/>
        <v>-35.594583128546674</v>
      </c>
      <c r="L99" s="7">
        <f t="shared" si="11"/>
        <v>35.594583128546674</v>
      </c>
      <c r="M99" s="7">
        <f t="shared" si="12"/>
        <v>1266.9743480950194</v>
      </c>
      <c r="N99" s="7">
        <f t="shared" si="13"/>
        <v>0.91507489147376919</v>
      </c>
    </row>
    <row r="100" spans="1:16" x14ac:dyDescent="0.25">
      <c r="A100" s="1">
        <v>43586</v>
      </c>
      <c r="B100" s="2">
        <v>3909.4</v>
      </c>
      <c r="C100" s="7">
        <f t="shared" si="7"/>
        <v>3908.9950797361748</v>
      </c>
      <c r="D100" s="7">
        <f t="shared" si="8"/>
        <v>11.107320741311149</v>
      </c>
      <c r="F100" s="5">
        <f t="shared" si="9"/>
        <v>3902.9413239839637</v>
      </c>
      <c r="K100" s="7">
        <f t="shared" si="10"/>
        <v>6.4586760160364065</v>
      </c>
      <c r="L100" s="7">
        <f t="shared" si="11"/>
        <v>6.4586760160364065</v>
      </c>
      <c r="M100" s="7">
        <f t="shared" si="12"/>
        <v>41.714495880123906</v>
      </c>
      <c r="N100" s="7">
        <f t="shared" si="13"/>
        <v>0.16520888156843522</v>
      </c>
    </row>
    <row r="101" spans="1:16" x14ac:dyDescent="0.25">
      <c r="A101" s="1">
        <v>43617</v>
      </c>
      <c r="B101" s="2">
        <v>3924</v>
      </c>
      <c r="C101" s="7">
        <f t="shared" si="7"/>
        <v>3923.7556438776273</v>
      </c>
      <c r="D101" s="7">
        <f t="shared" si="8"/>
        <v>11.226543975530996</v>
      </c>
      <c r="F101" s="5">
        <f t="shared" si="9"/>
        <v>3920.1024004774858</v>
      </c>
      <c r="K101" s="7">
        <f t="shared" si="10"/>
        <v>3.897599522514156</v>
      </c>
      <c r="L101" s="7">
        <f t="shared" si="11"/>
        <v>3.897599522514156</v>
      </c>
      <c r="M101" s="7">
        <f t="shared" si="12"/>
        <v>15.191282037902576</v>
      </c>
      <c r="N101" s="7">
        <f t="shared" si="13"/>
        <v>9.9327204957037618E-2</v>
      </c>
    </row>
    <row r="102" spans="1:16" x14ac:dyDescent="0.25">
      <c r="A102" s="1">
        <v>43647</v>
      </c>
      <c r="B102" s="2">
        <v>3904</v>
      </c>
      <c r="C102" s="7">
        <f t="shared" si="7"/>
        <v>3905.9423974276192</v>
      </c>
      <c r="D102" s="7">
        <f t="shared" si="8"/>
        <v>10.27883330958813</v>
      </c>
      <c r="F102" s="5">
        <f t="shared" si="9"/>
        <v>3934.9821878531584</v>
      </c>
      <c r="K102" s="7">
        <f t="shared" si="10"/>
        <v>-30.982187853158393</v>
      </c>
      <c r="L102" s="7">
        <f t="shared" si="11"/>
        <v>30.982187853158393</v>
      </c>
      <c r="M102" s="7">
        <f t="shared" si="12"/>
        <v>959.89596416839549</v>
      </c>
      <c r="N102" s="7">
        <f t="shared" si="13"/>
        <v>0.79360112328786869</v>
      </c>
    </row>
    <row r="103" spans="1:16" x14ac:dyDescent="0.25">
      <c r="A103" s="1">
        <v>43678</v>
      </c>
      <c r="B103" s="2">
        <v>3889.6</v>
      </c>
      <c r="C103" s="7">
        <f t="shared" si="7"/>
        <v>3891.268991562154</v>
      </c>
      <c r="D103" s="7">
        <f t="shared" si="8"/>
        <v>9.4645194712706697</v>
      </c>
      <c r="F103" s="5">
        <f t="shared" si="9"/>
        <v>3916.2212307372074</v>
      </c>
      <c r="K103" s="7">
        <f t="shared" si="10"/>
        <v>-26.621230737207497</v>
      </c>
      <c r="L103" s="7">
        <f t="shared" si="11"/>
        <v>26.621230737207497</v>
      </c>
      <c r="M103" s="7">
        <f t="shared" si="12"/>
        <v>708.68992596364126</v>
      </c>
      <c r="N103" s="7">
        <f t="shared" si="13"/>
        <v>0.68442078201376744</v>
      </c>
    </row>
    <row r="104" spans="1:16" x14ac:dyDescent="0.25">
      <c r="A104" s="1">
        <v>43709</v>
      </c>
      <c r="B104" s="2">
        <v>3896.4</v>
      </c>
      <c r="C104" s="7">
        <f t="shared" si="7"/>
        <v>3896.6716851606407</v>
      </c>
      <c r="D104" s="7">
        <f t="shared" si="8"/>
        <v>9.3319621887823381</v>
      </c>
      <c r="F104" s="5">
        <f t="shared" si="9"/>
        <v>3900.7335110334247</v>
      </c>
      <c r="K104" s="7">
        <f t="shared" si="10"/>
        <v>-4.3335110334246565</v>
      </c>
      <c r="L104" s="7">
        <f t="shared" si="11"/>
        <v>4.3335110334246565</v>
      </c>
      <c r="M104" s="7">
        <f t="shared" si="12"/>
        <v>18.779317876813234</v>
      </c>
      <c r="N104" s="7">
        <f t="shared" si="13"/>
        <v>0.11121833059810739</v>
      </c>
    </row>
    <row r="105" spans="1:16" x14ac:dyDescent="0.25">
      <c r="A105" s="1">
        <v>43739</v>
      </c>
      <c r="B105" s="2">
        <v>3895.2</v>
      </c>
      <c r="C105" s="7">
        <f t="shared" si="7"/>
        <v>3895.8773239165639</v>
      </c>
      <c r="D105" s="7">
        <f t="shared" si="8"/>
        <v>9.0014906329109223</v>
      </c>
      <c r="F105" s="5">
        <f t="shared" si="9"/>
        <v>3906.0036473494229</v>
      </c>
      <c r="K105" s="7">
        <f t="shared" si="10"/>
        <v>-10.803647349423045</v>
      </c>
      <c r="L105" s="7">
        <f t="shared" si="11"/>
        <v>10.803647349423045</v>
      </c>
      <c r="M105" s="7">
        <f t="shared" si="12"/>
        <v>116.71879605069559</v>
      </c>
      <c r="N105" s="7">
        <f t="shared" si="13"/>
        <v>0.27735796234912319</v>
      </c>
    </row>
    <row r="106" spans="1:16" x14ac:dyDescent="0.25">
      <c r="A106" s="1">
        <v>43770</v>
      </c>
      <c r="B106" s="2">
        <v>3945.9</v>
      </c>
      <c r="C106" s="7">
        <f t="shared" si="7"/>
        <v>3943.328217610886</v>
      </c>
      <c r="D106" s="7">
        <f t="shared" si="8"/>
        <v>10.256283069304999</v>
      </c>
      <c r="F106" s="5">
        <f t="shared" si="9"/>
        <v>3904.878814549475</v>
      </c>
      <c r="K106" s="7">
        <f t="shared" si="10"/>
        <v>41.021185450525081</v>
      </c>
      <c r="L106" s="7">
        <f t="shared" si="11"/>
        <v>41.021185450525081</v>
      </c>
      <c r="M106" s="7">
        <f t="shared" si="12"/>
        <v>1682.7376557663706</v>
      </c>
      <c r="N106" s="7">
        <f t="shared" si="13"/>
        <v>1.0395900922609564</v>
      </c>
    </row>
    <row r="107" spans="1:16" x14ac:dyDescent="0.25">
      <c r="A107" s="1">
        <v>43800</v>
      </c>
      <c r="B107" s="2">
        <v>3909.1</v>
      </c>
      <c r="C107" s="7">
        <f t="shared" si="7"/>
        <v>3911.8889114900358</v>
      </c>
      <c r="D107" s="7">
        <f t="shared" si="8"/>
        <v>8.895551672168942</v>
      </c>
      <c r="F107" s="5">
        <f t="shared" si="9"/>
        <v>3953.584500680191</v>
      </c>
      <c r="K107" s="7">
        <f t="shared" si="10"/>
        <v>-44.484500680191104</v>
      </c>
      <c r="L107" s="7">
        <f t="shared" si="11"/>
        <v>44.484500680191104</v>
      </c>
      <c r="M107" s="7">
        <f t="shared" si="12"/>
        <v>1978.8708007659227</v>
      </c>
      <c r="N107" s="7">
        <f t="shared" si="13"/>
        <v>1.13797295234686</v>
      </c>
    </row>
    <row r="108" spans="1:16" x14ac:dyDescent="0.25">
      <c r="A108" s="1">
        <v>43831</v>
      </c>
      <c r="B108" s="2">
        <v>3910.1</v>
      </c>
      <c r="C108" s="7">
        <f t="shared" si="7"/>
        <v>3910.7698517825829</v>
      </c>
      <c r="D108" s="7">
        <f t="shared" si="8"/>
        <v>8.5687258280198222</v>
      </c>
      <c r="F108" s="5">
        <f t="shared" si="9"/>
        <v>3920.7844631622047</v>
      </c>
      <c r="K108" s="7">
        <f t="shared" si="10"/>
        <v>-10.684463162204793</v>
      </c>
      <c r="L108" s="7">
        <f t="shared" si="11"/>
        <v>10.684463162204793</v>
      </c>
      <c r="M108" s="7">
        <f t="shared" si="12"/>
        <v>114.15775306451124</v>
      </c>
      <c r="N108" s="7">
        <f t="shared" si="13"/>
        <v>0.27325293885590629</v>
      </c>
    </row>
    <row r="109" spans="1:16" x14ac:dyDescent="0.25">
      <c r="A109" s="1">
        <v>43862</v>
      </c>
      <c r="B109" s="2">
        <v>3935.5</v>
      </c>
      <c r="C109" s="7">
        <f t="shared" si="7"/>
        <v>3934.4867757104626</v>
      </c>
      <c r="D109" s="7">
        <f t="shared" si="8"/>
        <v>9.0630857630841977</v>
      </c>
      <c r="F109" s="5">
        <f>C108+D108</f>
        <v>3919.3385776106029</v>
      </c>
      <c r="G109" s="4">
        <f>B109</f>
        <v>3935.5</v>
      </c>
      <c r="K109" s="7">
        <f t="shared" si="10"/>
        <v>16.161422389397103</v>
      </c>
      <c r="L109" s="7">
        <f t="shared" si="11"/>
        <v>16.161422389397103</v>
      </c>
      <c r="M109" s="7">
        <f t="shared" si="12"/>
        <v>261.19157364850594</v>
      </c>
      <c r="N109" s="7">
        <f t="shared" si="13"/>
        <v>0.41065741047889986</v>
      </c>
      <c r="P109" s="4">
        <f>B109</f>
        <v>3935.5</v>
      </c>
    </row>
    <row r="110" spans="1:16" x14ac:dyDescent="0.25">
      <c r="A110" s="1">
        <v>43891</v>
      </c>
      <c r="B110" s="2"/>
      <c r="D110" s="7"/>
      <c r="E110">
        <v>1</v>
      </c>
      <c r="F110" s="5">
        <f>$C$109+E110*$D$109</f>
        <v>3943.5498614735466</v>
      </c>
      <c r="G110" s="5">
        <f>F110</f>
        <v>3943.5498614735466</v>
      </c>
      <c r="O110" s="1"/>
      <c r="P110" s="2">
        <v>3032.8</v>
      </c>
    </row>
    <row r="111" spans="1:16" x14ac:dyDescent="0.25">
      <c r="A111" s="1">
        <v>43922</v>
      </c>
      <c r="B111" s="2"/>
      <c r="D111" s="7"/>
      <c r="E111">
        <v>2</v>
      </c>
      <c r="F111" s="5">
        <f t="shared" ref="F111:F121" si="14">$C$109+E111*$D$109</f>
        <v>3952.612947236631</v>
      </c>
      <c r="G111" s="5">
        <f t="shared" ref="G111:G121" si="15">F111</f>
        <v>3952.612947236631</v>
      </c>
      <c r="L111" s="3" t="s">
        <v>14</v>
      </c>
      <c r="M111" s="3" t="s">
        <v>15</v>
      </c>
      <c r="N111" s="3" t="s">
        <v>16</v>
      </c>
      <c r="O111" s="1"/>
      <c r="P111" s="2">
        <v>1958.9</v>
      </c>
    </row>
    <row r="112" spans="1:16" x14ac:dyDescent="0.25">
      <c r="A112" s="1">
        <v>43952</v>
      </c>
      <c r="B112" s="2"/>
      <c r="D112" s="7"/>
      <c r="E112">
        <v>3</v>
      </c>
      <c r="F112" s="5">
        <f t="shared" si="14"/>
        <v>3961.6760329997151</v>
      </c>
      <c r="G112" s="5">
        <f t="shared" si="15"/>
        <v>3961.6760329997151</v>
      </c>
      <c r="L112" s="7">
        <f>AVERAGE(L2:L109)</f>
        <v>22.111241900655475</v>
      </c>
      <c r="M112" s="7">
        <f t="shared" ref="M112:N112" si="16">AVERAGE(M2:M109)</f>
        <v>723.01891637913513</v>
      </c>
      <c r="N112" s="7">
        <f t="shared" si="16"/>
        <v>0.65939524899965829</v>
      </c>
      <c r="O112" s="1"/>
      <c r="P112" s="2">
        <v>2555.5</v>
      </c>
    </row>
    <row r="113" spans="1:16" x14ac:dyDescent="0.25">
      <c r="A113" s="1">
        <v>43983</v>
      </c>
      <c r="B113" s="2"/>
      <c r="D113" s="7"/>
      <c r="E113">
        <v>4</v>
      </c>
      <c r="F113" s="5">
        <f t="shared" si="14"/>
        <v>3970.7391187627995</v>
      </c>
      <c r="G113" s="5">
        <f t="shared" si="15"/>
        <v>3970.7391187627995</v>
      </c>
      <c r="M113" s="3" t="s">
        <v>17</v>
      </c>
      <c r="O113" s="1"/>
      <c r="P113" s="2">
        <v>3271.1</v>
      </c>
    </row>
    <row r="114" spans="1:16" x14ac:dyDescent="0.25">
      <c r="A114" s="1">
        <v>44013</v>
      </c>
      <c r="B114" s="2"/>
      <c r="D114" s="7"/>
      <c r="E114">
        <v>5</v>
      </c>
      <c r="F114" s="5">
        <f t="shared" si="14"/>
        <v>3979.8022045258836</v>
      </c>
      <c r="G114" s="5">
        <f t="shared" si="15"/>
        <v>3979.8022045258836</v>
      </c>
      <c r="M114" s="7">
        <f>SQRT(M112)</f>
        <v>26.889011071051591</v>
      </c>
      <c r="O114" s="1"/>
      <c r="P114" s="2">
        <v>3427.1</v>
      </c>
    </row>
    <row r="115" spans="1:16" x14ac:dyDescent="0.25">
      <c r="A115" s="1">
        <v>44044</v>
      </c>
      <c r="B115" s="2"/>
      <c r="D115" s="7"/>
      <c r="E115">
        <v>6</v>
      </c>
      <c r="F115" s="5">
        <f t="shared" si="14"/>
        <v>3988.8652902889676</v>
      </c>
      <c r="G115" s="5">
        <f t="shared" si="15"/>
        <v>3988.8652902889676</v>
      </c>
      <c r="O115" s="1"/>
      <c r="P115" s="2">
        <v>3212</v>
      </c>
    </row>
    <row r="116" spans="1:16" x14ac:dyDescent="0.25">
      <c r="A116" s="1">
        <v>44075</v>
      </c>
      <c r="B116" s="2"/>
      <c r="D116" s="7"/>
      <c r="E116">
        <v>7</v>
      </c>
      <c r="F116" s="5">
        <f t="shared" si="14"/>
        <v>3997.928376052052</v>
      </c>
      <c r="G116" s="5">
        <f t="shared" si="15"/>
        <v>3997.928376052052</v>
      </c>
      <c r="O116" s="1"/>
      <c r="P116" s="2">
        <v>3314.7</v>
      </c>
    </row>
    <row r="117" spans="1:16" x14ac:dyDescent="0.25">
      <c r="A117" s="1">
        <v>44105</v>
      </c>
      <c r="B117" s="2"/>
      <c r="D117" s="7"/>
      <c r="E117">
        <v>8</v>
      </c>
      <c r="F117" s="5">
        <f t="shared" si="14"/>
        <v>4006.9914618151361</v>
      </c>
      <c r="G117" s="5">
        <f t="shared" si="15"/>
        <v>4006.9914618151361</v>
      </c>
      <c r="O117" s="1"/>
      <c r="P117" s="2">
        <v>3468.9</v>
      </c>
    </row>
    <row r="118" spans="1:16" x14ac:dyDescent="0.25">
      <c r="A118" s="1">
        <v>44136</v>
      </c>
      <c r="B118" s="2"/>
      <c r="D118" s="7"/>
      <c r="E118">
        <v>9</v>
      </c>
      <c r="F118" s="5">
        <f t="shared" si="14"/>
        <v>4016.0545475782205</v>
      </c>
      <c r="G118" s="5">
        <f t="shared" si="15"/>
        <v>4016.0545475782205</v>
      </c>
      <c r="O118" s="1"/>
      <c r="P118" s="2">
        <v>3697.7</v>
      </c>
    </row>
    <row r="119" spans="1:16" x14ac:dyDescent="0.25">
      <c r="A119" s="1">
        <v>44166</v>
      </c>
      <c r="B119" s="2"/>
      <c r="D119" s="7"/>
      <c r="E119">
        <v>10</v>
      </c>
      <c r="F119" s="5">
        <f t="shared" si="14"/>
        <v>4025.1176333413046</v>
      </c>
      <c r="G119" s="5">
        <f t="shared" si="15"/>
        <v>4025.1176333413046</v>
      </c>
      <c r="O119" s="1"/>
      <c r="P119" s="2">
        <v>3819.2</v>
      </c>
    </row>
    <row r="120" spans="1:16" x14ac:dyDescent="0.25">
      <c r="A120" s="1">
        <v>44197</v>
      </c>
      <c r="B120" s="2"/>
      <c r="D120" s="7"/>
      <c r="E120">
        <v>11</v>
      </c>
      <c r="F120" s="5">
        <f t="shared" si="14"/>
        <v>4034.1807191043886</v>
      </c>
      <c r="G120" s="5">
        <f t="shared" si="15"/>
        <v>4034.1807191043886</v>
      </c>
      <c r="O120" s="1"/>
      <c r="P120" s="2">
        <v>3806.8</v>
      </c>
    </row>
    <row r="121" spans="1:16" x14ac:dyDescent="0.25">
      <c r="A121" s="1">
        <v>44228</v>
      </c>
      <c r="B121" s="2"/>
      <c r="D121" s="7"/>
      <c r="E121">
        <v>12</v>
      </c>
      <c r="F121" s="5">
        <f t="shared" si="14"/>
        <v>4043.243804867473</v>
      </c>
      <c r="G121" s="5">
        <f t="shared" si="15"/>
        <v>4043.243804867473</v>
      </c>
      <c r="O121" s="1"/>
      <c r="P121" s="2">
        <v>3847.9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ED6FF-AAA8-4F23-BF3D-7A9286F6B6CE}">
  <dimension ref="A1:U121"/>
  <sheetViews>
    <sheetView workbookViewId="0">
      <pane ySplit="1" topLeftCell="A2" activePane="bottomLeft" state="frozen"/>
      <selection pane="bottomLeft" activeCell="K117" sqref="K117"/>
    </sheetView>
  </sheetViews>
  <sheetFormatPr defaultRowHeight="15" x14ac:dyDescent="0.25"/>
  <cols>
    <col min="1" max="1" width="9.42578125" bestFit="1" customWidth="1"/>
    <col min="2" max="2" width="9.28515625" bestFit="1" customWidth="1"/>
    <col min="8" max="8" width="13.7109375" bestFit="1" customWidth="1"/>
    <col min="11" max="11" width="17.7109375" bestFit="1" customWidth="1"/>
    <col min="12" max="12" width="10.5703125" bestFit="1" customWidth="1"/>
    <col min="13" max="13" width="12.5703125" bestFit="1" customWidth="1"/>
    <col min="14" max="14" width="9.28515625" bestFit="1" customWidth="1"/>
    <col min="18" max="18" width="7.5703125" bestFit="1" customWidth="1"/>
    <col min="19" max="19" width="10.5703125" customWidth="1"/>
    <col min="20" max="20" width="11.5703125" bestFit="1" customWidth="1"/>
    <col min="21" max="21" width="10.5703125" bestFit="1" customWidth="1"/>
  </cols>
  <sheetData>
    <row r="1" spans="1: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19</v>
      </c>
      <c r="F1" s="3" t="s">
        <v>4</v>
      </c>
      <c r="G1" s="3" t="s">
        <v>11</v>
      </c>
      <c r="H1" s="3" t="s">
        <v>13</v>
      </c>
      <c r="I1" s="3" t="s">
        <v>5</v>
      </c>
      <c r="J1">
        <v>0.5</v>
      </c>
      <c r="K1" s="3" t="s">
        <v>7</v>
      </c>
      <c r="L1" s="3" t="s">
        <v>8</v>
      </c>
      <c r="M1" s="3" t="s">
        <v>9</v>
      </c>
      <c r="N1" s="3" t="s">
        <v>10</v>
      </c>
      <c r="P1" s="3" t="s">
        <v>12</v>
      </c>
      <c r="S1" s="8" t="s">
        <v>20</v>
      </c>
      <c r="T1" s="8"/>
      <c r="U1" s="8"/>
    </row>
    <row r="2" spans="1:21" x14ac:dyDescent="0.25">
      <c r="A2" s="1">
        <v>40603</v>
      </c>
      <c r="B2" s="2">
        <v>2648.9</v>
      </c>
      <c r="E2">
        <f>B2/$C$13</f>
        <v>0.97841965778028117</v>
      </c>
      <c r="I2" s="3" t="s">
        <v>6</v>
      </c>
      <c r="J2">
        <v>0.2</v>
      </c>
      <c r="R2" s="3" t="s">
        <v>21</v>
      </c>
      <c r="S2" s="3" t="s">
        <v>22</v>
      </c>
      <c r="T2" s="3" t="s">
        <v>23</v>
      </c>
      <c r="U2" s="3" t="s">
        <v>24</v>
      </c>
    </row>
    <row r="3" spans="1:21" x14ac:dyDescent="0.25">
      <c r="A3" s="1">
        <v>40634</v>
      </c>
      <c r="B3" s="2">
        <v>2598.9</v>
      </c>
      <c r="E3">
        <f t="shared" ref="E3:E13" si="0">B3/$C$13</f>
        <v>0.95995124338599902</v>
      </c>
      <c r="I3" s="3" t="s">
        <v>18</v>
      </c>
      <c r="J3">
        <v>0.1</v>
      </c>
      <c r="R3" s="9">
        <v>2648.9</v>
      </c>
      <c r="S3" s="9">
        <v>2839.3</v>
      </c>
      <c r="T3" s="7">
        <f>S3-R3</f>
        <v>190.40000000000009</v>
      </c>
      <c r="U3" s="7">
        <f>T3/12</f>
        <v>15.866666666666674</v>
      </c>
    </row>
    <row r="4" spans="1:21" x14ac:dyDescent="0.25">
      <c r="A4" s="1">
        <v>40664</v>
      </c>
      <c r="B4" s="2">
        <v>2604.1</v>
      </c>
      <c r="E4">
        <f t="shared" si="0"/>
        <v>0.96187195848300433</v>
      </c>
      <c r="R4" s="9">
        <v>2598.9</v>
      </c>
      <c r="S4" s="9">
        <v>2737.4</v>
      </c>
      <c r="T4" s="7">
        <f t="shared" ref="T4:T14" si="1">S4-R4</f>
        <v>138.5</v>
      </c>
      <c r="U4" s="7">
        <f t="shared" ref="U4:U14" si="2">T4/12</f>
        <v>11.541666666666666</v>
      </c>
    </row>
    <row r="5" spans="1:21" x14ac:dyDescent="0.25">
      <c r="A5" s="1">
        <v>40695</v>
      </c>
      <c r="B5" s="2">
        <v>2519.5</v>
      </c>
      <c r="E5" s="7">
        <f t="shared" si="0"/>
        <v>0.93062340132787891</v>
      </c>
      <c r="R5" s="9">
        <v>2604.1</v>
      </c>
      <c r="S5" s="9">
        <v>2836.7</v>
      </c>
      <c r="T5" s="7">
        <f t="shared" si="1"/>
        <v>232.59999999999991</v>
      </c>
      <c r="U5" s="7">
        <f t="shared" si="2"/>
        <v>19.383333333333326</v>
      </c>
    </row>
    <row r="6" spans="1:21" x14ac:dyDescent="0.25">
      <c r="A6" s="1">
        <v>40725</v>
      </c>
      <c r="B6" s="2">
        <v>2701.9</v>
      </c>
      <c r="E6" s="7">
        <f t="shared" si="0"/>
        <v>0.9979961770382203</v>
      </c>
      <c r="R6" s="9">
        <v>2519.5</v>
      </c>
      <c r="S6" s="9">
        <v>2784.8</v>
      </c>
      <c r="T6" s="7">
        <f t="shared" si="1"/>
        <v>265.30000000000018</v>
      </c>
      <c r="U6" s="7">
        <f t="shared" si="2"/>
        <v>22.108333333333348</v>
      </c>
    </row>
    <row r="7" spans="1:21" x14ac:dyDescent="0.25">
      <c r="A7" s="1">
        <v>40756</v>
      </c>
      <c r="B7" s="2">
        <v>2739.6</v>
      </c>
      <c r="E7" s="7">
        <f t="shared" si="0"/>
        <v>1.011921361491509</v>
      </c>
      <c r="R7" s="9">
        <v>2701.9</v>
      </c>
      <c r="S7" s="9">
        <v>2932.2</v>
      </c>
      <c r="T7" s="7">
        <f t="shared" si="1"/>
        <v>230.29999999999973</v>
      </c>
      <c r="U7" s="7">
        <f t="shared" si="2"/>
        <v>19.191666666666645</v>
      </c>
    </row>
    <row r="8" spans="1:21" x14ac:dyDescent="0.25">
      <c r="A8" s="1">
        <v>40787</v>
      </c>
      <c r="B8" s="2">
        <v>2744.3</v>
      </c>
      <c r="E8" s="7">
        <f t="shared" si="0"/>
        <v>1.0136573924445715</v>
      </c>
      <c r="R8" s="9">
        <v>2739.6</v>
      </c>
      <c r="S8" s="9">
        <v>2962.7</v>
      </c>
      <c r="T8" s="7">
        <f t="shared" si="1"/>
        <v>223.09999999999991</v>
      </c>
      <c r="U8" s="7">
        <f t="shared" si="2"/>
        <v>18.591666666666658</v>
      </c>
    </row>
    <row r="9" spans="1:21" x14ac:dyDescent="0.25">
      <c r="A9" s="1">
        <v>40817</v>
      </c>
      <c r="B9" s="2">
        <v>2814.4</v>
      </c>
      <c r="E9" s="7">
        <f t="shared" si="0"/>
        <v>1.0395501094253552</v>
      </c>
      <c r="R9" s="9">
        <v>2744.3</v>
      </c>
      <c r="S9" s="9">
        <v>2885.9</v>
      </c>
      <c r="T9" s="7">
        <f t="shared" si="1"/>
        <v>141.59999999999991</v>
      </c>
      <c r="U9" s="7">
        <f t="shared" si="2"/>
        <v>11.799999999999992</v>
      </c>
    </row>
    <row r="10" spans="1:21" x14ac:dyDescent="0.25">
      <c r="A10" s="1">
        <v>40848</v>
      </c>
      <c r="B10" s="2">
        <v>2784.2</v>
      </c>
      <c r="E10" s="7">
        <f t="shared" si="0"/>
        <v>1.0283951871312087</v>
      </c>
      <c r="R10" s="9">
        <v>2814.4</v>
      </c>
      <c r="S10" s="9">
        <v>2966.7</v>
      </c>
      <c r="T10" s="7">
        <f t="shared" si="1"/>
        <v>152.29999999999973</v>
      </c>
      <c r="U10" s="7">
        <f t="shared" si="2"/>
        <v>12.691666666666643</v>
      </c>
    </row>
    <row r="11" spans="1:21" x14ac:dyDescent="0.25">
      <c r="A11" s="1">
        <v>40878</v>
      </c>
      <c r="B11" s="2">
        <v>3046.6</v>
      </c>
      <c r="E11" s="7">
        <f t="shared" si="0"/>
        <v>1.1253174258724017</v>
      </c>
      <c r="R11" s="9">
        <v>2784.2</v>
      </c>
      <c r="S11" s="9">
        <v>2973.1</v>
      </c>
      <c r="T11" s="7">
        <f t="shared" si="1"/>
        <v>188.90000000000009</v>
      </c>
      <c r="U11" s="7">
        <f t="shared" si="2"/>
        <v>15.741666666666674</v>
      </c>
    </row>
    <row r="12" spans="1:21" x14ac:dyDescent="0.25">
      <c r="A12" s="1">
        <v>40909</v>
      </c>
      <c r="B12" s="2">
        <v>2729.5</v>
      </c>
      <c r="E12" s="7">
        <f t="shared" si="0"/>
        <v>1.008190741783864</v>
      </c>
      <c r="R12" s="9">
        <v>3046.6</v>
      </c>
      <c r="S12" s="9">
        <v>3177.5</v>
      </c>
      <c r="T12" s="7">
        <f t="shared" si="1"/>
        <v>130.90000000000009</v>
      </c>
      <c r="U12" s="7">
        <f t="shared" si="2"/>
        <v>10.90833333333334</v>
      </c>
    </row>
    <row r="13" spans="1:21" x14ac:dyDescent="0.25">
      <c r="A13" s="1">
        <v>40940</v>
      </c>
      <c r="B13" s="2">
        <v>2556</v>
      </c>
      <c r="C13" s="11">
        <f>AVERAGE(B2:B13)</f>
        <v>2707.3250000000003</v>
      </c>
      <c r="D13" s="7">
        <f>U16</f>
        <v>14.345138888888883</v>
      </c>
      <c r="E13" s="7">
        <f t="shared" si="0"/>
        <v>0.94410534383570488</v>
      </c>
      <c r="R13" s="9">
        <v>2729.5</v>
      </c>
      <c r="S13" s="9">
        <v>2849.6</v>
      </c>
      <c r="T13" s="7">
        <f t="shared" si="1"/>
        <v>120.09999999999991</v>
      </c>
      <c r="U13" s="7">
        <f t="shared" si="2"/>
        <v>10.008333333333326</v>
      </c>
    </row>
    <row r="14" spans="1:21" x14ac:dyDescent="0.25">
      <c r="A14" s="1">
        <v>40969</v>
      </c>
      <c r="B14" s="2">
        <v>2839.3</v>
      </c>
      <c r="C14" s="7">
        <f>$J$1*(B14/E2)+(1-$J$1)*(C13+D13)</f>
        <v>2811.7973316098719</v>
      </c>
      <c r="D14" s="7">
        <f>$J$2*(C14-C13)+(1-$J$2)*D13</f>
        <v>32.37057743308543</v>
      </c>
      <c r="E14" s="7">
        <f>$J$3*(B14/C14)+(1-$J$3)*E2</f>
        <v>0.98155580902658301</v>
      </c>
      <c r="G14">
        <f>(C13+D13)*E2</f>
        <v>2662.935565882477</v>
      </c>
      <c r="K14" s="7">
        <f>B14-G14</f>
        <v>176.36443411752316</v>
      </c>
      <c r="L14" s="7">
        <f>ABS(K14)</f>
        <v>176.36443411752316</v>
      </c>
      <c r="M14" s="7">
        <f>K14^2</f>
        <v>31104.413621594169</v>
      </c>
      <c r="N14" s="7">
        <f>(L14/B14)*100</f>
        <v>6.2115463007615661</v>
      </c>
      <c r="R14" s="9">
        <v>2556</v>
      </c>
      <c r="S14" s="9">
        <v>2607.6999999999998</v>
      </c>
      <c r="T14" s="7">
        <f t="shared" si="1"/>
        <v>51.699999999999818</v>
      </c>
      <c r="U14" s="7">
        <f t="shared" si="2"/>
        <v>4.3083333333333185</v>
      </c>
    </row>
    <row r="15" spans="1:21" x14ac:dyDescent="0.25">
      <c r="A15" s="1">
        <v>41000</v>
      </c>
      <c r="B15" s="2">
        <v>2737.4</v>
      </c>
      <c r="C15" s="7">
        <f t="shared" ref="C15:C78" si="3">$J$1*(B15/E3)+(1-$J$1)*(C14+D14)</f>
        <v>2847.8855349978344</v>
      </c>
      <c r="D15" s="7">
        <f t="shared" ref="D15:D78" si="4">$J$2*(C15-C14)+(1-$J$2)*D14</f>
        <v>33.114102624060848</v>
      </c>
      <c r="E15" s="7">
        <f t="shared" ref="E15:E78" si="5">$J$3*(B15/C15)+(1-$J$3)*E3</f>
        <v>0.96007655529246338</v>
      </c>
      <c r="G15">
        <f t="shared" ref="G15:G78" si="6">(C14+D14)*E3</f>
        <v>2730.2625206843441</v>
      </c>
      <c r="K15" s="7">
        <f t="shared" ref="K15:K78" si="7">B15-G15</f>
        <v>7.1374793156560372</v>
      </c>
      <c r="L15" s="7">
        <f t="shared" ref="L15:L78" si="8">ABS(K15)</f>
        <v>7.1374793156560372</v>
      </c>
      <c r="M15" s="7">
        <f t="shared" ref="M15:M78" si="9">K15^2</f>
        <v>50.943610981417777</v>
      </c>
      <c r="N15" s="7">
        <f t="shared" ref="N15:N78" si="10">(L15/B15)*100</f>
        <v>0.26073936274041193</v>
      </c>
    </row>
    <row r="16" spans="1:21" x14ac:dyDescent="0.25">
      <c r="A16" s="1">
        <v>41030</v>
      </c>
      <c r="B16" s="2">
        <v>2836.7</v>
      </c>
      <c r="C16" s="7">
        <f t="shared" si="3"/>
        <v>2915.0723827485845</v>
      </c>
      <c r="D16" s="7">
        <f t="shared" si="4"/>
        <v>39.928651649398695</v>
      </c>
      <c r="E16" s="7">
        <f t="shared" si="5"/>
        <v>0.9629962399341222</v>
      </c>
      <c r="G16">
        <f t="shared" si="6"/>
        <v>2771.1527638281982</v>
      </c>
      <c r="K16" s="7">
        <f t="shared" si="7"/>
        <v>65.547236171801615</v>
      </c>
      <c r="L16" s="7">
        <f t="shared" si="8"/>
        <v>65.547236171801615</v>
      </c>
      <c r="M16" s="7">
        <f t="shared" si="9"/>
        <v>4296.4401697619378</v>
      </c>
      <c r="N16" s="7">
        <f t="shared" si="10"/>
        <v>2.3106862259597993</v>
      </c>
      <c r="T16" s="3" t="s">
        <v>25</v>
      </c>
      <c r="U16" s="7">
        <f>AVERAGE(U3:U14)</f>
        <v>14.345138888888883</v>
      </c>
    </row>
    <row r="17" spans="1:14" x14ac:dyDescent="0.25">
      <c r="A17" s="1">
        <v>41061</v>
      </c>
      <c r="B17" s="2">
        <v>2784.8</v>
      </c>
      <c r="C17" s="7">
        <f t="shared" si="3"/>
        <v>2973.7018785802184</v>
      </c>
      <c r="D17" s="7">
        <f t="shared" si="4"/>
        <v>43.668820485845742</v>
      </c>
      <c r="E17" s="7">
        <f t="shared" si="5"/>
        <v>0.93120864638374456</v>
      </c>
      <c r="G17">
        <f t="shared" si="6"/>
        <v>2749.9931135588513</v>
      </c>
      <c r="K17" s="7">
        <f t="shared" si="7"/>
        <v>34.80688644114889</v>
      </c>
      <c r="L17" s="7">
        <f t="shared" si="8"/>
        <v>34.80688644114889</v>
      </c>
      <c r="M17" s="7">
        <f t="shared" si="9"/>
        <v>1211.5193437270345</v>
      </c>
      <c r="N17" s="7">
        <f t="shared" si="10"/>
        <v>1.2498881945255993</v>
      </c>
    </row>
    <row r="18" spans="1:14" x14ac:dyDescent="0.25">
      <c r="A18" s="1">
        <v>41091</v>
      </c>
      <c r="B18" s="2">
        <v>2932.2</v>
      </c>
      <c r="C18" s="7">
        <f t="shared" si="3"/>
        <v>2977.7290530379732</v>
      </c>
      <c r="D18" s="7">
        <f t="shared" si="4"/>
        <v>35.740491280227566</v>
      </c>
      <c r="E18" s="7">
        <f t="shared" si="5"/>
        <v>0.99666757357958202</v>
      </c>
      <c r="G18">
        <f t="shared" si="6"/>
        <v>3011.3244223750739</v>
      </c>
      <c r="K18" s="7">
        <f t="shared" si="7"/>
        <v>-79.124422375074118</v>
      </c>
      <c r="L18" s="7">
        <f t="shared" si="8"/>
        <v>79.124422375074118</v>
      </c>
      <c r="M18" s="7">
        <f t="shared" si="9"/>
        <v>6260.6742161891298</v>
      </c>
      <c r="N18" s="7">
        <f t="shared" si="10"/>
        <v>2.6984660792263191</v>
      </c>
    </row>
    <row r="19" spans="1:14" x14ac:dyDescent="0.25">
      <c r="A19" s="1">
        <v>41122</v>
      </c>
      <c r="B19" s="2">
        <v>2962.7</v>
      </c>
      <c r="C19" s="7">
        <f t="shared" si="3"/>
        <v>2970.6331108764316</v>
      </c>
      <c r="D19" s="7">
        <f t="shared" si="4"/>
        <v>27.173204591873727</v>
      </c>
      <c r="E19" s="7">
        <f t="shared" si="5"/>
        <v>1.0104621741589794</v>
      </c>
      <c r="G19">
        <f t="shared" si="6"/>
        <v>3049.3942040996712</v>
      </c>
      <c r="K19" s="7">
        <f t="shared" si="7"/>
        <v>-86.694204099671424</v>
      </c>
      <c r="L19" s="7">
        <f t="shared" si="8"/>
        <v>86.694204099671424</v>
      </c>
      <c r="M19" s="7">
        <f t="shared" si="9"/>
        <v>7515.8850244754858</v>
      </c>
      <c r="N19" s="7">
        <f t="shared" si="10"/>
        <v>2.9261890876454393</v>
      </c>
    </row>
    <row r="20" spans="1:14" x14ac:dyDescent="0.25">
      <c r="A20" s="1">
        <v>41153</v>
      </c>
      <c r="B20" s="2">
        <v>2885.9</v>
      </c>
      <c r="C20" s="7">
        <f t="shared" si="3"/>
        <v>2922.4117423458938</v>
      </c>
      <c r="D20" s="7">
        <f t="shared" si="4"/>
        <v>12.094289967391422</v>
      </c>
      <c r="E20" s="7">
        <f t="shared" si="5"/>
        <v>1.01104228296878</v>
      </c>
      <c r="G20">
        <f t="shared" si="6"/>
        <v>3038.748532791471</v>
      </c>
      <c r="K20" s="7">
        <f t="shared" si="7"/>
        <v>-152.84853279147092</v>
      </c>
      <c r="L20" s="7">
        <f t="shared" si="8"/>
        <v>152.84853279147092</v>
      </c>
      <c r="M20" s="7">
        <f t="shared" si="9"/>
        <v>23362.673976505361</v>
      </c>
      <c r="N20" s="7">
        <f t="shared" si="10"/>
        <v>5.2963904775449917</v>
      </c>
    </row>
    <row r="21" spans="1:14" x14ac:dyDescent="0.25">
      <c r="A21" s="1">
        <v>41183</v>
      </c>
      <c r="B21" s="2">
        <v>2966.7</v>
      </c>
      <c r="C21" s="7">
        <f t="shared" si="3"/>
        <v>2894.1683582366595</v>
      </c>
      <c r="D21" s="7">
        <f t="shared" si="4"/>
        <v>4.026755152066281</v>
      </c>
      <c r="E21" s="7">
        <f t="shared" si="5"/>
        <v>1.0381012291837832</v>
      </c>
      <c r="G21">
        <f t="shared" si="6"/>
        <v>3050.5660670006405</v>
      </c>
      <c r="K21" s="7">
        <f t="shared" si="7"/>
        <v>-83.866067000640669</v>
      </c>
      <c r="L21" s="7">
        <f t="shared" si="8"/>
        <v>83.866067000640669</v>
      </c>
      <c r="M21" s="7">
        <f t="shared" si="9"/>
        <v>7033.5171941559502</v>
      </c>
      <c r="N21" s="7">
        <f t="shared" si="10"/>
        <v>2.8269143155910834</v>
      </c>
    </row>
    <row r="22" spans="1:14" x14ac:dyDescent="0.25">
      <c r="A22" s="1">
        <v>41214</v>
      </c>
      <c r="B22" s="2">
        <v>2973.1</v>
      </c>
      <c r="C22" s="7">
        <f t="shared" si="3"/>
        <v>2894.6021823498477</v>
      </c>
      <c r="D22" s="7">
        <f t="shared" si="4"/>
        <v>3.3081689442906583</v>
      </c>
      <c r="E22" s="7">
        <f t="shared" si="5"/>
        <v>1.0282675373625945</v>
      </c>
      <c r="G22">
        <f t="shared" si="6"/>
        <v>2980.4899059761533</v>
      </c>
      <c r="K22" s="7">
        <f t="shared" si="7"/>
        <v>-7.3899059761533863</v>
      </c>
      <c r="L22" s="7">
        <f t="shared" si="8"/>
        <v>7.3899059761533863</v>
      </c>
      <c r="M22" s="7">
        <f t="shared" si="9"/>
        <v>54.610710336387534</v>
      </c>
      <c r="N22" s="7">
        <f t="shared" si="10"/>
        <v>0.24855894440662563</v>
      </c>
    </row>
    <row r="23" spans="1:14" x14ac:dyDescent="0.25">
      <c r="A23" s="1">
        <v>41244</v>
      </c>
      <c r="B23" s="2">
        <v>3177.5</v>
      </c>
      <c r="C23" s="7">
        <f t="shared" si="3"/>
        <v>2860.7790428268763</v>
      </c>
      <c r="D23" s="7">
        <f t="shared" si="4"/>
        <v>-4.1180927491617449</v>
      </c>
      <c r="E23" s="7">
        <f t="shared" si="5"/>
        <v>1.1238568269293123</v>
      </c>
      <c r="G23">
        <f t="shared" si="6"/>
        <v>3261.0690169273071</v>
      </c>
      <c r="K23" s="7">
        <f t="shared" si="7"/>
        <v>-83.569016927307075</v>
      </c>
      <c r="L23" s="7">
        <f t="shared" si="8"/>
        <v>83.569016927307075</v>
      </c>
      <c r="M23" s="7">
        <f t="shared" si="9"/>
        <v>6983.7805901965367</v>
      </c>
      <c r="N23" s="7">
        <f t="shared" si="10"/>
        <v>2.6300241361859031</v>
      </c>
    </row>
    <row r="24" spans="1:14" x14ac:dyDescent="0.25">
      <c r="A24" s="1">
        <v>41275</v>
      </c>
      <c r="B24" s="2">
        <v>2849.6</v>
      </c>
      <c r="C24" s="7">
        <f t="shared" si="3"/>
        <v>2841.5551169146588</v>
      </c>
      <c r="D24" s="7">
        <f t="shared" si="4"/>
        <v>-7.1392593817728986</v>
      </c>
      <c r="E24" s="7">
        <f t="shared" si="5"/>
        <v>1.0076547831092892</v>
      </c>
      <c r="G24">
        <f t="shared" si="6"/>
        <v>2880.0591222838489</v>
      </c>
      <c r="K24" s="7">
        <f t="shared" si="7"/>
        <v>-30.459122283848956</v>
      </c>
      <c r="L24" s="7">
        <f t="shared" si="8"/>
        <v>30.459122283848956</v>
      </c>
      <c r="M24" s="7">
        <f t="shared" si="9"/>
        <v>927.758130302464</v>
      </c>
      <c r="N24" s="7">
        <f t="shared" si="10"/>
        <v>1.068891152577518</v>
      </c>
    </row>
    <row r="25" spans="1:14" x14ac:dyDescent="0.25">
      <c r="A25" s="1">
        <v>41306</v>
      </c>
      <c r="B25" s="2">
        <v>2607.6999999999998</v>
      </c>
      <c r="C25" s="7">
        <f t="shared" si="3"/>
        <v>2798.2508478783366</v>
      </c>
      <c r="D25" s="7">
        <f t="shared" si="4"/>
        <v>-14.372261312682767</v>
      </c>
      <c r="E25" s="7">
        <f t="shared" si="5"/>
        <v>0.94288516806409317</v>
      </c>
      <c r="G25">
        <f t="shared" si="6"/>
        <v>2675.9871577494596</v>
      </c>
      <c r="K25" s="7">
        <f t="shared" si="7"/>
        <v>-68.287157749459766</v>
      </c>
      <c r="L25" s="7">
        <f t="shared" si="8"/>
        <v>68.287157749459766</v>
      </c>
      <c r="M25" s="7">
        <f t="shared" si="9"/>
        <v>4663.1359134996028</v>
      </c>
      <c r="N25" s="7">
        <f t="shared" si="10"/>
        <v>2.6186738409119057</v>
      </c>
    </row>
    <row r="26" spans="1:14" x14ac:dyDescent="0.25">
      <c r="A26" s="1">
        <v>41334</v>
      </c>
      <c r="B26" s="2">
        <v>2924</v>
      </c>
      <c r="C26" s="7">
        <f t="shared" si="3"/>
        <v>2881.4114012925356</v>
      </c>
      <c r="D26" s="7">
        <f t="shared" si="4"/>
        <v>5.1343016326935977</v>
      </c>
      <c r="E26" s="7">
        <f t="shared" si="5"/>
        <v>0.98487827456631616</v>
      </c>
      <c r="G26">
        <f t="shared" si="6"/>
        <v>2732.5321982682308</v>
      </c>
      <c r="K26" s="7">
        <f t="shared" si="7"/>
        <v>191.46780173176921</v>
      </c>
      <c r="L26" s="7">
        <f t="shared" si="8"/>
        <v>191.46780173176921</v>
      </c>
      <c r="M26" s="7">
        <f t="shared" si="9"/>
        <v>36659.919099996085</v>
      </c>
      <c r="N26" s="7">
        <f t="shared" si="10"/>
        <v>6.5481464340550337</v>
      </c>
    </row>
    <row r="27" spans="1:14" x14ac:dyDescent="0.25">
      <c r="A27" s="1">
        <v>41365</v>
      </c>
      <c r="B27" s="2">
        <v>2853.5</v>
      </c>
      <c r="C27" s="7">
        <f t="shared" si="3"/>
        <v>2929.3522605836679</v>
      </c>
      <c r="D27" s="7">
        <f t="shared" si="4"/>
        <v>13.695613164381328</v>
      </c>
      <c r="E27" s="7">
        <f t="shared" si="5"/>
        <v>0.96147951296927259</v>
      </c>
      <c r="G27">
        <f t="shared" si="6"/>
        <v>2771.3048551587167</v>
      </c>
      <c r="K27" s="7">
        <f t="shared" si="7"/>
        <v>82.195144841283309</v>
      </c>
      <c r="L27" s="7">
        <f t="shared" si="8"/>
        <v>82.195144841283309</v>
      </c>
      <c r="M27" s="7">
        <f t="shared" si="9"/>
        <v>6756.041835479542</v>
      </c>
      <c r="N27" s="7">
        <f t="shared" si="10"/>
        <v>2.8805027104006764</v>
      </c>
    </row>
    <row r="28" spans="1:14" x14ac:dyDescent="0.25">
      <c r="A28" s="1">
        <v>41395</v>
      </c>
      <c r="B28" s="2">
        <v>2901.5</v>
      </c>
      <c r="C28" s="7">
        <f t="shared" si="3"/>
        <v>2978.0199540331828</v>
      </c>
      <c r="D28" s="7">
        <f t="shared" si="4"/>
        <v>20.690029221408043</v>
      </c>
      <c r="E28" s="7">
        <f t="shared" si="5"/>
        <v>0.96412712496300346</v>
      </c>
      <c r="G28">
        <f t="shared" si="6"/>
        <v>2834.1440363654847</v>
      </c>
      <c r="K28" s="7">
        <f t="shared" si="7"/>
        <v>67.355963634515319</v>
      </c>
      <c r="L28" s="7">
        <f t="shared" si="8"/>
        <v>67.355963634515319</v>
      </c>
      <c r="M28" s="7">
        <f t="shared" si="9"/>
        <v>4536.8258371341499</v>
      </c>
      <c r="N28" s="7">
        <f t="shared" si="10"/>
        <v>2.3214187018616341</v>
      </c>
    </row>
    <row r="29" spans="1:14" x14ac:dyDescent="0.25">
      <c r="A29" s="1">
        <v>41426</v>
      </c>
      <c r="B29" s="2">
        <v>2813</v>
      </c>
      <c r="C29" s="7">
        <f t="shared" si="3"/>
        <v>3009.75763389442</v>
      </c>
      <c r="D29" s="7">
        <f t="shared" si="4"/>
        <v>22.899559349373877</v>
      </c>
      <c r="E29" s="7">
        <f t="shared" si="5"/>
        <v>0.9315504568897528</v>
      </c>
      <c r="G29">
        <f t="shared" si="6"/>
        <v>2792.424664403929</v>
      </c>
      <c r="K29" s="7">
        <f t="shared" si="7"/>
        <v>20.575335596071</v>
      </c>
      <c r="L29" s="7">
        <f t="shared" si="8"/>
        <v>20.575335596071</v>
      </c>
      <c r="M29" s="7">
        <f t="shared" si="9"/>
        <v>423.34443489094633</v>
      </c>
      <c r="N29" s="7">
        <f t="shared" si="10"/>
        <v>0.73143745453505149</v>
      </c>
    </row>
    <row r="30" spans="1:14" x14ac:dyDescent="0.25">
      <c r="A30" s="1">
        <v>41456</v>
      </c>
      <c r="B30" s="2">
        <v>2968.4</v>
      </c>
      <c r="C30" s="7">
        <f t="shared" si="3"/>
        <v>3005.4911211629742</v>
      </c>
      <c r="D30" s="7">
        <f t="shared" si="4"/>
        <v>17.466344933209943</v>
      </c>
      <c r="E30" s="7">
        <f t="shared" si="5"/>
        <v>0.99576670440203474</v>
      </c>
      <c r="G30">
        <f t="shared" si="6"/>
        <v>3022.5510862889573</v>
      </c>
      <c r="K30" s="7">
        <f t="shared" si="7"/>
        <v>-54.151086288957231</v>
      </c>
      <c r="L30" s="7">
        <f t="shared" si="8"/>
        <v>54.151086288957231</v>
      </c>
      <c r="M30" s="7">
        <f t="shared" si="9"/>
        <v>2932.3401462740917</v>
      </c>
      <c r="N30" s="7">
        <f t="shared" si="10"/>
        <v>1.8242516604553709</v>
      </c>
    </row>
    <row r="31" spans="1:14" x14ac:dyDescent="0.25">
      <c r="A31" s="1">
        <v>41487</v>
      </c>
      <c r="B31" s="2">
        <v>3065.1</v>
      </c>
      <c r="C31" s="7">
        <f t="shared" si="3"/>
        <v>3028.1609396587064</v>
      </c>
      <c r="D31" s="7">
        <f t="shared" si="4"/>
        <v>18.507039645714396</v>
      </c>
      <c r="E31" s="7">
        <f t="shared" si="5"/>
        <v>1.0106358080349174</v>
      </c>
      <c r="G31">
        <f t="shared" si="6"/>
        <v>3054.5841735816698</v>
      </c>
      <c r="K31" s="7">
        <f t="shared" si="7"/>
        <v>10.515826418330107</v>
      </c>
      <c r="L31" s="7">
        <f t="shared" si="8"/>
        <v>10.515826418330107</v>
      </c>
      <c r="M31" s="7">
        <f t="shared" si="9"/>
        <v>110.58260526044941</v>
      </c>
      <c r="N31" s="7">
        <f t="shared" si="10"/>
        <v>0.34308265369254209</v>
      </c>
    </row>
    <row r="32" spans="1:14" x14ac:dyDescent="0.25">
      <c r="A32" s="1">
        <v>41518</v>
      </c>
      <c r="B32" s="2">
        <v>2988.7</v>
      </c>
      <c r="C32" s="7">
        <f t="shared" si="3"/>
        <v>3001.3631731716737</v>
      </c>
      <c r="D32" s="7">
        <f t="shared" si="4"/>
        <v>9.4460784191649729</v>
      </c>
      <c r="E32" s="7">
        <f t="shared" si="5"/>
        <v>1.009516140613488</v>
      </c>
      <c r="G32">
        <f t="shared" si="6"/>
        <v>3080.3101492438213</v>
      </c>
      <c r="K32" s="7">
        <f t="shared" si="7"/>
        <v>-91.610149243821525</v>
      </c>
      <c r="L32" s="7">
        <f t="shared" si="8"/>
        <v>91.610149243821525</v>
      </c>
      <c r="M32" s="7">
        <f t="shared" si="9"/>
        <v>8392.4194444752538</v>
      </c>
      <c r="N32" s="7">
        <f t="shared" si="10"/>
        <v>3.0652172932653503</v>
      </c>
    </row>
    <row r="33" spans="1:14" x14ac:dyDescent="0.25">
      <c r="A33" s="1">
        <v>41548</v>
      </c>
      <c r="B33" s="2">
        <v>3175.4</v>
      </c>
      <c r="C33" s="7">
        <f t="shared" si="3"/>
        <v>3034.8315789340299</v>
      </c>
      <c r="D33" s="7">
        <f t="shared" si="4"/>
        <v>14.250543887803232</v>
      </c>
      <c r="E33" s="7">
        <f t="shared" si="5"/>
        <v>1.0389229422473985</v>
      </c>
      <c r="G33">
        <f t="shared" si="6"/>
        <v>3125.5247849143561</v>
      </c>
      <c r="K33" s="7">
        <f t="shared" si="7"/>
        <v>49.875215085643958</v>
      </c>
      <c r="L33" s="7">
        <f t="shared" si="8"/>
        <v>49.875215085643958</v>
      </c>
      <c r="M33" s="7">
        <f t="shared" si="9"/>
        <v>2487.5370798392469</v>
      </c>
      <c r="N33" s="7">
        <f t="shared" si="10"/>
        <v>1.5706750357638082</v>
      </c>
    </row>
    <row r="34" spans="1:14" x14ac:dyDescent="0.25">
      <c r="A34" s="1">
        <v>41579</v>
      </c>
      <c r="B34" s="2">
        <v>3210.8</v>
      </c>
      <c r="C34" s="7">
        <f t="shared" si="3"/>
        <v>3085.8078929183021</v>
      </c>
      <c r="D34" s="7">
        <f t="shared" si="4"/>
        <v>21.595697907097009</v>
      </c>
      <c r="E34" s="7">
        <f t="shared" si="5"/>
        <v>1.0294913308871851</v>
      </c>
      <c r="G34">
        <f t="shared" si="6"/>
        <v>3135.2721656503181</v>
      </c>
      <c r="K34" s="7">
        <f t="shared" si="7"/>
        <v>75.527834349682053</v>
      </c>
      <c r="L34" s="7">
        <f t="shared" si="8"/>
        <v>75.527834349682053</v>
      </c>
      <c r="M34" s="7">
        <f t="shared" si="9"/>
        <v>5704.4537615530126</v>
      </c>
      <c r="N34" s="7">
        <f t="shared" si="10"/>
        <v>2.3523057913816507</v>
      </c>
    </row>
    <row r="35" spans="1:14" x14ac:dyDescent="0.25">
      <c r="A35" s="1">
        <v>41609</v>
      </c>
      <c r="B35" s="2">
        <v>3536.8</v>
      </c>
      <c r="C35" s="7">
        <f t="shared" si="3"/>
        <v>3127.211834793568</v>
      </c>
      <c r="D35" s="7">
        <f t="shared" si="4"/>
        <v>25.55734670073079</v>
      </c>
      <c r="E35" s="7">
        <f t="shared" si="5"/>
        <v>1.124568695244897</v>
      </c>
      <c r="G35">
        <f t="shared" si="6"/>
        <v>3492.2767395737842</v>
      </c>
      <c r="K35" s="7">
        <f t="shared" si="7"/>
        <v>44.523260426215984</v>
      </c>
      <c r="L35" s="7">
        <f t="shared" si="8"/>
        <v>44.523260426215984</v>
      </c>
      <c r="M35" s="7">
        <f t="shared" si="9"/>
        <v>1982.3207189806503</v>
      </c>
      <c r="N35" s="7">
        <f t="shared" si="10"/>
        <v>1.2588571710646907</v>
      </c>
    </row>
    <row r="36" spans="1:14" x14ac:dyDescent="0.25">
      <c r="A36" s="1">
        <v>41640</v>
      </c>
      <c r="B36" s="2">
        <v>3209.1</v>
      </c>
      <c r="C36" s="7">
        <f t="shared" si="3"/>
        <v>3168.7454140133177</v>
      </c>
      <c r="D36" s="7">
        <f t="shared" si="4"/>
        <v>28.752593204534584</v>
      </c>
      <c r="E36" s="7">
        <f t="shared" si="5"/>
        <v>1.0081628241479497</v>
      </c>
      <c r="G36">
        <f t="shared" si="6"/>
        <v>3176.9029457722891</v>
      </c>
      <c r="K36" s="7">
        <f t="shared" si="7"/>
        <v>32.197054227710851</v>
      </c>
      <c r="L36" s="7">
        <f t="shared" si="8"/>
        <v>32.197054227710851</v>
      </c>
      <c r="M36" s="7">
        <f t="shared" si="9"/>
        <v>1036.6503009421531</v>
      </c>
      <c r="N36" s="7">
        <f t="shared" si="10"/>
        <v>1.0033047966006312</v>
      </c>
    </row>
    <row r="37" spans="1:14" x14ac:dyDescent="0.25">
      <c r="A37" s="1">
        <v>41671</v>
      </c>
      <c r="B37" s="2">
        <v>2879.9</v>
      </c>
      <c r="C37" s="7">
        <f t="shared" si="3"/>
        <v>3125.9233073011428</v>
      </c>
      <c r="D37" s="7">
        <f t="shared" si="4"/>
        <v>14.437653221192688</v>
      </c>
      <c r="E37" s="7">
        <f t="shared" si="5"/>
        <v>0.94072623080538065</v>
      </c>
      <c r="G37">
        <f t="shared" si="6"/>
        <v>3014.8734459202078</v>
      </c>
      <c r="K37" s="7">
        <f t="shared" si="7"/>
        <v>-134.97344592020772</v>
      </c>
      <c r="L37" s="7">
        <f t="shared" si="8"/>
        <v>134.97344592020772</v>
      </c>
      <c r="M37" s="7">
        <f t="shared" si="9"/>
        <v>18217.831103575238</v>
      </c>
      <c r="N37" s="7">
        <f t="shared" si="10"/>
        <v>4.6867407173932332</v>
      </c>
    </row>
    <row r="38" spans="1:14" x14ac:dyDescent="0.25">
      <c r="A38" s="1">
        <v>41699</v>
      </c>
      <c r="B38" s="2">
        <v>3232</v>
      </c>
      <c r="C38" s="7">
        <f t="shared" si="3"/>
        <v>3210.992387409382</v>
      </c>
      <c r="D38" s="7">
        <f t="shared" si="4"/>
        <v>28.56393859860199</v>
      </c>
      <c r="E38" s="7">
        <f t="shared" si="5"/>
        <v>0.98704468760782427</v>
      </c>
      <c r="G38">
        <f t="shared" si="6"/>
        <v>3092.8732843146572</v>
      </c>
      <c r="K38" s="7">
        <f t="shared" si="7"/>
        <v>139.12671568534279</v>
      </c>
      <c r="L38" s="7">
        <f t="shared" si="8"/>
        <v>139.12671568534279</v>
      </c>
      <c r="M38" s="7">
        <f t="shared" si="9"/>
        <v>19356.243017390207</v>
      </c>
      <c r="N38" s="7">
        <f t="shared" si="10"/>
        <v>4.3046632328385765</v>
      </c>
    </row>
    <row r="39" spans="1:14" x14ac:dyDescent="0.25">
      <c r="A39" s="1">
        <v>41730</v>
      </c>
      <c r="B39" s="2">
        <v>3182.1</v>
      </c>
      <c r="C39" s="7">
        <f t="shared" si="3"/>
        <v>3274.5716126183961</v>
      </c>
      <c r="D39" s="7">
        <f t="shared" si="4"/>
        <v>35.56699592068442</v>
      </c>
      <c r="E39" s="7">
        <f t="shared" si="5"/>
        <v>0.96250763159666586</v>
      </c>
      <c r="G39">
        <f t="shared" si="6"/>
        <v>3114.7670385666825</v>
      </c>
      <c r="K39" s="7">
        <f t="shared" si="7"/>
        <v>67.33296143331745</v>
      </c>
      <c r="L39" s="7">
        <f t="shared" si="8"/>
        <v>67.33296143331745</v>
      </c>
      <c r="M39" s="7">
        <f t="shared" si="9"/>
        <v>4533.7276953806149</v>
      </c>
      <c r="N39" s="7">
        <f t="shared" si="10"/>
        <v>2.115991371525642</v>
      </c>
    </row>
    <row r="40" spans="1:14" x14ac:dyDescent="0.25">
      <c r="A40" s="1">
        <v>41760</v>
      </c>
      <c r="B40" s="2">
        <v>3228.3</v>
      </c>
      <c r="C40" s="7">
        <f t="shared" si="3"/>
        <v>3329.2779829870278</v>
      </c>
      <c r="D40" s="7">
        <f t="shared" si="4"/>
        <v>39.394870810273886</v>
      </c>
      <c r="E40" s="7">
        <f t="shared" si="5"/>
        <v>0.96468138297793604</v>
      </c>
      <c r="G40">
        <f t="shared" si="6"/>
        <v>3191.3944198798204</v>
      </c>
      <c r="K40" s="7">
        <f t="shared" si="7"/>
        <v>36.90558012017982</v>
      </c>
      <c r="L40" s="7">
        <f t="shared" si="8"/>
        <v>36.90558012017982</v>
      </c>
      <c r="M40" s="7">
        <f t="shared" si="9"/>
        <v>1362.0218440070121</v>
      </c>
      <c r="N40" s="7">
        <f t="shared" si="10"/>
        <v>1.1431892983979128</v>
      </c>
    </row>
    <row r="41" spans="1:14" x14ac:dyDescent="0.25">
      <c r="A41" s="1">
        <v>41791</v>
      </c>
      <c r="B41" s="2">
        <v>3067.5</v>
      </c>
      <c r="C41" s="7">
        <f t="shared" si="3"/>
        <v>3330.7850853222239</v>
      </c>
      <c r="D41" s="7">
        <f t="shared" si="4"/>
        <v>31.817317115258337</v>
      </c>
      <c r="E41" s="7">
        <f t="shared" si="5"/>
        <v>0.93049081578024317</v>
      </c>
      <c r="G41">
        <f t="shared" si="6"/>
        <v>3138.088736066984</v>
      </c>
      <c r="K41" s="7">
        <f t="shared" si="7"/>
        <v>-70.588736066983984</v>
      </c>
      <c r="L41" s="7">
        <f t="shared" si="8"/>
        <v>70.588736066983984</v>
      </c>
      <c r="M41" s="7">
        <f t="shared" si="9"/>
        <v>4982.7696595343259</v>
      </c>
      <c r="N41" s="7">
        <f t="shared" si="10"/>
        <v>2.3011812898772286</v>
      </c>
    </row>
    <row r="42" spans="1:14" x14ac:dyDescent="0.25">
      <c r="A42" s="1">
        <v>41821</v>
      </c>
      <c r="B42" s="2">
        <v>3315.8</v>
      </c>
      <c r="C42" s="7">
        <f t="shared" si="3"/>
        <v>3346.24941918068</v>
      </c>
      <c r="D42" s="7">
        <f t="shared" si="4"/>
        <v>28.546720463897877</v>
      </c>
      <c r="E42" s="7">
        <f t="shared" si="5"/>
        <v>0.99528007730988111</v>
      </c>
      <c r="G42">
        <f t="shared" si="6"/>
        <v>3348.3675124895362</v>
      </c>
      <c r="K42" s="7">
        <f t="shared" si="7"/>
        <v>-32.567512489536057</v>
      </c>
      <c r="L42" s="7">
        <f t="shared" si="8"/>
        <v>32.567512489536057</v>
      </c>
      <c r="M42" s="7">
        <f t="shared" si="9"/>
        <v>1060.6428697560871</v>
      </c>
      <c r="N42" s="7">
        <f t="shared" si="10"/>
        <v>0.98219170304409353</v>
      </c>
    </row>
    <row r="43" spans="1:14" x14ac:dyDescent="0.25">
      <c r="A43" s="1">
        <v>41852</v>
      </c>
      <c r="B43" s="2">
        <v>3350.7</v>
      </c>
      <c r="C43" s="7">
        <f t="shared" si="3"/>
        <v>3345.1168906679054</v>
      </c>
      <c r="D43" s="7">
        <f t="shared" si="4"/>
        <v>22.61087066856339</v>
      </c>
      <c r="E43" s="7">
        <f t="shared" si="5"/>
        <v>1.0097391304971282</v>
      </c>
      <c r="G43">
        <f t="shared" si="6"/>
        <v>3410.689823542818</v>
      </c>
      <c r="K43" s="7">
        <f t="shared" si="7"/>
        <v>-59.989823542818158</v>
      </c>
      <c r="L43" s="7">
        <f t="shared" si="8"/>
        <v>59.989823542818158</v>
      </c>
      <c r="M43" s="7">
        <f t="shared" si="9"/>
        <v>3598.7789286984598</v>
      </c>
      <c r="N43" s="7">
        <f t="shared" si="10"/>
        <v>1.7903668947628304</v>
      </c>
    </row>
    <row r="44" spans="1:14" x14ac:dyDescent="0.25">
      <c r="A44" s="1">
        <v>41883</v>
      </c>
      <c r="B44" s="2">
        <v>3360.4</v>
      </c>
      <c r="C44" s="7">
        <f t="shared" si="3"/>
        <v>3348.225580699037</v>
      </c>
      <c r="D44" s="7">
        <f t="shared" si="4"/>
        <v>18.710434541077028</v>
      </c>
      <c r="E44" s="7">
        <f t="shared" si="5"/>
        <v>1.0089281346486529</v>
      </c>
      <c r="G44">
        <f t="shared" si="6"/>
        <v>3399.7755322612938</v>
      </c>
      <c r="K44" s="7">
        <f t="shared" si="7"/>
        <v>-39.375532261293756</v>
      </c>
      <c r="L44" s="7">
        <f t="shared" si="8"/>
        <v>39.375532261293756</v>
      </c>
      <c r="M44" s="7">
        <f t="shared" si="9"/>
        <v>1550.4325408601853</v>
      </c>
      <c r="N44" s="7">
        <f t="shared" si="10"/>
        <v>1.1717513469019687</v>
      </c>
    </row>
    <row r="45" spans="1:14" x14ac:dyDescent="0.25">
      <c r="A45" s="1">
        <v>41913</v>
      </c>
      <c r="B45" s="2">
        <v>3401.6</v>
      </c>
      <c r="C45" s="7">
        <f t="shared" si="3"/>
        <v>3320.5480362127732</v>
      </c>
      <c r="D45" s="7">
        <f t="shared" si="4"/>
        <v>9.4328387356088736</v>
      </c>
      <c r="E45" s="7">
        <f t="shared" si="5"/>
        <v>1.0374715693074377</v>
      </c>
      <c r="G45">
        <f t="shared" si="6"/>
        <v>3497.9870713119908</v>
      </c>
      <c r="K45" s="7">
        <f t="shared" si="7"/>
        <v>-96.387071311990894</v>
      </c>
      <c r="L45" s="7">
        <f t="shared" si="8"/>
        <v>96.387071311990894</v>
      </c>
      <c r="M45" s="7">
        <f t="shared" si="9"/>
        <v>9290.4675161028172</v>
      </c>
      <c r="N45" s="7">
        <f t="shared" si="10"/>
        <v>2.8335804125114916</v>
      </c>
    </row>
    <row r="46" spans="1:14" x14ac:dyDescent="0.25">
      <c r="A46" s="1">
        <v>41944</v>
      </c>
      <c r="B46" s="2">
        <v>3374.9</v>
      </c>
      <c r="C46" s="7">
        <f t="shared" si="3"/>
        <v>3304.1008887936846</v>
      </c>
      <c r="D46" s="7">
        <f t="shared" si="4"/>
        <v>4.2568415046693691</v>
      </c>
      <c r="E46" s="7">
        <f t="shared" si="5"/>
        <v>1.0286849626107168</v>
      </c>
      <c r="G46">
        <f t="shared" si="6"/>
        <v>3428.1864427794835</v>
      </c>
      <c r="K46" s="7">
        <f t="shared" si="7"/>
        <v>-53.286442779483423</v>
      </c>
      <c r="L46" s="7">
        <f t="shared" si="8"/>
        <v>53.286442779483423</v>
      </c>
      <c r="M46" s="7">
        <f t="shared" si="9"/>
        <v>2839.4449840911611</v>
      </c>
      <c r="N46" s="7">
        <f t="shared" si="10"/>
        <v>1.578904346187544</v>
      </c>
    </row>
    <row r="47" spans="1:14" x14ac:dyDescent="0.25">
      <c r="A47" s="1">
        <v>41974</v>
      </c>
      <c r="B47" s="2">
        <v>3692.7</v>
      </c>
      <c r="C47" s="7">
        <f t="shared" si="3"/>
        <v>3296.0083130140056</v>
      </c>
      <c r="D47" s="7">
        <f t="shared" si="4"/>
        <v>1.7869580477996934</v>
      </c>
      <c r="E47" s="7">
        <f t="shared" si="5"/>
        <v>1.1241473441206398</v>
      </c>
      <c r="G47">
        <f t="shared" si="6"/>
        <v>3720.4755361649886</v>
      </c>
      <c r="K47" s="7">
        <f t="shared" si="7"/>
        <v>-27.775536164988807</v>
      </c>
      <c r="L47" s="7">
        <f t="shared" si="8"/>
        <v>27.775536164988807</v>
      </c>
      <c r="M47" s="7">
        <f t="shared" si="9"/>
        <v>771.48040925260113</v>
      </c>
      <c r="N47" s="7">
        <f t="shared" si="10"/>
        <v>0.75217418596118857</v>
      </c>
    </row>
    <row r="48" spans="1:14" x14ac:dyDescent="0.25">
      <c r="A48" s="1">
        <v>42005</v>
      </c>
      <c r="B48" s="2">
        <v>3391.3</v>
      </c>
      <c r="C48" s="7">
        <f t="shared" si="3"/>
        <v>3330.8184120017877</v>
      </c>
      <c r="D48" s="7">
        <f t="shared" si="4"/>
        <v>8.3915862357961775</v>
      </c>
      <c r="E48" s="7">
        <f t="shared" si="5"/>
        <v>1.0091623593646499</v>
      </c>
      <c r="G48">
        <f t="shared" si="6"/>
        <v>3324.7145939354227</v>
      </c>
      <c r="K48" s="7">
        <f t="shared" si="7"/>
        <v>66.585406064577455</v>
      </c>
      <c r="L48" s="7">
        <f t="shared" si="8"/>
        <v>66.585406064577455</v>
      </c>
      <c r="M48" s="7">
        <f t="shared" si="9"/>
        <v>4433.6163007846681</v>
      </c>
      <c r="N48" s="7">
        <f t="shared" si="10"/>
        <v>1.9634183370559211</v>
      </c>
    </row>
    <row r="49" spans="1:14" x14ac:dyDescent="0.25">
      <c r="A49" s="1">
        <v>42036</v>
      </c>
      <c r="B49" s="2">
        <v>3027.5</v>
      </c>
      <c r="C49" s="7">
        <f t="shared" si="3"/>
        <v>3278.7341489502351</v>
      </c>
      <c r="D49" s="7">
        <f t="shared" si="4"/>
        <v>-3.7035836216735838</v>
      </c>
      <c r="E49" s="7">
        <f t="shared" si="5"/>
        <v>0.93899107280932725</v>
      </c>
      <c r="G49">
        <f t="shared" si="6"/>
        <v>3141.2824355096841</v>
      </c>
      <c r="K49" s="7">
        <f t="shared" si="7"/>
        <v>-113.78243550968409</v>
      </c>
      <c r="L49" s="7">
        <f t="shared" si="8"/>
        <v>113.78243550968409</v>
      </c>
      <c r="M49" s="7">
        <f t="shared" si="9"/>
        <v>12946.442630515419</v>
      </c>
      <c r="N49" s="7">
        <f t="shared" si="10"/>
        <v>3.7582967963562046</v>
      </c>
    </row>
    <row r="50" spans="1:14" x14ac:dyDescent="0.25">
      <c r="A50" s="1">
        <v>42064</v>
      </c>
      <c r="B50" s="2">
        <v>3361.9</v>
      </c>
      <c r="C50" s="7">
        <f t="shared" si="3"/>
        <v>3340.5283489459162</v>
      </c>
      <c r="D50" s="7">
        <f t="shared" si="4"/>
        <v>9.3959731017973489</v>
      </c>
      <c r="E50" s="7">
        <f t="shared" si="5"/>
        <v>0.98897998743517035</v>
      </c>
      <c r="G50">
        <f t="shared" si="6"/>
        <v>3232.6015212608058</v>
      </c>
      <c r="K50" s="7">
        <f t="shared" si="7"/>
        <v>129.29847873919425</v>
      </c>
      <c r="L50" s="7">
        <f t="shared" si="8"/>
        <v>129.29847873919425</v>
      </c>
      <c r="M50" s="7">
        <f t="shared" si="9"/>
        <v>16718.096604269867</v>
      </c>
      <c r="N50" s="7">
        <f t="shared" si="10"/>
        <v>3.8459941919508092</v>
      </c>
    </row>
    <row r="51" spans="1:14" x14ac:dyDescent="0.25">
      <c r="A51" s="1">
        <v>42095</v>
      </c>
      <c r="B51" s="2">
        <v>3266.5</v>
      </c>
      <c r="C51" s="7">
        <f t="shared" si="3"/>
        <v>3371.8318235434836</v>
      </c>
      <c r="D51" s="7">
        <f t="shared" si="4"/>
        <v>13.77747340095136</v>
      </c>
      <c r="E51" s="7">
        <f t="shared" si="5"/>
        <v>0.9631329930761936</v>
      </c>
      <c r="G51">
        <f t="shared" si="6"/>
        <v>3224.3277252422113</v>
      </c>
      <c r="K51" s="7">
        <f t="shared" si="7"/>
        <v>42.172274757788728</v>
      </c>
      <c r="L51" s="7">
        <f t="shared" si="8"/>
        <v>42.172274757788728</v>
      </c>
      <c r="M51" s="7">
        <f t="shared" si="9"/>
        <v>1778.5007582464243</v>
      </c>
      <c r="N51" s="7">
        <f t="shared" si="10"/>
        <v>1.2910538728850063</v>
      </c>
    </row>
    <row r="52" spans="1:14" x14ac:dyDescent="0.25">
      <c r="A52" s="1">
        <v>42125</v>
      </c>
      <c r="B52" s="2">
        <v>3314</v>
      </c>
      <c r="C52" s="7">
        <f t="shared" si="3"/>
        <v>3410.4702210003215</v>
      </c>
      <c r="D52" s="7">
        <f t="shared" si="4"/>
        <v>18.749658212128686</v>
      </c>
      <c r="E52" s="7">
        <f t="shared" si="5"/>
        <v>0.96538459599685256</v>
      </c>
      <c r="G52">
        <f t="shared" si="6"/>
        <v>3266.034258799315</v>
      </c>
      <c r="K52" s="7">
        <f t="shared" si="7"/>
        <v>47.965741200684988</v>
      </c>
      <c r="L52" s="7">
        <f t="shared" si="8"/>
        <v>47.965741200684988</v>
      </c>
      <c r="M52" s="7">
        <f t="shared" si="9"/>
        <v>2300.7123289310894</v>
      </c>
      <c r="N52" s="7">
        <f t="shared" si="10"/>
        <v>1.4473669644141518</v>
      </c>
    </row>
    <row r="53" spans="1:14" x14ac:dyDescent="0.25">
      <c r="A53" s="1">
        <v>42156</v>
      </c>
      <c r="B53" s="2">
        <v>3257.5</v>
      </c>
      <c r="C53" s="7">
        <f t="shared" si="3"/>
        <v>3465.0302257368803</v>
      </c>
      <c r="D53" s="7">
        <f t="shared" si="4"/>
        <v>25.911727517014704</v>
      </c>
      <c r="E53" s="7">
        <f t="shared" si="5"/>
        <v>0.93145245814351596</v>
      </c>
      <c r="G53">
        <f t="shared" si="6"/>
        <v>3190.8576028982202</v>
      </c>
      <c r="K53" s="7">
        <f t="shared" si="7"/>
        <v>66.642397101779807</v>
      </c>
      <c r="L53" s="7">
        <f t="shared" si="8"/>
        <v>66.642397101779807</v>
      </c>
      <c r="M53" s="7">
        <f t="shared" si="9"/>
        <v>4441.2090914713099</v>
      </c>
      <c r="N53" s="7">
        <f t="shared" si="10"/>
        <v>2.0458141857798866</v>
      </c>
    </row>
    <row r="54" spans="1:14" x14ac:dyDescent="0.25">
      <c r="A54" s="1">
        <v>42186</v>
      </c>
      <c r="B54" s="2">
        <v>3445.3</v>
      </c>
      <c r="C54" s="7">
        <f t="shared" si="3"/>
        <v>3476.2903100713684</v>
      </c>
      <c r="D54" s="7">
        <f t="shared" si="4"/>
        <v>22.981398880509378</v>
      </c>
      <c r="E54" s="7">
        <f t="shared" si="5"/>
        <v>0.99486059311095865</v>
      </c>
      <c r="G54">
        <f t="shared" si="6"/>
        <v>3474.4649771188438</v>
      </c>
      <c r="K54" s="7">
        <f t="shared" si="7"/>
        <v>-29.164977118843581</v>
      </c>
      <c r="L54" s="7">
        <f t="shared" si="8"/>
        <v>29.164977118843581</v>
      </c>
      <c r="M54" s="7">
        <f t="shared" si="9"/>
        <v>850.59589034266958</v>
      </c>
      <c r="N54" s="7">
        <f t="shared" si="10"/>
        <v>0.84651487878685683</v>
      </c>
    </row>
    <row r="55" spans="1:14" x14ac:dyDescent="0.25">
      <c r="A55" s="1">
        <v>42217</v>
      </c>
      <c r="B55" s="2">
        <v>3421.1</v>
      </c>
      <c r="C55" s="7">
        <f t="shared" si="3"/>
        <v>3443.6872667034113</v>
      </c>
      <c r="D55" s="7">
        <f t="shared" si="4"/>
        <v>11.86451043081609</v>
      </c>
      <c r="E55" s="7">
        <f t="shared" si="5"/>
        <v>1.0081093139069921</v>
      </c>
      <c r="G55">
        <f t="shared" si="6"/>
        <v>3533.3515727702688</v>
      </c>
      <c r="K55" s="7">
        <f t="shared" si="7"/>
        <v>-112.25157277026892</v>
      </c>
      <c r="L55" s="7">
        <f t="shared" si="8"/>
        <v>112.25157277026892</v>
      </c>
      <c r="M55" s="7">
        <f t="shared" si="9"/>
        <v>12600.415589398979</v>
      </c>
      <c r="N55" s="7">
        <f t="shared" si="10"/>
        <v>3.2811543880701803</v>
      </c>
    </row>
    <row r="56" spans="1:14" x14ac:dyDescent="0.25">
      <c r="A56" s="1">
        <v>42248</v>
      </c>
      <c r="B56" s="2">
        <v>3444.4</v>
      </c>
      <c r="C56" s="7">
        <f t="shared" si="3"/>
        <v>3434.7359195704475</v>
      </c>
      <c r="D56" s="7">
        <f t="shared" si="4"/>
        <v>7.7013389180601237</v>
      </c>
      <c r="E56" s="7">
        <f t="shared" si="5"/>
        <v>1.0083166843120122</v>
      </c>
      <c r="G56">
        <f t="shared" si="6"/>
        <v>3486.4034086858737</v>
      </c>
      <c r="K56" s="7">
        <f t="shared" si="7"/>
        <v>-42.003408685873637</v>
      </c>
      <c r="L56" s="7">
        <f t="shared" si="8"/>
        <v>42.003408685873637</v>
      </c>
      <c r="M56" s="7">
        <f t="shared" si="9"/>
        <v>1764.2863412325248</v>
      </c>
      <c r="N56" s="7">
        <f t="shared" si="10"/>
        <v>1.2194695356484042</v>
      </c>
    </row>
    <row r="57" spans="1:14" x14ac:dyDescent="0.25">
      <c r="A57" s="1">
        <v>42278</v>
      </c>
      <c r="B57" s="2">
        <v>3525.8</v>
      </c>
      <c r="C57" s="7">
        <f t="shared" si="3"/>
        <v>3420.4459161922914</v>
      </c>
      <c r="D57" s="7">
        <f t="shared" si="4"/>
        <v>3.3030704588168707</v>
      </c>
      <c r="E57" s="7">
        <f t="shared" si="5"/>
        <v>1.0368045395410781</v>
      </c>
      <c r="G57">
        <f t="shared" si="6"/>
        <v>3571.4307848064655</v>
      </c>
      <c r="K57" s="7">
        <f t="shared" si="7"/>
        <v>-45.630784806465272</v>
      </c>
      <c r="L57" s="7">
        <f t="shared" si="8"/>
        <v>45.630784806465272</v>
      </c>
      <c r="M57" s="7">
        <f t="shared" si="9"/>
        <v>2082.1685220539421</v>
      </c>
      <c r="N57" s="7">
        <f t="shared" si="10"/>
        <v>1.2941966307353017</v>
      </c>
    </row>
    <row r="58" spans="1:14" x14ac:dyDescent="0.25">
      <c r="A58" s="1">
        <v>42309</v>
      </c>
      <c r="B58" s="2">
        <v>3491.3</v>
      </c>
      <c r="C58" s="7">
        <f t="shared" si="3"/>
        <v>3408.8469031969744</v>
      </c>
      <c r="D58" s="7">
        <f t="shared" si="4"/>
        <v>0.32265376799009138</v>
      </c>
      <c r="E58" s="7">
        <f t="shared" si="5"/>
        <v>1.0282352636481011</v>
      </c>
      <c r="G58">
        <f t="shared" si="6"/>
        <v>3521.9590983216749</v>
      </c>
      <c r="K58" s="7">
        <f t="shared" si="7"/>
        <v>-30.659098321674719</v>
      </c>
      <c r="L58" s="7">
        <f t="shared" si="8"/>
        <v>30.659098321674719</v>
      </c>
      <c r="M58" s="7">
        <f t="shared" si="9"/>
        <v>939.98030989811753</v>
      </c>
      <c r="N58" s="7">
        <f t="shared" si="10"/>
        <v>0.87815708537435111</v>
      </c>
    </row>
    <row r="59" spans="1:14" x14ac:dyDescent="0.25">
      <c r="A59" s="1">
        <v>42339</v>
      </c>
      <c r="B59" s="2">
        <v>3819.9</v>
      </c>
      <c r="C59" s="7">
        <f t="shared" si="3"/>
        <v>3403.6058276262238</v>
      </c>
      <c r="D59" s="7">
        <f t="shared" si="4"/>
        <v>-0.79009209975804318</v>
      </c>
      <c r="E59" s="7">
        <f t="shared" si="5"/>
        <v>1.1239635845469318</v>
      </c>
      <c r="G59">
        <f t="shared" si="6"/>
        <v>3832.4089031191029</v>
      </c>
      <c r="K59" s="7">
        <f t="shared" si="7"/>
        <v>-12.508903119102797</v>
      </c>
      <c r="L59" s="7">
        <f t="shared" si="8"/>
        <v>12.508903119102797</v>
      </c>
      <c r="M59" s="7">
        <f t="shared" si="9"/>
        <v>156.47265724309969</v>
      </c>
      <c r="N59" s="7">
        <f t="shared" si="10"/>
        <v>0.32746676926366652</v>
      </c>
    </row>
    <row r="60" spans="1:14" x14ac:dyDescent="0.25">
      <c r="A60" s="1">
        <v>42370</v>
      </c>
      <c r="B60" s="2">
        <v>3431.8</v>
      </c>
      <c r="C60" s="7">
        <f t="shared" si="3"/>
        <v>3401.72891529051</v>
      </c>
      <c r="D60" s="7">
        <f t="shared" si="4"/>
        <v>-1.0074561469491883</v>
      </c>
      <c r="E60" s="7">
        <f t="shared" si="5"/>
        <v>1.0091301175811089</v>
      </c>
      <c r="G60">
        <f t="shared" si="6"/>
        <v>3433.9935561470447</v>
      </c>
      <c r="K60" s="7">
        <f t="shared" si="7"/>
        <v>-2.1935561470445464</v>
      </c>
      <c r="L60" s="7">
        <f t="shared" si="8"/>
        <v>2.1935561470445464</v>
      </c>
      <c r="M60" s="7">
        <f t="shared" si="9"/>
        <v>4.8116885702369157</v>
      </c>
      <c r="N60" s="7">
        <f t="shared" si="10"/>
        <v>6.3918531005435819E-2</v>
      </c>
    </row>
    <row r="61" spans="1:14" x14ac:dyDescent="0.25">
      <c r="A61" s="1">
        <v>42401</v>
      </c>
      <c r="B61" s="2">
        <v>3186.9</v>
      </c>
      <c r="C61" s="7">
        <f t="shared" si="3"/>
        <v>3397.3417192127417</v>
      </c>
      <c r="D61" s="7">
        <f t="shared" si="4"/>
        <v>-1.6834041331130094</v>
      </c>
      <c r="E61" s="7">
        <f t="shared" si="5"/>
        <v>0.93889766019776955</v>
      </c>
      <c r="G61">
        <f t="shared" si="6"/>
        <v>3193.247091246913</v>
      </c>
      <c r="K61" s="7">
        <f t="shared" si="7"/>
        <v>-6.3470912469128962</v>
      </c>
      <c r="L61" s="7">
        <f t="shared" si="8"/>
        <v>6.3470912469128962</v>
      </c>
      <c r="M61" s="7">
        <f t="shared" si="9"/>
        <v>40.285567296638305</v>
      </c>
      <c r="N61" s="7">
        <f t="shared" si="10"/>
        <v>0.1991619205783958</v>
      </c>
    </row>
    <row r="62" spans="1:14" x14ac:dyDescent="0.25">
      <c r="A62" s="1">
        <v>42430</v>
      </c>
      <c r="B62" s="2">
        <v>3435.2</v>
      </c>
      <c r="C62" s="7">
        <f t="shared" si="3"/>
        <v>3434.5680418669272</v>
      </c>
      <c r="D62" s="7">
        <f t="shared" si="4"/>
        <v>6.0985412243466772</v>
      </c>
      <c r="E62" s="7">
        <f t="shared" si="5"/>
        <v>0.99010038862216487</v>
      </c>
      <c r="G62">
        <f t="shared" si="6"/>
        <v>3358.2381177815828</v>
      </c>
      <c r="K62" s="7">
        <f t="shared" si="7"/>
        <v>76.961882218417031</v>
      </c>
      <c r="L62" s="7">
        <f t="shared" si="8"/>
        <v>76.961882218417031</v>
      </c>
      <c r="M62" s="7">
        <f t="shared" si="9"/>
        <v>5923.1313146014954</v>
      </c>
      <c r="N62" s="7">
        <f t="shared" si="10"/>
        <v>2.2403901437592291</v>
      </c>
    </row>
    <row r="63" spans="1:14" x14ac:dyDescent="0.25">
      <c r="A63" s="1">
        <v>42461</v>
      </c>
      <c r="B63" s="2">
        <v>3451.7</v>
      </c>
      <c r="C63" s="7">
        <f t="shared" si="3"/>
        <v>3512.2457401969186</v>
      </c>
      <c r="D63" s="7">
        <f t="shared" si="4"/>
        <v>20.414372645475638</v>
      </c>
      <c r="E63" s="7">
        <f t="shared" si="5"/>
        <v>0.96509584684340088</v>
      </c>
      <c r="G63">
        <f t="shared" si="6"/>
        <v>3313.8195043499386</v>
      </c>
      <c r="K63" s="7">
        <f t="shared" si="7"/>
        <v>137.88049565006122</v>
      </c>
      <c r="L63" s="7">
        <f t="shared" si="8"/>
        <v>137.88049565006122</v>
      </c>
      <c r="M63" s="7">
        <f t="shared" si="9"/>
        <v>19011.031080706551</v>
      </c>
      <c r="N63" s="7">
        <f t="shared" si="10"/>
        <v>3.9945677680580935</v>
      </c>
    </row>
    <row r="64" spans="1:14" x14ac:dyDescent="0.25">
      <c r="A64" s="1">
        <v>42491</v>
      </c>
      <c r="B64" s="2">
        <v>3431</v>
      </c>
      <c r="C64" s="7">
        <f t="shared" si="3"/>
        <v>3543.3420443000605</v>
      </c>
      <c r="D64" s="7">
        <f t="shared" si="4"/>
        <v>22.550758937008883</v>
      </c>
      <c r="E64" s="7">
        <f t="shared" si="5"/>
        <v>0.96567562553777186</v>
      </c>
      <c r="G64">
        <f t="shared" si="6"/>
        <v>3410.3756558305504</v>
      </c>
      <c r="K64" s="7">
        <f t="shared" si="7"/>
        <v>20.624344169449614</v>
      </c>
      <c r="L64" s="7">
        <f t="shared" si="8"/>
        <v>20.624344169449614</v>
      </c>
      <c r="M64" s="7">
        <f t="shared" si="9"/>
        <v>425.36357241991027</v>
      </c>
      <c r="N64" s="7">
        <f t="shared" si="10"/>
        <v>0.60111757998978765</v>
      </c>
    </row>
    <row r="65" spans="1:14" x14ac:dyDescent="0.25">
      <c r="A65" s="1">
        <v>42522</v>
      </c>
      <c r="B65" s="2">
        <v>3313.9</v>
      </c>
      <c r="C65" s="7">
        <f t="shared" si="3"/>
        <v>3561.8348306667312</v>
      </c>
      <c r="D65" s="7">
        <f t="shared" si="4"/>
        <v>21.739164422941265</v>
      </c>
      <c r="E65" s="7">
        <f t="shared" si="5"/>
        <v>0.93134633844101944</v>
      </c>
      <c r="G65">
        <f t="shared" si="6"/>
        <v>3321.4596170514415</v>
      </c>
      <c r="K65" s="7">
        <f t="shared" si="7"/>
        <v>-7.5596170514413643</v>
      </c>
      <c r="L65" s="7">
        <f t="shared" si="8"/>
        <v>7.5596170514413643</v>
      </c>
      <c r="M65" s="7">
        <f t="shared" si="9"/>
        <v>57.147809964443027</v>
      </c>
      <c r="N65" s="7">
        <f t="shared" si="10"/>
        <v>0.22811844206045337</v>
      </c>
    </row>
    <row r="66" spans="1:14" x14ac:dyDescent="0.25">
      <c r="A66" s="1">
        <v>42552</v>
      </c>
      <c r="B66" s="2">
        <v>3573</v>
      </c>
      <c r="C66" s="7">
        <f t="shared" si="3"/>
        <v>3587.5159794452666</v>
      </c>
      <c r="D66" s="7">
        <f t="shared" si="4"/>
        <v>22.527561294060074</v>
      </c>
      <c r="E66" s="7">
        <f t="shared" si="5"/>
        <v>0.99496990899739679</v>
      </c>
      <c r="G66">
        <f t="shared" si="6"/>
        <v>3565.1565502119192</v>
      </c>
      <c r="K66" s="7">
        <f t="shared" si="7"/>
        <v>7.8434497880807612</v>
      </c>
      <c r="L66" s="7">
        <f t="shared" si="8"/>
        <v>7.8434497880807612</v>
      </c>
      <c r="M66" s="7">
        <f t="shared" si="9"/>
        <v>61.519704578144136</v>
      </c>
      <c r="N66" s="7">
        <f t="shared" si="10"/>
        <v>0.21952000526394519</v>
      </c>
    </row>
    <row r="67" spans="1:14" x14ac:dyDescent="0.25">
      <c r="A67" s="1">
        <v>42583</v>
      </c>
      <c r="B67" s="2">
        <v>3647.5</v>
      </c>
      <c r="C67" s="7">
        <f t="shared" si="3"/>
        <v>3614.1013759651523</v>
      </c>
      <c r="D67" s="7">
        <f t="shared" si="4"/>
        <v>23.339128339225212</v>
      </c>
      <c r="E67" s="7">
        <f t="shared" si="5"/>
        <v>1.0082225022506468</v>
      </c>
      <c r="G67">
        <f t="shared" si="6"/>
        <v>3639.3185170290908</v>
      </c>
      <c r="K67" s="7">
        <f t="shared" si="7"/>
        <v>8.181482970909201</v>
      </c>
      <c r="L67" s="7">
        <f t="shared" si="8"/>
        <v>8.181482970909201</v>
      </c>
      <c r="M67" s="7">
        <f t="shared" si="9"/>
        <v>66.936663603277239</v>
      </c>
      <c r="N67" s="7">
        <f t="shared" si="10"/>
        <v>0.22430385115583826</v>
      </c>
    </row>
    <row r="68" spans="1:14" x14ac:dyDescent="0.25">
      <c r="A68" s="1">
        <v>42614</v>
      </c>
      <c r="B68" s="2">
        <v>3696.3</v>
      </c>
      <c r="C68" s="7">
        <f t="shared" si="3"/>
        <v>3651.6265491069171</v>
      </c>
      <c r="D68" s="7">
        <f t="shared" si="4"/>
        <v>26.176337299733124</v>
      </c>
      <c r="E68" s="7">
        <f t="shared" si="5"/>
        <v>1.0087084008653464</v>
      </c>
      <c r="G68">
        <f t="shared" si="6"/>
        <v>3667.6919486824036</v>
      </c>
      <c r="K68" s="7">
        <f t="shared" si="7"/>
        <v>28.608051317596619</v>
      </c>
      <c r="L68" s="7">
        <f t="shared" si="8"/>
        <v>28.608051317596619</v>
      </c>
      <c r="M68" s="7">
        <f t="shared" si="9"/>
        <v>818.42060019024166</v>
      </c>
      <c r="N68" s="7">
        <f t="shared" si="10"/>
        <v>0.77396454069195186</v>
      </c>
    </row>
    <row r="69" spans="1:14" x14ac:dyDescent="0.25">
      <c r="A69" s="1">
        <v>42644</v>
      </c>
      <c r="B69" s="2">
        <v>3716.6</v>
      </c>
      <c r="C69" s="7">
        <f t="shared" si="3"/>
        <v>3631.2354166083232</v>
      </c>
      <c r="D69" s="7">
        <f t="shared" si="4"/>
        <v>16.862843340067734</v>
      </c>
      <c r="E69" s="7">
        <f t="shared" si="5"/>
        <v>1.0354749269287693</v>
      </c>
      <c r="G69">
        <f t="shared" si="6"/>
        <v>3813.1627281636947</v>
      </c>
      <c r="K69" s="7">
        <f t="shared" si="7"/>
        <v>-96.562728163694828</v>
      </c>
      <c r="L69" s="7">
        <f t="shared" si="8"/>
        <v>96.562728163694828</v>
      </c>
      <c r="M69" s="7">
        <f t="shared" si="9"/>
        <v>9324.3604704156223</v>
      </c>
      <c r="N69" s="7">
        <f t="shared" si="10"/>
        <v>2.5981469128691503</v>
      </c>
    </row>
    <row r="70" spans="1:14" x14ac:dyDescent="0.25">
      <c r="A70" s="1">
        <v>42675</v>
      </c>
      <c r="B70" s="2">
        <v>3678.5</v>
      </c>
      <c r="C70" s="7">
        <f t="shared" si="3"/>
        <v>3612.7934621559957</v>
      </c>
      <c r="D70" s="7">
        <f t="shared" si="4"/>
        <v>9.8018837815886801</v>
      </c>
      <c r="E70" s="7">
        <f t="shared" si="5"/>
        <v>1.0272304556388316</v>
      </c>
      <c r="G70">
        <f t="shared" si="6"/>
        <v>3751.1032761322126</v>
      </c>
      <c r="K70" s="7">
        <f t="shared" si="7"/>
        <v>-72.603276132212613</v>
      </c>
      <c r="L70" s="7">
        <f t="shared" si="8"/>
        <v>72.603276132212613</v>
      </c>
      <c r="M70" s="7">
        <f t="shared" si="9"/>
        <v>5271.2357051303134</v>
      </c>
      <c r="N70" s="7">
        <f t="shared" si="10"/>
        <v>1.973719617567286</v>
      </c>
    </row>
    <row r="71" spans="1:14" x14ac:dyDescent="0.25">
      <c r="A71" s="1">
        <v>42705</v>
      </c>
      <c r="B71" s="2">
        <v>4047.3</v>
      </c>
      <c r="C71" s="7">
        <f t="shared" si="3"/>
        <v>3611.7563602631235</v>
      </c>
      <c r="D71" s="7">
        <f t="shared" si="4"/>
        <v>7.6340866466965016</v>
      </c>
      <c r="E71" s="7">
        <f t="shared" si="5"/>
        <v>1.1236262798127157</v>
      </c>
      <c r="G71">
        <f t="shared" si="6"/>
        <v>4071.6652503830396</v>
      </c>
      <c r="K71" s="7">
        <f t="shared" si="7"/>
        <v>-24.365250383039438</v>
      </c>
      <c r="L71" s="7">
        <f t="shared" si="8"/>
        <v>24.365250383039438</v>
      </c>
      <c r="M71" s="7">
        <f t="shared" si="9"/>
        <v>593.6654262282035</v>
      </c>
      <c r="N71" s="7">
        <f t="shared" si="10"/>
        <v>0.60201246221034854</v>
      </c>
    </row>
    <row r="72" spans="1:14" x14ac:dyDescent="0.25">
      <c r="A72" s="1">
        <v>42736</v>
      </c>
      <c r="B72" s="2">
        <v>3621.4</v>
      </c>
      <c r="C72" s="7">
        <f t="shared" si="3"/>
        <v>3604.0128921617552</v>
      </c>
      <c r="D72" s="7">
        <f t="shared" si="4"/>
        <v>4.5585756970835396</v>
      </c>
      <c r="E72" s="7">
        <f t="shared" si="5"/>
        <v>1.0086995432714339</v>
      </c>
      <c r="G72">
        <f t="shared" si="6"/>
        <v>3652.4359072620491</v>
      </c>
      <c r="K72" s="7">
        <f t="shared" si="7"/>
        <v>-31.035907262049022</v>
      </c>
      <c r="L72" s="7">
        <f t="shared" si="8"/>
        <v>31.035907262049022</v>
      </c>
      <c r="M72" s="7">
        <f t="shared" si="9"/>
        <v>963.22753957850728</v>
      </c>
      <c r="N72" s="7">
        <f t="shared" si="10"/>
        <v>0.85701406257383939</v>
      </c>
    </row>
    <row r="73" spans="1:14" x14ac:dyDescent="0.25">
      <c r="A73" s="1">
        <v>42767</v>
      </c>
      <c r="B73" s="2">
        <v>3260.6</v>
      </c>
      <c r="C73" s="7">
        <f t="shared" si="3"/>
        <v>3540.6837132966202</v>
      </c>
      <c r="D73" s="7">
        <f t="shared" si="4"/>
        <v>-9.018975215360161</v>
      </c>
      <c r="E73" s="7">
        <f t="shared" si="5"/>
        <v>0.93709745269334943</v>
      </c>
      <c r="G73">
        <f t="shared" si="6"/>
        <v>3388.0793078290944</v>
      </c>
      <c r="K73" s="7">
        <f t="shared" si="7"/>
        <v>-127.47930782909452</v>
      </c>
      <c r="L73" s="7">
        <f t="shared" si="8"/>
        <v>127.47930782909452</v>
      </c>
      <c r="M73" s="7">
        <f t="shared" si="9"/>
        <v>16250.97392458504</v>
      </c>
      <c r="N73" s="7">
        <f t="shared" si="10"/>
        <v>3.9096886410198901</v>
      </c>
    </row>
    <row r="74" spans="1:14" x14ac:dyDescent="0.25">
      <c r="A74" s="1">
        <v>42795</v>
      </c>
      <c r="B74" s="2">
        <v>3619</v>
      </c>
      <c r="C74" s="7">
        <f t="shared" si="3"/>
        <v>3593.424824102809</v>
      </c>
      <c r="D74" s="7">
        <f t="shared" si="4"/>
        <v>3.3330419889496259</v>
      </c>
      <c r="E74" s="7">
        <f t="shared" si="5"/>
        <v>0.99180207122760367</v>
      </c>
      <c r="G74">
        <f t="shared" si="6"/>
        <v>3496.7026296574518</v>
      </c>
      <c r="K74" s="7">
        <f t="shared" si="7"/>
        <v>122.29737034254822</v>
      </c>
      <c r="L74" s="7">
        <f t="shared" si="8"/>
        <v>122.29737034254822</v>
      </c>
      <c r="M74" s="7">
        <f t="shared" si="9"/>
        <v>14956.646792702393</v>
      </c>
      <c r="N74" s="7">
        <f t="shared" si="10"/>
        <v>3.3793139083323633</v>
      </c>
    </row>
    <row r="75" spans="1:14" x14ac:dyDescent="0.25">
      <c r="A75" s="1">
        <v>42826</v>
      </c>
      <c r="B75" s="2">
        <v>3567</v>
      </c>
      <c r="C75" s="7">
        <f t="shared" si="3"/>
        <v>3646.3819120592125</v>
      </c>
      <c r="D75" s="7">
        <f t="shared" si="4"/>
        <v>13.257851182440398</v>
      </c>
      <c r="E75" s="7">
        <f t="shared" si="5"/>
        <v>0.96640925728207072</v>
      </c>
      <c r="G75">
        <f t="shared" si="6"/>
        <v>3471.2160786664895</v>
      </c>
      <c r="K75" s="7">
        <f t="shared" si="7"/>
        <v>95.783921333510534</v>
      </c>
      <c r="L75" s="7">
        <f t="shared" si="8"/>
        <v>95.783921333510534</v>
      </c>
      <c r="M75" s="7">
        <f t="shared" si="9"/>
        <v>9174.5595860241338</v>
      </c>
      <c r="N75" s="7">
        <f t="shared" si="10"/>
        <v>2.685279543972821</v>
      </c>
    </row>
    <row r="76" spans="1:14" x14ac:dyDescent="0.25">
      <c r="A76" s="1">
        <v>42856</v>
      </c>
      <c r="B76" s="2">
        <v>3598.6</v>
      </c>
      <c r="C76" s="7">
        <f t="shared" si="3"/>
        <v>3693.0749461752348</v>
      </c>
      <c r="D76" s="7">
        <f t="shared" si="4"/>
        <v>19.944887769156782</v>
      </c>
      <c r="E76" s="7">
        <f t="shared" si="5"/>
        <v>0.96654989810642888</v>
      </c>
      <c r="G76">
        <f t="shared" si="6"/>
        <v>3534.0249176112866</v>
      </c>
      <c r="K76" s="7">
        <f t="shared" si="7"/>
        <v>64.575082388713327</v>
      </c>
      <c r="L76" s="7">
        <f t="shared" si="8"/>
        <v>64.575082388713327</v>
      </c>
      <c r="M76" s="7">
        <f t="shared" si="9"/>
        <v>4169.9412655091137</v>
      </c>
      <c r="N76" s="7">
        <f t="shared" si="10"/>
        <v>1.7944501302927063</v>
      </c>
    </row>
    <row r="77" spans="1:14" x14ac:dyDescent="0.25">
      <c r="A77" s="1">
        <v>42887</v>
      </c>
      <c r="B77" s="2">
        <v>3544.2</v>
      </c>
      <c r="C77" s="7">
        <f t="shared" si="3"/>
        <v>3759.2392528348546</v>
      </c>
      <c r="D77" s="7">
        <f t="shared" si="4"/>
        <v>29.188771547249388</v>
      </c>
      <c r="E77" s="7">
        <f t="shared" si="5"/>
        <v>0.93249141816735093</v>
      </c>
      <c r="G77">
        <f t="shared" si="6"/>
        <v>3458.1074269029909</v>
      </c>
      <c r="K77" s="7">
        <f t="shared" si="7"/>
        <v>86.092573097008881</v>
      </c>
      <c r="L77" s="7">
        <f t="shared" si="8"/>
        <v>86.092573097008881</v>
      </c>
      <c r="M77" s="7">
        <f t="shared" si="9"/>
        <v>7411.9311424638172</v>
      </c>
      <c r="N77" s="7">
        <f t="shared" si="10"/>
        <v>2.4291115935051319</v>
      </c>
    </row>
    <row r="78" spans="1:14" x14ac:dyDescent="0.25">
      <c r="A78" s="1">
        <v>42917</v>
      </c>
      <c r="B78" s="2">
        <v>3698.1</v>
      </c>
      <c r="C78" s="7">
        <f t="shared" si="3"/>
        <v>3752.611922800465</v>
      </c>
      <c r="D78" s="7">
        <f t="shared" si="4"/>
        <v>22.025551230921586</v>
      </c>
      <c r="E78" s="7">
        <f t="shared" si="5"/>
        <v>0.99402027860490128</v>
      </c>
      <c r="G78">
        <f t="shared" si="6"/>
        <v>3769.3718866626496</v>
      </c>
      <c r="K78" s="7">
        <f t="shared" si="7"/>
        <v>-71.271886662649649</v>
      </c>
      <c r="L78" s="7">
        <f t="shared" si="8"/>
        <v>71.271886662649649</v>
      </c>
      <c r="M78" s="7">
        <f t="shared" si="9"/>
        <v>5079.6818284535766</v>
      </c>
      <c r="N78" s="7">
        <f t="shared" si="10"/>
        <v>1.9272568795503</v>
      </c>
    </row>
    <row r="79" spans="1:14" x14ac:dyDescent="0.25">
      <c r="A79" s="1">
        <v>42948</v>
      </c>
      <c r="B79" s="2">
        <v>3711.2</v>
      </c>
      <c r="C79" s="7">
        <f t="shared" ref="C79:C109" si="11">$J$1*(B79/E67)+(1-$J$1)*(C78+D78)</f>
        <v>3727.7854949562861</v>
      </c>
      <c r="D79" s="7">
        <f t="shared" ref="D79:D109" si="12">$J$2*(C79-C78)+(1-$J$2)*D78</f>
        <v>12.655155415901497</v>
      </c>
      <c r="E79" s="7">
        <f t="shared" ref="E79:E109" si="13">$J$3*(B79/C79)+(1-$J$3)*E67</f>
        <v>1.006955336539465</v>
      </c>
      <c r="G79">
        <f t="shared" ref="G79:G109" si="14">(C78+D78)*E67</f>
        <v>3805.6744391569855</v>
      </c>
      <c r="K79" s="7">
        <f t="shared" ref="K79:K109" si="15">B79-G79</f>
        <v>-94.474439156985682</v>
      </c>
      <c r="L79" s="7">
        <f t="shared" ref="L79:L109" si="16">ABS(K79)</f>
        <v>94.474439156985682</v>
      </c>
      <c r="M79" s="7">
        <f t="shared" ref="M79:M109" si="17">K79^2</f>
        <v>8925.4196540269895</v>
      </c>
      <c r="N79" s="7">
        <f t="shared" ref="N79:N109" si="18">(L79/B79)*100</f>
        <v>2.5456574465667625</v>
      </c>
    </row>
    <row r="80" spans="1:14" x14ac:dyDescent="0.25">
      <c r="A80" s="1">
        <v>42979</v>
      </c>
      <c r="B80" s="2">
        <v>3729.7</v>
      </c>
      <c r="C80" s="7">
        <f t="shared" si="11"/>
        <v>3718.9706661173186</v>
      </c>
      <c r="D80" s="7">
        <f t="shared" si="12"/>
        <v>8.3611585649276954</v>
      </c>
      <c r="E80" s="7">
        <f t="shared" si="13"/>
        <v>1.0081260635621339</v>
      </c>
      <c r="G80">
        <f t="shared" si="14"/>
        <v>3773.0139069686657</v>
      </c>
      <c r="K80" s="7">
        <f t="shared" si="15"/>
        <v>-43.313906968665833</v>
      </c>
      <c r="L80" s="7">
        <f t="shared" si="16"/>
        <v>43.313906968665833</v>
      </c>
      <c r="M80" s="7">
        <f t="shared" si="17"/>
        <v>1876.0945368902387</v>
      </c>
      <c r="N80" s="7">
        <f t="shared" si="18"/>
        <v>1.1613241539176298</v>
      </c>
    </row>
    <row r="81" spans="1:14" x14ac:dyDescent="0.25">
      <c r="A81" s="1">
        <v>43009</v>
      </c>
      <c r="B81" s="2">
        <v>3871.1</v>
      </c>
      <c r="C81" s="7">
        <f t="shared" si="11"/>
        <v>3732.9047994099428</v>
      </c>
      <c r="D81" s="7">
        <f t="shared" si="12"/>
        <v>9.4757535104669977</v>
      </c>
      <c r="E81" s="7">
        <f t="shared" si="13"/>
        <v>1.0356295163412785</v>
      </c>
      <c r="G81">
        <f t="shared" si="14"/>
        <v>3859.5586488021254</v>
      </c>
      <c r="K81" s="7">
        <f t="shared" si="15"/>
        <v>11.541351197874519</v>
      </c>
      <c r="L81" s="7">
        <f t="shared" si="16"/>
        <v>11.541351197874519</v>
      </c>
      <c r="M81" s="7">
        <f t="shared" si="17"/>
        <v>133.2027874726796</v>
      </c>
      <c r="N81" s="7">
        <f t="shared" si="18"/>
        <v>0.2981413861143995</v>
      </c>
    </row>
    <row r="82" spans="1:14" x14ac:dyDescent="0.25">
      <c r="A82" s="1">
        <v>43040</v>
      </c>
      <c r="B82" s="2">
        <v>3828.1</v>
      </c>
      <c r="C82" s="7">
        <f t="shared" si="11"/>
        <v>3734.5014638311613</v>
      </c>
      <c r="D82" s="7">
        <f t="shared" si="12"/>
        <v>7.8999356926173023</v>
      </c>
      <c r="E82" s="7">
        <f t="shared" si="13"/>
        <v>1.0270137295147812</v>
      </c>
      <c r="G82">
        <f t="shared" si="14"/>
        <v>3844.2872805503353</v>
      </c>
      <c r="K82" s="7">
        <f t="shared" si="15"/>
        <v>-16.187280550335345</v>
      </c>
      <c r="L82" s="7">
        <f t="shared" si="16"/>
        <v>16.187280550335345</v>
      </c>
      <c r="M82" s="7">
        <f t="shared" si="17"/>
        <v>262.02805161526493</v>
      </c>
      <c r="N82" s="7">
        <f t="shared" si="18"/>
        <v>0.42285417179110646</v>
      </c>
    </row>
    <row r="83" spans="1:14" x14ac:dyDescent="0.25">
      <c r="A83" s="1">
        <v>43070</v>
      </c>
      <c r="B83" s="2">
        <v>4174.8999999999996</v>
      </c>
      <c r="C83" s="7">
        <f t="shared" si="11"/>
        <v>3728.980316974058</v>
      </c>
      <c r="D83" s="7">
        <f t="shared" si="12"/>
        <v>5.2157191826731815</v>
      </c>
      <c r="E83" s="7">
        <f t="shared" si="13"/>
        <v>1.1232218721791394</v>
      </c>
      <c r="G83">
        <f t="shared" si="14"/>
        <v>4205.0605621128043</v>
      </c>
      <c r="K83" s="7">
        <f t="shared" si="15"/>
        <v>-30.160562112804655</v>
      </c>
      <c r="L83" s="7">
        <f t="shared" si="16"/>
        <v>30.160562112804655</v>
      </c>
      <c r="M83" s="7">
        <f t="shared" si="17"/>
        <v>909.65950696034758</v>
      </c>
      <c r="N83" s="7">
        <f t="shared" si="18"/>
        <v>0.72242597697680555</v>
      </c>
    </row>
    <row r="84" spans="1:14" x14ac:dyDescent="0.25">
      <c r="A84" s="1">
        <v>43101</v>
      </c>
      <c r="B84" s="2">
        <v>3698.8</v>
      </c>
      <c r="C84" s="7">
        <f t="shared" si="11"/>
        <v>3700.5478419991641</v>
      </c>
      <c r="D84" s="7">
        <f t="shared" si="12"/>
        <v>-1.5139196488402389</v>
      </c>
      <c r="E84" s="7">
        <f t="shared" si="13"/>
        <v>1.0077823569647624</v>
      </c>
      <c r="G84">
        <f t="shared" si="14"/>
        <v>3766.6818361572937</v>
      </c>
      <c r="K84" s="7">
        <f t="shared" si="15"/>
        <v>-67.881836157293492</v>
      </c>
      <c r="L84" s="7">
        <f t="shared" si="16"/>
        <v>67.881836157293492</v>
      </c>
      <c r="M84" s="7">
        <f t="shared" si="17"/>
        <v>4607.9436800856383</v>
      </c>
      <c r="N84" s="7">
        <f t="shared" si="18"/>
        <v>1.835239433256556</v>
      </c>
    </row>
    <row r="85" spans="1:14" x14ac:dyDescent="0.25">
      <c r="A85" s="1">
        <v>43132</v>
      </c>
      <c r="B85" s="2">
        <v>3377.8</v>
      </c>
      <c r="C85" s="7">
        <f t="shared" si="11"/>
        <v>3651.7841588351966</v>
      </c>
      <c r="D85" s="7">
        <f t="shared" si="12"/>
        <v>-10.963872351865685</v>
      </c>
      <c r="E85" s="7">
        <f t="shared" si="13"/>
        <v>0.93588495953645623</v>
      </c>
      <c r="G85">
        <f t="shared" si="14"/>
        <v>3466.3552660607775</v>
      </c>
      <c r="K85" s="7">
        <f t="shared" si="15"/>
        <v>-88.555266060777285</v>
      </c>
      <c r="L85" s="7">
        <f t="shared" si="16"/>
        <v>88.555266060777285</v>
      </c>
      <c r="M85" s="7">
        <f t="shared" si="17"/>
        <v>7842.0351470950536</v>
      </c>
      <c r="N85" s="7">
        <f t="shared" si="18"/>
        <v>2.6216847078209864</v>
      </c>
    </row>
    <row r="86" spans="1:14" x14ac:dyDescent="0.25">
      <c r="A86" s="1">
        <v>43160</v>
      </c>
      <c r="B86" s="2">
        <v>3749.1</v>
      </c>
      <c r="C86" s="7">
        <f t="shared" si="11"/>
        <v>3710.4545930175918</v>
      </c>
      <c r="D86" s="7">
        <f t="shared" si="12"/>
        <v>2.9629889549864874</v>
      </c>
      <c r="E86" s="7">
        <f t="shared" si="13"/>
        <v>0.99366339165931428</v>
      </c>
      <c r="G86">
        <f t="shared" si="14"/>
        <v>3610.9731011016452</v>
      </c>
      <c r="K86" s="7">
        <f t="shared" si="15"/>
        <v>138.12689889835474</v>
      </c>
      <c r="L86" s="7">
        <f t="shared" si="16"/>
        <v>138.12689889835474</v>
      </c>
      <c r="M86" s="7">
        <f t="shared" si="17"/>
        <v>19079.040199276311</v>
      </c>
      <c r="N86" s="7">
        <f t="shared" si="18"/>
        <v>3.6842681949895906</v>
      </c>
    </row>
    <row r="87" spans="1:14" x14ac:dyDescent="0.25">
      <c r="A87" s="1">
        <v>43191</v>
      </c>
      <c r="B87" s="2">
        <v>3679.3</v>
      </c>
      <c r="C87" s="7">
        <f t="shared" si="11"/>
        <v>3760.3018972587097</v>
      </c>
      <c r="D87" s="7">
        <f t="shared" si="12"/>
        <v>12.339852012212761</v>
      </c>
      <c r="E87" s="7">
        <f t="shared" si="13"/>
        <v>0.96761419873496002</v>
      </c>
      <c r="G87">
        <f t="shared" si="14"/>
        <v>3588.6811273723024</v>
      </c>
      <c r="K87" s="7">
        <f t="shared" si="15"/>
        <v>90.618872627697783</v>
      </c>
      <c r="L87" s="7">
        <f t="shared" si="16"/>
        <v>90.618872627697783</v>
      </c>
      <c r="M87" s="7">
        <f t="shared" si="17"/>
        <v>8211.7800763149153</v>
      </c>
      <c r="N87" s="7">
        <f t="shared" si="18"/>
        <v>2.4629378584974799</v>
      </c>
    </row>
    <row r="88" spans="1:14" x14ac:dyDescent="0.25">
      <c r="A88" s="1">
        <v>43221</v>
      </c>
      <c r="B88" s="2">
        <v>3666.6</v>
      </c>
      <c r="C88" s="7">
        <f t="shared" si="11"/>
        <v>3783.0672336093994</v>
      </c>
      <c r="D88" s="7">
        <f t="shared" si="12"/>
        <v>14.424948879908154</v>
      </c>
      <c r="E88" s="7">
        <f t="shared" si="13"/>
        <v>0.96681626267789467</v>
      </c>
      <c r="G88">
        <f t="shared" si="14"/>
        <v>3646.4464983498697</v>
      </c>
      <c r="K88" s="7">
        <f t="shared" si="15"/>
        <v>20.153501650130238</v>
      </c>
      <c r="L88" s="7">
        <f t="shared" si="16"/>
        <v>20.153501650130238</v>
      </c>
      <c r="M88" s="7">
        <f t="shared" si="17"/>
        <v>406.16362876180222</v>
      </c>
      <c r="N88" s="7">
        <f t="shared" si="18"/>
        <v>0.54965094774805645</v>
      </c>
    </row>
    <row r="89" spans="1:14" x14ac:dyDescent="0.25">
      <c r="A89" s="1">
        <v>43252</v>
      </c>
      <c r="B89" s="2">
        <v>3601.3</v>
      </c>
      <c r="C89" s="7">
        <f t="shared" si="11"/>
        <v>3829.7558195045267</v>
      </c>
      <c r="D89" s="7">
        <f t="shared" si="12"/>
        <v>20.877676282951981</v>
      </c>
      <c r="E89" s="7">
        <f t="shared" si="13"/>
        <v>0.93327699213220627</v>
      </c>
      <c r="G89">
        <f t="shared" si="14"/>
        <v>3541.1288707288832</v>
      </c>
      <c r="K89" s="7">
        <f t="shared" si="15"/>
        <v>60.171129271117024</v>
      </c>
      <c r="L89" s="7">
        <f t="shared" si="16"/>
        <v>60.171129271117024</v>
      </c>
      <c r="M89" s="7">
        <f t="shared" si="17"/>
        <v>3620.5647977614758</v>
      </c>
      <c r="N89" s="7">
        <f t="shared" si="18"/>
        <v>1.6708169069812853</v>
      </c>
    </row>
    <row r="90" spans="1:14" x14ac:dyDescent="0.25">
      <c r="A90" s="1">
        <v>43282</v>
      </c>
      <c r="B90" s="2">
        <v>3844</v>
      </c>
      <c r="C90" s="7">
        <f t="shared" si="11"/>
        <v>3858.8789109287936</v>
      </c>
      <c r="D90" s="7">
        <f t="shared" si="12"/>
        <v>22.52675931121497</v>
      </c>
      <c r="E90" s="7">
        <f t="shared" si="13"/>
        <v>0.99423267474495036</v>
      </c>
      <c r="G90">
        <f t="shared" si="14"/>
        <v>3827.6077802880345</v>
      </c>
      <c r="K90" s="7">
        <f t="shared" si="15"/>
        <v>16.392219711965481</v>
      </c>
      <c r="L90" s="7">
        <f t="shared" si="16"/>
        <v>16.392219711965481</v>
      </c>
      <c r="M90" s="7">
        <f t="shared" si="17"/>
        <v>268.70486708534969</v>
      </c>
      <c r="N90" s="7">
        <f t="shared" si="18"/>
        <v>0.42643651696060048</v>
      </c>
    </row>
    <row r="91" spans="1:14" x14ac:dyDescent="0.25">
      <c r="A91" s="1">
        <v>43313</v>
      </c>
      <c r="B91" s="2">
        <v>3908.3</v>
      </c>
      <c r="C91" s="7">
        <f t="shared" si="11"/>
        <v>3881.3549465787851</v>
      </c>
      <c r="D91" s="7">
        <f t="shared" si="12"/>
        <v>22.516614578970266</v>
      </c>
      <c r="E91" s="7">
        <f t="shared" si="13"/>
        <v>1.0069540205953667</v>
      </c>
      <c r="G91">
        <f t="shared" si="14"/>
        <v>3908.4021529227157</v>
      </c>
      <c r="K91" s="7">
        <f t="shared" si="15"/>
        <v>-0.10215292271550425</v>
      </c>
      <c r="L91" s="7">
        <f t="shared" si="16"/>
        <v>0.10215292271550425</v>
      </c>
      <c r="M91" s="7">
        <f t="shared" si="17"/>
        <v>1.0435219619319784E-2</v>
      </c>
      <c r="N91" s="7">
        <f t="shared" si="18"/>
        <v>2.613743129122745E-3</v>
      </c>
    </row>
    <row r="92" spans="1:14" x14ac:dyDescent="0.25">
      <c r="A92" s="1">
        <v>43344</v>
      </c>
      <c r="B92" s="2">
        <v>3863.4</v>
      </c>
      <c r="C92" s="7">
        <f t="shared" si="11"/>
        <v>3868.0651911949376</v>
      </c>
      <c r="D92" s="7">
        <f t="shared" si="12"/>
        <v>15.355340586406719</v>
      </c>
      <c r="E92" s="7">
        <f t="shared" si="13"/>
        <v>1.0071928493318454</v>
      </c>
      <c r="G92">
        <f t="shared" si="14"/>
        <v>3935.5946696021301</v>
      </c>
      <c r="K92" s="7">
        <f t="shared" si="15"/>
        <v>-72.194669602130034</v>
      </c>
      <c r="L92" s="7">
        <f t="shared" si="16"/>
        <v>72.194669602130034</v>
      </c>
      <c r="M92" s="7">
        <f t="shared" si="17"/>
        <v>5212.0703189607184</v>
      </c>
      <c r="N92" s="7">
        <f t="shared" si="18"/>
        <v>1.868682238497956</v>
      </c>
    </row>
    <row r="93" spans="1:14" x14ac:dyDescent="0.25">
      <c r="A93" s="1">
        <v>43374</v>
      </c>
      <c r="B93" s="2">
        <v>3929.1</v>
      </c>
      <c r="C93" s="7">
        <f t="shared" si="11"/>
        <v>3838.6724217593619</v>
      </c>
      <c r="D93" s="7">
        <f t="shared" si="12"/>
        <v>6.4057185820102358</v>
      </c>
      <c r="E93" s="7">
        <f t="shared" si="13"/>
        <v>1.0344222639777645</v>
      </c>
      <c r="G93">
        <f t="shared" si="14"/>
        <v>4021.7849270785046</v>
      </c>
      <c r="K93" s="7">
        <f t="shared" si="15"/>
        <v>-92.684927078504643</v>
      </c>
      <c r="L93" s="7">
        <f t="shared" si="16"/>
        <v>92.684927078504643</v>
      </c>
      <c r="M93" s="7">
        <f t="shared" si="17"/>
        <v>8590.4957075477232</v>
      </c>
      <c r="N93" s="7">
        <f t="shared" si="18"/>
        <v>2.3589353052481394</v>
      </c>
    </row>
    <row r="94" spans="1:14" x14ac:dyDescent="0.25">
      <c r="A94" s="1">
        <v>43405</v>
      </c>
      <c r="B94" s="2">
        <v>3934.2</v>
      </c>
      <c r="C94" s="7">
        <f t="shared" si="11"/>
        <v>3837.8980799566293</v>
      </c>
      <c r="D94" s="7">
        <f t="shared" si="12"/>
        <v>4.9697065050616729</v>
      </c>
      <c r="E94" s="7">
        <f t="shared" si="13"/>
        <v>1.0268215925575133</v>
      </c>
      <c r="G94">
        <f t="shared" si="14"/>
        <v>3948.9480411877516</v>
      </c>
      <c r="K94" s="7">
        <f t="shared" si="15"/>
        <v>-14.748041187751824</v>
      </c>
      <c r="L94" s="7">
        <f t="shared" si="16"/>
        <v>14.748041187751824</v>
      </c>
      <c r="M94" s="7">
        <f t="shared" si="17"/>
        <v>217.50471887562421</v>
      </c>
      <c r="N94" s="7">
        <f t="shared" si="18"/>
        <v>0.37486760174245909</v>
      </c>
    </row>
    <row r="95" spans="1:14" x14ac:dyDescent="0.25">
      <c r="A95" s="1">
        <v>43435</v>
      </c>
      <c r="B95" s="2">
        <v>4278.8999999999996</v>
      </c>
      <c r="C95" s="7">
        <f t="shared" si="11"/>
        <v>3826.1777848800502</v>
      </c>
      <c r="D95" s="7">
        <f t="shared" si="12"/>
        <v>1.6317061887335229</v>
      </c>
      <c r="E95" s="7">
        <f t="shared" si="13"/>
        <v>1.1227319165137941</v>
      </c>
      <c r="G95">
        <f t="shared" si="14"/>
        <v>4316.3931496464056</v>
      </c>
      <c r="K95" s="7">
        <f t="shared" si="15"/>
        <v>-37.493149646405982</v>
      </c>
      <c r="L95" s="7">
        <f t="shared" si="16"/>
        <v>37.493149646405982</v>
      </c>
      <c r="M95" s="7">
        <f t="shared" si="17"/>
        <v>1405.736270407793</v>
      </c>
      <c r="N95" s="7">
        <f t="shared" si="18"/>
        <v>0.87623336947360264</v>
      </c>
    </row>
    <row r="96" spans="1:14" x14ac:dyDescent="0.25">
      <c r="A96" s="1">
        <v>43466</v>
      </c>
      <c r="B96" s="2">
        <v>3826.7</v>
      </c>
      <c r="C96" s="7">
        <f t="shared" si="11"/>
        <v>3812.4793601591455</v>
      </c>
      <c r="D96" s="7">
        <f t="shared" si="12"/>
        <v>-1.4343199931941355</v>
      </c>
      <c r="E96" s="7">
        <f t="shared" si="13"/>
        <v>1.0073771236768883</v>
      </c>
      <c r="G96">
        <f t="shared" si="14"/>
        <v>3857.5988709213862</v>
      </c>
      <c r="K96" s="7">
        <f t="shared" si="15"/>
        <v>-30.898870921386333</v>
      </c>
      <c r="L96" s="7">
        <f t="shared" si="16"/>
        <v>30.898870921386333</v>
      </c>
      <c r="M96" s="7">
        <f t="shared" si="17"/>
        <v>954.74022421649386</v>
      </c>
      <c r="N96" s="7">
        <f t="shared" si="18"/>
        <v>0.80745475008195922</v>
      </c>
    </row>
    <row r="97" spans="1:16" x14ac:dyDescent="0.25">
      <c r="A97" s="1">
        <v>43497</v>
      </c>
      <c r="B97" s="2">
        <v>3456</v>
      </c>
      <c r="C97" s="7">
        <f t="shared" si="11"/>
        <v>3751.903298395599</v>
      </c>
      <c r="D97" s="7">
        <f t="shared" si="12"/>
        <v>-13.262668347264604</v>
      </c>
      <c r="E97" s="7">
        <f t="shared" si="13"/>
        <v>0.93440971185010646</v>
      </c>
      <c r="G97">
        <f t="shared" si="14"/>
        <v>3566.6997332073238</v>
      </c>
      <c r="K97" s="7">
        <f t="shared" si="15"/>
        <v>-110.69973320732379</v>
      </c>
      <c r="L97" s="7">
        <f t="shared" si="16"/>
        <v>110.69973320732379</v>
      </c>
      <c r="M97" s="7">
        <f t="shared" si="17"/>
        <v>12254.430932172665</v>
      </c>
      <c r="N97" s="7">
        <f t="shared" si="18"/>
        <v>3.2031172803045078</v>
      </c>
    </row>
    <row r="98" spans="1:16" x14ac:dyDescent="0.25">
      <c r="A98" s="1">
        <v>43525</v>
      </c>
      <c r="B98" s="2">
        <v>3897.1</v>
      </c>
      <c r="C98" s="7">
        <f t="shared" si="11"/>
        <v>3830.2962514991186</v>
      </c>
      <c r="D98" s="7">
        <f t="shared" si="12"/>
        <v>5.0684559428922427</v>
      </c>
      <c r="E98" s="7">
        <f t="shared" si="13"/>
        <v>0.99604114078615491</v>
      </c>
      <c r="G98">
        <f t="shared" si="14"/>
        <v>3714.9503286491436</v>
      </c>
      <c r="K98" s="7">
        <f t="shared" si="15"/>
        <v>182.14967135085635</v>
      </c>
      <c r="L98" s="7">
        <f t="shared" si="16"/>
        <v>182.14967135085635</v>
      </c>
      <c r="M98" s="7">
        <f t="shared" si="17"/>
        <v>33178.50277322498</v>
      </c>
      <c r="N98" s="7">
        <f t="shared" si="18"/>
        <v>4.6739799171398309</v>
      </c>
    </row>
    <row r="99" spans="1:16" x14ac:dyDescent="0.25">
      <c r="A99" s="1">
        <v>43556</v>
      </c>
      <c r="B99" s="2">
        <v>3808.2</v>
      </c>
      <c r="C99" s="7">
        <f t="shared" si="11"/>
        <v>3885.5120967005764</v>
      </c>
      <c r="D99" s="7">
        <f t="shared" si="12"/>
        <v>15.097933794605353</v>
      </c>
      <c r="E99" s="7">
        <f t="shared" si="13"/>
        <v>0.96886302577933558</v>
      </c>
      <c r="G99">
        <f t="shared" si="14"/>
        <v>3711.1533482478458</v>
      </c>
      <c r="K99" s="7">
        <f t="shared" si="15"/>
        <v>97.046651752154048</v>
      </c>
      <c r="L99" s="7">
        <f t="shared" si="16"/>
        <v>97.046651752154048</v>
      </c>
      <c r="M99" s="7">
        <f t="shared" si="17"/>
        <v>9418.0526163038649</v>
      </c>
      <c r="N99" s="7">
        <f t="shared" si="18"/>
        <v>2.5483601636509126</v>
      </c>
    </row>
    <row r="100" spans="1:16" x14ac:dyDescent="0.25">
      <c r="A100" s="1">
        <v>43586</v>
      </c>
      <c r="B100" s="2">
        <v>3829</v>
      </c>
      <c r="C100" s="7">
        <f t="shared" si="11"/>
        <v>3930.5158101065895</v>
      </c>
      <c r="D100" s="7">
        <f t="shared" si="12"/>
        <v>21.079089716886891</v>
      </c>
      <c r="E100" s="7">
        <f t="shared" si="13"/>
        <v>0.96755187590204272</v>
      </c>
      <c r="G100">
        <f t="shared" si="14"/>
        <v>3771.1732118472605</v>
      </c>
      <c r="K100" s="7">
        <f t="shared" si="15"/>
        <v>57.826788152739482</v>
      </c>
      <c r="L100" s="7">
        <f t="shared" si="16"/>
        <v>57.826788152739482</v>
      </c>
      <c r="M100" s="7">
        <f t="shared" si="17"/>
        <v>3343.9374280618113</v>
      </c>
      <c r="N100" s="7">
        <f t="shared" si="18"/>
        <v>1.5102321272588008</v>
      </c>
    </row>
    <row r="101" spans="1:16" x14ac:dyDescent="0.25">
      <c r="A101" s="1">
        <v>43617</v>
      </c>
      <c r="B101" s="2">
        <v>3706</v>
      </c>
      <c r="C101" s="7">
        <f t="shared" si="11"/>
        <v>3961.2744472247796</v>
      </c>
      <c r="D101" s="7">
        <f t="shared" si="12"/>
        <v>23.014999197147535</v>
      </c>
      <c r="E101" s="7">
        <f t="shared" si="13"/>
        <v>0.93350504244793786</v>
      </c>
      <c r="G101">
        <f t="shared" si="14"/>
        <v>3687.9326022322207</v>
      </c>
      <c r="K101" s="7">
        <f t="shared" si="15"/>
        <v>18.067397767779312</v>
      </c>
      <c r="L101" s="7">
        <f t="shared" si="16"/>
        <v>18.067397767779312</v>
      </c>
      <c r="M101" s="7">
        <f t="shared" si="17"/>
        <v>326.43086209915685</v>
      </c>
      <c r="N101" s="7">
        <f t="shared" si="18"/>
        <v>0.48751747889312763</v>
      </c>
    </row>
    <row r="102" spans="1:16" x14ac:dyDescent="0.25">
      <c r="A102" s="1">
        <v>43647</v>
      </c>
      <c r="B102" s="2">
        <v>3903.5</v>
      </c>
      <c r="C102" s="7">
        <f t="shared" si="11"/>
        <v>3955.2163960471844</v>
      </c>
      <c r="D102" s="7">
        <f t="shared" si="12"/>
        <v>17.200389122198988</v>
      </c>
      <c r="E102" s="7">
        <f t="shared" si="13"/>
        <v>0.99350185817911185</v>
      </c>
      <c r="G102">
        <f t="shared" si="14"/>
        <v>3961.3107532741501</v>
      </c>
      <c r="K102" s="7">
        <f t="shared" si="15"/>
        <v>-57.810753274150102</v>
      </c>
      <c r="L102" s="7">
        <f t="shared" si="16"/>
        <v>57.810753274150102</v>
      </c>
      <c r="M102" s="7">
        <f t="shared" si="17"/>
        <v>3342.0831941246565</v>
      </c>
      <c r="N102" s="7">
        <f t="shared" si="18"/>
        <v>1.4809979063443091</v>
      </c>
    </row>
    <row r="103" spans="1:16" x14ac:dyDescent="0.25">
      <c r="A103" s="1">
        <v>43678</v>
      </c>
      <c r="B103" s="2">
        <v>3948.4</v>
      </c>
      <c r="C103" s="7">
        <f t="shared" si="11"/>
        <v>3946.7745749737787</v>
      </c>
      <c r="D103" s="7">
        <f t="shared" si="12"/>
        <v>12.071947083078058</v>
      </c>
      <c r="E103" s="7">
        <f t="shared" si="13"/>
        <v>1.0062998021655343</v>
      </c>
      <c r="G103">
        <f t="shared" si="14"/>
        <v>4000.0410533068311</v>
      </c>
      <c r="K103" s="7">
        <f t="shared" si="15"/>
        <v>-51.641053306831054</v>
      </c>
      <c r="L103" s="7">
        <f t="shared" si="16"/>
        <v>51.641053306831054</v>
      </c>
      <c r="M103" s="7">
        <f t="shared" si="17"/>
        <v>2666.7983866389663</v>
      </c>
      <c r="N103" s="7">
        <f t="shared" si="18"/>
        <v>1.3078982197049704</v>
      </c>
    </row>
    <row r="104" spans="1:16" x14ac:dyDescent="0.25">
      <c r="A104" s="1">
        <v>43709</v>
      </c>
      <c r="B104" s="2">
        <v>3926.6</v>
      </c>
      <c r="C104" s="7">
        <f t="shared" si="11"/>
        <v>3928.7023899483966</v>
      </c>
      <c r="D104" s="7">
        <f t="shared" si="12"/>
        <v>6.0431206613860127</v>
      </c>
      <c r="E104" s="7">
        <f t="shared" si="13"/>
        <v>1.0064200508020653</v>
      </c>
      <c r="G104">
        <f t="shared" si="14"/>
        <v>3987.321908617912</v>
      </c>
      <c r="K104" s="7">
        <f t="shared" si="15"/>
        <v>-60.72190861791205</v>
      </c>
      <c r="L104" s="7">
        <f t="shared" si="16"/>
        <v>60.72190861791205</v>
      </c>
      <c r="M104" s="7">
        <f t="shared" si="17"/>
        <v>3687.1501862020618</v>
      </c>
      <c r="N104" s="7">
        <f t="shared" si="18"/>
        <v>1.5464246069859944</v>
      </c>
    </row>
    <row r="105" spans="1:16" x14ac:dyDescent="0.25">
      <c r="A105" s="1">
        <v>43739</v>
      </c>
      <c r="B105" s="2">
        <v>4043.2</v>
      </c>
      <c r="C105" s="7">
        <f t="shared" si="11"/>
        <v>3921.7003741113012</v>
      </c>
      <c r="D105" s="7">
        <f t="shared" si="12"/>
        <v>3.4340933616897478</v>
      </c>
      <c r="E105" s="7">
        <f t="shared" si="13"/>
        <v>1.0340781739570239</v>
      </c>
      <c r="G105">
        <f t="shared" si="14"/>
        <v>4070.1883592613162</v>
      </c>
      <c r="K105" s="7">
        <f t="shared" si="15"/>
        <v>-26.988359261316418</v>
      </c>
      <c r="L105" s="7">
        <f t="shared" si="16"/>
        <v>26.988359261316418</v>
      </c>
      <c r="M105" s="7">
        <f t="shared" si="17"/>
        <v>728.37153561788364</v>
      </c>
      <c r="N105" s="7">
        <f t="shared" si="18"/>
        <v>0.66749998173022407</v>
      </c>
    </row>
    <row r="106" spans="1:16" x14ac:dyDescent="0.25">
      <c r="A106" s="1">
        <v>43770</v>
      </c>
      <c r="B106" s="2">
        <v>4067.3</v>
      </c>
      <c r="C106" s="7">
        <f t="shared" si="11"/>
        <v>3943.0962903321706</v>
      </c>
      <c r="D106" s="7">
        <f t="shared" si="12"/>
        <v>7.0264579335256716</v>
      </c>
      <c r="E106" s="7">
        <f t="shared" si="13"/>
        <v>1.0272893363353846</v>
      </c>
      <c r="G106">
        <f t="shared" si="14"/>
        <v>4030.4128248930037</v>
      </c>
      <c r="K106" s="7">
        <f t="shared" si="15"/>
        <v>36.887175106996438</v>
      </c>
      <c r="L106" s="7">
        <f t="shared" si="16"/>
        <v>36.887175106996438</v>
      </c>
      <c r="M106" s="7">
        <f t="shared" si="17"/>
        <v>1360.6636873742177</v>
      </c>
      <c r="N106" s="7">
        <f t="shared" si="18"/>
        <v>0.90692044125086513</v>
      </c>
    </row>
    <row r="107" spans="1:16" x14ac:dyDescent="0.25">
      <c r="A107" s="1">
        <v>43800</v>
      </c>
      <c r="B107" s="2">
        <v>4389.3</v>
      </c>
      <c r="C107" s="7">
        <f t="shared" si="11"/>
        <v>3929.8022768539795</v>
      </c>
      <c r="D107" s="7">
        <f t="shared" si="12"/>
        <v>2.9623636511823133</v>
      </c>
      <c r="E107" s="7">
        <f t="shared" si="13"/>
        <v>1.1221513671577386</v>
      </c>
      <c r="G107">
        <f t="shared" si="14"/>
        <v>4434.9288836250807</v>
      </c>
      <c r="K107" s="7">
        <f t="shared" si="15"/>
        <v>-45.628883625080562</v>
      </c>
      <c r="L107" s="7">
        <f t="shared" si="16"/>
        <v>45.628883625080562</v>
      </c>
      <c r="M107" s="7">
        <f t="shared" si="17"/>
        <v>2081.9950208711448</v>
      </c>
      <c r="N107" s="7">
        <f t="shared" si="18"/>
        <v>1.039548074296142</v>
      </c>
    </row>
    <row r="108" spans="1:16" x14ac:dyDescent="0.25">
      <c r="A108" s="1">
        <v>43831</v>
      </c>
      <c r="B108" s="2">
        <v>3890.1</v>
      </c>
      <c r="C108" s="7">
        <f t="shared" si="11"/>
        <v>3897.1885240907636</v>
      </c>
      <c r="D108" s="7">
        <f t="shared" si="12"/>
        <v>-4.1528596316973232</v>
      </c>
      <c r="E108" s="7">
        <f t="shared" si="13"/>
        <v>1.006457523159654</v>
      </c>
      <c r="G108">
        <f t="shared" si="14"/>
        <v>3961.7771316502613</v>
      </c>
      <c r="K108" s="7">
        <f t="shared" si="15"/>
        <v>-71.677131650261344</v>
      </c>
      <c r="L108" s="7">
        <f t="shared" si="16"/>
        <v>71.677131650261344</v>
      </c>
      <c r="M108" s="7">
        <f t="shared" si="17"/>
        <v>5137.6112016088964</v>
      </c>
      <c r="N108" s="7">
        <f t="shared" si="18"/>
        <v>1.8425524189676703</v>
      </c>
    </row>
    <row r="109" spans="1:16" x14ac:dyDescent="0.25">
      <c r="A109" s="1">
        <v>43862</v>
      </c>
      <c r="B109" s="2">
        <v>3621.3</v>
      </c>
      <c r="C109" s="7">
        <f t="shared" si="11"/>
        <v>3884.2652432821869</v>
      </c>
      <c r="D109" s="7">
        <f t="shared" si="12"/>
        <v>-5.9069438670731973</v>
      </c>
      <c r="E109" s="7">
        <f t="shared" si="13"/>
        <v>0.93419872814504501</v>
      </c>
      <c r="G109">
        <f t="shared" si="14"/>
        <v>3637.6903334493836</v>
      </c>
      <c r="H109" s="4">
        <f>B109</f>
        <v>3621.3</v>
      </c>
      <c r="K109" s="7">
        <f t="shared" si="15"/>
        <v>-16.390333449383434</v>
      </c>
      <c r="L109" s="7">
        <f t="shared" si="16"/>
        <v>16.390333449383434</v>
      </c>
      <c r="M109" s="7">
        <f t="shared" si="17"/>
        <v>268.64303058197743</v>
      </c>
      <c r="N109" s="7">
        <f t="shared" si="18"/>
        <v>0.45260910306750152</v>
      </c>
      <c r="P109" s="4">
        <f>B109</f>
        <v>3621.3</v>
      </c>
    </row>
    <row r="110" spans="1:16" x14ac:dyDescent="0.25">
      <c r="A110" s="1">
        <v>43891</v>
      </c>
      <c r="C110" s="7"/>
      <c r="D110" s="7"/>
      <c r="E110" s="7"/>
      <c r="F110">
        <v>1</v>
      </c>
      <c r="H110" s="7">
        <f>($C$109+$D$109*F110)*E98</f>
        <v>3863.0044249268817</v>
      </c>
      <c r="P110" s="2">
        <v>3007.1</v>
      </c>
    </row>
    <row r="111" spans="1:16" x14ac:dyDescent="0.25">
      <c r="A111" s="1">
        <v>43922</v>
      </c>
      <c r="C111" s="7"/>
      <c r="D111" s="7"/>
      <c r="E111" s="7"/>
      <c r="F111">
        <v>2</v>
      </c>
      <c r="H111" s="7">
        <f t="shared" ref="H111:H120" si="19">($C$109+$D$109*F111)*E99</f>
        <v>3751.8749375195644</v>
      </c>
      <c r="L111" s="3" t="s">
        <v>14</v>
      </c>
      <c r="M111" s="3" t="s">
        <v>15</v>
      </c>
      <c r="N111" s="3" t="s">
        <v>16</v>
      </c>
      <c r="P111" s="2">
        <v>1907.9</v>
      </c>
    </row>
    <row r="112" spans="1:16" x14ac:dyDescent="0.25">
      <c r="A112" s="1">
        <v>43952</v>
      </c>
      <c r="C112" s="7"/>
      <c r="D112" s="7"/>
      <c r="E112" s="7"/>
      <c r="F112">
        <v>3</v>
      </c>
      <c r="H112" s="7">
        <f t="shared" si="19"/>
        <v>3741.08229878048</v>
      </c>
      <c r="L112" s="7">
        <f>AVERAGE(L2:L109)</f>
        <v>61.880897536103674</v>
      </c>
      <c r="M112" s="7">
        <f t="shared" ref="M112:N112" si="20">AVERAGE(M2:M109)</f>
        <v>5656.1131511048525</v>
      </c>
      <c r="N112" s="7">
        <f t="shared" si="20"/>
        <v>1.8454660960491915</v>
      </c>
      <c r="P112" s="2">
        <v>2499.1</v>
      </c>
    </row>
    <row r="113" spans="1:16" x14ac:dyDescent="0.25">
      <c r="A113" s="1">
        <v>43983</v>
      </c>
      <c r="C113" s="7"/>
      <c r="D113" s="7"/>
      <c r="E113" s="7"/>
      <c r="F113">
        <v>4</v>
      </c>
      <c r="H113" s="7">
        <f t="shared" si="19"/>
        <v>3603.9245432677085</v>
      </c>
      <c r="M113" s="3" t="s">
        <v>17</v>
      </c>
      <c r="P113" s="2">
        <v>3111.8</v>
      </c>
    </row>
    <row r="114" spans="1:16" x14ac:dyDescent="0.25">
      <c r="A114" s="1">
        <v>44013</v>
      </c>
      <c r="C114" s="7"/>
      <c r="D114" s="7"/>
      <c r="E114" s="7"/>
      <c r="F114">
        <v>5</v>
      </c>
      <c r="H114" s="7">
        <f t="shared" si="19"/>
        <v>3829.6819383209081</v>
      </c>
      <c r="M114" s="7">
        <f>SQRT(M112)</f>
        <v>75.207134974714023</v>
      </c>
      <c r="P114" s="2">
        <v>3458</v>
      </c>
    </row>
    <row r="115" spans="1:16" x14ac:dyDescent="0.25">
      <c r="A115" s="1">
        <v>44044</v>
      </c>
      <c r="C115" s="7"/>
      <c r="D115" s="7"/>
      <c r="E115" s="7"/>
      <c r="F115">
        <v>6</v>
      </c>
      <c r="H115" s="7">
        <f t="shared" si="19"/>
        <v>3873.0704072042936</v>
      </c>
      <c r="P115" s="2">
        <v>3229.6</v>
      </c>
    </row>
    <row r="116" spans="1:16" x14ac:dyDescent="0.25">
      <c r="A116" s="1">
        <v>44075</v>
      </c>
      <c r="C116" s="7"/>
      <c r="D116" s="7"/>
      <c r="E116" s="7"/>
      <c r="F116">
        <v>7</v>
      </c>
      <c r="H116" s="7">
        <f t="shared" si="19"/>
        <v>3867.5883562452618</v>
      </c>
      <c r="P116" s="2">
        <v>3342.5</v>
      </c>
    </row>
    <row r="117" spans="1:16" x14ac:dyDescent="0.25">
      <c r="A117" s="1">
        <v>44105</v>
      </c>
      <c r="C117" s="7"/>
      <c r="D117" s="7"/>
      <c r="E117" s="7"/>
      <c r="F117">
        <v>8</v>
      </c>
      <c r="H117" s="7">
        <f t="shared" si="19"/>
        <v>3967.7679761161417</v>
      </c>
      <c r="P117" s="2">
        <v>3615.8</v>
      </c>
    </row>
    <row r="118" spans="1:16" x14ac:dyDescent="0.25">
      <c r="A118" s="1">
        <v>44136</v>
      </c>
      <c r="C118" s="7"/>
      <c r="D118" s="7"/>
      <c r="E118" s="7"/>
      <c r="F118">
        <v>9</v>
      </c>
      <c r="H118" s="7">
        <f t="shared" si="19"/>
        <v>3935.6509999171749</v>
      </c>
      <c r="P118" s="2">
        <v>3805.6</v>
      </c>
    </row>
    <row r="119" spans="1:16" x14ac:dyDescent="0.25">
      <c r="A119" s="1">
        <v>44166</v>
      </c>
      <c r="C119" s="7"/>
      <c r="D119" s="7"/>
      <c r="E119" s="7"/>
      <c r="F119">
        <v>10</v>
      </c>
      <c r="H119" s="7">
        <f t="shared" si="19"/>
        <v>4292.4487017907904</v>
      </c>
      <c r="P119" s="2">
        <v>4260.1000000000004</v>
      </c>
    </row>
    <row r="120" spans="1:16" x14ac:dyDescent="0.25">
      <c r="A120" s="1">
        <v>44197</v>
      </c>
      <c r="C120" s="7"/>
      <c r="D120" s="7"/>
      <c r="E120" s="7"/>
      <c r="F120">
        <v>11</v>
      </c>
      <c r="H120" s="7">
        <f t="shared" si="19"/>
        <v>3843.9520070160474</v>
      </c>
      <c r="P120" s="2">
        <v>3783.9</v>
      </c>
    </row>
    <row r="121" spans="1:16" x14ac:dyDescent="0.25">
      <c r="A121" s="1">
        <v>44228</v>
      </c>
      <c r="C121" s="7"/>
      <c r="D121" s="7"/>
      <c r="E121" s="7"/>
      <c r="F121">
        <v>12</v>
      </c>
      <c r="H121" s="7">
        <f>($C$109+$D$109*F121)*E109</f>
        <v>3562.4565366780953</v>
      </c>
      <c r="P121" s="2">
        <v>3440.4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22A3-51F5-4B42-B672-5999D7CCE0D2}">
  <dimension ref="A1:U121"/>
  <sheetViews>
    <sheetView tabSelected="1" workbookViewId="0">
      <pane ySplit="1" topLeftCell="A2" activePane="bottomLeft" state="frozen"/>
      <selection pane="bottomLeft" activeCell="B109" sqref="B109"/>
    </sheetView>
  </sheetViews>
  <sheetFormatPr defaultRowHeight="15" x14ac:dyDescent="0.25"/>
  <cols>
    <col min="1" max="1" width="9.42578125" bestFit="1" customWidth="1"/>
    <col min="2" max="2" width="9.28515625" bestFit="1" customWidth="1"/>
    <col min="8" max="8" width="13.7109375" bestFit="1" customWidth="1"/>
    <col min="11" max="11" width="17.7109375" bestFit="1" customWidth="1"/>
    <col min="12" max="12" width="10.5703125" bestFit="1" customWidth="1"/>
    <col min="13" max="13" width="12.5703125" bestFit="1" customWidth="1"/>
    <col min="14" max="14" width="9.28515625" bestFit="1" customWidth="1"/>
    <col min="18" max="18" width="7.5703125" bestFit="1" customWidth="1"/>
    <col min="19" max="19" width="10.5703125" customWidth="1"/>
    <col min="20" max="20" width="11.5703125" bestFit="1" customWidth="1"/>
    <col min="21" max="21" width="10.5703125" bestFit="1" customWidth="1"/>
  </cols>
  <sheetData>
    <row r="1" spans="1: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19</v>
      </c>
      <c r="F1" s="3" t="s">
        <v>4</v>
      </c>
      <c r="G1" s="3" t="s">
        <v>11</v>
      </c>
      <c r="H1" s="3" t="s">
        <v>13</v>
      </c>
      <c r="I1" s="3" t="s">
        <v>5</v>
      </c>
      <c r="J1" s="10">
        <v>0.42239821282557932</v>
      </c>
      <c r="K1" s="3" t="s">
        <v>7</v>
      </c>
      <c r="L1" s="3" t="s">
        <v>8</v>
      </c>
      <c r="M1" s="3" t="s">
        <v>9</v>
      </c>
      <c r="N1" s="3" t="s">
        <v>10</v>
      </c>
      <c r="P1" s="3" t="s">
        <v>12</v>
      </c>
      <c r="S1" s="8" t="s">
        <v>20</v>
      </c>
      <c r="T1" s="8"/>
      <c r="U1" s="8"/>
    </row>
    <row r="2" spans="1:21" x14ac:dyDescent="0.25">
      <c r="A2" s="1">
        <v>40603</v>
      </c>
      <c r="B2" s="2">
        <v>2648.9</v>
      </c>
      <c r="E2">
        <f>B2/$C$13</f>
        <v>0.97841965778028117</v>
      </c>
      <c r="I2" s="3" t="s">
        <v>6</v>
      </c>
      <c r="J2" s="10">
        <v>0</v>
      </c>
      <c r="R2" s="3" t="s">
        <v>21</v>
      </c>
      <c r="S2" s="3" t="s">
        <v>22</v>
      </c>
      <c r="T2" s="3" t="s">
        <v>23</v>
      </c>
      <c r="U2" s="3" t="s">
        <v>24</v>
      </c>
    </row>
    <row r="3" spans="1:21" x14ac:dyDescent="0.25">
      <c r="A3" s="1">
        <v>40634</v>
      </c>
      <c r="B3" s="2">
        <v>2598.9</v>
      </c>
      <c r="E3">
        <f t="shared" ref="E3:E13" si="0">B3/$C$13</f>
        <v>0.95995124338599902</v>
      </c>
      <c r="I3" s="3" t="s">
        <v>18</v>
      </c>
      <c r="J3" s="10">
        <v>0.60036084290844682</v>
      </c>
      <c r="R3" s="9">
        <v>2648.9</v>
      </c>
      <c r="S3" s="9">
        <v>2839.3</v>
      </c>
      <c r="T3" s="7">
        <f>S3-R3</f>
        <v>190.40000000000009</v>
      </c>
      <c r="U3" s="7">
        <f>T3/12</f>
        <v>15.866666666666674</v>
      </c>
    </row>
    <row r="4" spans="1:21" x14ac:dyDescent="0.25">
      <c r="A4" s="1">
        <v>40664</v>
      </c>
      <c r="B4" s="2">
        <v>2604.1</v>
      </c>
      <c r="E4">
        <f t="shared" si="0"/>
        <v>0.96187195848300433</v>
      </c>
      <c r="R4" s="9">
        <v>2598.9</v>
      </c>
      <c r="S4" s="9">
        <v>2737.4</v>
      </c>
      <c r="T4" s="7">
        <f t="shared" ref="T4:T14" si="1">S4-R4</f>
        <v>138.5</v>
      </c>
      <c r="U4" s="7">
        <f t="shared" ref="U4:U14" si="2">T4/12</f>
        <v>11.541666666666666</v>
      </c>
    </row>
    <row r="5" spans="1:21" x14ac:dyDescent="0.25">
      <c r="A5" s="1">
        <v>40695</v>
      </c>
      <c r="B5" s="2">
        <v>2519.5</v>
      </c>
      <c r="E5" s="7">
        <f t="shared" si="0"/>
        <v>0.93062340132787891</v>
      </c>
      <c r="R5" s="9">
        <v>2604.1</v>
      </c>
      <c r="S5" s="9">
        <v>2836.7</v>
      </c>
      <c r="T5" s="7">
        <f t="shared" si="1"/>
        <v>232.59999999999991</v>
      </c>
      <c r="U5" s="7">
        <f t="shared" si="2"/>
        <v>19.383333333333326</v>
      </c>
    </row>
    <row r="6" spans="1:21" x14ac:dyDescent="0.25">
      <c r="A6" s="1">
        <v>40725</v>
      </c>
      <c r="B6" s="2">
        <v>2701.9</v>
      </c>
      <c r="E6" s="7">
        <f t="shared" si="0"/>
        <v>0.9979961770382203</v>
      </c>
      <c r="R6" s="9">
        <v>2519.5</v>
      </c>
      <c r="S6" s="9">
        <v>2784.8</v>
      </c>
      <c r="T6" s="7">
        <f t="shared" si="1"/>
        <v>265.30000000000018</v>
      </c>
      <c r="U6" s="7">
        <f t="shared" si="2"/>
        <v>22.108333333333348</v>
      </c>
    </row>
    <row r="7" spans="1:21" x14ac:dyDescent="0.25">
      <c r="A7" s="1">
        <v>40756</v>
      </c>
      <c r="B7" s="2">
        <v>2739.6</v>
      </c>
      <c r="E7" s="7">
        <f t="shared" si="0"/>
        <v>1.011921361491509</v>
      </c>
      <c r="R7" s="9">
        <v>2701.9</v>
      </c>
      <c r="S7" s="9">
        <v>2932.2</v>
      </c>
      <c r="T7" s="7">
        <f t="shared" si="1"/>
        <v>230.29999999999973</v>
      </c>
      <c r="U7" s="7">
        <f t="shared" si="2"/>
        <v>19.191666666666645</v>
      </c>
    </row>
    <row r="8" spans="1:21" x14ac:dyDescent="0.25">
      <c r="A8" s="1">
        <v>40787</v>
      </c>
      <c r="B8" s="2">
        <v>2744.3</v>
      </c>
      <c r="E8" s="7">
        <f t="shared" si="0"/>
        <v>1.0136573924445715</v>
      </c>
      <c r="R8" s="9">
        <v>2739.6</v>
      </c>
      <c r="S8" s="9">
        <v>2962.7</v>
      </c>
      <c r="T8" s="7">
        <f t="shared" si="1"/>
        <v>223.09999999999991</v>
      </c>
      <c r="U8" s="7">
        <f t="shared" si="2"/>
        <v>18.591666666666658</v>
      </c>
    </row>
    <row r="9" spans="1:21" x14ac:dyDescent="0.25">
      <c r="A9" s="1">
        <v>40817</v>
      </c>
      <c r="B9" s="2">
        <v>2814.4</v>
      </c>
      <c r="E9" s="7">
        <f t="shared" si="0"/>
        <v>1.0395501094253552</v>
      </c>
      <c r="R9" s="9">
        <v>2744.3</v>
      </c>
      <c r="S9" s="9">
        <v>2885.9</v>
      </c>
      <c r="T9" s="7">
        <f t="shared" si="1"/>
        <v>141.59999999999991</v>
      </c>
      <c r="U9" s="7">
        <f t="shared" si="2"/>
        <v>11.799999999999992</v>
      </c>
    </row>
    <row r="10" spans="1:21" x14ac:dyDescent="0.25">
      <c r="A10" s="1">
        <v>40848</v>
      </c>
      <c r="B10" s="2">
        <v>2784.2</v>
      </c>
      <c r="E10" s="7">
        <f t="shared" si="0"/>
        <v>1.0283951871312087</v>
      </c>
      <c r="R10" s="9">
        <v>2814.4</v>
      </c>
      <c r="S10" s="9">
        <v>2966.7</v>
      </c>
      <c r="T10" s="7">
        <f t="shared" si="1"/>
        <v>152.29999999999973</v>
      </c>
      <c r="U10" s="7">
        <f t="shared" si="2"/>
        <v>12.691666666666643</v>
      </c>
    </row>
    <row r="11" spans="1:21" x14ac:dyDescent="0.25">
      <c r="A11" s="1">
        <v>40878</v>
      </c>
      <c r="B11" s="2">
        <v>3046.6</v>
      </c>
      <c r="E11" s="7">
        <f t="shared" si="0"/>
        <v>1.1253174258724017</v>
      </c>
      <c r="R11" s="9">
        <v>2784.2</v>
      </c>
      <c r="S11" s="9">
        <v>2973.1</v>
      </c>
      <c r="T11" s="7">
        <f t="shared" si="1"/>
        <v>188.90000000000009</v>
      </c>
      <c r="U11" s="7">
        <f t="shared" si="2"/>
        <v>15.741666666666674</v>
      </c>
    </row>
    <row r="12" spans="1:21" x14ac:dyDescent="0.25">
      <c r="A12" s="1">
        <v>40909</v>
      </c>
      <c r="B12" s="2">
        <v>2729.5</v>
      </c>
      <c r="E12" s="7">
        <f t="shared" si="0"/>
        <v>1.008190741783864</v>
      </c>
      <c r="R12" s="9">
        <v>3046.6</v>
      </c>
      <c r="S12" s="9">
        <v>3177.5</v>
      </c>
      <c r="T12" s="7">
        <f t="shared" si="1"/>
        <v>130.90000000000009</v>
      </c>
      <c r="U12" s="7">
        <f t="shared" si="2"/>
        <v>10.90833333333334</v>
      </c>
    </row>
    <row r="13" spans="1:21" x14ac:dyDescent="0.25">
      <c r="A13" s="1">
        <v>40940</v>
      </c>
      <c r="B13" s="2">
        <v>2556</v>
      </c>
      <c r="C13" s="4">
        <f>AVERAGE(B2:B13)</f>
        <v>2707.3250000000003</v>
      </c>
      <c r="D13" s="7">
        <f>U16</f>
        <v>14.345138888888883</v>
      </c>
      <c r="E13" s="7">
        <f t="shared" si="0"/>
        <v>0.94410534383570488</v>
      </c>
      <c r="R13" s="9">
        <v>2729.5</v>
      </c>
      <c r="S13" s="9">
        <v>2849.6</v>
      </c>
      <c r="T13" s="7">
        <f t="shared" si="1"/>
        <v>120.09999999999991</v>
      </c>
      <c r="U13" s="7">
        <f t="shared" si="2"/>
        <v>10.008333333333326</v>
      </c>
    </row>
    <row r="14" spans="1:21" x14ac:dyDescent="0.25">
      <c r="A14" s="1">
        <v>40969</v>
      </c>
      <c r="B14" s="2">
        <v>2839.3</v>
      </c>
      <c r="C14" s="7">
        <f>$J$1*(B14/E2)+(1-$J$1)*(C13+D13)</f>
        <v>2797.8092691535485</v>
      </c>
      <c r="D14" s="7">
        <f>$J$2*(C14-C13)+(1-$J$2)*D13</f>
        <v>14.345138888888883</v>
      </c>
      <c r="E14" s="7">
        <f>$J$3*(B14/C14)+(1-$J$3)*E2</f>
        <v>1.0002788340195758</v>
      </c>
      <c r="G14">
        <f>(C13+D13)*E2</f>
        <v>2662.935565882477</v>
      </c>
      <c r="K14" s="7">
        <f>B14-G14</f>
        <v>176.36443411752316</v>
      </c>
      <c r="L14" s="7">
        <f>ABS(K14)</f>
        <v>176.36443411752316</v>
      </c>
      <c r="M14" s="7">
        <f>K14^2</f>
        <v>31104.413621594169</v>
      </c>
      <c r="N14" s="7">
        <f>(L14/B14)*100</f>
        <v>6.2115463007615661</v>
      </c>
      <c r="R14" s="9">
        <v>2556</v>
      </c>
      <c r="S14" s="9">
        <v>2607.6999999999998</v>
      </c>
      <c r="T14" s="7">
        <f t="shared" si="1"/>
        <v>51.699999999999818</v>
      </c>
      <c r="U14" s="7">
        <f t="shared" si="2"/>
        <v>4.3083333333333185</v>
      </c>
    </row>
    <row r="15" spans="1:21" x14ac:dyDescent="0.25">
      <c r="A15" s="1">
        <v>41000</v>
      </c>
      <c r="B15" s="2">
        <v>2737.4</v>
      </c>
      <c r="C15" s="7">
        <f t="shared" ref="C15:C78" si="3">$J$1*(B15/E3)+(1-$J$1)*(C14+D14)</f>
        <v>2828.8174907699349</v>
      </c>
      <c r="D15" s="7">
        <f t="shared" ref="D15:D78" si="4">$J$2*(C15-C14)+(1-$J$2)*D14</f>
        <v>14.345138888888883</v>
      </c>
      <c r="E15" s="7">
        <f t="shared" ref="E15:E78" si="5">$J$3*(B15/C15)+(1-$J$3)*E3</f>
        <v>0.96459338529213878</v>
      </c>
      <c r="G15">
        <f t="shared" ref="G15:G78" si="6">(C14+D14)*E3</f>
        <v>2699.531120593756</v>
      </c>
      <c r="K15" s="7">
        <f t="shared" ref="K15:K78" si="7">B15-G15</f>
        <v>37.868879406244105</v>
      </c>
      <c r="L15" s="7">
        <f t="shared" ref="L15:L78" si="8">ABS(K15)</f>
        <v>37.868879406244105</v>
      </c>
      <c r="M15" s="7">
        <f t="shared" ref="M15:M78" si="9">K15^2</f>
        <v>1434.0520274846588</v>
      </c>
      <c r="N15" s="7">
        <f t="shared" ref="N15:N78" si="10">(L15/B15)*100</f>
        <v>1.3833885952452729</v>
      </c>
    </row>
    <row r="16" spans="1:21" x14ac:dyDescent="0.25">
      <c r="A16" s="1">
        <v>41030</v>
      </c>
      <c r="B16" s="2">
        <v>2836.7</v>
      </c>
      <c r="C16" s="7">
        <f t="shared" si="3"/>
        <v>2887.9294474962426</v>
      </c>
      <c r="D16" s="7">
        <f t="shared" si="4"/>
        <v>14.345138888888883</v>
      </c>
      <c r="E16" s="7">
        <f t="shared" si="5"/>
        <v>0.97411264354572613</v>
      </c>
      <c r="G16">
        <f t="shared" si="6"/>
        <v>2734.7584068756214</v>
      </c>
      <c r="K16" s="7">
        <f t="shared" si="7"/>
        <v>101.94159312437841</v>
      </c>
      <c r="L16" s="7">
        <f t="shared" si="8"/>
        <v>101.94159312437841</v>
      </c>
      <c r="M16" s="7">
        <f t="shared" si="9"/>
        <v>10392.088408736316</v>
      </c>
      <c r="N16" s="7">
        <f t="shared" si="10"/>
        <v>3.593668457164255</v>
      </c>
      <c r="T16" s="3" t="s">
        <v>25</v>
      </c>
      <c r="U16" s="7">
        <f>AVERAGE(U3:U14)</f>
        <v>14.345138888888883</v>
      </c>
    </row>
    <row r="17" spans="1:14" x14ac:dyDescent="0.25">
      <c r="A17" s="1">
        <v>41061</v>
      </c>
      <c r="B17" s="2">
        <v>2784.8</v>
      </c>
      <c r="C17" s="7">
        <f t="shared" si="3"/>
        <v>2940.3445501162123</v>
      </c>
      <c r="D17" s="7">
        <f t="shared" si="4"/>
        <v>14.345138888888883</v>
      </c>
      <c r="E17" s="7">
        <f t="shared" si="5"/>
        <v>0.94051523995990771</v>
      </c>
      <c r="G17">
        <f t="shared" si="6"/>
        <v>2700.924647169194</v>
      </c>
      <c r="K17" s="7">
        <f t="shared" si="7"/>
        <v>83.87535283080615</v>
      </c>
      <c r="L17" s="7">
        <f t="shared" si="8"/>
        <v>83.87535283080615</v>
      </c>
      <c r="M17" s="7">
        <f t="shared" si="9"/>
        <v>7035.0748124922211</v>
      </c>
      <c r="N17" s="7">
        <f t="shared" si="10"/>
        <v>3.0118986221921196</v>
      </c>
    </row>
    <row r="18" spans="1:14" x14ac:dyDescent="0.25">
      <c r="A18" s="1">
        <v>41091</v>
      </c>
      <c r="B18" s="2">
        <v>2932.2</v>
      </c>
      <c r="C18" s="7">
        <f t="shared" si="3"/>
        <v>2947.6769147614941</v>
      </c>
      <c r="D18" s="7">
        <f t="shared" si="4"/>
        <v>14.345138888888883</v>
      </c>
      <c r="E18" s="7">
        <f t="shared" si="5"/>
        <v>0.99604697134721443</v>
      </c>
      <c r="G18">
        <f t="shared" si="6"/>
        <v>2948.7690139613392</v>
      </c>
      <c r="K18" s="7">
        <f t="shared" si="7"/>
        <v>-16.569013961339351</v>
      </c>
      <c r="L18" s="7">
        <f t="shared" si="8"/>
        <v>16.569013961339351</v>
      </c>
      <c r="M18" s="7">
        <f t="shared" si="9"/>
        <v>274.53222365105836</v>
      </c>
      <c r="N18" s="7">
        <f t="shared" si="10"/>
        <v>0.56507107159604908</v>
      </c>
    </row>
    <row r="19" spans="1:14" x14ac:dyDescent="0.25">
      <c r="A19" s="1">
        <v>41122</v>
      </c>
      <c r="B19" s="2">
        <v>2962.7</v>
      </c>
      <c r="C19" s="7">
        <f t="shared" si="3"/>
        <v>2947.5653159035792</v>
      </c>
      <c r="D19" s="7">
        <f t="shared" si="4"/>
        <v>14.345138888888883</v>
      </c>
      <c r="E19" s="7">
        <f t="shared" si="5"/>
        <v>1.0078468791109829</v>
      </c>
      <c r="G19">
        <f t="shared" si="6"/>
        <v>2997.3333892977712</v>
      </c>
      <c r="K19" s="7">
        <f t="shared" si="7"/>
        <v>-34.633389297771373</v>
      </c>
      <c r="L19" s="7">
        <f t="shared" si="8"/>
        <v>34.633389297771373</v>
      </c>
      <c r="M19" s="7">
        <f t="shared" si="9"/>
        <v>1199.4716542509848</v>
      </c>
      <c r="N19" s="7">
        <f t="shared" si="10"/>
        <v>1.1689806358312138</v>
      </c>
    </row>
    <row r="20" spans="1:14" x14ac:dyDescent="0.25">
      <c r="A20" s="1">
        <v>41153</v>
      </c>
      <c r="B20" s="2">
        <v>2885.9</v>
      </c>
      <c r="C20" s="7">
        <f t="shared" si="3"/>
        <v>2913.3797363024692</v>
      </c>
      <c r="D20" s="7">
        <f t="shared" si="4"/>
        <v>14.345138888888883</v>
      </c>
      <c r="E20" s="7">
        <f t="shared" si="5"/>
        <v>0.99979527312471717</v>
      </c>
      <c r="G20">
        <f t="shared" si="6"/>
        <v>3002.3624282592482</v>
      </c>
      <c r="K20" s="7">
        <f t="shared" si="7"/>
        <v>-116.4624282592481</v>
      </c>
      <c r="L20" s="7">
        <f t="shared" si="8"/>
        <v>116.4624282592481</v>
      </c>
      <c r="M20" s="7">
        <f t="shared" si="9"/>
        <v>13563.497196040511</v>
      </c>
      <c r="N20" s="7">
        <f t="shared" si="10"/>
        <v>4.035567007146752</v>
      </c>
    </row>
    <row r="21" spans="1:14" x14ac:dyDescent="0.25">
      <c r="A21" s="1">
        <v>41183</v>
      </c>
      <c r="B21" s="2">
        <v>2966.7</v>
      </c>
      <c r="C21" s="7">
        <f t="shared" si="3"/>
        <v>2896.512100961535</v>
      </c>
      <c r="D21" s="7">
        <f t="shared" si="4"/>
        <v>14.345138888888883</v>
      </c>
      <c r="E21" s="7">
        <f t="shared" si="5"/>
        <v>1.0303536371219391</v>
      </c>
      <c r="G21">
        <f t="shared" si="6"/>
        <v>3043.5167143725107</v>
      </c>
      <c r="K21" s="7">
        <f t="shared" si="7"/>
        <v>-76.816714372510887</v>
      </c>
      <c r="L21" s="7">
        <f t="shared" si="8"/>
        <v>76.816714372510887</v>
      </c>
      <c r="M21" s="7">
        <f t="shared" si="9"/>
        <v>5900.8076069879207</v>
      </c>
      <c r="N21" s="7">
        <f t="shared" si="10"/>
        <v>2.589298357518822</v>
      </c>
    </row>
    <row r="22" spans="1:14" x14ac:dyDescent="0.25">
      <c r="A22" s="1">
        <v>41214</v>
      </c>
      <c r="B22" s="2">
        <v>2973.1</v>
      </c>
      <c r="C22" s="7">
        <f t="shared" si="3"/>
        <v>2902.4734849631759</v>
      </c>
      <c r="D22" s="7">
        <f t="shared" si="4"/>
        <v>14.345138888888883</v>
      </c>
      <c r="E22" s="7">
        <f t="shared" si="5"/>
        <v>1.0259565388830221</v>
      </c>
      <c r="G22">
        <f t="shared" si="6"/>
        <v>2993.5115758882102</v>
      </c>
      <c r="K22" s="7">
        <f t="shared" si="7"/>
        <v>-20.411575888210336</v>
      </c>
      <c r="L22" s="7">
        <f t="shared" si="8"/>
        <v>20.411575888210336</v>
      </c>
      <c r="M22" s="7">
        <f t="shared" si="9"/>
        <v>416.63243024016958</v>
      </c>
      <c r="N22" s="7">
        <f t="shared" si="10"/>
        <v>0.68654185490600173</v>
      </c>
    </row>
    <row r="23" spans="1:14" x14ac:dyDescent="0.25">
      <c r="A23" s="1">
        <v>41244</v>
      </c>
      <c r="B23" s="2">
        <v>3177.5</v>
      </c>
      <c r="C23" s="7">
        <f t="shared" si="3"/>
        <v>2877.4634066430835</v>
      </c>
      <c r="D23" s="7">
        <f t="shared" si="4"/>
        <v>14.345138888888883</v>
      </c>
      <c r="E23" s="7">
        <f t="shared" si="5"/>
        <v>1.1126821024334648</v>
      </c>
      <c r="G23">
        <f t="shared" si="6"/>
        <v>3282.3468255298867</v>
      </c>
      <c r="K23" s="7">
        <f t="shared" si="7"/>
        <v>-104.8468255298867</v>
      </c>
      <c r="L23" s="7">
        <f t="shared" si="8"/>
        <v>104.8468255298867</v>
      </c>
      <c r="M23" s="7">
        <f t="shared" si="9"/>
        <v>10992.856823694501</v>
      </c>
      <c r="N23" s="7">
        <f t="shared" si="10"/>
        <v>3.2996640607360095</v>
      </c>
    </row>
    <row r="24" spans="1:14" x14ac:dyDescent="0.25">
      <c r="A24" s="1">
        <v>41275</v>
      </c>
      <c r="B24" s="2">
        <v>2849.6</v>
      </c>
      <c r="C24" s="7">
        <f t="shared" si="3"/>
        <v>2864.2009101643453</v>
      </c>
      <c r="D24" s="7">
        <f t="shared" si="4"/>
        <v>14.345138888888883</v>
      </c>
      <c r="E24" s="7">
        <f t="shared" si="5"/>
        <v>1.0002128663334495</v>
      </c>
      <c r="G24">
        <f t="shared" si="6"/>
        <v>2915.4946026167963</v>
      </c>
      <c r="K24" s="7">
        <f t="shared" si="7"/>
        <v>-65.894602616796419</v>
      </c>
      <c r="L24" s="7">
        <f t="shared" si="8"/>
        <v>65.894602616796419</v>
      </c>
      <c r="M24" s="7">
        <f t="shared" si="9"/>
        <v>4342.0986540255135</v>
      </c>
      <c r="N24" s="7">
        <f t="shared" si="10"/>
        <v>2.3124158694833108</v>
      </c>
    </row>
    <row r="25" spans="1:14" x14ac:dyDescent="0.25">
      <c r="A25" s="1">
        <v>41306</v>
      </c>
      <c r="B25" s="2">
        <v>2607.6999999999998</v>
      </c>
      <c r="C25" s="7">
        <f t="shared" si="3"/>
        <v>2829.3534641335855</v>
      </c>
      <c r="D25" s="7">
        <f t="shared" si="4"/>
        <v>14.345138888888883</v>
      </c>
      <c r="E25" s="7">
        <f t="shared" si="5"/>
        <v>0.93062963221158146</v>
      </c>
      <c r="G25">
        <f t="shared" si="6"/>
        <v>2717.6507073883135</v>
      </c>
      <c r="K25" s="7">
        <f t="shared" si="7"/>
        <v>-109.95070738831373</v>
      </c>
      <c r="L25" s="7">
        <f t="shared" si="8"/>
        <v>109.95070738831373</v>
      </c>
      <c r="M25" s="7">
        <f t="shared" si="9"/>
        <v>12089.158055190588</v>
      </c>
      <c r="N25" s="7">
        <f t="shared" si="10"/>
        <v>4.2163863706835043</v>
      </c>
    </row>
    <row r="26" spans="1:14" x14ac:dyDescent="0.25">
      <c r="A26" s="1">
        <v>41334</v>
      </c>
      <c r="B26" s="2">
        <v>2924</v>
      </c>
      <c r="C26" s="7">
        <f t="shared" si="3"/>
        <v>2877.2734798216052</v>
      </c>
      <c r="D26" s="7">
        <f t="shared" si="4"/>
        <v>14.345138888888883</v>
      </c>
      <c r="E26" s="7">
        <f t="shared" si="5"/>
        <v>1.0098612093823229</v>
      </c>
      <c r="G26">
        <f t="shared" si="6"/>
        <v>2844.4915229344174</v>
      </c>
      <c r="K26" s="7">
        <f t="shared" si="7"/>
        <v>79.508477065582611</v>
      </c>
      <c r="L26" s="7">
        <f t="shared" si="8"/>
        <v>79.508477065582611</v>
      </c>
      <c r="M26" s="7">
        <f t="shared" si="9"/>
        <v>6321.5979252882762</v>
      </c>
      <c r="N26" s="7">
        <f t="shared" si="10"/>
        <v>2.7191681622976271</v>
      </c>
    </row>
    <row r="27" spans="1:14" x14ac:dyDescent="0.25">
      <c r="A27" s="1">
        <v>41365</v>
      </c>
      <c r="B27" s="2">
        <v>2853.5</v>
      </c>
      <c r="C27" s="7">
        <f t="shared" si="3"/>
        <v>2919.7599245656943</v>
      </c>
      <c r="D27" s="7">
        <f t="shared" si="4"/>
        <v>14.345138888888883</v>
      </c>
      <c r="E27" s="7">
        <f t="shared" si="5"/>
        <v>0.9722257690283802</v>
      </c>
      <c r="G27">
        <f t="shared" si="6"/>
        <v>2789.2361923957337</v>
      </c>
      <c r="K27" s="7">
        <f t="shared" si="7"/>
        <v>64.263807604266276</v>
      </c>
      <c r="L27" s="7">
        <f t="shared" si="8"/>
        <v>64.263807604266276</v>
      </c>
      <c r="M27" s="7">
        <f t="shared" si="9"/>
        <v>4129.8369677981518</v>
      </c>
      <c r="N27" s="7">
        <f t="shared" si="10"/>
        <v>2.2521046996413623</v>
      </c>
    </row>
    <row r="28" spans="1:14" x14ac:dyDescent="0.25">
      <c r="A28" s="1">
        <v>41395</v>
      </c>
      <c r="B28" s="2">
        <v>2901.5</v>
      </c>
      <c r="C28" s="7">
        <f t="shared" si="3"/>
        <v>2952.9031487813741</v>
      </c>
      <c r="D28" s="7">
        <f t="shared" si="4"/>
        <v>14.345138888888883</v>
      </c>
      <c r="E28" s="7">
        <f t="shared" si="5"/>
        <v>0.97920351825686236</v>
      </c>
      <c r="G28">
        <f t="shared" si="6"/>
        <v>2858.1488398026445</v>
      </c>
      <c r="K28" s="7">
        <f t="shared" si="7"/>
        <v>43.351160197355512</v>
      </c>
      <c r="L28" s="7">
        <f t="shared" si="8"/>
        <v>43.351160197355512</v>
      </c>
      <c r="M28" s="7">
        <f t="shared" si="9"/>
        <v>1879.3230904567808</v>
      </c>
      <c r="N28" s="7">
        <f t="shared" si="10"/>
        <v>1.4940947853646567</v>
      </c>
    </row>
    <row r="29" spans="1:14" x14ac:dyDescent="0.25">
      <c r="A29" s="1">
        <v>41426</v>
      </c>
      <c r="B29" s="2">
        <v>2813</v>
      </c>
      <c r="C29" s="7">
        <f t="shared" si="3"/>
        <v>2977.2445531552012</v>
      </c>
      <c r="D29" s="7">
        <f t="shared" si="4"/>
        <v>14.345138888888883</v>
      </c>
      <c r="E29" s="7">
        <f t="shared" si="5"/>
        <v>0.94310767524883365</v>
      </c>
      <c r="G29">
        <f t="shared" si="6"/>
        <v>2790.7422352988224</v>
      </c>
      <c r="K29" s="7">
        <f t="shared" si="7"/>
        <v>22.257764701177621</v>
      </c>
      <c r="L29" s="7">
        <f t="shared" si="8"/>
        <v>22.257764701177621</v>
      </c>
      <c r="M29" s="7">
        <f t="shared" si="9"/>
        <v>495.40808949298849</v>
      </c>
      <c r="N29" s="7">
        <f t="shared" si="10"/>
        <v>0.79124652332661294</v>
      </c>
    </row>
    <row r="30" spans="1:14" x14ac:dyDescent="0.25">
      <c r="A30" s="1">
        <v>41456</v>
      </c>
      <c r="B30" s="2">
        <v>2968.4</v>
      </c>
      <c r="C30" s="7">
        <f t="shared" si="3"/>
        <v>2986.7705710292594</v>
      </c>
      <c r="D30" s="7">
        <f t="shared" si="4"/>
        <v>14.345138888888883</v>
      </c>
      <c r="E30" s="7">
        <f t="shared" si="5"/>
        <v>0.99472760742894173</v>
      </c>
      <c r="G30">
        <f t="shared" si="6"/>
        <v>2979.7638522740617</v>
      </c>
      <c r="K30" s="7">
        <f t="shared" si="7"/>
        <v>-11.363852274061628</v>
      </c>
      <c r="L30" s="7">
        <f t="shared" si="8"/>
        <v>11.363852274061628</v>
      </c>
      <c r="M30" s="7">
        <f t="shared" si="9"/>
        <v>129.13713850669563</v>
      </c>
      <c r="N30" s="7">
        <f t="shared" si="10"/>
        <v>0.3828275257398473</v>
      </c>
    </row>
    <row r="31" spans="1:14" x14ac:dyDescent="0.25">
      <c r="A31" s="1">
        <v>41487</v>
      </c>
      <c r="B31" s="2">
        <v>3065.1</v>
      </c>
      <c r="C31" s="7">
        <f t="shared" si="3"/>
        <v>3018.0623602140859</v>
      </c>
      <c r="D31" s="7">
        <f t="shared" si="4"/>
        <v>14.345138888888883</v>
      </c>
      <c r="E31" s="7">
        <f t="shared" si="5"/>
        <v>1.0124927702448723</v>
      </c>
      <c r="G31">
        <f t="shared" si="6"/>
        <v>3024.6651020919476</v>
      </c>
      <c r="K31" s="7">
        <f t="shared" si="7"/>
        <v>40.434897908052335</v>
      </c>
      <c r="L31" s="7">
        <f t="shared" si="8"/>
        <v>40.434897908052335</v>
      </c>
      <c r="M31" s="7">
        <f t="shared" si="9"/>
        <v>1634.9809688346152</v>
      </c>
      <c r="N31" s="7">
        <f t="shared" si="10"/>
        <v>1.3192032203860342</v>
      </c>
    </row>
    <row r="32" spans="1:14" x14ac:dyDescent="0.25">
      <c r="A32" s="1">
        <v>41518</v>
      </c>
      <c r="B32" s="2">
        <v>2988.7</v>
      </c>
      <c r="C32" s="7">
        <f t="shared" si="3"/>
        <v>3014.204034134531</v>
      </c>
      <c r="D32" s="7">
        <f t="shared" si="4"/>
        <v>14.345138888888883</v>
      </c>
      <c r="E32" s="7">
        <f t="shared" si="5"/>
        <v>0.99483835997440906</v>
      </c>
      <c r="G32">
        <f t="shared" si="6"/>
        <v>3031.7866837910992</v>
      </c>
      <c r="K32" s="7">
        <f t="shared" si="7"/>
        <v>-43.086683791099404</v>
      </c>
      <c r="L32" s="7">
        <f t="shared" si="8"/>
        <v>43.086683791099404</v>
      </c>
      <c r="M32" s="7">
        <f t="shared" si="9"/>
        <v>1856.4623201141881</v>
      </c>
      <c r="N32" s="7">
        <f t="shared" si="10"/>
        <v>1.441653019409757</v>
      </c>
    </row>
    <row r="33" spans="1:14" x14ac:dyDescent="0.25">
      <c r="A33" s="1">
        <v>41548</v>
      </c>
      <c r="B33" s="2">
        <v>3175.4</v>
      </c>
      <c r="C33" s="7">
        <f t="shared" si="3"/>
        <v>3051.0652506782972</v>
      </c>
      <c r="D33" s="7">
        <f t="shared" si="4"/>
        <v>14.345138888888883</v>
      </c>
      <c r="E33" s="7">
        <f t="shared" si="5"/>
        <v>1.0365959619729952</v>
      </c>
      <c r="G33">
        <f t="shared" si="6"/>
        <v>3120.4766556273212</v>
      </c>
      <c r="K33" s="7">
        <f t="shared" si="7"/>
        <v>54.923344372678912</v>
      </c>
      <c r="L33" s="7">
        <f t="shared" si="8"/>
        <v>54.923344372678912</v>
      </c>
      <c r="M33" s="7">
        <f t="shared" si="9"/>
        <v>3016.5737570798801</v>
      </c>
      <c r="N33" s="7">
        <f t="shared" si="10"/>
        <v>1.7296512052868589</v>
      </c>
    </row>
    <row r="34" spans="1:14" x14ac:dyDescent="0.25">
      <c r="A34" s="1">
        <v>41579</v>
      </c>
      <c r="B34" s="2">
        <v>3210.8</v>
      </c>
      <c r="C34" s="7">
        <f t="shared" si="3"/>
        <v>3092.5101393370933</v>
      </c>
      <c r="D34" s="7">
        <f t="shared" si="4"/>
        <v>14.345138888888883</v>
      </c>
      <c r="E34" s="7">
        <f t="shared" si="5"/>
        <v>1.0333373132215089</v>
      </c>
      <c r="G34">
        <f t="shared" si="6"/>
        <v>3144.9778335364067</v>
      </c>
      <c r="K34" s="7">
        <f t="shared" si="7"/>
        <v>65.822166463593476</v>
      </c>
      <c r="L34" s="7">
        <f t="shared" si="8"/>
        <v>65.822166463593476</v>
      </c>
      <c r="M34" s="7">
        <f t="shared" si="9"/>
        <v>4332.5575979610094</v>
      </c>
      <c r="N34" s="7">
        <f t="shared" si="10"/>
        <v>2.0500238714212493</v>
      </c>
    </row>
    <row r="35" spans="1:14" x14ac:dyDescent="0.25">
      <c r="A35" s="1">
        <v>41609</v>
      </c>
      <c r="B35" s="2">
        <v>3536.8</v>
      </c>
      <c r="C35" s="7">
        <f t="shared" si="3"/>
        <v>3137.171003933825</v>
      </c>
      <c r="D35" s="7">
        <f t="shared" si="4"/>
        <v>14.345138888888883</v>
      </c>
      <c r="E35" s="7">
        <f t="shared" si="5"/>
        <v>1.1215092359192727</v>
      </c>
      <c r="G35">
        <f t="shared" si="6"/>
        <v>3456.9422629329929</v>
      </c>
      <c r="K35" s="7">
        <f t="shared" si="7"/>
        <v>79.857737067007292</v>
      </c>
      <c r="L35" s="7">
        <f t="shared" si="8"/>
        <v>79.857737067007292</v>
      </c>
      <c r="M35" s="7">
        <f t="shared" si="9"/>
        <v>6377.2581694632709</v>
      </c>
      <c r="N35" s="7">
        <f t="shared" si="10"/>
        <v>2.2579093267079644</v>
      </c>
    </row>
    <row r="36" spans="1:14" x14ac:dyDescent="0.25">
      <c r="A36" s="1">
        <v>41640</v>
      </c>
      <c r="B36" s="2">
        <v>3209.1</v>
      </c>
      <c r="C36" s="7">
        <f t="shared" si="3"/>
        <v>3175.5509784213818</v>
      </c>
      <c r="D36" s="7">
        <f t="shared" si="4"/>
        <v>14.345138888888883</v>
      </c>
      <c r="E36" s="7">
        <f t="shared" si="5"/>
        <v>1.0064277545067164</v>
      </c>
      <c r="G36">
        <f t="shared" si="6"/>
        <v>3152.1869945088433</v>
      </c>
      <c r="K36" s="7">
        <f t="shared" si="7"/>
        <v>56.913005491156582</v>
      </c>
      <c r="L36" s="7">
        <f t="shared" si="8"/>
        <v>56.913005491156582</v>
      </c>
      <c r="M36" s="7">
        <f t="shared" si="9"/>
        <v>3239.0901940364192</v>
      </c>
      <c r="N36" s="7">
        <f t="shared" si="10"/>
        <v>1.7734880649140441</v>
      </c>
    </row>
    <row r="37" spans="1:14" x14ac:dyDescent="0.25">
      <c r="A37" s="1">
        <v>41671</v>
      </c>
      <c r="B37" s="2">
        <v>2879.9</v>
      </c>
      <c r="C37" s="7">
        <f t="shared" si="3"/>
        <v>3149.6311979613929</v>
      </c>
      <c r="D37" s="7">
        <f t="shared" si="4"/>
        <v>14.345138888888883</v>
      </c>
      <c r="E37" s="7">
        <f t="shared" si="5"/>
        <v>0.92086259546403648</v>
      </c>
      <c r="G37">
        <f t="shared" si="6"/>
        <v>2968.611850445609</v>
      </c>
      <c r="K37" s="7">
        <f t="shared" si="7"/>
        <v>-88.711850445608889</v>
      </c>
      <c r="L37" s="7">
        <f t="shared" si="8"/>
        <v>88.711850445608889</v>
      </c>
      <c r="M37" s="7">
        <f t="shared" si="9"/>
        <v>7869.7924094840782</v>
      </c>
      <c r="N37" s="7">
        <f t="shared" si="10"/>
        <v>3.0803795425399803</v>
      </c>
    </row>
    <row r="38" spans="1:14" x14ac:dyDescent="0.25">
      <c r="A38" s="1">
        <v>41699</v>
      </c>
      <c r="B38" s="2">
        <v>3232</v>
      </c>
      <c r="C38" s="7">
        <f t="shared" si="3"/>
        <v>3179.3784355972161</v>
      </c>
      <c r="D38" s="7">
        <f t="shared" si="4"/>
        <v>14.345138888888883</v>
      </c>
      <c r="E38" s="7">
        <f t="shared" si="5"/>
        <v>1.013877435764305</v>
      </c>
      <c r="G38">
        <f t="shared" si="6"/>
        <v>3195.1769699886777</v>
      </c>
      <c r="K38" s="7">
        <f t="shared" si="7"/>
        <v>36.823030011322317</v>
      </c>
      <c r="L38" s="7">
        <f t="shared" si="8"/>
        <v>36.823030011322317</v>
      </c>
      <c r="M38" s="7">
        <f t="shared" si="9"/>
        <v>1355.935539214744</v>
      </c>
      <c r="N38" s="7">
        <f t="shared" si="10"/>
        <v>1.1393264236176459</v>
      </c>
    </row>
    <row r="39" spans="1:14" x14ac:dyDescent="0.25">
      <c r="A39" s="1">
        <v>41730</v>
      </c>
      <c r="B39" s="2">
        <v>3182.1</v>
      </c>
      <c r="C39" s="7">
        <f t="shared" si="3"/>
        <v>3227.2119924541084</v>
      </c>
      <c r="D39" s="7">
        <f t="shared" si="4"/>
        <v>14.345138888888883</v>
      </c>
      <c r="E39" s="7">
        <f t="shared" si="5"/>
        <v>0.98050810950155043</v>
      </c>
      <c r="G39">
        <f t="shared" si="6"/>
        <v>3105.0203582688209</v>
      </c>
      <c r="K39" s="7">
        <f t="shared" si="7"/>
        <v>77.079641731178981</v>
      </c>
      <c r="L39" s="7">
        <f t="shared" si="8"/>
        <v>77.079641731178981</v>
      </c>
      <c r="M39" s="7">
        <f t="shared" si="9"/>
        <v>5941.2711694069085</v>
      </c>
      <c r="N39" s="7">
        <f t="shared" si="10"/>
        <v>2.422288480285943</v>
      </c>
    </row>
    <row r="40" spans="1:14" x14ac:dyDescent="0.25">
      <c r="A40" s="1">
        <v>41760</v>
      </c>
      <c r="B40" s="2">
        <v>3228.3</v>
      </c>
      <c r="C40" s="7">
        <f t="shared" si="3"/>
        <v>3264.9182966408098</v>
      </c>
      <c r="D40" s="7">
        <f t="shared" si="4"/>
        <v>14.345138888888883</v>
      </c>
      <c r="E40" s="7">
        <f t="shared" si="5"/>
        <v>0.98495545319408973</v>
      </c>
      <c r="G40">
        <f t="shared" si="6"/>
        <v>3174.1441476416849</v>
      </c>
      <c r="K40" s="7">
        <f t="shared" si="7"/>
        <v>54.155852358315315</v>
      </c>
      <c r="L40" s="7">
        <f t="shared" si="8"/>
        <v>54.155852358315315</v>
      </c>
      <c r="M40" s="7">
        <f t="shared" si="9"/>
        <v>2932.8563446556464</v>
      </c>
      <c r="N40" s="7">
        <f t="shared" si="10"/>
        <v>1.6775346887933373</v>
      </c>
    </row>
    <row r="41" spans="1:14" x14ac:dyDescent="0.25">
      <c r="A41" s="1">
        <v>41791</v>
      </c>
      <c r="B41" s="2">
        <v>3067.5</v>
      </c>
      <c r="C41" s="7">
        <f t="shared" si="3"/>
        <v>3267.9775473217151</v>
      </c>
      <c r="D41" s="7">
        <f t="shared" si="4"/>
        <v>14.345138888888883</v>
      </c>
      <c r="E41" s="7">
        <f t="shared" si="5"/>
        <v>0.94043382688592214</v>
      </c>
      <c r="G41">
        <f t="shared" si="6"/>
        <v>3092.6985152109178</v>
      </c>
      <c r="K41" s="7">
        <f t="shared" si="7"/>
        <v>-25.198515210917776</v>
      </c>
      <c r="L41" s="7">
        <f t="shared" si="8"/>
        <v>25.198515210917776</v>
      </c>
      <c r="M41" s="7">
        <f t="shared" si="9"/>
        <v>634.96516883485458</v>
      </c>
      <c r="N41" s="7">
        <f t="shared" si="10"/>
        <v>0.82146748853847684</v>
      </c>
    </row>
    <row r="42" spans="1:14" x14ac:dyDescent="0.25">
      <c r="A42" s="1">
        <v>41821</v>
      </c>
      <c r="B42" s="2">
        <v>3315.8</v>
      </c>
      <c r="C42" s="7">
        <f t="shared" si="3"/>
        <v>3303.8870335403749</v>
      </c>
      <c r="D42" s="7">
        <f t="shared" si="4"/>
        <v>14.345138888888883</v>
      </c>
      <c r="E42" s="7">
        <f t="shared" si="5"/>
        <v>1.0000576921867961</v>
      </c>
      <c r="G42">
        <f t="shared" si="6"/>
        <v>3265.0169924640113</v>
      </c>
      <c r="K42" s="7">
        <f t="shared" si="7"/>
        <v>50.783007535988872</v>
      </c>
      <c r="L42" s="7">
        <f t="shared" si="8"/>
        <v>50.783007535988872</v>
      </c>
      <c r="M42" s="7">
        <f t="shared" si="9"/>
        <v>2578.9138544003026</v>
      </c>
      <c r="N42" s="7">
        <f t="shared" si="10"/>
        <v>1.5315461588753505</v>
      </c>
    </row>
    <row r="43" spans="1:14" x14ac:dyDescent="0.25">
      <c r="A43" s="1">
        <v>41852</v>
      </c>
      <c r="B43" s="2">
        <v>3350.7</v>
      </c>
      <c r="C43" s="7">
        <f t="shared" si="3"/>
        <v>3314.4833001628795</v>
      </c>
      <c r="D43" s="7">
        <f t="shared" si="4"/>
        <v>14.345138888888883</v>
      </c>
      <c r="E43" s="7">
        <f t="shared" si="5"/>
        <v>1.0115526237012185</v>
      </c>
      <c r="G43">
        <f t="shared" si="6"/>
        <v>3359.6860845785659</v>
      </c>
      <c r="K43" s="7">
        <f t="shared" si="7"/>
        <v>-8.9860845785660786</v>
      </c>
      <c r="L43" s="7">
        <f t="shared" si="8"/>
        <v>8.9860845785660786</v>
      </c>
      <c r="M43" s="7">
        <f t="shared" si="9"/>
        <v>80.749716053143104</v>
      </c>
      <c r="N43" s="7">
        <f t="shared" si="10"/>
        <v>0.26818529198573665</v>
      </c>
    </row>
    <row r="44" spans="1:14" x14ac:dyDescent="0.25">
      <c r="A44" s="1">
        <v>41883</v>
      </c>
      <c r="B44" s="2">
        <v>3360.4</v>
      </c>
      <c r="C44" s="7">
        <f t="shared" si="3"/>
        <v>3349.5287942867094</v>
      </c>
      <c r="D44" s="7">
        <f t="shared" si="4"/>
        <v>14.345138888888883</v>
      </c>
      <c r="E44" s="7">
        <f t="shared" si="5"/>
        <v>0.99988573321226637</v>
      </c>
      <c r="G44">
        <f t="shared" si="6"/>
        <v>3311.6462249424335</v>
      </c>
      <c r="K44" s="7">
        <f t="shared" si="7"/>
        <v>48.7537750575666</v>
      </c>
      <c r="L44" s="7">
        <f t="shared" si="8"/>
        <v>48.7537750575666</v>
      </c>
      <c r="M44" s="7">
        <f t="shared" si="9"/>
        <v>2376.9305823638033</v>
      </c>
      <c r="N44" s="7">
        <f t="shared" si="10"/>
        <v>1.4508324918928281</v>
      </c>
    </row>
    <row r="45" spans="1:14" x14ac:dyDescent="0.25">
      <c r="A45" s="1">
        <v>41913</v>
      </c>
      <c r="B45" s="2">
        <v>3401.6</v>
      </c>
      <c r="C45" s="7">
        <f t="shared" si="3"/>
        <v>3329.0835488177481</v>
      </c>
      <c r="D45" s="7">
        <f t="shared" si="4"/>
        <v>14.345138888888883</v>
      </c>
      <c r="E45" s="7">
        <f t="shared" si="5"/>
        <v>1.0277026636698452</v>
      </c>
      <c r="G45">
        <f t="shared" si="6"/>
        <v>3486.9781357160423</v>
      </c>
      <c r="K45" s="7">
        <f t="shared" si="7"/>
        <v>-85.378135716042379</v>
      </c>
      <c r="L45" s="7">
        <f t="shared" si="8"/>
        <v>85.378135716042379</v>
      </c>
      <c r="M45" s="7">
        <f t="shared" si="9"/>
        <v>7289.4260583469513</v>
      </c>
      <c r="N45" s="7">
        <f t="shared" si="10"/>
        <v>2.5099404902411333</v>
      </c>
    </row>
    <row r="46" spans="1:14" x14ac:dyDescent="0.25">
      <c r="A46" s="1">
        <v>41944</v>
      </c>
      <c r="B46" s="2">
        <v>3374.9</v>
      </c>
      <c r="C46" s="7">
        <f t="shared" si="3"/>
        <v>3310.7312607615481</v>
      </c>
      <c r="D46" s="7">
        <f t="shared" si="4"/>
        <v>14.345138888888883</v>
      </c>
      <c r="E46" s="7">
        <f t="shared" si="5"/>
        <v>1.0249591160776661</v>
      </c>
      <c r="G46">
        <f t="shared" si="6"/>
        <v>3454.8896171024917</v>
      </c>
      <c r="K46" s="7">
        <f t="shared" si="7"/>
        <v>-79.989617102491593</v>
      </c>
      <c r="L46" s="7">
        <f t="shared" si="8"/>
        <v>79.989617102491593</v>
      </c>
      <c r="M46" s="7">
        <f t="shared" si="9"/>
        <v>6398.3388442032156</v>
      </c>
      <c r="N46" s="7">
        <f t="shared" si="10"/>
        <v>2.3701329551243471</v>
      </c>
    </row>
    <row r="47" spans="1:14" x14ac:dyDescent="0.25">
      <c r="A47" s="1">
        <v>41974</v>
      </c>
      <c r="B47" s="2">
        <v>3692.7</v>
      </c>
      <c r="C47" s="7">
        <f t="shared" si="3"/>
        <v>3311.3654656928675</v>
      </c>
      <c r="D47" s="7">
        <f t="shared" si="4"/>
        <v>14.345138888888883</v>
      </c>
      <c r="E47" s="7">
        <f t="shared" si="5"/>
        <v>1.1176969839872619</v>
      </c>
      <c r="G47">
        <f t="shared" si="6"/>
        <v>3729.1038923451679</v>
      </c>
      <c r="K47" s="7">
        <f t="shared" si="7"/>
        <v>-36.40389234516806</v>
      </c>
      <c r="L47" s="7">
        <f t="shared" si="8"/>
        <v>36.40389234516806</v>
      </c>
      <c r="M47" s="7">
        <f t="shared" si="9"/>
        <v>1325.2433778785858</v>
      </c>
      <c r="N47" s="7">
        <f t="shared" si="10"/>
        <v>0.98583400615181471</v>
      </c>
    </row>
    <row r="48" spans="1:14" x14ac:dyDescent="0.25">
      <c r="A48" s="1">
        <v>42005</v>
      </c>
      <c r="B48" s="2">
        <v>3391.3</v>
      </c>
      <c r="C48" s="7">
        <f t="shared" si="3"/>
        <v>3344.2666306105903</v>
      </c>
      <c r="D48" s="7">
        <f t="shared" si="4"/>
        <v>14.345138888888883</v>
      </c>
      <c r="E48" s="7">
        <f t="shared" si="5"/>
        <v>1.0110121861076378</v>
      </c>
      <c r="G48">
        <f t="shared" si="6"/>
        <v>3347.0874559083913</v>
      </c>
      <c r="K48" s="7">
        <f t="shared" si="7"/>
        <v>44.212544091608834</v>
      </c>
      <c r="L48" s="7">
        <f t="shared" si="8"/>
        <v>44.212544091608834</v>
      </c>
      <c r="M48" s="7">
        <f t="shared" si="9"/>
        <v>1954.7490550524551</v>
      </c>
      <c r="N48" s="7">
        <f t="shared" si="10"/>
        <v>1.3037048946306382</v>
      </c>
    </row>
    <row r="49" spans="1:14" x14ac:dyDescent="0.25">
      <c r="A49" s="1">
        <v>42036</v>
      </c>
      <c r="B49" s="2">
        <v>3027.5</v>
      </c>
      <c r="C49" s="7">
        <f t="shared" si="3"/>
        <v>3328.6496114185993</v>
      </c>
      <c r="D49" s="7">
        <f t="shared" si="4"/>
        <v>14.345138888888883</v>
      </c>
      <c r="E49" s="7">
        <f t="shared" si="5"/>
        <v>0.9140577438892421</v>
      </c>
      <c r="G49">
        <f t="shared" si="6"/>
        <v>3092.8199512173505</v>
      </c>
      <c r="K49" s="7">
        <f t="shared" si="7"/>
        <v>-65.319951217350535</v>
      </c>
      <c r="L49" s="7">
        <f t="shared" si="8"/>
        <v>65.319951217350535</v>
      </c>
      <c r="M49" s="7">
        <f t="shared" si="9"/>
        <v>4266.6960270370537</v>
      </c>
      <c r="N49" s="7">
        <f t="shared" si="10"/>
        <v>2.157554127740728</v>
      </c>
    </row>
    <row r="50" spans="1:14" x14ac:dyDescent="0.25">
      <c r="A50" s="1">
        <v>42064</v>
      </c>
      <c r="B50" s="2">
        <v>3361.9</v>
      </c>
      <c r="C50" s="7">
        <f t="shared" si="3"/>
        <v>3331.5432314893187</v>
      </c>
      <c r="D50" s="7">
        <f t="shared" si="4"/>
        <v>14.345138888888883</v>
      </c>
      <c r="E50" s="7">
        <f t="shared" si="5"/>
        <v>1.0110164090654268</v>
      </c>
      <c r="G50">
        <f t="shared" si="6"/>
        <v>3389.386945215289</v>
      </c>
      <c r="K50" s="7">
        <f t="shared" si="7"/>
        <v>-27.48694521528887</v>
      </c>
      <c r="L50" s="7">
        <f t="shared" si="8"/>
        <v>27.48694521528887</v>
      </c>
      <c r="M50" s="7">
        <f t="shared" si="9"/>
        <v>755.53215726829171</v>
      </c>
      <c r="N50" s="7">
        <f t="shared" si="10"/>
        <v>0.81760151150506755</v>
      </c>
    </row>
    <row r="51" spans="1:14" x14ac:dyDescent="0.25">
      <c r="A51" s="1">
        <v>42095</v>
      </c>
      <c r="B51" s="2">
        <v>3266.5</v>
      </c>
      <c r="C51" s="7">
        <f t="shared" si="3"/>
        <v>3339.7837088052743</v>
      </c>
      <c r="D51" s="7">
        <f t="shared" si="4"/>
        <v>14.345138888888883</v>
      </c>
      <c r="E51" s="7">
        <f t="shared" si="5"/>
        <v>0.97903676877703938</v>
      </c>
      <c r="G51">
        <f t="shared" si="6"/>
        <v>3280.6706806427596</v>
      </c>
      <c r="K51" s="7">
        <f t="shared" si="7"/>
        <v>-14.170680642759635</v>
      </c>
      <c r="L51" s="7">
        <f t="shared" si="8"/>
        <v>14.170680642759635</v>
      </c>
      <c r="M51" s="7">
        <f t="shared" si="9"/>
        <v>200.80818987908262</v>
      </c>
      <c r="N51" s="7">
        <f t="shared" si="10"/>
        <v>0.43381847980283589</v>
      </c>
    </row>
    <row r="52" spans="1:14" x14ac:dyDescent="0.25">
      <c r="A52" s="1">
        <v>42125</v>
      </c>
      <c r="B52" s="2">
        <v>3314</v>
      </c>
      <c r="C52" s="7">
        <f t="shared" si="3"/>
        <v>3358.5599413399032</v>
      </c>
      <c r="D52" s="7">
        <f t="shared" si="4"/>
        <v>14.345138888888883</v>
      </c>
      <c r="E52" s="7">
        <f t="shared" si="5"/>
        <v>0.98602227830290567</v>
      </c>
      <c r="G52">
        <f t="shared" si="6"/>
        <v>3303.6674992519743</v>
      </c>
      <c r="K52" s="7">
        <f t="shared" si="7"/>
        <v>10.332500748025723</v>
      </c>
      <c r="L52" s="7">
        <f t="shared" si="8"/>
        <v>10.332500748025723</v>
      </c>
      <c r="M52" s="7">
        <f t="shared" si="9"/>
        <v>106.76057170795212</v>
      </c>
      <c r="N52" s="7">
        <f t="shared" si="10"/>
        <v>0.31178336596335915</v>
      </c>
    </row>
    <row r="53" spans="1:14" x14ac:dyDescent="0.25">
      <c r="A53" s="1">
        <v>42156</v>
      </c>
      <c r="B53" s="2">
        <v>3257.5</v>
      </c>
      <c r="C53" s="7">
        <f t="shared" si="3"/>
        <v>3411.3103001393538</v>
      </c>
      <c r="D53" s="7">
        <f t="shared" si="4"/>
        <v>14.345138888888883</v>
      </c>
      <c r="E53" s="7">
        <f t="shared" si="5"/>
        <v>0.94912575423693046</v>
      </c>
      <c r="G53">
        <f t="shared" si="6"/>
        <v>3171.994032322531</v>
      </c>
      <c r="K53" s="7">
        <f t="shared" si="7"/>
        <v>85.505967677469016</v>
      </c>
      <c r="L53" s="7">
        <f t="shared" si="8"/>
        <v>85.505967677469016</v>
      </c>
      <c r="M53" s="7">
        <f t="shared" si="9"/>
        <v>7311.2705084603758</v>
      </c>
      <c r="N53" s="7">
        <f t="shared" si="10"/>
        <v>2.6248954006897627</v>
      </c>
    </row>
    <row r="54" spans="1:14" x14ac:dyDescent="0.25">
      <c r="A54" s="1">
        <v>42186</v>
      </c>
      <c r="B54" s="2">
        <v>3445.3</v>
      </c>
      <c r="C54" s="7">
        <f t="shared" si="3"/>
        <v>3433.8693125383438</v>
      </c>
      <c r="D54" s="7">
        <f t="shared" si="4"/>
        <v>14.345138888888883</v>
      </c>
      <c r="E54" s="7">
        <f t="shared" si="5"/>
        <v>1.0020215413033979</v>
      </c>
      <c r="G54">
        <f t="shared" si="6"/>
        <v>3425.85307258173</v>
      </c>
      <c r="K54" s="7">
        <f t="shared" si="7"/>
        <v>19.446927418270207</v>
      </c>
      <c r="L54" s="7">
        <f t="shared" si="8"/>
        <v>19.446927418270207</v>
      </c>
      <c r="M54" s="7">
        <f t="shared" si="9"/>
        <v>378.1829860114695</v>
      </c>
      <c r="N54" s="7">
        <f t="shared" si="10"/>
        <v>0.56444801376571574</v>
      </c>
    </row>
    <row r="55" spans="1:14" x14ac:dyDescent="0.25">
      <c r="A55" s="1">
        <v>42217</v>
      </c>
      <c r="B55" s="2">
        <v>3421.1</v>
      </c>
      <c r="C55" s="7">
        <f t="shared" si="3"/>
        <v>3420.2577062562968</v>
      </c>
      <c r="D55" s="7">
        <f t="shared" si="4"/>
        <v>14.345138888888883</v>
      </c>
      <c r="E55" s="7">
        <f t="shared" si="5"/>
        <v>1.0047647293596851</v>
      </c>
      <c r="G55">
        <f t="shared" si="6"/>
        <v>3488.0503754256752</v>
      </c>
      <c r="K55" s="7">
        <f t="shared" si="7"/>
        <v>-66.950375425675247</v>
      </c>
      <c r="L55" s="7">
        <f t="shared" si="8"/>
        <v>66.950375425675247</v>
      </c>
      <c r="M55" s="7">
        <f t="shared" si="9"/>
        <v>4482.3527696388601</v>
      </c>
      <c r="N55" s="7">
        <f t="shared" si="10"/>
        <v>1.956983877281437</v>
      </c>
    </row>
    <row r="56" spans="1:14" x14ac:dyDescent="0.25">
      <c r="A56" s="1">
        <v>42248</v>
      </c>
      <c r="B56" s="2">
        <v>3444.4</v>
      </c>
      <c r="C56" s="7">
        <f t="shared" si="3"/>
        <v>3438.9074125551983</v>
      </c>
      <c r="D56" s="7">
        <f t="shared" si="4"/>
        <v>14.345138888888883</v>
      </c>
      <c r="E56" s="7">
        <f t="shared" si="5"/>
        <v>1.0009132246624535</v>
      </c>
      <c r="G56">
        <f t="shared" si="6"/>
        <v>3434.2103841109301</v>
      </c>
      <c r="K56" s="7">
        <f t="shared" si="7"/>
        <v>10.189615889069955</v>
      </c>
      <c r="L56" s="7">
        <f t="shared" si="8"/>
        <v>10.189615889069955</v>
      </c>
      <c r="M56" s="7">
        <f t="shared" si="9"/>
        <v>103.8282719667869</v>
      </c>
      <c r="N56" s="7">
        <f t="shared" si="10"/>
        <v>0.29583137524880837</v>
      </c>
    </row>
    <row r="57" spans="1:14" x14ac:dyDescent="0.25">
      <c r="A57" s="1">
        <v>42278</v>
      </c>
      <c r="B57" s="2">
        <v>3525.8</v>
      </c>
      <c r="C57" s="7">
        <f t="shared" si="3"/>
        <v>3443.7512486385185</v>
      </c>
      <c r="D57" s="7">
        <f t="shared" si="4"/>
        <v>14.345138888888883</v>
      </c>
      <c r="E57" s="7">
        <f t="shared" si="5"/>
        <v>1.0253749064479769</v>
      </c>
      <c r="G57">
        <f t="shared" si="6"/>
        <v>3548.9168454437777</v>
      </c>
      <c r="K57" s="7">
        <f t="shared" si="7"/>
        <v>-23.116845443777493</v>
      </c>
      <c r="L57" s="7">
        <f t="shared" si="8"/>
        <v>23.116845443777493</v>
      </c>
      <c r="M57" s="7">
        <f t="shared" si="9"/>
        <v>534.38854327149625</v>
      </c>
      <c r="N57" s="7">
        <f t="shared" si="10"/>
        <v>0.65564823426676189</v>
      </c>
    </row>
    <row r="58" spans="1:14" x14ac:dyDescent="0.25">
      <c r="A58" s="1">
        <v>42309</v>
      </c>
      <c r="B58" s="2">
        <v>3491.3</v>
      </c>
      <c r="C58" s="7">
        <f t="shared" si="3"/>
        <v>3436.2101702745144</v>
      </c>
      <c r="D58" s="7">
        <f t="shared" si="4"/>
        <v>14.345138888888883</v>
      </c>
      <c r="E58" s="7">
        <f t="shared" si="5"/>
        <v>1.0195997139484165</v>
      </c>
      <c r="G58">
        <f t="shared" si="6"/>
        <v>3544.4074166714618</v>
      </c>
      <c r="K58" s="7">
        <f t="shared" si="7"/>
        <v>-53.107416671461579</v>
      </c>
      <c r="L58" s="7">
        <f t="shared" si="8"/>
        <v>53.107416671461579</v>
      </c>
      <c r="M58" s="7">
        <f t="shared" si="9"/>
        <v>2820.3977055162354</v>
      </c>
      <c r="N58" s="7">
        <f t="shared" si="10"/>
        <v>1.5211358712073317</v>
      </c>
    </row>
    <row r="59" spans="1:14" x14ac:dyDescent="0.25">
      <c r="A59" s="1">
        <v>42339</v>
      </c>
      <c r="B59" s="2">
        <v>3819.9</v>
      </c>
      <c r="C59" s="7">
        <f t="shared" si="3"/>
        <v>3436.6572623548418</v>
      </c>
      <c r="D59" s="7">
        <f t="shared" si="4"/>
        <v>14.345138888888883</v>
      </c>
      <c r="E59" s="7">
        <f t="shared" si="5"/>
        <v>1.1139862447034763</v>
      </c>
      <c r="G59">
        <f t="shared" si="6"/>
        <v>3856.6752621331698</v>
      </c>
      <c r="K59" s="7">
        <f t="shared" si="7"/>
        <v>-36.77526213316969</v>
      </c>
      <c r="L59" s="7">
        <f t="shared" si="8"/>
        <v>36.77526213316969</v>
      </c>
      <c r="M59" s="7">
        <f t="shared" si="9"/>
        <v>1352.4199049633446</v>
      </c>
      <c r="N59" s="7">
        <f t="shared" si="10"/>
        <v>0.96272839951751854</v>
      </c>
    </row>
    <row r="60" spans="1:14" x14ac:dyDescent="0.25">
      <c r="A60" s="1">
        <v>42370</v>
      </c>
      <c r="B60" s="2">
        <v>3431.8</v>
      </c>
      <c r="C60" s="7">
        <f t="shared" si="3"/>
        <v>3427.102102445102</v>
      </c>
      <c r="D60" s="7">
        <f t="shared" si="4"/>
        <v>14.345138888888883</v>
      </c>
      <c r="E60" s="7">
        <f t="shared" si="5"/>
        <v>1.0052238799706892</v>
      </c>
      <c r="G60">
        <f t="shared" si="6"/>
        <v>3489.0054819441316</v>
      </c>
      <c r="K60" s="7">
        <f t="shared" si="7"/>
        <v>-57.205481944131407</v>
      </c>
      <c r="L60" s="7">
        <f t="shared" si="8"/>
        <v>57.205481944131407</v>
      </c>
      <c r="M60" s="7">
        <f t="shared" si="9"/>
        <v>3272.4671644603445</v>
      </c>
      <c r="N60" s="7">
        <f t="shared" si="10"/>
        <v>1.666923537039787</v>
      </c>
    </row>
    <row r="61" spans="1:14" x14ac:dyDescent="0.25">
      <c r="A61" s="1">
        <v>42401</v>
      </c>
      <c r="B61" s="2">
        <v>3186.9</v>
      </c>
      <c r="C61" s="7">
        <f t="shared" si="3"/>
        <v>3460.4948566246535</v>
      </c>
      <c r="D61" s="7">
        <f t="shared" si="4"/>
        <v>14.345138888888883</v>
      </c>
      <c r="E61" s="7">
        <f t="shared" si="5"/>
        <v>0.91818816993071017</v>
      </c>
      <c r="G61">
        <f t="shared" si="6"/>
        <v>3145.681501127604</v>
      </c>
      <c r="K61" s="7">
        <f t="shared" si="7"/>
        <v>41.21849887239614</v>
      </c>
      <c r="L61" s="7">
        <f t="shared" si="8"/>
        <v>41.21849887239614</v>
      </c>
      <c r="M61" s="7">
        <f t="shared" si="9"/>
        <v>1698.9646492937218</v>
      </c>
      <c r="N61" s="7">
        <f t="shared" si="10"/>
        <v>1.2933728348048619</v>
      </c>
    </row>
    <row r="62" spans="1:14" x14ac:dyDescent="0.25">
      <c r="A62" s="1">
        <v>42430</v>
      </c>
      <c r="B62" s="2">
        <v>3435.2</v>
      </c>
      <c r="C62" s="7">
        <f t="shared" si="3"/>
        <v>3442.2852556681341</v>
      </c>
      <c r="D62" s="7">
        <f t="shared" si="4"/>
        <v>14.345138888888883</v>
      </c>
      <c r="E62" s="7">
        <f t="shared" si="5"/>
        <v>1.0031668657229622</v>
      </c>
      <c r="G62">
        <f t="shared" si="6"/>
        <v>3513.1202543410254</v>
      </c>
      <c r="K62" s="7">
        <f t="shared" si="7"/>
        <v>-77.920254341025611</v>
      </c>
      <c r="L62" s="7">
        <f t="shared" si="8"/>
        <v>77.920254341025611</v>
      </c>
      <c r="M62" s="7">
        <f t="shared" si="9"/>
        <v>6071.5660365701206</v>
      </c>
      <c r="N62" s="7">
        <f t="shared" si="10"/>
        <v>2.2682887267415466</v>
      </c>
    </row>
    <row r="63" spans="1:14" x14ac:dyDescent="0.25">
      <c r="A63" s="1">
        <v>42461</v>
      </c>
      <c r="B63" s="2">
        <v>3451.7</v>
      </c>
      <c r="C63" s="7">
        <f t="shared" si="3"/>
        <v>3485.7664703702726</v>
      </c>
      <c r="D63" s="7">
        <f t="shared" si="4"/>
        <v>14.345138888888883</v>
      </c>
      <c r="E63" s="7">
        <f t="shared" si="5"/>
        <v>0.98575493256835056</v>
      </c>
      <c r="G63">
        <f t="shared" si="6"/>
        <v>3384.1682523436107</v>
      </c>
      <c r="K63" s="7">
        <f t="shared" si="7"/>
        <v>67.531747656389143</v>
      </c>
      <c r="L63" s="7">
        <f t="shared" si="8"/>
        <v>67.531747656389143</v>
      </c>
      <c r="M63" s="7">
        <f t="shared" si="9"/>
        <v>4560.5369415262203</v>
      </c>
      <c r="N63" s="7">
        <f t="shared" si="10"/>
        <v>1.9564778994811005</v>
      </c>
    </row>
    <row r="64" spans="1:14" x14ac:dyDescent="0.25">
      <c r="A64" s="1">
        <v>42491</v>
      </c>
      <c r="B64" s="2">
        <v>3431</v>
      </c>
      <c r="C64" s="7">
        <f t="shared" si="3"/>
        <v>3491.463341223056</v>
      </c>
      <c r="D64" s="7">
        <f t="shared" si="4"/>
        <v>14.345138888888883</v>
      </c>
      <c r="E64" s="7">
        <f t="shared" si="5"/>
        <v>0.98401721911460149</v>
      </c>
      <c r="G64">
        <f t="shared" si="6"/>
        <v>3451.1880232761678</v>
      </c>
      <c r="K64" s="7">
        <f t="shared" si="7"/>
        <v>-20.188023276167769</v>
      </c>
      <c r="L64" s="7">
        <f t="shared" si="8"/>
        <v>20.188023276167769</v>
      </c>
      <c r="M64" s="7">
        <f t="shared" si="9"/>
        <v>407.5562837990916</v>
      </c>
      <c r="N64" s="7">
        <f t="shared" si="10"/>
        <v>0.58840056182360156</v>
      </c>
    </row>
    <row r="65" spans="1:14" x14ac:dyDescent="0.25">
      <c r="A65" s="1">
        <v>42522</v>
      </c>
      <c r="B65" s="2">
        <v>3313.9</v>
      </c>
      <c r="C65" s="7">
        <f t="shared" si="3"/>
        <v>3499.7768107023539</v>
      </c>
      <c r="D65" s="7">
        <f t="shared" si="4"/>
        <v>14.345138888888883</v>
      </c>
      <c r="E65" s="7">
        <f t="shared" si="5"/>
        <v>0.94778286635754072</v>
      </c>
      <c r="G65">
        <f t="shared" si="6"/>
        <v>3327.4531178964767</v>
      </c>
      <c r="K65" s="7">
        <f t="shared" si="7"/>
        <v>-13.553117896476579</v>
      </c>
      <c r="L65" s="7">
        <f t="shared" si="8"/>
        <v>13.553117896476579</v>
      </c>
      <c r="M65" s="7">
        <f t="shared" si="9"/>
        <v>183.68700471579371</v>
      </c>
      <c r="N65" s="7">
        <f t="shared" si="10"/>
        <v>0.40897787792258605</v>
      </c>
    </row>
    <row r="66" spans="1:14" x14ac:dyDescent="0.25">
      <c r="A66" s="1">
        <v>42552</v>
      </c>
      <c r="B66" s="2">
        <v>3573</v>
      </c>
      <c r="C66" s="7">
        <f t="shared" si="3"/>
        <v>3535.9471196894983</v>
      </c>
      <c r="D66" s="7">
        <f t="shared" si="4"/>
        <v>14.345138888888883</v>
      </c>
      <c r="E66" s="7">
        <f t="shared" si="5"/>
        <v>1.0070990157763842</v>
      </c>
      <c r="G66">
        <f t="shared" si="6"/>
        <v>3521.2258922575188</v>
      </c>
      <c r="K66" s="7">
        <f t="shared" si="7"/>
        <v>51.774107742481192</v>
      </c>
      <c r="L66" s="7">
        <f t="shared" si="8"/>
        <v>51.774107742481192</v>
      </c>
      <c r="M66" s="7">
        <f t="shared" si="9"/>
        <v>2680.5582325300511</v>
      </c>
      <c r="N66" s="7">
        <f t="shared" si="10"/>
        <v>1.4490374403157344</v>
      </c>
    </row>
    <row r="67" spans="1:14" x14ac:dyDescent="0.25">
      <c r="A67" s="1">
        <v>42583</v>
      </c>
      <c r="B67" s="2">
        <v>3647.5</v>
      </c>
      <c r="C67" s="7">
        <f t="shared" si="3"/>
        <v>3584.0464403435994</v>
      </c>
      <c r="D67" s="7">
        <f t="shared" si="4"/>
        <v>14.345138888888883</v>
      </c>
      <c r="E67" s="7">
        <f t="shared" si="5"/>
        <v>1.0125332290500226</v>
      </c>
      <c r="G67">
        <f t="shared" si="6"/>
        <v>3567.2084403382983</v>
      </c>
      <c r="K67" s="7">
        <f t="shared" si="7"/>
        <v>80.29155966170174</v>
      </c>
      <c r="L67" s="7">
        <f t="shared" si="8"/>
        <v>80.29155966170174</v>
      </c>
      <c r="M67" s="7">
        <f t="shared" si="9"/>
        <v>6446.7345529086097</v>
      </c>
      <c r="N67" s="7">
        <f t="shared" si="10"/>
        <v>2.2012764814722892</v>
      </c>
    </row>
    <row r="68" spans="1:14" x14ac:dyDescent="0.25">
      <c r="A68" s="1">
        <v>42614</v>
      </c>
      <c r="B68" s="2">
        <v>3696.3</v>
      </c>
      <c r="C68" s="7">
        <f t="shared" si="3"/>
        <v>3638.3233948306656</v>
      </c>
      <c r="D68" s="7">
        <f t="shared" si="4"/>
        <v>14.345138888888883</v>
      </c>
      <c r="E68" s="7">
        <f t="shared" si="5"/>
        <v>1.0099316974742762</v>
      </c>
      <c r="G68">
        <f t="shared" si="6"/>
        <v>3601.6777191678084</v>
      </c>
      <c r="K68" s="7">
        <f t="shared" si="7"/>
        <v>94.622280832191791</v>
      </c>
      <c r="L68" s="7">
        <f t="shared" si="8"/>
        <v>94.622280832191791</v>
      </c>
      <c r="M68" s="7">
        <f t="shared" si="9"/>
        <v>8953.3760298861707</v>
      </c>
      <c r="N68" s="7">
        <f t="shared" si="10"/>
        <v>2.5599188602708596</v>
      </c>
    </row>
    <row r="69" spans="1:14" x14ac:dyDescent="0.25">
      <c r="A69" s="1">
        <v>42644</v>
      </c>
      <c r="B69" s="2">
        <v>3716.6</v>
      </c>
      <c r="C69" s="7">
        <f t="shared" si="3"/>
        <v>3640.823192811778</v>
      </c>
      <c r="D69" s="7">
        <f t="shared" si="4"/>
        <v>14.345138888888883</v>
      </c>
      <c r="E69" s="7">
        <f t="shared" si="5"/>
        <v>1.0226361748337103</v>
      </c>
      <c r="G69">
        <f t="shared" si="6"/>
        <v>3745.3546560481573</v>
      </c>
      <c r="K69" s="7">
        <f t="shared" si="7"/>
        <v>-28.754656048157358</v>
      </c>
      <c r="L69" s="7">
        <f t="shared" si="8"/>
        <v>28.754656048157358</v>
      </c>
      <c r="M69" s="7">
        <f t="shared" si="9"/>
        <v>826.83024444783257</v>
      </c>
      <c r="N69" s="7">
        <f t="shared" si="10"/>
        <v>0.77368175343478873</v>
      </c>
    </row>
    <row r="70" spans="1:14" x14ac:dyDescent="0.25">
      <c r="A70" s="1">
        <v>42675</v>
      </c>
      <c r="B70" s="2">
        <v>3678.5</v>
      </c>
      <c r="C70" s="7">
        <f t="shared" si="3"/>
        <v>3635.1551246814274</v>
      </c>
      <c r="D70" s="7">
        <f t="shared" si="4"/>
        <v>14.345138888888883</v>
      </c>
      <c r="E70" s="7">
        <f t="shared" si="5"/>
        <v>1.014991397868279</v>
      </c>
      <c r="G70">
        <f t="shared" si="6"/>
        <v>3726.8085854353108</v>
      </c>
      <c r="K70" s="7">
        <f t="shared" si="7"/>
        <v>-48.308585435310761</v>
      </c>
      <c r="L70" s="7">
        <f t="shared" si="8"/>
        <v>48.308585435310761</v>
      </c>
      <c r="M70" s="7">
        <f t="shared" si="9"/>
        <v>2333.7194267607188</v>
      </c>
      <c r="N70" s="7">
        <f t="shared" si="10"/>
        <v>1.3132685995734881</v>
      </c>
    </row>
    <row r="71" spans="1:14" x14ac:dyDescent="0.25">
      <c r="A71" s="1">
        <v>42705</v>
      </c>
      <c r="B71" s="2">
        <v>4047.3</v>
      </c>
      <c r="C71" s="7">
        <f t="shared" si="3"/>
        <v>3642.6018568046261</v>
      </c>
      <c r="D71" s="7">
        <f t="shared" si="4"/>
        <v>14.345138888888883</v>
      </c>
      <c r="E71" s="7">
        <f t="shared" si="5"/>
        <v>1.1122542931580037</v>
      </c>
      <c r="G71">
        <f t="shared" si="6"/>
        <v>4065.4930936590436</v>
      </c>
      <c r="K71" s="7">
        <f t="shared" si="7"/>
        <v>-18.19309365904337</v>
      </c>
      <c r="L71" s="7">
        <f t="shared" si="8"/>
        <v>18.19309365904337</v>
      </c>
      <c r="M71" s="7">
        <f t="shared" si="9"/>
        <v>330.98865688672407</v>
      </c>
      <c r="N71" s="7">
        <f t="shared" si="10"/>
        <v>0.44951186368797391</v>
      </c>
    </row>
    <row r="72" spans="1:14" x14ac:dyDescent="0.25">
      <c r="A72" s="1">
        <v>42736</v>
      </c>
      <c r="B72" s="2">
        <v>3621.4</v>
      </c>
      <c r="C72" s="7">
        <f t="shared" si="3"/>
        <v>3633.9827068764898</v>
      </c>
      <c r="D72" s="7">
        <f t="shared" si="4"/>
        <v>14.345138888888883</v>
      </c>
      <c r="E72" s="7">
        <f t="shared" si="5"/>
        <v>1.0000089106716048</v>
      </c>
      <c r="G72">
        <f t="shared" si="6"/>
        <v>3676.0504478581902</v>
      </c>
      <c r="K72" s="7">
        <f t="shared" si="7"/>
        <v>-54.650447858190091</v>
      </c>
      <c r="L72" s="7">
        <f t="shared" si="8"/>
        <v>54.650447858190091</v>
      </c>
      <c r="M72" s="7">
        <f t="shared" si="9"/>
        <v>2986.671451100754</v>
      </c>
      <c r="N72" s="7">
        <f t="shared" si="10"/>
        <v>1.5090972512892828</v>
      </c>
    </row>
    <row r="73" spans="1:14" x14ac:dyDescent="0.25">
      <c r="A73" s="1">
        <v>42767</v>
      </c>
      <c r="B73" s="2">
        <v>3260.6</v>
      </c>
      <c r="C73" s="7">
        <f t="shared" si="3"/>
        <v>3607.2690935244668</v>
      </c>
      <c r="D73" s="7">
        <f t="shared" si="4"/>
        <v>14.345138888888883</v>
      </c>
      <c r="E73" s="7">
        <f t="shared" si="5"/>
        <v>0.90960835906542348</v>
      </c>
      <c r="G73">
        <f t="shared" si="6"/>
        <v>3349.8514680105632</v>
      </c>
      <c r="K73" s="7">
        <f t="shared" si="7"/>
        <v>-89.251468010563258</v>
      </c>
      <c r="L73" s="7">
        <f t="shared" si="8"/>
        <v>89.251468010563258</v>
      </c>
      <c r="M73" s="7">
        <f t="shared" si="9"/>
        <v>7965.8245420405965</v>
      </c>
      <c r="N73" s="7">
        <f t="shared" si="10"/>
        <v>2.7372713000847471</v>
      </c>
    </row>
    <row r="74" spans="1:14" x14ac:dyDescent="0.25">
      <c r="A74" s="1">
        <v>42795</v>
      </c>
      <c r="B74" s="2">
        <v>3619</v>
      </c>
      <c r="C74" s="7">
        <f t="shared" si="3"/>
        <v>3615.6842096895484</v>
      </c>
      <c r="D74" s="7">
        <f t="shared" si="4"/>
        <v>14.345138888888883</v>
      </c>
      <c r="E74" s="7">
        <f t="shared" si="5"/>
        <v>1.0018161689599037</v>
      </c>
      <c r="G74">
        <f t="shared" si="6"/>
        <v>3633.0833983877778</v>
      </c>
      <c r="K74" s="7">
        <f t="shared" si="7"/>
        <v>-14.083398387777834</v>
      </c>
      <c r="L74" s="7">
        <f t="shared" si="8"/>
        <v>14.083398387777834</v>
      </c>
      <c r="M74" s="7">
        <f t="shared" si="9"/>
        <v>198.3421101488633</v>
      </c>
      <c r="N74" s="7">
        <f t="shared" si="10"/>
        <v>0.38915165481563507</v>
      </c>
    </row>
    <row r="75" spans="1:14" x14ac:dyDescent="0.25">
      <c r="A75" s="1">
        <v>42826</v>
      </c>
      <c r="B75" s="2">
        <v>3567</v>
      </c>
      <c r="C75" s="7">
        <f t="shared" si="3"/>
        <v>3625.1789876780103</v>
      </c>
      <c r="D75" s="7">
        <f t="shared" si="4"/>
        <v>14.345138888888883</v>
      </c>
      <c r="E75" s="7">
        <f t="shared" si="5"/>
        <v>0.9846721721427123</v>
      </c>
      <c r="G75">
        <f t="shared" si="6"/>
        <v>3578.3193357290711</v>
      </c>
      <c r="K75" s="7">
        <f t="shared" si="7"/>
        <v>-11.319335729071099</v>
      </c>
      <c r="L75" s="7">
        <f t="shared" si="8"/>
        <v>11.319335729071099</v>
      </c>
      <c r="M75" s="7">
        <f t="shared" si="9"/>
        <v>128.12736134742556</v>
      </c>
      <c r="N75" s="7">
        <f t="shared" si="10"/>
        <v>0.31733489568463974</v>
      </c>
    </row>
    <row r="76" spans="1:14" x14ac:dyDescent="0.25">
      <c r="A76" s="1">
        <v>42856</v>
      </c>
      <c r="B76" s="2">
        <v>3598.6</v>
      </c>
      <c r="C76" s="7">
        <f t="shared" si="3"/>
        <v>3646.9269507099734</v>
      </c>
      <c r="D76" s="7">
        <f t="shared" si="4"/>
        <v>14.345138888888883</v>
      </c>
      <c r="E76" s="7">
        <f t="shared" si="5"/>
        <v>0.98565702288807655</v>
      </c>
      <c r="G76">
        <f t="shared" si="6"/>
        <v>3581.3544099248593</v>
      </c>
      <c r="K76" s="7">
        <f t="shared" si="7"/>
        <v>17.245590075140626</v>
      </c>
      <c r="L76" s="7">
        <f t="shared" si="8"/>
        <v>17.245590075140626</v>
      </c>
      <c r="M76" s="7">
        <f t="shared" si="9"/>
        <v>297.41037703978884</v>
      </c>
      <c r="N76" s="7">
        <f t="shared" si="10"/>
        <v>0.47923053618464478</v>
      </c>
    </row>
    <row r="77" spans="1:14" x14ac:dyDescent="0.25">
      <c r="A77" s="1">
        <v>42887</v>
      </c>
      <c r="B77" s="2">
        <v>3544.2</v>
      </c>
      <c r="C77" s="7">
        <f t="shared" si="3"/>
        <v>3694.3002535613959</v>
      </c>
      <c r="D77" s="7">
        <f t="shared" si="4"/>
        <v>14.345138888888883</v>
      </c>
      <c r="E77" s="7">
        <f t="shared" si="5"/>
        <v>0.95473919210253388</v>
      </c>
      <c r="G77">
        <f t="shared" si="6"/>
        <v>3470.0909555948724</v>
      </c>
      <c r="K77" s="7">
        <f t="shared" si="7"/>
        <v>74.109044405127406</v>
      </c>
      <c r="L77" s="7">
        <f t="shared" si="8"/>
        <v>74.109044405127406</v>
      </c>
      <c r="M77" s="7">
        <f t="shared" si="9"/>
        <v>5492.1504626411461</v>
      </c>
      <c r="N77" s="7">
        <f t="shared" si="10"/>
        <v>2.0909949891407766</v>
      </c>
    </row>
    <row r="78" spans="1:14" x14ac:dyDescent="0.25">
      <c r="A78" s="1">
        <v>42917</v>
      </c>
      <c r="B78" s="2">
        <v>3698.1</v>
      </c>
      <c r="C78" s="7">
        <f t="shared" si="3"/>
        <v>3693.1800393037961</v>
      </c>
      <c r="D78" s="7">
        <f t="shared" si="4"/>
        <v>14.345138888888883</v>
      </c>
      <c r="E78" s="7">
        <f t="shared" si="5"/>
        <v>1.0036368301556895</v>
      </c>
      <c r="G78">
        <f t="shared" si="6"/>
        <v>3734.9731246003039</v>
      </c>
      <c r="K78" s="7">
        <f t="shared" si="7"/>
        <v>-36.873124600303981</v>
      </c>
      <c r="L78" s="7">
        <f t="shared" si="8"/>
        <v>36.873124600303981</v>
      </c>
      <c r="M78" s="7">
        <f t="shared" si="9"/>
        <v>1359.6273177895428</v>
      </c>
      <c r="N78" s="7">
        <f t="shared" si="10"/>
        <v>0.99708295071263575</v>
      </c>
    </row>
    <row r="79" spans="1:14" x14ac:dyDescent="0.25">
      <c r="A79" s="1">
        <v>42948</v>
      </c>
      <c r="B79" s="2">
        <v>3711.2</v>
      </c>
      <c r="C79" s="7">
        <f t="shared" ref="C79:C109" si="11">$J$1*(B79/E67)+(1-$J$1)*(C78+D78)</f>
        <v>3689.6734674003574</v>
      </c>
      <c r="D79" s="7">
        <f t="shared" ref="D79:D109" si="12">$J$2*(C79-C78)+(1-$J$2)*D78</f>
        <v>14.345138888888883</v>
      </c>
      <c r="E79" s="7">
        <f t="shared" ref="E79:E109" si="13">$J$3*(B79/C79)+(1-$J$3)*E67</f>
        <v>1.0085114333182468</v>
      </c>
      <c r="G79">
        <f t="shared" ref="G79:G109" si="14">(C78+D78)*E67</f>
        <v>3753.9924404597</v>
      </c>
      <c r="K79" s="7">
        <f t="shared" ref="K79:K109" si="15">B79-G79</f>
        <v>-42.792440459700174</v>
      </c>
      <c r="L79" s="7">
        <f t="shared" ref="L79:L109" si="16">ABS(K79)</f>
        <v>42.792440459700174</v>
      </c>
      <c r="M79" s="7">
        <f t="shared" ref="M79:M109" si="17">K79^2</f>
        <v>1831.1929604969844</v>
      </c>
      <c r="N79" s="7">
        <f t="shared" ref="N79:N109" si="18">(L79/B79)*100</f>
        <v>1.1530620947321668</v>
      </c>
    </row>
    <row r="80" spans="1:14" x14ac:dyDescent="0.25">
      <c r="A80" s="1">
        <v>42979</v>
      </c>
      <c r="B80" s="2">
        <v>3729.7</v>
      </c>
      <c r="C80" s="7">
        <f t="shared" si="11"/>
        <v>3699.3736689522798</v>
      </c>
      <c r="D80" s="7">
        <f t="shared" si="12"/>
        <v>14.345138888888883</v>
      </c>
      <c r="E80" s="7">
        <f t="shared" si="13"/>
        <v>1.0088906693165129</v>
      </c>
      <c r="G80">
        <f t="shared" si="14"/>
        <v>3740.8057985260016</v>
      </c>
      <c r="K80" s="7">
        <f t="shared" si="15"/>
        <v>-11.105798526001763</v>
      </c>
      <c r="L80" s="7">
        <f t="shared" si="16"/>
        <v>11.105798526001763</v>
      </c>
      <c r="M80" s="7">
        <f t="shared" si="17"/>
        <v>123.33876090014293</v>
      </c>
      <c r="N80" s="7">
        <f t="shared" si="18"/>
        <v>0.29776653687968907</v>
      </c>
    </row>
    <row r="81" spans="1:14" x14ac:dyDescent="0.25">
      <c r="A81" s="1">
        <v>43009</v>
      </c>
      <c r="B81" s="2">
        <v>3871.1</v>
      </c>
      <c r="C81" s="7">
        <f t="shared" si="11"/>
        <v>3744.0021947553118</v>
      </c>
      <c r="D81" s="7">
        <f t="shared" si="12"/>
        <v>14.345138888888883</v>
      </c>
      <c r="E81" s="7">
        <f t="shared" si="13"/>
        <v>1.0294267774602242</v>
      </c>
      <c r="G81">
        <f t="shared" si="14"/>
        <v>3797.7831960586996</v>
      </c>
      <c r="K81" s="7">
        <f t="shared" si="15"/>
        <v>73.31680394130035</v>
      </c>
      <c r="L81" s="7">
        <f t="shared" si="16"/>
        <v>73.31680394130035</v>
      </c>
      <c r="M81" s="7">
        <f t="shared" si="17"/>
        <v>5375.3537401670746</v>
      </c>
      <c r="N81" s="7">
        <f t="shared" si="18"/>
        <v>1.8939527250988182</v>
      </c>
    </row>
    <row r="82" spans="1:14" x14ac:dyDescent="0.25">
      <c r="A82" s="1">
        <v>43040</v>
      </c>
      <c r="B82" s="2">
        <v>3828.1</v>
      </c>
      <c r="C82" s="7">
        <f t="shared" si="11"/>
        <v>3763.9279422247364</v>
      </c>
      <c r="D82" s="7">
        <f t="shared" si="12"/>
        <v>14.345138888888883</v>
      </c>
      <c r="E82" s="7">
        <f t="shared" si="13"/>
        <v>1.0162268372426677</v>
      </c>
      <c r="G82">
        <f t="shared" si="14"/>
        <v>3814.6902138500463</v>
      </c>
      <c r="K82" s="7">
        <f t="shared" si="15"/>
        <v>13.409786149953561</v>
      </c>
      <c r="L82" s="7">
        <f t="shared" si="16"/>
        <v>13.409786149953561</v>
      </c>
      <c r="M82" s="7">
        <f t="shared" si="17"/>
        <v>179.82236458748636</v>
      </c>
      <c r="N82" s="7">
        <f t="shared" si="18"/>
        <v>0.35029874219465434</v>
      </c>
    </row>
    <row r="83" spans="1:14" x14ac:dyDescent="0.25">
      <c r="A83" s="1">
        <v>43070</v>
      </c>
      <c r="B83" s="2">
        <v>4174.8999999999996</v>
      </c>
      <c r="C83" s="7">
        <f t="shared" si="11"/>
        <v>3767.8292975324557</v>
      </c>
      <c r="D83" s="7">
        <f t="shared" si="12"/>
        <v>14.345138888888883</v>
      </c>
      <c r="E83" s="7">
        <f t="shared" si="13"/>
        <v>1.1097233082782487</v>
      </c>
      <c r="G83">
        <f t="shared" si="14"/>
        <v>4202.4004551919479</v>
      </c>
      <c r="K83" s="7">
        <f t="shared" si="15"/>
        <v>-27.500455191948276</v>
      </c>
      <c r="L83" s="7">
        <f t="shared" si="16"/>
        <v>27.500455191948276</v>
      </c>
      <c r="M83" s="7">
        <f t="shared" si="17"/>
        <v>756.27503576435493</v>
      </c>
      <c r="N83" s="7">
        <f t="shared" si="18"/>
        <v>0.65870931500031804</v>
      </c>
    </row>
    <row r="84" spans="1:14" x14ac:dyDescent="0.25">
      <c r="A84" s="1">
        <v>43101</v>
      </c>
      <c r="B84" s="2">
        <v>3698.8</v>
      </c>
      <c r="C84" s="7">
        <f t="shared" si="11"/>
        <v>3746.9433018707864</v>
      </c>
      <c r="D84" s="7">
        <f t="shared" si="12"/>
        <v>14.345138888888883</v>
      </c>
      <c r="E84" s="7">
        <f t="shared" si="13"/>
        <v>0.99228971246713371</v>
      </c>
      <c r="G84">
        <f t="shared" si="14"/>
        <v>3782.2081381356998</v>
      </c>
      <c r="K84" s="7">
        <f t="shared" si="15"/>
        <v>-83.408138135699573</v>
      </c>
      <c r="L84" s="7">
        <f t="shared" si="16"/>
        <v>83.408138135699573</v>
      </c>
      <c r="M84" s="7">
        <f t="shared" si="17"/>
        <v>6956.9175072639418</v>
      </c>
      <c r="N84" s="7">
        <f t="shared" si="18"/>
        <v>2.2550053567562336</v>
      </c>
    </row>
    <row r="85" spans="1:14" x14ac:dyDescent="0.25">
      <c r="A85" s="1">
        <v>43132</v>
      </c>
      <c r="B85" s="2">
        <v>3377.8</v>
      </c>
      <c r="C85" s="7">
        <f t="shared" si="11"/>
        <v>3741.0884597332179</v>
      </c>
      <c r="D85" s="7">
        <f t="shared" si="12"/>
        <v>14.345138888888883</v>
      </c>
      <c r="E85" s="7">
        <f t="shared" si="13"/>
        <v>0.90557630597520089</v>
      </c>
      <c r="G85">
        <f t="shared" si="14"/>
        <v>3421.2994065711537</v>
      </c>
      <c r="K85" s="7">
        <f t="shared" si="15"/>
        <v>-43.499406571153486</v>
      </c>
      <c r="L85" s="7">
        <f t="shared" si="16"/>
        <v>43.499406571153486</v>
      </c>
      <c r="M85" s="7">
        <f t="shared" si="17"/>
        <v>1892.198372042511</v>
      </c>
      <c r="N85" s="7">
        <f t="shared" si="18"/>
        <v>1.2878029063637126</v>
      </c>
    </row>
    <row r="86" spans="1:14" x14ac:dyDescent="0.25">
      <c r="A86" s="1">
        <v>43160</v>
      </c>
      <c r="B86" s="2">
        <v>3749.1</v>
      </c>
      <c r="C86" s="7">
        <f t="shared" si="11"/>
        <v>3749.8874028849309</v>
      </c>
      <c r="D86" s="7">
        <f t="shared" si="12"/>
        <v>14.345138888888883</v>
      </c>
      <c r="E86" s="7">
        <f t="shared" si="13"/>
        <v>1.0005997482178317</v>
      </c>
      <c r="G86">
        <f t="shared" si="14"/>
        <v>3762.2541005549033</v>
      </c>
      <c r="K86" s="7">
        <f t="shared" si="15"/>
        <v>-13.15410055490338</v>
      </c>
      <c r="L86" s="7">
        <f t="shared" si="16"/>
        <v>13.15410055490338</v>
      </c>
      <c r="M86" s="7">
        <f t="shared" si="17"/>
        <v>173.03036140850941</v>
      </c>
      <c r="N86" s="7">
        <f t="shared" si="18"/>
        <v>0.35086022125052363</v>
      </c>
    </row>
    <row r="87" spans="1:14" x14ac:dyDescent="0.25">
      <c r="A87" s="1">
        <v>43191</v>
      </c>
      <c r="B87" s="2">
        <v>3679.3</v>
      </c>
      <c r="C87" s="7">
        <f t="shared" si="11"/>
        <v>3752.5494357183998</v>
      </c>
      <c r="D87" s="7">
        <f t="shared" si="12"/>
        <v>14.345138888888883</v>
      </c>
      <c r="E87" s="7">
        <f t="shared" si="13"/>
        <v>0.98215540882005814</v>
      </c>
      <c r="G87">
        <f t="shared" si="14"/>
        <v>3706.5350333587103</v>
      </c>
      <c r="K87" s="7">
        <f t="shared" si="15"/>
        <v>-27.235033358710098</v>
      </c>
      <c r="L87" s="7">
        <f t="shared" si="16"/>
        <v>27.235033358710098</v>
      </c>
      <c r="M87" s="7">
        <f t="shared" si="17"/>
        <v>741.74704205005185</v>
      </c>
      <c r="N87" s="7">
        <f t="shared" si="18"/>
        <v>0.7402232315579077</v>
      </c>
    </row>
    <row r="88" spans="1:14" x14ac:dyDescent="0.25">
      <c r="A88" s="1">
        <v>43221</v>
      </c>
      <c r="B88" s="2">
        <v>3666.6</v>
      </c>
      <c r="C88" s="7">
        <f t="shared" si="11"/>
        <v>3747.0674805001518</v>
      </c>
      <c r="D88" s="7">
        <f t="shared" si="12"/>
        <v>14.345138888888883</v>
      </c>
      <c r="E88" s="7">
        <f t="shared" si="13"/>
        <v>0.98137536277412973</v>
      </c>
      <c r="G88">
        <f t="shared" si="14"/>
        <v>3712.8660919406675</v>
      </c>
      <c r="K88" s="7">
        <f t="shared" si="15"/>
        <v>-46.266091940667593</v>
      </c>
      <c r="L88" s="7">
        <f t="shared" si="16"/>
        <v>46.266091940667593</v>
      </c>
      <c r="M88" s="7">
        <f t="shared" si="17"/>
        <v>2140.5512634623069</v>
      </c>
      <c r="N88" s="7">
        <f t="shared" si="18"/>
        <v>1.2618254497536572</v>
      </c>
    </row>
    <row r="89" spans="1:14" x14ac:dyDescent="0.25">
      <c r="A89" s="1">
        <v>43252</v>
      </c>
      <c r="B89" s="2">
        <v>3601.3</v>
      </c>
      <c r="C89" s="7">
        <f t="shared" si="11"/>
        <v>3765.8952252681843</v>
      </c>
      <c r="D89" s="7">
        <f t="shared" si="12"/>
        <v>14.345138888888883</v>
      </c>
      <c r="E89" s="7">
        <f t="shared" si="13"/>
        <v>0.95567215825750096</v>
      </c>
      <c r="G89">
        <f t="shared" si="14"/>
        <v>3591.1680453997683</v>
      </c>
      <c r="K89" s="7">
        <f t="shared" si="15"/>
        <v>10.131954600231893</v>
      </c>
      <c r="L89" s="7">
        <f t="shared" si="16"/>
        <v>10.131954600231893</v>
      </c>
      <c r="M89" s="7">
        <f t="shared" si="17"/>
        <v>102.65650402116022</v>
      </c>
      <c r="N89" s="7">
        <f t="shared" si="18"/>
        <v>0.28134158776641466</v>
      </c>
    </row>
    <row r="90" spans="1:14" x14ac:dyDescent="0.25">
      <c r="A90" s="1">
        <v>43282</v>
      </c>
      <c r="B90" s="2">
        <v>3844</v>
      </c>
      <c r="C90" s="7">
        <f t="shared" si="11"/>
        <v>3801.2886019667276</v>
      </c>
      <c r="D90" s="7">
        <f t="shared" si="12"/>
        <v>14.345138888888883</v>
      </c>
      <c r="E90" s="7">
        <f t="shared" si="13"/>
        <v>1.008199093010854</v>
      </c>
      <c r="G90">
        <f t="shared" si="14"/>
        <v>3793.9884563091941</v>
      </c>
      <c r="K90" s="7">
        <f t="shared" si="15"/>
        <v>50.011543690805865</v>
      </c>
      <c r="L90" s="7">
        <f t="shared" si="16"/>
        <v>50.011543690805865</v>
      </c>
      <c r="M90" s="7">
        <f t="shared" si="17"/>
        <v>2501.1545023373837</v>
      </c>
      <c r="N90" s="7">
        <f t="shared" si="18"/>
        <v>1.3010287120396946</v>
      </c>
    </row>
    <row r="91" spans="1:14" x14ac:dyDescent="0.25">
      <c r="A91" s="1">
        <v>43313</v>
      </c>
      <c r="B91" s="2">
        <v>3908.3</v>
      </c>
      <c r="C91" s="7">
        <f t="shared" si="11"/>
        <v>3840.8432136687247</v>
      </c>
      <c r="D91" s="7">
        <f t="shared" si="12"/>
        <v>14.345138888888883</v>
      </c>
      <c r="E91" s="7">
        <f t="shared" si="13"/>
        <v>1.013945648425846</v>
      </c>
      <c r="G91">
        <f t="shared" si="14"/>
        <v>3848.1102530077615</v>
      </c>
      <c r="K91" s="7">
        <f t="shared" si="15"/>
        <v>60.189746992238724</v>
      </c>
      <c r="L91" s="7">
        <f t="shared" si="16"/>
        <v>60.189746992238724</v>
      </c>
      <c r="M91" s="7">
        <f t="shared" si="17"/>
        <v>3622.8056429897106</v>
      </c>
      <c r="N91" s="7">
        <f t="shared" si="18"/>
        <v>1.5400493051259811</v>
      </c>
    </row>
    <row r="92" spans="1:14" x14ac:dyDescent="0.25">
      <c r="A92" s="1">
        <v>43344</v>
      </c>
      <c r="B92" s="2">
        <v>3863.4</v>
      </c>
      <c r="C92" s="7">
        <f t="shared" si="11"/>
        <v>3844.2761691262076</v>
      </c>
      <c r="D92" s="7">
        <f t="shared" si="12"/>
        <v>14.345138888888883</v>
      </c>
      <c r="E92" s="7">
        <f t="shared" si="13"/>
        <v>1.0065396294211442</v>
      </c>
      <c r="G92">
        <f t="shared" si="14"/>
        <v>3889.4635573530759</v>
      </c>
      <c r="K92" s="7">
        <f t="shared" si="15"/>
        <v>-26.063557353075794</v>
      </c>
      <c r="L92" s="7">
        <f t="shared" si="16"/>
        <v>26.063557353075794</v>
      </c>
      <c r="M92" s="7">
        <f t="shared" si="17"/>
        <v>679.30902189707126</v>
      </c>
      <c r="N92" s="7">
        <f t="shared" si="18"/>
        <v>0.67462746164196796</v>
      </c>
    </row>
    <row r="93" spans="1:14" x14ac:dyDescent="0.25">
      <c r="A93" s="1">
        <v>43374</v>
      </c>
      <c r="B93" s="2">
        <v>3929.1</v>
      </c>
      <c r="C93" s="7">
        <f t="shared" si="11"/>
        <v>3840.9494461057743</v>
      </c>
      <c r="D93" s="7">
        <f t="shared" si="12"/>
        <v>14.345138888888883</v>
      </c>
      <c r="E93" s="7">
        <f t="shared" si="13"/>
        <v>1.0255384933187237</v>
      </c>
      <c r="G93">
        <f t="shared" si="14"/>
        <v>3972.1680985493358</v>
      </c>
      <c r="K93" s="7">
        <f t="shared" si="15"/>
        <v>-43.0680985493359</v>
      </c>
      <c r="L93" s="7">
        <f t="shared" si="16"/>
        <v>43.0680985493359</v>
      </c>
      <c r="M93" s="7">
        <f t="shared" si="17"/>
        <v>1854.8611126553092</v>
      </c>
      <c r="N93" s="7">
        <f t="shared" si="18"/>
        <v>1.0961313926684457</v>
      </c>
    </row>
    <row r="94" spans="1:14" x14ac:dyDescent="0.25">
      <c r="A94" s="1">
        <v>43405</v>
      </c>
      <c r="B94" s="2">
        <v>3934.2</v>
      </c>
      <c r="C94" s="7">
        <f t="shared" si="11"/>
        <v>3862.0889303167642</v>
      </c>
      <c r="D94" s="7">
        <f t="shared" si="12"/>
        <v>14.345138888888883</v>
      </c>
      <c r="E94" s="7">
        <f t="shared" si="13"/>
        <v>1.0176945288847965</v>
      </c>
      <c r="G94">
        <f t="shared" si="14"/>
        <v>3917.8538227479098</v>
      </c>
      <c r="K94" s="7">
        <f t="shared" si="15"/>
        <v>16.346177252090001</v>
      </c>
      <c r="L94" s="7">
        <f t="shared" si="16"/>
        <v>16.346177252090001</v>
      </c>
      <c r="M94" s="7">
        <f t="shared" si="17"/>
        <v>267.19751075674463</v>
      </c>
      <c r="N94" s="7">
        <f t="shared" si="18"/>
        <v>0.41548922912129532</v>
      </c>
    </row>
    <row r="95" spans="1:14" x14ac:dyDescent="0.25">
      <c r="A95" s="1">
        <v>43435</v>
      </c>
      <c r="B95" s="2">
        <v>4278.8999999999996</v>
      </c>
      <c r="C95" s="7">
        <f t="shared" si="11"/>
        <v>3867.7292633641828</v>
      </c>
      <c r="D95" s="7">
        <f t="shared" si="12"/>
        <v>14.345138888888883</v>
      </c>
      <c r="E95" s="7">
        <f t="shared" si="13"/>
        <v>1.1076729179468114</v>
      </c>
      <c r="G95">
        <f t="shared" si="14"/>
        <v>4301.7692396014108</v>
      </c>
      <c r="K95" s="7">
        <f t="shared" si="15"/>
        <v>-22.869239601411209</v>
      </c>
      <c r="L95" s="7">
        <f t="shared" si="16"/>
        <v>22.869239601411209</v>
      </c>
      <c r="M95" s="7">
        <f t="shared" si="17"/>
        <v>523.00211994675476</v>
      </c>
      <c r="N95" s="7">
        <f t="shared" si="18"/>
        <v>0.53446539067076149</v>
      </c>
    </row>
    <row r="96" spans="1:14" x14ac:dyDescent="0.25">
      <c r="A96" s="1">
        <v>43466</v>
      </c>
      <c r="B96" s="2">
        <v>3826.7</v>
      </c>
      <c r="C96" s="7">
        <f t="shared" si="11"/>
        <v>3871.2440336829072</v>
      </c>
      <c r="D96" s="7">
        <f t="shared" si="12"/>
        <v>14.345138888888883</v>
      </c>
      <c r="E96" s="7">
        <f t="shared" si="13"/>
        <v>0.99001068273385839</v>
      </c>
      <c r="G96">
        <f t="shared" si="14"/>
        <v>3852.1424923877203</v>
      </c>
      <c r="K96" s="7">
        <f t="shared" si="15"/>
        <v>-25.442492387720449</v>
      </c>
      <c r="L96" s="7">
        <f t="shared" si="16"/>
        <v>25.442492387720449</v>
      </c>
      <c r="M96" s="7">
        <f t="shared" si="17"/>
        <v>647.320418899213</v>
      </c>
      <c r="N96" s="7">
        <f t="shared" si="18"/>
        <v>0.66486770292211173</v>
      </c>
    </row>
    <row r="97" spans="1:16" x14ac:dyDescent="0.25">
      <c r="A97" s="1">
        <v>43497</v>
      </c>
      <c r="B97" s="2">
        <v>3456</v>
      </c>
      <c r="C97" s="7">
        <f t="shared" si="11"/>
        <v>3856.3444724717947</v>
      </c>
      <c r="D97" s="7">
        <f t="shared" si="12"/>
        <v>14.345138888888883</v>
      </c>
      <c r="E97" s="7">
        <f t="shared" si="13"/>
        <v>0.89993843390353367</v>
      </c>
      <c r="G97">
        <f t="shared" si="14"/>
        <v>3518.6974894348045</v>
      </c>
      <c r="K97" s="7">
        <f t="shared" si="15"/>
        <v>-62.697489434804538</v>
      </c>
      <c r="L97" s="7">
        <f t="shared" si="16"/>
        <v>62.697489434804538</v>
      </c>
      <c r="M97" s="7">
        <f t="shared" si="17"/>
        <v>3930.9751814274268</v>
      </c>
      <c r="N97" s="7">
        <f t="shared" si="18"/>
        <v>1.8141634674422609</v>
      </c>
    </row>
    <row r="98" spans="1:16" x14ac:dyDescent="0.25">
      <c r="A98" s="1">
        <v>43525</v>
      </c>
      <c r="B98" s="2">
        <v>3897.1</v>
      </c>
      <c r="C98" s="7">
        <f t="shared" si="11"/>
        <v>3880.8586416964836</v>
      </c>
      <c r="D98" s="7">
        <f t="shared" si="12"/>
        <v>14.345138888888883</v>
      </c>
      <c r="E98" s="7">
        <f t="shared" si="13"/>
        <v>1.0027521875680616</v>
      </c>
      <c r="G98">
        <f t="shared" si="14"/>
        <v>3873.0110505568769</v>
      </c>
      <c r="K98" s="7">
        <f t="shared" si="15"/>
        <v>24.088949443123056</v>
      </c>
      <c r="L98" s="7">
        <f t="shared" si="16"/>
        <v>24.088949443123056</v>
      </c>
      <c r="M98" s="7">
        <f t="shared" si="17"/>
        <v>580.27748527333858</v>
      </c>
      <c r="N98" s="7">
        <f t="shared" si="18"/>
        <v>0.61812500174804486</v>
      </c>
    </row>
    <row r="99" spans="1:16" x14ac:dyDescent="0.25">
      <c r="A99" s="1">
        <v>43556</v>
      </c>
      <c r="B99" s="2">
        <v>3808.2</v>
      </c>
      <c r="C99" s="7">
        <f t="shared" si="11"/>
        <v>3887.6794604743145</v>
      </c>
      <c r="D99" s="7">
        <f t="shared" si="12"/>
        <v>14.345138888888883</v>
      </c>
      <c r="E99" s="7">
        <f t="shared" si="13"/>
        <v>0.98059486545601182</v>
      </c>
      <c r="G99">
        <f t="shared" si="14"/>
        <v>3825.6954615582627</v>
      </c>
      <c r="K99" s="7">
        <f t="shared" si="15"/>
        <v>-17.495461558262832</v>
      </c>
      <c r="L99" s="7">
        <f t="shared" si="16"/>
        <v>17.495461558262832</v>
      </c>
      <c r="M99" s="7">
        <f t="shared" si="17"/>
        <v>306.09117513665251</v>
      </c>
      <c r="N99" s="7">
        <f t="shared" si="18"/>
        <v>0.45941551279509563</v>
      </c>
    </row>
    <row r="100" spans="1:16" x14ac:dyDescent="0.25">
      <c r="A100" s="1">
        <v>43586</v>
      </c>
      <c r="B100" s="2">
        <v>3829</v>
      </c>
      <c r="C100" s="7">
        <f t="shared" si="11"/>
        <v>3901.8736070401778</v>
      </c>
      <c r="D100" s="7">
        <f t="shared" si="12"/>
        <v>14.345138888888883</v>
      </c>
      <c r="E100" s="7">
        <f t="shared" si="13"/>
        <v>0.98134418567990789</v>
      </c>
      <c r="G100">
        <f t="shared" si="14"/>
        <v>3829.3508067536418</v>
      </c>
      <c r="K100" s="7">
        <f t="shared" si="15"/>
        <v>-0.35080675364179115</v>
      </c>
      <c r="L100" s="7">
        <f t="shared" si="16"/>
        <v>0.35080675364179115</v>
      </c>
      <c r="M100" s="7">
        <f t="shared" si="17"/>
        <v>0.12306537840069234</v>
      </c>
      <c r="N100" s="7">
        <f t="shared" si="18"/>
        <v>9.1618373894434887E-3</v>
      </c>
    </row>
    <row r="101" spans="1:16" x14ac:dyDescent="0.25">
      <c r="A101" s="1">
        <v>43617</v>
      </c>
      <c r="B101" s="2">
        <v>3706</v>
      </c>
      <c r="C101" s="7">
        <f t="shared" si="11"/>
        <v>3900.0325065127963</v>
      </c>
      <c r="D101" s="7">
        <f t="shared" si="12"/>
        <v>14.345138888888883</v>
      </c>
      <c r="E101" s="7">
        <f t="shared" si="13"/>
        <v>0.95241600017002481</v>
      </c>
      <c r="G101">
        <f t="shared" si="14"/>
        <v>3742.6212211305151</v>
      </c>
      <c r="K101" s="7">
        <f t="shared" si="15"/>
        <v>-36.621221130515096</v>
      </c>
      <c r="L101" s="7">
        <f t="shared" si="16"/>
        <v>36.621221130515096</v>
      </c>
      <c r="M101" s="7">
        <f t="shared" si="17"/>
        <v>1341.1138370900853</v>
      </c>
      <c r="N101" s="7">
        <f t="shared" si="18"/>
        <v>0.98816031113100633</v>
      </c>
    </row>
    <row r="102" spans="1:16" x14ac:dyDescent="0.25">
      <c r="A102" s="1">
        <v>43647</v>
      </c>
      <c r="B102" s="2">
        <v>3903.5</v>
      </c>
      <c r="C102" s="7">
        <f t="shared" si="11"/>
        <v>3896.3739667017226</v>
      </c>
      <c r="D102" s="7">
        <f t="shared" si="12"/>
        <v>14.345138888888883</v>
      </c>
      <c r="E102" s="7">
        <f t="shared" si="13"/>
        <v>1.0043746716240658</v>
      </c>
      <c r="G102">
        <f t="shared" si="14"/>
        <v>3946.471991795941</v>
      </c>
      <c r="K102" s="7">
        <f t="shared" si="15"/>
        <v>-42.971991795940994</v>
      </c>
      <c r="L102" s="7">
        <f t="shared" si="16"/>
        <v>42.971991795940994</v>
      </c>
      <c r="M102" s="7">
        <f t="shared" si="17"/>
        <v>1846.59207891042</v>
      </c>
      <c r="N102" s="7">
        <f t="shared" si="18"/>
        <v>1.1008579940038681</v>
      </c>
    </row>
    <row r="103" spans="1:16" x14ac:dyDescent="0.25">
      <c r="A103" s="1">
        <v>43678</v>
      </c>
      <c r="B103" s="2">
        <v>3948.4</v>
      </c>
      <c r="C103" s="7">
        <f t="shared" si="11"/>
        <v>3903.6968298995221</v>
      </c>
      <c r="D103" s="7">
        <f t="shared" si="12"/>
        <v>14.345138888888883</v>
      </c>
      <c r="E103" s="7">
        <f t="shared" si="13"/>
        <v>1.0124482571988405</v>
      </c>
      <c r="G103">
        <f t="shared" si="14"/>
        <v>3965.2566193294169</v>
      </c>
      <c r="K103" s="7">
        <f t="shared" si="15"/>
        <v>-16.856619329416844</v>
      </c>
      <c r="L103" s="7">
        <f t="shared" si="16"/>
        <v>16.856619329416844</v>
      </c>
      <c r="M103" s="7">
        <f t="shared" si="17"/>
        <v>284.1456152168696</v>
      </c>
      <c r="N103" s="7">
        <f t="shared" si="18"/>
        <v>0.42692278719017429</v>
      </c>
    </row>
    <row r="104" spans="1:16" x14ac:dyDescent="0.25">
      <c r="A104" s="1">
        <v>43709</v>
      </c>
      <c r="B104" s="2">
        <v>3926.6</v>
      </c>
      <c r="C104" s="7">
        <f t="shared" si="11"/>
        <v>3910.880781216707</v>
      </c>
      <c r="D104" s="7">
        <f t="shared" si="12"/>
        <v>14.345138888888883</v>
      </c>
      <c r="E104" s="7">
        <f t="shared" si="13"/>
        <v>1.0050265554314102</v>
      </c>
      <c r="G104">
        <f t="shared" si="14"/>
        <v>3943.6645113207774</v>
      </c>
      <c r="K104" s="7">
        <f t="shared" si="15"/>
        <v>-17.064511320777456</v>
      </c>
      <c r="L104" s="7">
        <f t="shared" si="16"/>
        <v>17.064511320777456</v>
      </c>
      <c r="M104" s="7">
        <f t="shared" si="17"/>
        <v>291.19754661694196</v>
      </c>
      <c r="N104" s="7">
        <f t="shared" si="18"/>
        <v>0.43458746296484119</v>
      </c>
    </row>
    <row r="105" spans="1:16" x14ac:dyDescent="0.25">
      <c r="A105" s="1">
        <v>43739</v>
      </c>
      <c r="B105" s="2">
        <v>4043.2</v>
      </c>
      <c r="C105" s="7">
        <f t="shared" si="11"/>
        <v>3932.5284287516306</v>
      </c>
      <c r="D105" s="7">
        <f t="shared" si="12"/>
        <v>14.345138888888883</v>
      </c>
      <c r="E105" s="7">
        <f t="shared" si="13"/>
        <v>1.0271018964955019</v>
      </c>
      <c r="G105">
        <f t="shared" si="14"/>
        <v>4025.4702760406935</v>
      </c>
      <c r="K105" s="7">
        <f t="shared" si="15"/>
        <v>17.729723959306284</v>
      </c>
      <c r="L105" s="7">
        <f t="shared" si="16"/>
        <v>17.729723959306284</v>
      </c>
      <c r="M105" s="7">
        <f t="shared" si="17"/>
        <v>314.3431116731993</v>
      </c>
      <c r="N105" s="7">
        <f t="shared" si="18"/>
        <v>0.43850722099590139</v>
      </c>
    </row>
    <row r="106" spans="1:16" x14ac:dyDescent="0.25">
      <c r="A106" s="1">
        <v>43770</v>
      </c>
      <c r="B106" s="2">
        <v>4067.3</v>
      </c>
      <c r="C106" s="7">
        <f t="shared" si="11"/>
        <v>3967.870471860836</v>
      </c>
      <c r="D106" s="7">
        <f t="shared" si="12"/>
        <v>14.345138888888883</v>
      </c>
      <c r="E106" s="7">
        <f t="shared" si="13"/>
        <v>1.0221156665219635</v>
      </c>
      <c r="G106">
        <f t="shared" si="14"/>
        <v>4016.7116359877746</v>
      </c>
      <c r="K106" s="7">
        <f t="shared" si="15"/>
        <v>50.588364012225611</v>
      </c>
      <c r="L106" s="7">
        <f t="shared" si="16"/>
        <v>50.588364012225611</v>
      </c>
      <c r="M106" s="7">
        <f t="shared" si="17"/>
        <v>2559.1825734334434</v>
      </c>
      <c r="N106" s="7">
        <f t="shared" si="18"/>
        <v>1.2437824604092544</v>
      </c>
    </row>
    <row r="107" spans="1:16" x14ac:dyDescent="0.25">
      <c r="A107" s="1">
        <v>43800</v>
      </c>
      <c r="B107" s="2">
        <v>4389.3</v>
      </c>
      <c r="C107" s="7">
        <f t="shared" si="11"/>
        <v>3973.9434712953807</v>
      </c>
      <c r="D107" s="7">
        <f t="shared" si="12"/>
        <v>14.345138888888883</v>
      </c>
      <c r="E107" s="7">
        <f t="shared" si="13"/>
        <v>1.1057800229872614</v>
      </c>
      <c r="G107">
        <f t="shared" si="14"/>
        <v>4410.9923854524914</v>
      </c>
      <c r="K107" s="7">
        <f t="shared" si="15"/>
        <v>-21.69238545249118</v>
      </c>
      <c r="L107" s="7">
        <f t="shared" si="16"/>
        <v>21.69238545249118</v>
      </c>
      <c r="M107" s="7">
        <f t="shared" si="17"/>
        <v>470.55958661945101</v>
      </c>
      <c r="N107" s="7">
        <f t="shared" si="18"/>
        <v>0.49421059058371902</v>
      </c>
    </row>
    <row r="108" spans="1:16" x14ac:dyDescent="0.25">
      <c r="A108" s="1">
        <v>43831</v>
      </c>
      <c r="B108" s="2">
        <v>3890.1</v>
      </c>
      <c r="C108" s="7">
        <f t="shared" si="11"/>
        <v>3963.3936967207892</v>
      </c>
      <c r="D108" s="7">
        <f t="shared" si="12"/>
        <v>14.345138888888883</v>
      </c>
      <c r="E108" s="7">
        <f t="shared" si="13"/>
        <v>0.98490560801958893</v>
      </c>
      <c r="G108">
        <f t="shared" si="14"/>
        <v>3948.4483299081999</v>
      </c>
      <c r="K108" s="7">
        <f t="shared" si="15"/>
        <v>-58.348329908199958</v>
      </c>
      <c r="L108" s="7">
        <f t="shared" si="16"/>
        <v>58.348329908199958</v>
      </c>
      <c r="M108" s="7">
        <f t="shared" si="17"/>
        <v>3404.5276030761415</v>
      </c>
      <c r="N108" s="7">
        <f t="shared" si="18"/>
        <v>1.4999185087324223</v>
      </c>
    </row>
    <row r="109" spans="1:16" x14ac:dyDescent="0.25">
      <c r="A109" s="1">
        <v>43862</v>
      </c>
      <c r="B109" s="2">
        <v>3621.3</v>
      </c>
      <c r="C109" s="7">
        <f t="shared" si="11"/>
        <v>3997.2549407628803</v>
      </c>
      <c r="D109" s="7">
        <f t="shared" si="12"/>
        <v>14.345138888888883</v>
      </c>
      <c r="E109" s="7">
        <f t="shared" si="13"/>
        <v>0.90354557322015427</v>
      </c>
      <c r="G109">
        <f t="shared" si="14"/>
        <v>3579.7200581958391</v>
      </c>
      <c r="H109" s="4">
        <f>B109</f>
        <v>3621.3</v>
      </c>
      <c r="K109" s="7">
        <f t="shared" si="15"/>
        <v>41.579941804161081</v>
      </c>
      <c r="L109" s="7">
        <f t="shared" si="16"/>
        <v>41.579941804161081</v>
      </c>
      <c r="M109" s="7">
        <f t="shared" si="17"/>
        <v>1728.8915604374222</v>
      </c>
      <c r="N109" s="7">
        <f t="shared" si="18"/>
        <v>1.1482048381564929</v>
      </c>
      <c r="P109" s="4">
        <f>B109</f>
        <v>3621.3</v>
      </c>
    </row>
    <row r="110" spans="1:16" x14ac:dyDescent="0.25">
      <c r="A110" s="1">
        <v>43891</v>
      </c>
      <c r="C110" s="7"/>
      <c r="D110" s="7"/>
      <c r="E110" s="7"/>
      <c r="F110">
        <v>1</v>
      </c>
      <c r="H110" s="7">
        <f>($C$109+$D$109*F110)*E98</f>
        <v>4022.6407555190217</v>
      </c>
      <c r="P110" s="2">
        <v>3007.1</v>
      </c>
    </row>
    <row r="111" spans="1:16" x14ac:dyDescent="0.25">
      <c r="A111" s="1">
        <v>43922</v>
      </c>
      <c r="C111" s="7"/>
      <c r="D111" s="7"/>
      <c r="E111" s="7"/>
      <c r="F111">
        <v>2</v>
      </c>
      <c r="H111" s="7">
        <f t="shared" ref="H111:H120" si="19">($C$109+$D$109*F111)*E99</f>
        <v>3947.8212099081506</v>
      </c>
      <c r="L111" s="3" t="s">
        <v>14</v>
      </c>
      <c r="M111" s="3" t="s">
        <v>15</v>
      </c>
      <c r="N111" s="3" t="s">
        <v>16</v>
      </c>
      <c r="P111" s="2">
        <v>1907.9</v>
      </c>
    </row>
    <row r="112" spans="1:16" x14ac:dyDescent="0.25">
      <c r="A112" s="1">
        <v>43952</v>
      </c>
      <c r="C112" s="7"/>
      <c r="D112" s="7"/>
      <c r="E112" s="7"/>
      <c r="F112">
        <v>3</v>
      </c>
      <c r="H112" s="7">
        <f t="shared" si="19"/>
        <v>3964.9154507220828</v>
      </c>
      <c r="L112" s="7">
        <f>AVERAGE(L2:L109)</f>
        <v>46.846742979037664</v>
      </c>
      <c r="M112" s="7">
        <f t="shared" ref="M112:N112" si="20">AVERAGE(M2:M109)</f>
        <v>3112.8188853840261</v>
      </c>
      <c r="N112" s="7">
        <f t="shared" si="20"/>
        <v>1.4170023390312005</v>
      </c>
      <c r="P112" s="2">
        <v>2499.1</v>
      </c>
    </row>
    <row r="113" spans="1:16" x14ac:dyDescent="0.25">
      <c r="A113" s="1">
        <v>43983</v>
      </c>
      <c r="C113" s="7"/>
      <c r="D113" s="7"/>
      <c r="E113" s="7"/>
      <c r="F113">
        <v>4</v>
      </c>
      <c r="H113" s="7">
        <f t="shared" si="19"/>
        <v>3861.6997215510078</v>
      </c>
      <c r="M113" s="3" t="s">
        <v>17</v>
      </c>
      <c r="P113" s="2">
        <v>3111.8</v>
      </c>
    </row>
    <row r="114" spans="1:16" x14ac:dyDescent="0.25">
      <c r="A114" s="1">
        <v>44013</v>
      </c>
      <c r="C114" s="7"/>
      <c r="D114" s="7"/>
      <c r="E114" s="7"/>
      <c r="F114">
        <v>5</v>
      </c>
      <c r="H114" s="7">
        <f t="shared" si="19"/>
        <v>4086.7810893310393</v>
      </c>
      <c r="M114" s="7">
        <f>SQRT(M112)</f>
        <v>55.792641857004995</v>
      </c>
      <c r="P114" s="2">
        <v>3458</v>
      </c>
    </row>
    <row r="115" spans="1:16" x14ac:dyDescent="0.25">
      <c r="A115" s="1">
        <v>44044</v>
      </c>
      <c r="C115" s="7"/>
      <c r="D115" s="7"/>
      <c r="E115" s="7"/>
      <c r="F115">
        <v>6</v>
      </c>
      <c r="H115" s="7">
        <f t="shared" si="19"/>
        <v>4134.1560635588176</v>
      </c>
      <c r="P115" s="2">
        <v>3229.6</v>
      </c>
    </row>
    <row r="116" spans="1:16" x14ac:dyDescent="0.25">
      <c r="A116" s="1">
        <v>44075</v>
      </c>
      <c r="C116" s="7"/>
      <c r="D116" s="7"/>
      <c r="E116" s="7"/>
      <c r="F116">
        <v>7</v>
      </c>
      <c r="H116" s="7">
        <f t="shared" si="19"/>
        <v>4118.2680829688989</v>
      </c>
      <c r="P116" s="2">
        <v>3342.5</v>
      </c>
    </row>
    <row r="117" spans="1:16" x14ac:dyDescent="0.25">
      <c r="A117" s="1">
        <v>44105</v>
      </c>
      <c r="C117" s="7"/>
      <c r="D117" s="7"/>
      <c r="E117" s="7"/>
      <c r="F117">
        <v>8</v>
      </c>
      <c r="H117" s="7">
        <f t="shared" si="19"/>
        <v>4223.4594852997225</v>
      </c>
      <c r="P117" s="2">
        <v>3615.8</v>
      </c>
    </row>
    <row r="118" spans="1:16" x14ac:dyDescent="0.25">
      <c r="A118" s="1">
        <v>44136</v>
      </c>
      <c r="C118" s="7"/>
      <c r="D118" s="7"/>
      <c r="E118" s="7"/>
      <c r="F118">
        <v>9</v>
      </c>
      <c r="H118" s="7">
        <f t="shared" si="19"/>
        <v>4217.6184188069647</v>
      </c>
      <c r="P118" s="2">
        <v>3805.6</v>
      </c>
    </row>
    <row r="119" spans="1:16" x14ac:dyDescent="0.25">
      <c r="A119" s="1">
        <v>44166</v>
      </c>
      <c r="C119" s="7"/>
      <c r="D119" s="7"/>
      <c r="E119" s="7"/>
      <c r="F119">
        <v>10</v>
      </c>
      <c r="H119" s="7">
        <f t="shared" si="19"/>
        <v>4578.7103403858318</v>
      </c>
      <c r="P119" s="2">
        <v>4260.1000000000004</v>
      </c>
    </row>
    <row r="120" spans="1:16" x14ac:dyDescent="0.25">
      <c r="A120" s="1">
        <v>44197</v>
      </c>
      <c r="C120" s="7"/>
      <c r="D120" s="7"/>
      <c r="E120" s="7"/>
      <c r="F120">
        <v>11</v>
      </c>
      <c r="H120" s="7">
        <f t="shared" si="19"/>
        <v>4092.3334929757225</v>
      </c>
      <c r="P120" s="2">
        <v>3783.9</v>
      </c>
    </row>
    <row r="121" spans="1:16" x14ac:dyDescent="0.25">
      <c r="A121" s="1">
        <v>44228</v>
      </c>
      <c r="C121" s="7"/>
      <c r="D121" s="7"/>
      <c r="E121" s="7"/>
      <c r="F121">
        <v>12</v>
      </c>
      <c r="H121" s="7">
        <f>($C$109+$D$109*F121)*E109</f>
        <v>3767.2398476420963</v>
      </c>
      <c r="P121" s="2">
        <v>3440.4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HES A0.5 B0.2</vt:lpstr>
      <vt:lpstr>HES SOLVE</vt:lpstr>
      <vt:lpstr>WES A0.5 B0.2 G0.1</vt:lpstr>
      <vt:lpstr>WES SOLVE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Montgomery Simes</cp:lastModifiedBy>
  <dcterms:created xsi:type="dcterms:W3CDTF">2021-04-15T07:01:02Z</dcterms:created>
  <dcterms:modified xsi:type="dcterms:W3CDTF">2021-04-22T00:53:46Z</dcterms:modified>
</cp:coreProperties>
</file>