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ev\MoonbeamInteractive\item-attachment\references\"/>
    </mc:Choice>
  </mc:AlternateContent>
  <bookViews>
    <workbookView xWindow="0" yWindow="0" windowWidth="19530" windowHeight="10650"/>
  </bookViews>
  <sheets>
    <sheet name="Dividers" sheetId="1" r:id="rId1"/>
    <sheet name="Resistor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0" i="1" l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29" i="1"/>
  <c r="R29" i="1"/>
  <c r="R30" i="1" s="1"/>
  <c r="R31" i="1" s="1"/>
  <c r="R32" i="1" s="1"/>
  <c r="R33" i="1" s="1"/>
  <c r="R34" i="1" s="1"/>
  <c r="R35" i="1" s="1"/>
  <c r="R36" i="1" s="1"/>
  <c r="R37" i="1" s="1"/>
  <c r="R38" i="1" s="1"/>
  <c r="R39" i="1" s="1"/>
  <c r="R40" i="1" s="1"/>
  <c r="R41" i="1" s="1"/>
  <c r="R42" i="1" s="1"/>
  <c r="R43" i="1" s="1"/>
  <c r="D3" i="1"/>
  <c r="E3" i="1" s="1"/>
  <c r="I3" i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D19" i="1"/>
  <c r="E19" i="1" s="1"/>
  <c r="B4" i="1"/>
  <c r="D4" i="1" s="1"/>
  <c r="E4" i="1" s="1"/>
  <c r="D2" i="1"/>
  <c r="E2" i="1" s="1"/>
  <c r="G2" i="1" s="1"/>
  <c r="B5" i="1" l="1"/>
  <c r="B6" i="1" s="1"/>
  <c r="B7" i="1" s="1"/>
  <c r="J19" i="1"/>
  <c r="G19" i="1"/>
  <c r="G3" i="1"/>
  <c r="J3" i="1"/>
  <c r="J2" i="1"/>
  <c r="J4" i="1"/>
  <c r="G4" i="1"/>
  <c r="D5" i="1" l="1"/>
  <c r="E5" i="1" s="1"/>
  <c r="J5" i="1" s="1"/>
  <c r="K5" i="1" s="1"/>
  <c r="L5" i="1" s="1"/>
  <c r="D6" i="1"/>
  <c r="E6" i="1" s="1"/>
  <c r="K19" i="1"/>
  <c r="L19" i="1" s="1"/>
  <c r="B8" i="1"/>
  <c r="D7" i="1"/>
  <c r="E7" i="1" s="1"/>
  <c r="K2" i="1"/>
  <c r="L2" i="1" s="1"/>
  <c r="K3" i="1"/>
  <c r="L3" i="1" s="1"/>
  <c r="K4" i="1"/>
  <c r="L4" i="1" s="1"/>
  <c r="G5" i="1" l="1"/>
  <c r="J6" i="1"/>
  <c r="K6" i="1" s="1"/>
  <c r="L6" i="1" s="1"/>
  <c r="G6" i="1"/>
  <c r="V19" i="1"/>
  <c r="W19" i="1" s="1"/>
  <c r="X19" i="1" s="1"/>
  <c r="R19" i="1"/>
  <c r="S19" i="1" s="1"/>
  <c r="T19" i="1" s="1"/>
  <c r="N19" i="1"/>
  <c r="O19" i="1" s="1"/>
  <c r="P19" i="1" s="1"/>
  <c r="G7" i="1"/>
  <c r="J7" i="1"/>
  <c r="K7" i="1" s="1"/>
  <c r="L7" i="1" s="1"/>
  <c r="R7" i="1" s="1"/>
  <c r="S7" i="1" s="1"/>
  <c r="T7" i="1" s="1"/>
  <c r="D8" i="1"/>
  <c r="E8" i="1" s="1"/>
  <c r="B9" i="1"/>
  <c r="V3" i="1"/>
  <c r="W3" i="1" s="1"/>
  <c r="X3" i="1" s="1"/>
  <c r="R3" i="1"/>
  <c r="S3" i="1" s="1"/>
  <c r="T3" i="1" s="1"/>
  <c r="N3" i="1"/>
  <c r="O3" i="1" s="1"/>
  <c r="P3" i="1" s="1"/>
  <c r="R5" i="1"/>
  <c r="S5" i="1" s="1"/>
  <c r="T5" i="1" s="1"/>
  <c r="N5" i="1"/>
  <c r="O5" i="1" s="1"/>
  <c r="P5" i="1" s="1"/>
  <c r="V5" i="1"/>
  <c r="W5" i="1" s="1"/>
  <c r="X5" i="1" s="1"/>
  <c r="V4" i="1"/>
  <c r="W4" i="1" s="1"/>
  <c r="X4" i="1" s="1"/>
  <c r="N4" i="1"/>
  <c r="O4" i="1" s="1"/>
  <c r="P4" i="1" s="1"/>
  <c r="R4" i="1"/>
  <c r="S4" i="1" s="1"/>
  <c r="T4" i="1" s="1"/>
  <c r="R6" i="1"/>
  <c r="S6" i="1" s="1"/>
  <c r="T6" i="1" s="1"/>
  <c r="N6" i="1"/>
  <c r="O6" i="1" s="1"/>
  <c r="P6" i="1" s="1"/>
  <c r="V6" i="1"/>
  <c r="W6" i="1" s="1"/>
  <c r="X6" i="1" s="1"/>
  <c r="V2" i="1"/>
  <c r="W2" i="1" s="1"/>
  <c r="X2" i="1" s="1"/>
  <c r="N2" i="1"/>
  <c r="O2" i="1" s="1"/>
  <c r="P2" i="1" s="1"/>
  <c r="R2" i="1"/>
  <c r="S2" i="1" s="1"/>
  <c r="T2" i="1" s="1"/>
  <c r="V7" i="1" l="1"/>
  <c r="W7" i="1" s="1"/>
  <c r="X7" i="1" s="1"/>
  <c r="N7" i="1"/>
  <c r="O7" i="1" s="1"/>
  <c r="P7" i="1" s="1"/>
  <c r="B10" i="1"/>
  <c r="D9" i="1"/>
  <c r="E9" i="1" s="1"/>
  <c r="J8" i="1"/>
  <c r="K8" i="1" s="1"/>
  <c r="L8" i="1" s="1"/>
  <c r="G8" i="1"/>
  <c r="V8" i="1" l="1"/>
  <c r="W8" i="1" s="1"/>
  <c r="X8" i="1" s="1"/>
  <c r="R8" i="1"/>
  <c r="S8" i="1" s="1"/>
  <c r="T8" i="1" s="1"/>
  <c r="N8" i="1"/>
  <c r="O8" i="1" s="1"/>
  <c r="P8" i="1" s="1"/>
  <c r="G9" i="1"/>
  <c r="J9" i="1"/>
  <c r="K9" i="1" s="1"/>
  <c r="L9" i="1" s="1"/>
  <c r="D10" i="1"/>
  <c r="E10" i="1" s="1"/>
  <c r="B11" i="1"/>
  <c r="D11" i="1" l="1"/>
  <c r="E11" i="1" s="1"/>
  <c r="B12" i="1"/>
  <c r="G10" i="1"/>
  <c r="J10" i="1"/>
  <c r="K10" i="1" s="1"/>
  <c r="L10" i="1" s="1"/>
  <c r="R9" i="1"/>
  <c r="S9" i="1" s="1"/>
  <c r="T9" i="1" s="1"/>
  <c r="N9" i="1"/>
  <c r="O9" i="1" s="1"/>
  <c r="P9" i="1" s="1"/>
  <c r="V9" i="1"/>
  <c r="W9" i="1" s="1"/>
  <c r="X9" i="1" s="1"/>
  <c r="D12" i="1" l="1"/>
  <c r="E12" i="1" s="1"/>
  <c r="B13" i="1"/>
  <c r="N10" i="1"/>
  <c r="O10" i="1" s="1"/>
  <c r="P10" i="1" s="1"/>
  <c r="V10" i="1"/>
  <c r="W10" i="1" s="1"/>
  <c r="X10" i="1" s="1"/>
  <c r="R10" i="1"/>
  <c r="S10" i="1" s="1"/>
  <c r="T10" i="1" s="1"/>
  <c r="J11" i="1"/>
  <c r="K11" i="1" s="1"/>
  <c r="L11" i="1" s="1"/>
  <c r="G11" i="1"/>
  <c r="V11" i="1" l="1"/>
  <c r="W11" i="1" s="1"/>
  <c r="X11" i="1" s="1"/>
  <c r="R11" i="1"/>
  <c r="S11" i="1" s="1"/>
  <c r="T11" i="1" s="1"/>
  <c r="N11" i="1"/>
  <c r="O11" i="1" s="1"/>
  <c r="P11" i="1" s="1"/>
  <c r="B14" i="1"/>
  <c r="D13" i="1"/>
  <c r="E13" i="1" s="1"/>
  <c r="J12" i="1"/>
  <c r="K12" i="1" s="1"/>
  <c r="L12" i="1" s="1"/>
  <c r="G12" i="1"/>
  <c r="V12" i="1" l="1"/>
  <c r="W12" i="1" s="1"/>
  <c r="X12" i="1" s="1"/>
  <c r="R12" i="1"/>
  <c r="S12" i="1" s="1"/>
  <c r="T12" i="1" s="1"/>
  <c r="N12" i="1"/>
  <c r="O12" i="1" s="1"/>
  <c r="P12" i="1" s="1"/>
  <c r="J13" i="1"/>
  <c r="K13" i="1" s="1"/>
  <c r="L13" i="1" s="1"/>
  <c r="G13" i="1"/>
  <c r="D14" i="1"/>
  <c r="E14" i="1" s="1"/>
  <c r="B15" i="1"/>
  <c r="J14" i="1" l="1"/>
  <c r="K14" i="1" s="1"/>
  <c r="L14" i="1" s="1"/>
  <c r="G14" i="1"/>
  <c r="N13" i="1"/>
  <c r="O13" i="1" s="1"/>
  <c r="P13" i="1" s="1"/>
  <c r="V13" i="1"/>
  <c r="W13" i="1" s="1"/>
  <c r="X13" i="1" s="1"/>
  <c r="R13" i="1"/>
  <c r="S13" i="1" s="1"/>
  <c r="T13" i="1" s="1"/>
  <c r="B16" i="1"/>
  <c r="D15" i="1"/>
  <c r="E15" i="1" s="1"/>
  <c r="J15" i="1" l="1"/>
  <c r="K15" i="1" s="1"/>
  <c r="L15" i="1" s="1"/>
  <c r="G15" i="1"/>
  <c r="B17" i="1"/>
  <c r="D16" i="1"/>
  <c r="E16" i="1" s="1"/>
  <c r="R14" i="1"/>
  <c r="S14" i="1" s="1"/>
  <c r="T14" i="1" s="1"/>
  <c r="N14" i="1"/>
  <c r="O14" i="1" s="1"/>
  <c r="P14" i="1" s="1"/>
  <c r="V14" i="1"/>
  <c r="W14" i="1" s="1"/>
  <c r="X14" i="1" s="1"/>
  <c r="B18" i="1" l="1"/>
  <c r="D18" i="1" s="1"/>
  <c r="E18" i="1" s="1"/>
  <c r="D17" i="1"/>
  <c r="E17" i="1" s="1"/>
  <c r="G16" i="1"/>
  <c r="J16" i="1"/>
  <c r="R15" i="1"/>
  <c r="S15" i="1" s="1"/>
  <c r="T15" i="1" s="1"/>
  <c r="V15" i="1"/>
  <c r="W15" i="1" s="1"/>
  <c r="X15" i="1" s="1"/>
  <c r="N15" i="1"/>
  <c r="O15" i="1" s="1"/>
  <c r="P15" i="1" s="1"/>
  <c r="K16" i="1" l="1"/>
  <c r="L16" i="1" s="1"/>
  <c r="J17" i="1"/>
  <c r="K17" i="1" s="1"/>
  <c r="L17" i="1" s="1"/>
  <c r="G17" i="1"/>
  <c r="J18" i="1"/>
  <c r="K18" i="1" s="1"/>
  <c r="L18" i="1" s="1"/>
  <c r="G18" i="1"/>
  <c r="V16" i="1" l="1"/>
  <c r="W16" i="1" s="1"/>
  <c r="X16" i="1" s="1"/>
  <c r="N16" i="1"/>
  <c r="O16" i="1" s="1"/>
  <c r="P16" i="1" s="1"/>
  <c r="R16" i="1"/>
  <c r="S16" i="1" s="1"/>
  <c r="T16" i="1" s="1"/>
  <c r="V18" i="1"/>
  <c r="W18" i="1" s="1"/>
  <c r="X18" i="1" s="1"/>
  <c r="R18" i="1"/>
  <c r="S18" i="1" s="1"/>
  <c r="T18" i="1" s="1"/>
  <c r="N18" i="1"/>
  <c r="O18" i="1" s="1"/>
  <c r="P18" i="1" s="1"/>
  <c r="N17" i="1"/>
  <c r="O17" i="1" s="1"/>
  <c r="P17" i="1" s="1"/>
  <c r="R17" i="1"/>
  <c r="S17" i="1" s="1"/>
  <c r="T17" i="1" s="1"/>
  <c r="V17" i="1"/>
  <c r="W17" i="1" s="1"/>
  <c r="X17" i="1" s="1"/>
  <c r="T22" i="1" l="1"/>
  <c r="T20" i="1"/>
  <c r="T21" i="1"/>
</calcChain>
</file>

<file path=xl/sharedStrings.xml><?xml version="1.0" encoding="utf-8"?>
<sst xmlns="http://schemas.openxmlformats.org/spreadsheetml/2006/main" count="30" uniqueCount="28">
  <si>
    <t>Level ID</t>
  </si>
  <si>
    <t>Percent</t>
  </si>
  <si>
    <t>R1</t>
  </si>
  <si>
    <t>R2</t>
  </si>
  <si>
    <t>Fixed R1</t>
  </si>
  <si>
    <t>Fixed R2</t>
  </si>
  <si>
    <t>Vout</t>
  </si>
  <si>
    <t>Vcc</t>
  </si>
  <si>
    <t>E6 (20%)</t>
  </si>
  <si>
    <t>E12 (10%)</t>
  </si>
  <si>
    <t>E24 (5%)</t>
  </si>
  <si>
    <t>R1 E12</t>
  </si>
  <si>
    <t>LOG10</t>
  </si>
  <si>
    <t>BASE100</t>
  </si>
  <si>
    <t>R1 E24</t>
  </si>
  <si>
    <t>R1 E24 ERROR</t>
  </si>
  <si>
    <t>R1 E24 BASE 100</t>
  </si>
  <si>
    <t>R1 E12 BASE 100</t>
  </si>
  <si>
    <t>R1 E12 ERROR</t>
  </si>
  <si>
    <t>E48 (2%)</t>
  </si>
  <si>
    <t>R1 E48 BASE 100</t>
  </si>
  <si>
    <t>R1 E48</t>
  </si>
  <si>
    <t>R1 E48 ERROR</t>
  </si>
  <si>
    <t>Levels (17)</t>
  </si>
  <si>
    <t>Min</t>
  </si>
  <si>
    <t>Mean</t>
  </si>
  <si>
    <t>Max</t>
  </si>
  <si>
    <t>ERJ-8ENF6202V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</si>
</sst>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9" fontId="0" fillId="0" borderId="0" xfId="1" applyFont="1"/>
    <xf numFmtId="2" fontId="0" fillId="0" borderId="0" xfId="0" applyNumberFormat="1"/>
    <xf numFmtId="1" fontId="0" fillId="0" borderId="0" xfId="0" applyNumberFormat="1"/>
    <xf numFmtId="165" fontId="0" fillId="0" borderId="0" xfId="0" applyNumberFormat="1"/>
    <xf numFmtId="165" fontId="2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4"/>
  <sheetViews>
    <sheetView tabSelected="1" topLeftCell="P22" workbookViewId="0">
      <selection activeCell="Y38" sqref="Y38"/>
    </sheetView>
  </sheetViews>
  <sheetFormatPr defaultRowHeight="15" x14ac:dyDescent="0.25"/>
  <cols>
    <col min="10" max="10" width="9.5703125" style="2" bestFit="1" customWidth="1"/>
    <col min="11" max="12" width="9.140625" style="3"/>
    <col min="13" max="13" width="3.7109375" style="3" customWidth="1"/>
    <col min="17" max="17" width="3.7109375" style="3" customWidth="1"/>
    <col min="20" max="20" width="9.140625" style="4"/>
    <col min="21" max="21" width="3.7109375" style="3" customWidth="1"/>
  </cols>
  <sheetData>
    <row r="1" spans="1:24" x14ac:dyDescent="0.25">
      <c r="A1" t="s">
        <v>7</v>
      </c>
      <c r="B1" t="s">
        <v>0</v>
      </c>
      <c r="C1" t="s">
        <v>23</v>
      </c>
      <c r="D1" t="s">
        <v>1</v>
      </c>
      <c r="E1" t="s">
        <v>6</v>
      </c>
      <c r="F1" t="s">
        <v>4</v>
      </c>
      <c r="G1" t="s">
        <v>3</v>
      </c>
      <c r="I1" t="s">
        <v>5</v>
      </c>
      <c r="J1" s="2" t="s">
        <v>2</v>
      </c>
      <c r="K1" s="3" t="s">
        <v>12</v>
      </c>
      <c r="L1" s="3" t="s">
        <v>13</v>
      </c>
      <c r="N1" t="s">
        <v>17</v>
      </c>
      <c r="O1" t="s">
        <v>11</v>
      </c>
      <c r="P1" t="s">
        <v>18</v>
      </c>
      <c r="R1" t="s">
        <v>16</v>
      </c>
      <c r="S1" t="s">
        <v>14</v>
      </c>
      <c r="T1" s="4" t="s">
        <v>15</v>
      </c>
      <c r="V1" t="s">
        <v>20</v>
      </c>
      <c r="W1" t="s">
        <v>21</v>
      </c>
      <c r="X1" t="s">
        <v>22</v>
      </c>
    </row>
    <row r="2" spans="1:24" x14ac:dyDescent="0.25">
      <c r="A2">
        <v>3.3</v>
      </c>
      <c r="B2">
        <v>0.01</v>
      </c>
      <c r="C2">
        <v>16</v>
      </c>
      <c r="D2">
        <f t="shared" ref="D2:D18" si="0">B2/C2</f>
        <v>6.2500000000000001E-4</v>
      </c>
      <c r="E2">
        <f>D2*A2</f>
        <v>2.0625000000000001E-3</v>
      </c>
      <c r="F2">
        <v>100</v>
      </c>
      <c r="G2">
        <f>F2/((A2-E2)-1)</f>
        <v>43.517284521445866</v>
      </c>
      <c r="H2">
        <v>100</v>
      </c>
      <c r="I2">
        <v>33000</v>
      </c>
      <c r="J2" s="2">
        <f>I2*A2/E2-I2</f>
        <v>52767000</v>
      </c>
      <c r="K2" s="3">
        <f>FLOOR(LOG(J2,10),1)-2</f>
        <v>5</v>
      </c>
      <c r="L2" s="3">
        <f>J2/(10^K2)</f>
        <v>527.66999999999996</v>
      </c>
      <c r="N2">
        <f>INDEX(Resistors!$B$2:$B$49,MATCH(TRUE,INDEX(ABS(Resistors!$B$2:$B$49-Dividers!$L2)=MIN(INDEX(ABS(Resistors!$B$2:$B$49-Dividers!$L2),,)),,),0))</f>
        <v>560</v>
      </c>
      <c r="O2">
        <f>N2*10^$K2</f>
        <v>56000000</v>
      </c>
      <c r="P2" s="1">
        <f>ABS($J2-O2)/O2</f>
        <v>5.7732142857142857E-2</v>
      </c>
      <c r="R2">
        <f>INDEX(Resistors!$C$2:$C$49,MATCH(TRUE,INDEX(ABS(Resistors!$C$2:$C$49-Dividers!$L2)=MIN(INDEX(ABS(Resistors!$C$2:$C$49-Dividers!$L2),,)),,),0))</f>
        <v>510</v>
      </c>
      <c r="S2">
        <f>R2*10^$K2</f>
        <v>51000000</v>
      </c>
      <c r="T2" s="5">
        <f>ABS($J2-S2)/S2</f>
        <v>3.4647058823529413E-2</v>
      </c>
      <c r="V2">
        <f>INDEX(Resistors!$D$2:$D$49,MATCH(TRUE,INDEX(ABS(Resistors!$D$2:$D$49-Dividers!$L2)=MIN(INDEX(ABS(Resistors!$D$2:$D$49-Dividers!$L2),,)),,),0))</f>
        <v>536</v>
      </c>
      <c r="W2">
        <f>V2*10^$K2</f>
        <v>53600000</v>
      </c>
      <c r="X2" s="1">
        <f>ABS($J2-W2)/W2</f>
        <v>1.5541044776119404E-2</v>
      </c>
    </row>
    <row r="3" spans="1:24" x14ac:dyDescent="0.25">
      <c r="A3">
        <v>3.3</v>
      </c>
      <c r="B3">
        <v>0.5</v>
      </c>
      <c r="C3">
        <v>16</v>
      </c>
      <c r="D3">
        <f t="shared" si="0"/>
        <v>3.125E-2</v>
      </c>
      <c r="E3">
        <f t="shared" ref="E3:E18" si="1">D3*A3</f>
        <v>0.10312499999999999</v>
      </c>
      <c r="F3">
        <v>100</v>
      </c>
      <c r="G3">
        <f t="shared" ref="G3:G18" si="2">F3/((A3-E3)-1)</f>
        <v>45.519203413940261</v>
      </c>
      <c r="H3">
        <v>120</v>
      </c>
      <c r="I3">
        <f>I2</f>
        <v>33000</v>
      </c>
      <c r="J3" s="2">
        <f>I3*A3/E3-I3</f>
        <v>1023000</v>
      </c>
      <c r="K3" s="3">
        <f t="shared" ref="K3:K19" si="3">FLOOR(LOG(J3,10),1)-2</f>
        <v>4</v>
      </c>
      <c r="L3" s="3">
        <f t="shared" ref="L3:L18" si="4">J3/(10^K3)</f>
        <v>102.3</v>
      </c>
      <c r="N3">
        <f>INDEX(Resistors!$B$2:$B$49,MATCH(TRUE,INDEX(ABS(Resistors!$B$2:$B$49-Dividers!$L3)=MIN(INDEX(ABS(Resistors!$B$2:$B$49-Dividers!$L3),,)),,),0))</f>
        <v>100</v>
      </c>
      <c r="O3">
        <f t="shared" ref="O3:O19" si="5">N3*10^$K3</f>
        <v>1000000</v>
      </c>
      <c r="P3" s="1">
        <f t="shared" ref="P3:P19" si="6">ABS($J3-O3)/O3</f>
        <v>2.3E-2</v>
      </c>
      <c r="R3">
        <f>INDEX(Resistors!$C$2:$C$49,MATCH(TRUE,INDEX(ABS(Resistors!$C$2:$C$49-Dividers!$L3)=MIN(INDEX(ABS(Resistors!$C$2:$C$49-Dividers!$L3),,)),,),0))</f>
        <v>100</v>
      </c>
      <c r="S3">
        <f t="shared" ref="S3:S19" si="7">R3*10^$K3</f>
        <v>1000000</v>
      </c>
      <c r="T3" s="5">
        <f t="shared" ref="T3:T19" si="8">ABS($J3-S3)/S3</f>
        <v>2.3E-2</v>
      </c>
      <c r="V3">
        <f>INDEX(Resistors!$D$2:$D$49,MATCH(TRUE,INDEX(ABS(Resistors!$D$2:$D$49-Dividers!$L3)=MIN(INDEX(ABS(Resistors!$D$2:$D$49-Dividers!$L3),,)),,),0))</f>
        <v>100</v>
      </c>
      <c r="W3">
        <f t="shared" ref="W3:W19" si="9">V3*10^$K3</f>
        <v>1000000</v>
      </c>
      <c r="X3" s="1">
        <f t="shared" ref="X3:X19" si="10">ABS($J3-W3)/W3</f>
        <v>2.3E-2</v>
      </c>
    </row>
    <row r="4" spans="1:24" x14ac:dyDescent="0.25">
      <c r="A4">
        <v>3.3</v>
      </c>
      <c r="B4">
        <f>B3+1</f>
        <v>1.5</v>
      </c>
      <c r="C4">
        <v>16</v>
      </c>
      <c r="D4">
        <f t="shared" si="0"/>
        <v>9.375E-2</v>
      </c>
      <c r="E4">
        <f t="shared" si="1"/>
        <v>0.30937499999999996</v>
      </c>
      <c r="F4">
        <v>100</v>
      </c>
      <c r="G4">
        <f t="shared" si="2"/>
        <v>50.235478806907388</v>
      </c>
      <c r="H4">
        <v>150</v>
      </c>
      <c r="I4">
        <f t="shared" ref="I4:I19" si="11">I3</f>
        <v>33000</v>
      </c>
      <c r="J4" s="2">
        <f>I4*A4/E4-I4</f>
        <v>319000.00000000006</v>
      </c>
      <c r="K4" s="3">
        <f t="shared" si="3"/>
        <v>3</v>
      </c>
      <c r="L4" s="3">
        <f t="shared" si="4"/>
        <v>319.00000000000006</v>
      </c>
      <c r="N4">
        <f>INDEX(Resistors!$B$2:$B$49,MATCH(TRUE,INDEX(ABS(Resistors!$B$2:$B$49-Dividers!$L4)=MIN(INDEX(ABS(Resistors!$B$2:$B$49-Dividers!$L4),,)),,),0))</f>
        <v>330</v>
      </c>
      <c r="O4">
        <f t="shared" si="5"/>
        <v>330000</v>
      </c>
      <c r="P4" s="1">
        <f t="shared" si="6"/>
        <v>3.3333333333333159E-2</v>
      </c>
      <c r="R4">
        <f>INDEX(Resistors!$C$2:$C$49,MATCH(TRUE,INDEX(ABS(Resistors!$C$2:$C$49-Dividers!$L4)=MIN(INDEX(ABS(Resistors!$C$2:$C$49-Dividers!$L4),,)),,),0))</f>
        <v>330</v>
      </c>
      <c r="S4">
        <f t="shared" si="7"/>
        <v>330000</v>
      </c>
      <c r="T4" s="5">
        <f t="shared" si="8"/>
        <v>3.3333333333333159E-2</v>
      </c>
      <c r="V4">
        <f>INDEX(Resistors!$D$2:$D$49,MATCH(TRUE,INDEX(ABS(Resistors!$D$2:$D$49-Dividers!$L4)=MIN(INDEX(ABS(Resistors!$D$2:$D$49-Dividers!$L4),,)),,),0))</f>
        <v>316</v>
      </c>
      <c r="W4">
        <f t="shared" si="9"/>
        <v>316000</v>
      </c>
      <c r="X4" s="1">
        <f t="shared" si="10"/>
        <v>9.4936708860761335E-3</v>
      </c>
    </row>
    <row r="5" spans="1:24" x14ac:dyDescent="0.25">
      <c r="A5">
        <v>3.3</v>
      </c>
      <c r="B5">
        <f t="shared" ref="B5:B18" si="12">B4+1</f>
        <v>2.5</v>
      </c>
      <c r="C5">
        <v>16</v>
      </c>
      <c r="D5">
        <f t="shared" si="0"/>
        <v>0.15625</v>
      </c>
      <c r="E5">
        <f t="shared" si="1"/>
        <v>0.515625</v>
      </c>
      <c r="F5">
        <v>100</v>
      </c>
      <c r="G5">
        <f t="shared" si="2"/>
        <v>56.042031523642734</v>
      </c>
      <c r="H5">
        <v>180</v>
      </c>
      <c r="I5">
        <f t="shared" si="11"/>
        <v>33000</v>
      </c>
      <c r="J5" s="2">
        <f>I5*A5/E5-I5</f>
        <v>178200</v>
      </c>
      <c r="K5" s="3">
        <f t="shared" si="3"/>
        <v>3</v>
      </c>
      <c r="L5" s="3">
        <f t="shared" si="4"/>
        <v>178.2</v>
      </c>
      <c r="N5">
        <f>INDEX(Resistors!$B$2:$B$49,MATCH(TRUE,INDEX(ABS(Resistors!$B$2:$B$49-Dividers!$L5)=MIN(INDEX(ABS(Resistors!$B$2:$B$49-Dividers!$L5),,)),,),0))</f>
        <v>180</v>
      </c>
      <c r="O5">
        <f t="shared" si="5"/>
        <v>180000</v>
      </c>
      <c r="P5" s="1">
        <f t="shared" si="6"/>
        <v>0.01</v>
      </c>
      <c r="R5">
        <f>INDEX(Resistors!$C$2:$C$49,MATCH(TRUE,INDEX(ABS(Resistors!$C$2:$C$49-Dividers!$L5)=MIN(INDEX(ABS(Resistors!$C$2:$C$49-Dividers!$L5),,)),,),0))</f>
        <v>180</v>
      </c>
      <c r="S5">
        <f t="shared" si="7"/>
        <v>180000</v>
      </c>
      <c r="T5" s="5">
        <f t="shared" si="8"/>
        <v>0.01</v>
      </c>
      <c r="V5">
        <f>INDEX(Resistors!$D$2:$D$49,MATCH(TRUE,INDEX(ABS(Resistors!$D$2:$D$49-Dividers!$L5)=MIN(INDEX(ABS(Resistors!$D$2:$D$49-Dividers!$L5),,)),,),0))</f>
        <v>178</v>
      </c>
      <c r="W5">
        <f t="shared" si="9"/>
        <v>178000</v>
      </c>
      <c r="X5" s="1">
        <f t="shared" si="10"/>
        <v>1.1235955056179776E-3</v>
      </c>
    </row>
    <row r="6" spans="1:24" x14ac:dyDescent="0.25">
      <c r="A6">
        <v>3.3</v>
      </c>
      <c r="B6">
        <f t="shared" si="12"/>
        <v>3.5</v>
      </c>
      <c r="C6">
        <v>16</v>
      </c>
      <c r="D6">
        <f t="shared" si="0"/>
        <v>0.21875</v>
      </c>
      <c r="E6">
        <f t="shared" si="1"/>
        <v>0.72187499999999993</v>
      </c>
      <c r="F6">
        <v>100</v>
      </c>
      <c r="G6">
        <f t="shared" si="2"/>
        <v>63.366336633663366</v>
      </c>
      <c r="H6">
        <v>220</v>
      </c>
      <c r="I6">
        <f t="shared" si="11"/>
        <v>33000</v>
      </c>
      <c r="J6" s="2">
        <f>I6*A6/E6-I6</f>
        <v>117857.14285714287</v>
      </c>
      <c r="K6" s="3">
        <f t="shared" si="3"/>
        <v>3</v>
      </c>
      <c r="L6" s="3">
        <f t="shared" si="4"/>
        <v>117.85714285714288</v>
      </c>
      <c r="N6">
        <f>INDEX(Resistors!$B$2:$B$49,MATCH(TRUE,INDEX(ABS(Resistors!$B$2:$B$49-Dividers!$L6)=MIN(INDEX(ABS(Resistors!$B$2:$B$49-Dividers!$L6),,)),,),0))</f>
        <v>120</v>
      </c>
      <c r="O6">
        <f t="shared" si="5"/>
        <v>120000</v>
      </c>
      <c r="P6" s="1">
        <f t="shared" si="6"/>
        <v>1.7857142857142752E-2</v>
      </c>
      <c r="R6">
        <f>INDEX(Resistors!$C$2:$C$49,MATCH(TRUE,INDEX(ABS(Resistors!$C$2:$C$49-Dividers!$L6)=MIN(INDEX(ABS(Resistors!$C$2:$C$49-Dividers!$L6),,)),,),0))</f>
        <v>120</v>
      </c>
      <c r="S6">
        <f t="shared" si="7"/>
        <v>120000</v>
      </c>
      <c r="T6" s="5">
        <f t="shared" si="8"/>
        <v>1.7857142857142752E-2</v>
      </c>
      <c r="V6">
        <f>INDEX(Resistors!$D$2:$D$49,MATCH(TRUE,INDEX(ABS(Resistors!$D$2:$D$49-Dividers!$L6)=MIN(INDEX(ABS(Resistors!$D$2:$D$49-Dividers!$L6),,)),,),0))</f>
        <v>115</v>
      </c>
      <c r="W6">
        <f t="shared" si="9"/>
        <v>115000</v>
      </c>
      <c r="X6" s="1">
        <f t="shared" si="10"/>
        <v>2.4844720496894519E-2</v>
      </c>
    </row>
    <row r="7" spans="1:24" x14ac:dyDescent="0.25">
      <c r="A7">
        <v>3.3</v>
      </c>
      <c r="B7">
        <f t="shared" si="12"/>
        <v>4.5</v>
      </c>
      <c r="C7">
        <v>16</v>
      </c>
      <c r="D7">
        <f t="shared" si="0"/>
        <v>0.28125</v>
      </c>
      <c r="E7">
        <f t="shared" si="1"/>
        <v>0.92812499999999998</v>
      </c>
      <c r="F7">
        <v>100</v>
      </c>
      <c r="G7">
        <f t="shared" si="2"/>
        <v>72.892938496583156</v>
      </c>
      <c r="H7">
        <v>270</v>
      </c>
      <c r="I7">
        <f t="shared" si="11"/>
        <v>33000</v>
      </c>
      <c r="J7" s="2">
        <f>I7*A7/E7-I7</f>
        <v>84333.333333333343</v>
      </c>
      <c r="K7" s="3">
        <f t="shared" si="3"/>
        <v>2</v>
      </c>
      <c r="L7" s="3">
        <f t="shared" si="4"/>
        <v>843.33333333333348</v>
      </c>
      <c r="N7">
        <f>INDEX(Resistors!$B$2:$B$49,MATCH(TRUE,INDEX(ABS(Resistors!$B$2:$B$49-Dividers!$L7)=MIN(INDEX(ABS(Resistors!$B$2:$B$49-Dividers!$L7),,)),,),0))</f>
        <v>820</v>
      </c>
      <c r="O7">
        <f t="shared" si="5"/>
        <v>82000</v>
      </c>
      <c r="P7" s="1">
        <f t="shared" si="6"/>
        <v>2.8455284552845645E-2</v>
      </c>
      <c r="R7">
        <f>INDEX(Resistors!$C$2:$C$49,MATCH(TRUE,INDEX(ABS(Resistors!$C$2:$C$49-Dividers!$L7)=MIN(INDEX(ABS(Resistors!$C$2:$C$49-Dividers!$L7),,)),,),0))</f>
        <v>820</v>
      </c>
      <c r="S7">
        <f t="shared" si="7"/>
        <v>82000</v>
      </c>
      <c r="T7" s="5">
        <f t="shared" si="8"/>
        <v>2.8455284552845645E-2</v>
      </c>
      <c r="V7">
        <f>INDEX(Resistors!$D$2:$D$49,MATCH(TRUE,INDEX(ABS(Resistors!$D$2:$D$49-Dividers!$L7)=MIN(INDEX(ABS(Resistors!$D$2:$D$49-Dividers!$L7),,)),,),0))</f>
        <v>825</v>
      </c>
      <c r="W7">
        <f t="shared" si="9"/>
        <v>82500</v>
      </c>
      <c r="X7" s="1">
        <f t="shared" si="10"/>
        <v>2.2222222222222341E-2</v>
      </c>
    </row>
    <row r="8" spans="1:24" x14ac:dyDescent="0.25">
      <c r="A8">
        <v>3.3</v>
      </c>
      <c r="B8">
        <f t="shared" si="12"/>
        <v>5.5</v>
      </c>
      <c r="C8">
        <v>16</v>
      </c>
      <c r="D8">
        <f t="shared" si="0"/>
        <v>0.34375</v>
      </c>
      <c r="E8">
        <f t="shared" si="1"/>
        <v>1.1343749999999999</v>
      </c>
      <c r="F8">
        <v>100</v>
      </c>
      <c r="G8">
        <f t="shared" si="2"/>
        <v>85.79088471849866</v>
      </c>
      <c r="H8">
        <v>330</v>
      </c>
      <c r="I8">
        <f t="shared" si="11"/>
        <v>33000</v>
      </c>
      <c r="J8" s="2">
        <f>I8*A8/E8-I8</f>
        <v>63000.000000000015</v>
      </c>
      <c r="K8" s="3">
        <f t="shared" si="3"/>
        <v>2</v>
      </c>
      <c r="L8" s="3">
        <f t="shared" si="4"/>
        <v>630.00000000000011</v>
      </c>
      <c r="N8">
        <f>INDEX(Resistors!$B$2:$B$49,MATCH(TRUE,INDEX(ABS(Resistors!$B$2:$B$49-Dividers!$L8)=MIN(INDEX(ABS(Resistors!$B$2:$B$49-Dividers!$L8),,)),,),0))</f>
        <v>680</v>
      </c>
      <c r="O8">
        <f t="shared" si="5"/>
        <v>68000</v>
      </c>
      <c r="P8" s="1">
        <f t="shared" si="6"/>
        <v>7.3529411764705663E-2</v>
      </c>
      <c r="R8">
        <f>INDEX(Resistors!$C$2:$C$49,MATCH(TRUE,INDEX(ABS(Resistors!$C$2:$C$49-Dividers!$L8)=MIN(INDEX(ABS(Resistors!$C$2:$C$49-Dividers!$L8),,)),,),0))</f>
        <v>620</v>
      </c>
      <c r="S8">
        <f t="shared" si="7"/>
        <v>62000</v>
      </c>
      <c r="T8" s="5">
        <f t="shared" si="8"/>
        <v>1.6129032258064752E-2</v>
      </c>
      <c r="V8">
        <f>INDEX(Resistors!$D$2:$D$49,MATCH(TRUE,INDEX(ABS(Resistors!$D$2:$D$49-Dividers!$L8)=MIN(INDEX(ABS(Resistors!$D$2:$D$49-Dividers!$L8),,)),,),0))</f>
        <v>619</v>
      </c>
      <c r="W8">
        <f t="shared" si="9"/>
        <v>61900</v>
      </c>
      <c r="X8" s="1">
        <f t="shared" si="10"/>
        <v>1.7770597738287795E-2</v>
      </c>
    </row>
    <row r="9" spans="1:24" x14ac:dyDescent="0.25">
      <c r="A9">
        <v>3.3</v>
      </c>
      <c r="B9">
        <f t="shared" si="12"/>
        <v>6.5</v>
      </c>
      <c r="C9">
        <v>16</v>
      </c>
      <c r="D9">
        <f t="shared" si="0"/>
        <v>0.40625</v>
      </c>
      <c r="E9">
        <f t="shared" si="1"/>
        <v>1.340625</v>
      </c>
      <c r="F9">
        <v>100</v>
      </c>
      <c r="G9">
        <f t="shared" si="2"/>
        <v>104.23452768729643</v>
      </c>
      <c r="H9">
        <v>390</v>
      </c>
      <c r="I9">
        <f t="shared" si="11"/>
        <v>33000</v>
      </c>
      <c r="J9" s="2">
        <f>I9*A9/E9-I9</f>
        <v>48230.769230769234</v>
      </c>
      <c r="K9" s="3">
        <f t="shared" si="3"/>
        <v>2</v>
      </c>
      <c r="L9" s="3">
        <f t="shared" si="4"/>
        <v>482.30769230769232</v>
      </c>
      <c r="N9">
        <f>INDEX(Resistors!$B$2:$B$49,MATCH(TRUE,INDEX(ABS(Resistors!$B$2:$B$49-Dividers!$L9)=MIN(INDEX(ABS(Resistors!$B$2:$B$49-Dividers!$L9),,)),,),0))</f>
        <v>470</v>
      </c>
      <c r="O9">
        <f t="shared" si="5"/>
        <v>47000</v>
      </c>
      <c r="P9" s="1">
        <f t="shared" si="6"/>
        <v>2.618657937806881E-2</v>
      </c>
      <c r="R9">
        <f>INDEX(Resistors!$C$2:$C$49,MATCH(TRUE,INDEX(ABS(Resistors!$C$2:$C$49-Dividers!$L9)=MIN(INDEX(ABS(Resistors!$C$2:$C$49-Dividers!$L9),,)),,),0))</f>
        <v>470</v>
      </c>
      <c r="S9">
        <f t="shared" si="7"/>
        <v>47000</v>
      </c>
      <c r="T9" s="5">
        <f t="shared" si="8"/>
        <v>2.618657937806881E-2</v>
      </c>
      <c r="V9">
        <f>INDEX(Resistors!$D$2:$D$49,MATCH(TRUE,INDEX(ABS(Resistors!$D$2:$D$49-Dividers!$L9)=MIN(INDEX(ABS(Resistors!$D$2:$D$49-Dividers!$L9),,)),,),0))</f>
        <v>487</v>
      </c>
      <c r="W9">
        <f t="shared" si="9"/>
        <v>48700</v>
      </c>
      <c r="X9" s="1">
        <f t="shared" si="10"/>
        <v>9.6351287316379028E-3</v>
      </c>
    </row>
    <row r="10" spans="1:24" x14ac:dyDescent="0.25">
      <c r="A10">
        <v>3.3</v>
      </c>
      <c r="B10">
        <f t="shared" si="12"/>
        <v>7.5</v>
      </c>
      <c r="C10">
        <v>16</v>
      </c>
      <c r="D10">
        <f t="shared" si="0"/>
        <v>0.46875</v>
      </c>
      <c r="E10">
        <f t="shared" si="1"/>
        <v>1.546875</v>
      </c>
      <c r="F10">
        <v>100</v>
      </c>
      <c r="G10">
        <f t="shared" si="2"/>
        <v>132.78008298755191</v>
      </c>
      <c r="H10">
        <v>470</v>
      </c>
      <c r="I10">
        <f t="shared" si="11"/>
        <v>33000</v>
      </c>
      <c r="J10" s="2">
        <f>I10*A10/E10-I10</f>
        <v>37400</v>
      </c>
      <c r="K10" s="3">
        <f t="shared" si="3"/>
        <v>2</v>
      </c>
      <c r="L10" s="3">
        <f t="shared" si="4"/>
        <v>374</v>
      </c>
      <c r="N10">
        <f>INDEX(Resistors!$B$2:$B$49,MATCH(TRUE,INDEX(ABS(Resistors!$B$2:$B$49-Dividers!$L10)=MIN(INDEX(ABS(Resistors!$B$2:$B$49-Dividers!$L10),,)),,),0))</f>
        <v>390</v>
      </c>
      <c r="O10">
        <f t="shared" si="5"/>
        <v>39000</v>
      </c>
      <c r="P10" s="1">
        <f t="shared" si="6"/>
        <v>4.1025641025641026E-2</v>
      </c>
      <c r="R10">
        <f>INDEX(Resistors!$C$2:$C$49,MATCH(TRUE,INDEX(ABS(Resistors!$C$2:$C$49-Dividers!$L10)=MIN(INDEX(ABS(Resistors!$C$2:$C$49-Dividers!$L10),,)),,),0))</f>
        <v>360</v>
      </c>
      <c r="S10">
        <f t="shared" si="7"/>
        <v>36000</v>
      </c>
      <c r="T10" s="5">
        <f t="shared" si="8"/>
        <v>3.888888888888889E-2</v>
      </c>
      <c r="V10">
        <f>INDEX(Resistors!$D$2:$D$49,MATCH(TRUE,INDEX(ABS(Resistors!$D$2:$D$49-Dividers!$L10)=MIN(INDEX(ABS(Resistors!$D$2:$D$49-Dividers!$L10),,)),,),0))</f>
        <v>365</v>
      </c>
      <c r="W10">
        <f t="shared" si="9"/>
        <v>36500</v>
      </c>
      <c r="X10" s="1">
        <f t="shared" si="10"/>
        <v>2.4657534246575342E-2</v>
      </c>
    </row>
    <row r="11" spans="1:24" x14ac:dyDescent="0.25">
      <c r="A11">
        <v>3.3</v>
      </c>
      <c r="B11">
        <f t="shared" si="12"/>
        <v>8.5</v>
      </c>
      <c r="C11">
        <v>16</v>
      </c>
      <c r="D11">
        <f t="shared" si="0"/>
        <v>0.53125</v>
      </c>
      <c r="E11">
        <f t="shared" si="1"/>
        <v>1.7531249999999998</v>
      </c>
      <c r="F11">
        <v>100</v>
      </c>
      <c r="G11">
        <f t="shared" si="2"/>
        <v>182.85714285714286</v>
      </c>
      <c r="H11">
        <v>560</v>
      </c>
      <c r="I11">
        <f t="shared" si="11"/>
        <v>33000</v>
      </c>
      <c r="J11" s="2">
        <f>I11*A11/E11-I11</f>
        <v>29117.647058823539</v>
      </c>
      <c r="K11" s="3">
        <f t="shared" si="3"/>
        <v>2</v>
      </c>
      <c r="L11" s="3">
        <f t="shared" si="4"/>
        <v>291.17647058823536</v>
      </c>
      <c r="N11">
        <f>INDEX(Resistors!$B$2:$B$49,MATCH(TRUE,INDEX(ABS(Resistors!$B$2:$B$49-Dividers!$L11)=MIN(INDEX(ABS(Resistors!$B$2:$B$49-Dividers!$L11),,)),,),0))</f>
        <v>270</v>
      </c>
      <c r="O11">
        <f t="shared" si="5"/>
        <v>27000</v>
      </c>
      <c r="P11" s="1">
        <f t="shared" si="6"/>
        <v>7.8431372549019954E-2</v>
      </c>
      <c r="R11">
        <f>INDEX(Resistors!$C$2:$C$49,MATCH(TRUE,INDEX(ABS(Resistors!$C$2:$C$49-Dividers!$L11)=MIN(INDEX(ABS(Resistors!$C$2:$C$49-Dividers!$L11),,)),,),0))</f>
        <v>300</v>
      </c>
      <c r="S11">
        <f t="shared" si="7"/>
        <v>30000</v>
      </c>
      <c r="T11" s="5">
        <f t="shared" si="8"/>
        <v>2.941176470588204E-2</v>
      </c>
      <c r="V11">
        <f>INDEX(Resistors!$D$2:$D$49,MATCH(TRUE,INDEX(ABS(Resistors!$D$2:$D$49-Dividers!$L11)=MIN(INDEX(ABS(Resistors!$D$2:$D$49-Dividers!$L11),,)),,),0))</f>
        <v>287</v>
      </c>
      <c r="W11">
        <f t="shared" si="9"/>
        <v>28700</v>
      </c>
      <c r="X11" s="1">
        <f t="shared" si="10"/>
        <v>1.45521623283463E-2</v>
      </c>
    </row>
    <row r="12" spans="1:24" x14ac:dyDescent="0.25">
      <c r="A12">
        <v>3.3</v>
      </c>
      <c r="B12">
        <f t="shared" si="12"/>
        <v>9.5</v>
      </c>
      <c r="C12">
        <v>16</v>
      </c>
      <c r="D12">
        <f t="shared" si="0"/>
        <v>0.59375</v>
      </c>
      <c r="E12">
        <f t="shared" si="1"/>
        <v>1.9593749999999999</v>
      </c>
      <c r="F12">
        <v>100</v>
      </c>
      <c r="G12">
        <f t="shared" si="2"/>
        <v>293.57798165137621</v>
      </c>
      <c r="H12">
        <v>680</v>
      </c>
      <c r="I12">
        <f t="shared" si="11"/>
        <v>33000</v>
      </c>
      <c r="J12" s="2">
        <f>I12*A12/E12-I12</f>
        <v>22578.947368421053</v>
      </c>
      <c r="K12" s="3">
        <f t="shared" si="3"/>
        <v>2</v>
      </c>
      <c r="L12" s="3">
        <f t="shared" si="4"/>
        <v>225.78947368421052</v>
      </c>
      <c r="N12">
        <f>INDEX(Resistors!$B$2:$B$49,MATCH(TRUE,INDEX(ABS(Resistors!$B$2:$B$49-Dividers!$L12)=MIN(INDEX(ABS(Resistors!$B$2:$B$49-Dividers!$L12),,)),,),0))</f>
        <v>220</v>
      </c>
      <c r="O12">
        <f t="shared" si="5"/>
        <v>22000</v>
      </c>
      <c r="P12" s="1">
        <f t="shared" si="6"/>
        <v>2.6315789473684244E-2</v>
      </c>
      <c r="R12">
        <f>INDEX(Resistors!$C$2:$C$49,MATCH(TRUE,INDEX(ABS(Resistors!$C$2:$C$49-Dividers!$L12)=MIN(INDEX(ABS(Resistors!$C$2:$C$49-Dividers!$L12),,)),,),0))</f>
        <v>220</v>
      </c>
      <c r="S12">
        <f t="shared" si="7"/>
        <v>22000</v>
      </c>
      <c r="T12" s="5">
        <f t="shared" si="8"/>
        <v>2.6315789473684244E-2</v>
      </c>
      <c r="V12">
        <f>INDEX(Resistors!$D$2:$D$49,MATCH(TRUE,INDEX(ABS(Resistors!$D$2:$D$49-Dividers!$L12)=MIN(INDEX(ABS(Resistors!$D$2:$D$49-Dividers!$L12),,)),,),0))</f>
        <v>226</v>
      </c>
      <c r="W12">
        <f t="shared" si="9"/>
        <v>22600</v>
      </c>
      <c r="X12" s="1">
        <f t="shared" si="10"/>
        <v>9.3153237074984966E-4</v>
      </c>
    </row>
    <row r="13" spans="1:24" x14ac:dyDescent="0.25">
      <c r="A13">
        <v>3.3</v>
      </c>
      <c r="B13">
        <f t="shared" si="12"/>
        <v>10.5</v>
      </c>
      <c r="C13">
        <v>16</v>
      </c>
      <c r="D13">
        <f t="shared" si="0"/>
        <v>0.65625</v>
      </c>
      <c r="E13">
        <f t="shared" si="1"/>
        <v>2.1656249999999999</v>
      </c>
      <c r="F13">
        <v>100</v>
      </c>
      <c r="G13">
        <f t="shared" si="2"/>
        <v>744.18604651162843</v>
      </c>
      <c r="H13">
        <v>820</v>
      </c>
      <c r="I13">
        <f t="shared" si="11"/>
        <v>33000</v>
      </c>
      <c r="J13" s="2">
        <f>I13*A13/E13-I13</f>
        <v>17285.71428571429</v>
      </c>
      <c r="K13" s="3">
        <f t="shared" si="3"/>
        <v>2</v>
      </c>
      <c r="L13" s="3">
        <f t="shared" si="4"/>
        <v>172.85714285714289</v>
      </c>
      <c r="N13">
        <f>INDEX(Resistors!$B$2:$B$49,MATCH(TRUE,INDEX(ABS(Resistors!$B$2:$B$49-Dividers!$L13)=MIN(INDEX(ABS(Resistors!$B$2:$B$49-Dividers!$L13),,)),,),0))</f>
        <v>180</v>
      </c>
      <c r="O13">
        <f t="shared" si="5"/>
        <v>18000</v>
      </c>
      <c r="P13" s="1">
        <f t="shared" si="6"/>
        <v>3.9682539682539451E-2</v>
      </c>
      <c r="R13">
        <f>INDEX(Resistors!$C$2:$C$49,MATCH(TRUE,INDEX(ABS(Resistors!$C$2:$C$49-Dividers!$L13)=MIN(INDEX(ABS(Resistors!$C$2:$C$49-Dividers!$L13),,)),,),0))</f>
        <v>180</v>
      </c>
      <c r="S13">
        <f t="shared" si="7"/>
        <v>18000</v>
      </c>
      <c r="T13" s="5">
        <f t="shared" si="8"/>
        <v>3.9682539682539451E-2</v>
      </c>
      <c r="V13">
        <f>INDEX(Resistors!$D$2:$D$49,MATCH(TRUE,INDEX(ABS(Resistors!$D$2:$D$49-Dividers!$L13)=MIN(INDEX(ABS(Resistors!$D$2:$D$49-Dividers!$L13),,)),,),0))</f>
        <v>169</v>
      </c>
      <c r="W13">
        <f t="shared" si="9"/>
        <v>16900</v>
      </c>
      <c r="X13" s="1">
        <f t="shared" si="10"/>
        <v>2.2823330515638455E-2</v>
      </c>
    </row>
    <row r="14" spans="1:24" x14ac:dyDescent="0.25">
      <c r="A14">
        <v>3.3</v>
      </c>
      <c r="B14">
        <f t="shared" si="12"/>
        <v>11.5</v>
      </c>
      <c r="C14">
        <v>16</v>
      </c>
      <c r="D14">
        <f t="shared" si="0"/>
        <v>0.71875</v>
      </c>
      <c r="E14">
        <f t="shared" si="1"/>
        <v>2.3718749999999997</v>
      </c>
      <c r="F14">
        <v>100</v>
      </c>
      <c r="G14">
        <f t="shared" si="2"/>
        <v>-1391.3043478260886</v>
      </c>
      <c r="I14">
        <f t="shared" si="11"/>
        <v>33000</v>
      </c>
      <c r="J14" s="2">
        <f>I14*A14/E14-I14</f>
        <v>12913.043478260872</v>
      </c>
      <c r="K14" s="3">
        <f t="shared" si="3"/>
        <v>2</v>
      </c>
      <c r="L14" s="3">
        <f t="shared" si="4"/>
        <v>129.13043478260872</v>
      </c>
      <c r="N14">
        <f>INDEX(Resistors!$B$2:$B$49,MATCH(TRUE,INDEX(ABS(Resistors!$B$2:$B$49-Dividers!$L14)=MIN(INDEX(ABS(Resistors!$B$2:$B$49-Dividers!$L14),,)),,),0))</f>
        <v>120</v>
      </c>
      <c r="O14">
        <f t="shared" si="5"/>
        <v>12000</v>
      </c>
      <c r="P14" s="1">
        <f t="shared" si="6"/>
        <v>7.6086956521739316E-2</v>
      </c>
      <c r="R14">
        <f>INDEX(Resistors!$C$2:$C$49,MATCH(TRUE,INDEX(ABS(Resistors!$C$2:$C$49-Dividers!$L14)=MIN(INDEX(ABS(Resistors!$C$2:$C$49-Dividers!$L14),,)),,),0))</f>
        <v>130</v>
      </c>
      <c r="S14">
        <f t="shared" si="7"/>
        <v>13000</v>
      </c>
      <c r="T14" s="5">
        <f t="shared" si="8"/>
        <v>6.688963210702171E-3</v>
      </c>
      <c r="V14">
        <f>INDEX(Resistors!$D$2:$D$49,MATCH(TRUE,INDEX(ABS(Resistors!$D$2:$D$49-Dividers!$L14)=MIN(INDEX(ABS(Resistors!$D$2:$D$49-Dividers!$L14),,)),,),0))</f>
        <v>127</v>
      </c>
      <c r="W14">
        <f t="shared" si="9"/>
        <v>12700</v>
      </c>
      <c r="X14" s="1">
        <f t="shared" si="10"/>
        <v>1.6775077028415099E-2</v>
      </c>
    </row>
    <row r="15" spans="1:24" x14ac:dyDescent="0.25">
      <c r="A15">
        <v>3.3</v>
      </c>
      <c r="B15">
        <f t="shared" si="12"/>
        <v>12.5</v>
      </c>
      <c r="C15">
        <v>16</v>
      </c>
      <c r="D15">
        <f t="shared" si="0"/>
        <v>0.78125</v>
      </c>
      <c r="E15">
        <f t="shared" si="1"/>
        <v>2.578125</v>
      </c>
      <c r="F15">
        <v>100</v>
      </c>
      <c r="G15">
        <f t="shared" si="2"/>
        <v>-359.55056179775261</v>
      </c>
      <c r="I15">
        <f t="shared" si="11"/>
        <v>33000</v>
      </c>
      <c r="J15" s="2">
        <f>I15*A15/E15-I15</f>
        <v>9240</v>
      </c>
      <c r="K15" s="3">
        <f t="shared" si="3"/>
        <v>1</v>
      </c>
      <c r="L15" s="3">
        <f t="shared" si="4"/>
        <v>924</v>
      </c>
      <c r="N15">
        <f>INDEX(Resistors!$B$2:$B$49,MATCH(TRUE,INDEX(ABS(Resistors!$B$2:$B$49-Dividers!$L15)=MIN(INDEX(ABS(Resistors!$B$2:$B$49-Dividers!$L15),,)),,),0))</f>
        <v>820</v>
      </c>
      <c r="O15">
        <f t="shared" si="5"/>
        <v>8200</v>
      </c>
      <c r="P15" s="1">
        <f t="shared" si="6"/>
        <v>0.12682926829268293</v>
      </c>
      <c r="R15">
        <f>INDEX(Resistors!$C$2:$C$49,MATCH(TRUE,INDEX(ABS(Resistors!$C$2:$C$49-Dividers!$L15)=MIN(INDEX(ABS(Resistors!$C$2:$C$49-Dividers!$L15),,)),,),0))</f>
        <v>910</v>
      </c>
      <c r="S15">
        <f t="shared" si="7"/>
        <v>9100</v>
      </c>
      <c r="T15" s="5">
        <f t="shared" si="8"/>
        <v>1.5384615384615385E-2</v>
      </c>
      <c r="V15">
        <f>INDEX(Resistors!$D$2:$D$49,MATCH(TRUE,INDEX(ABS(Resistors!$D$2:$D$49-Dividers!$L15)=MIN(INDEX(ABS(Resistors!$D$2:$D$49-Dividers!$L15),,)),,),0))</f>
        <v>909</v>
      </c>
      <c r="W15">
        <f t="shared" si="9"/>
        <v>9090</v>
      </c>
      <c r="X15" s="1">
        <f t="shared" si="10"/>
        <v>1.65016501650165E-2</v>
      </c>
    </row>
    <row r="16" spans="1:24" x14ac:dyDescent="0.25">
      <c r="A16">
        <v>3.3</v>
      </c>
      <c r="B16">
        <f t="shared" si="12"/>
        <v>13.5</v>
      </c>
      <c r="C16">
        <v>16</v>
      </c>
      <c r="D16">
        <f t="shared" si="0"/>
        <v>0.84375</v>
      </c>
      <c r="E16">
        <f t="shared" si="1"/>
        <v>2.7843749999999998</v>
      </c>
      <c r="F16">
        <v>100</v>
      </c>
      <c r="G16">
        <f t="shared" si="2"/>
        <v>-206.45161290322579</v>
      </c>
      <c r="I16">
        <f t="shared" si="11"/>
        <v>33000</v>
      </c>
      <c r="J16" s="2">
        <f>I16*A16/E16-I16</f>
        <v>6111.1111111111168</v>
      </c>
      <c r="K16" s="3">
        <f t="shared" si="3"/>
        <v>1</v>
      </c>
      <c r="L16" s="3">
        <f t="shared" si="4"/>
        <v>611.11111111111165</v>
      </c>
      <c r="N16">
        <f>INDEX(Resistors!$B$2:$B$49,MATCH(TRUE,INDEX(ABS(Resistors!$B$2:$B$49-Dividers!$L16)=MIN(INDEX(ABS(Resistors!$B$2:$B$49-Dividers!$L16),,)),,),0))</f>
        <v>560</v>
      </c>
      <c r="O16">
        <f t="shared" si="5"/>
        <v>5600</v>
      </c>
      <c r="P16" s="1">
        <f t="shared" si="6"/>
        <v>9.1269841269842278E-2</v>
      </c>
      <c r="R16">
        <f>INDEX(Resistors!$C$2:$C$49,MATCH(TRUE,INDEX(ABS(Resistors!$C$2:$C$49-Dividers!$L16)=MIN(INDEX(ABS(Resistors!$C$2:$C$49-Dividers!$L16),,)),,),0))</f>
        <v>620</v>
      </c>
      <c r="S16">
        <f t="shared" si="7"/>
        <v>6200</v>
      </c>
      <c r="T16" s="5">
        <f t="shared" si="8"/>
        <v>1.4336917562723102E-2</v>
      </c>
      <c r="V16">
        <f>INDEX(Resistors!$D$2:$D$49,MATCH(TRUE,INDEX(ABS(Resistors!$D$2:$D$49-Dividers!$L16)=MIN(INDEX(ABS(Resistors!$D$2:$D$49-Dividers!$L16),,)),,),0))</f>
        <v>619</v>
      </c>
      <c r="W16">
        <f t="shared" si="9"/>
        <v>6190</v>
      </c>
      <c r="X16" s="1">
        <f t="shared" si="10"/>
        <v>1.2744570095134609E-2</v>
      </c>
    </row>
    <row r="17" spans="1:24" x14ac:dyDescent="0.25">
      <c r="A17">
        <v>3.3</v>
      </c>
      <c r="B17">
        <f t="shared" si="12"/>
        <v>14.5</v>
      </c>
      <c r="C17">
        <v>16</v>
      </c>
      <c r="D17">
        <f t="shared" si="0"/>
        <v>0.90625</v>
      </c>
      <c r="E17">
        <f t="shared" si="1"/>
        <v>2.9906249999999996</v>
      </c>
      <c r="F17">
        <v>100</v>
      </c>
      <c r="G17">
        <f t="shared" si="2"/>
        <v>-144.79638009049776</v>
      </c>
      <c r="I17">
        <f t="shared" si="11"/>
        <v>33000</v>
      </c>
      <c r="J17" s="2">
        <f>I17*A17/E17-I17</f>
        <v>3413.7931034482826</v>
      </c>
      <c r="K17" s="3">
        <f t="shared" si="3"/>
        <v>1</v>
      </c>
      <c r="L17" s="3">
        <f t="shared" si="4"/>
        <v>341.37931034482824</v>
      </c>
      <c r="N17">
        <f>INDEX(Resistors!$B$2:$B$49,MATCH(TRUE,INDEX(ABS(Resistors!$B$2:$B$49-Dividers!$L17)=MIN(INDEX(ABS(Resistors!$B$2:$B$49-Dividers!$L17),,)),,),0))</f>
        <v>330</v>
      </c>
      <c r="O17">
        <f t="shared" si="5"/>
        <v>3300</v>
      </c>
      <c r="P17" s="1">
        <f t="shared" si="6"/>
        <v>3.4482758620691709E-2</v>
      </c>
      <c r="R17">
        <f>INDEX(Resistors!$C$2:$C$49,MATCH(TRUE,INDEX(ABS(Resistors!$C$2:$C$49-Dividers!$L17)=MIN(INDEX(ABS(Resistors!$C$2:$C$49-Dividers!$L17),,)),,),0))</f>
        <v>330</v>
      </c>
      <c r="S17">
        <f t="shared" si="7"/>
        <v>3300</v>
      </c>
      <c r="T17" s="5">
        <f t="shared" si="8"/>
        <v>3.4482758620691709E-2</v>
      </c>
      <c r="V17">
        <f>INDEX(Resistors!$D$2:$D$49,MATCH(TRUE,INDEX(ABS(Resistors!$D$2:$D$49-Dividers!$L17)=MIN(INDEX(ABS(Resistors!$D$2:$D$49-Dividers!$L17),,)),,),0))</f>
        <v>348</v>
      </c>
      <c r="W17">
        <f t="shared" si="9"/>
        <v>3480</v>
      </c>
      <c r="X17" s="1">
        <f t="shared" si="10"/>
        <v>1.9024970273482E-2</v>
      </c>
    </row>
    <row r="18" spans="1:24" x14ac:dyDescent="0.25">
      <c r="A18">
        <v>3.3</v>
      </c>
      <c r="B18">
        <f t="shared" si="12"/>
        <v>15.5</v>
      </c>
      <c r="C18">
        <v>16</v>
      </c>
      <c r="D18">
        <f t="shared" si="0"/>
        <v>0.96875</v>
      </c>
      <c r="E18">
        <f t="shared" si="1"/>
        <v>3.1968749999999999</v>
      </c>
      <c r="F18">
        <v>100</v>
      </c>
      <c r="G18">
        <f t="shared" si="2"/>
        <v>-111.49825783972125</v>
      </c>
      <c r="I18">
        <f t="shared" si="11"/>
        <v>33000</v>
      </c>
      <c r="J18" s="2">
        <f>I18*A18/E18-I18</f>
        <v>1064.5161290322576</v>
      </c>
      <c r="K18" s="3">
        <f t="shared" si="3"/>
        <v>1</v>
      </c>
      <c r="L18" s="3">
        <f t="shared" si="4"/>
        <v>106.45161290322577</v>
      </c>
      <c r="N18">
        <f>INDEX(Resistors!$B$2:$B$49,MATCH(TRUE,INDEX(ABS(Resistors!$B$2:$B$49-Dividers!$L18)=MIN(INDEX(ABS(Resistors!$B$2:$B$49-Dividers!$L18),,)),,),0))</f>
        <v>100</v>
      </c>
      <c r="O18">
        <f t="shared" si="5"/>
        <v>1000</v>
      </c>
      <c r="P18" s="1">
        <f t="shared" si="6"/>
        <v>6.4516129032257591E-2</v>
      </c>
      <c r="R18">
        <f>INDEX(Resistors!$C$2:$C$49,MATCH(TRUE,INDEX(ABS(Resistors!$C$2:$C$49-Dividers!$L18)=MIN(INDEX(ABS(Resistors!$C$2:$C$49-Dividers!$L18),,)),,),0))</f>
        <v>110</v>
      </c>
      <c r="S18">
        <f t="shared" si="7"/>
        <v>1100</v>
      </c>
      <c r="T18" s="5">
        <f t="shared" si="8"/>
        <v>3.2258064516129462E-2</v>
      </c>
      <c r="V18">
        <f>INDEX(Resistors!$D$2:$D$49,MATCH(TRUE,INDEX(ABS(Resistors!$D$2:$D$49-Dividers!$L18)=MIN(INDEX(ABS(Resistors!$D$2:$D$49-Dividers!$L18),,)),,),0))</f>
        <v>105</v>
      </c>
      <c r="W18">
        <f t="shared" si="9"/>
        <v>1050</v>
      </c>
      <c r="X18" s="1">
        <f t="shared" si="10"/>
        <v>1.3824884792626281E-2</v>
      </c>
    </row>
    <row r="19" spans="1:24" x14ac:dyDescent="0.25">
      <c r="A19">
        <v>3.3</v>
      </c>
      <c r="B19">
        <v>15.99</v>
      </c>
      <c r="C19">
        <v>16</v>
      </c>
      <c r="D19">
        <f t="shared" ref="D19" si="13">B19/C19</f>
        <v>0.99937500000000001</v>
      </c>
      <c r="E19">
        <f t="shared" ref="E19" si="14">D19*A19</f>
        <v>3.2979374999999997</v>
      </c>
      <c r="F19">
        <v>100</v>
      </c>
      <c r="G19">
        <f t="shared" ref="G19" si="15">F19/((A19-E19)-1)</f>
        <v>-100.20667626980648</v>
      </c>
      <c r="I19">
        <f t="shared" si="11"/>
        <v>33000</v>
      </c>
      <c r="J19" s="2">
        <f>I19*A19/E19-I19</f>
        <v>20.637898686683911</v>
      </c>
      <c r="K19" s="3">
        <f t="shared" si="3"/>
        <v>-1</v>
      </c>
      <c r="L19" s="3">
        <f t="shared" ref="L19" si="16">J19/(10^K19)</f>
        <v>206.37898686683911</v>
      </c>
      <c r="N19">
        <f>INDEX(Resistors!$B$2:$B$49,MATCH(TRUE,INDEX(ABS(Resistors!$B$2:$B$49-Dividers!$L19)=MIN(INDEX(ABS(Resistors!$B$2:$B$49-Dividers!$L19),,)),,),0))</f>
        <v>220</v>
      </c>
      <c r="O19">
        <f t="shared" si="5"/>
        <v>22</v>
      </c>
      <c r="P19" s="1">
        <f t="shared" si="6"/>
        <v>6.1913696059822214E-2</v>
      </c>
      <c r="R19">
        <f>INDEX(Resistors!$C$2:$C$49,MATCH(TRUE,INDEX(ABS(Resistors!$C$2:$C$49-Dividers!$L19)=MIN(INDEX(ABS(Resistors!$C$2:$C$49-Dividers!$L19),,)),,),0))</f>
        <v>200</v>
      </c>
      <c r="S19">
        <f t="shared" si="7"/>
        <v>20</v>
      </c>
      <c r="T19" s="5">
        <f t="shared" si="8"/>
        <v>3.1894934334195567E-2</v>
      </c>
      <c r="V19">
        <f>INDEX(Resistors!$D$2:$D$49,MATCH(TRUE,INDEX(ABS(Resistors!$D$2:$D$49-Dividers!$L19)=MIN(INDEX(ABS(Resistors!$D$2:$D$49-Dividers!$L19),,)),,),0))</f>
        <v>205</v>
      </c>
      <c r="W19">
        <f t="shared" si="9"/>
        <v>20.5</v>
      </c>
      <c r="X19" s="1">
        <f t="shared" si="10"/>
        <v>6.7267652040932371E-3</v>
      </c>
    </row>
    <row r="20" spans="1:24" x14ac:dyDescent="0.25">
      <c r="T20" s="4">
        <f>MIN(T2:T18)</f>
        <v>6.688963210702171E-3</v>
      </c>
    </row>
    <row r="21" spans="1:24" x14ac:dyDescent="0.25">
      <c r="T21" s="4">
        <f>AVERAGE(T2:T18)</f>
        <v>2.5121101955814174E-2</v>
      </c>
    </row>
    <row r="22" spans="1:24" x14ac:dyDescent="0.25">
      <c r="T22" s="4">
        <f>MAX(T2:T18)</f>
        <v>3.9682539682539451E-2</v>
      </c>
    </row>
    <row r="23" spans="1:24" x14ac:dyDescent="0.25">
      <c r="I23" s="3"/>
      <c r="J23" s="3" t="s">
        <v>24</v>
      </c>
      <c r="K23" s="3" t="s">
        <v>25</v>
      </c>
      <c r="L23" t="s">
        <v>26</v>
      </c>
    </row>
    <row r="24" spans="1:24" x14ac:dyDescent="0.25">
      <c r="I24">
        <v>100</v>
      </c>
      <c r="J24" s="4">
        <v>6.2500000000000001E-4</v>
      </c>
      <c r="K24">
        <v>2.8504783504068418E-2</v>
      </c>
      <c r="L24">
        <v>6.2271062271062355E-2</v>
      </c>
    </row>
    <row r="25" spans="1:24" x14ac:dyDescent="0.25">
      <c r="I25">
        <v>120</v>
      </c>
      <c r="J25">
        <v>9.2506938020285796E-4</v>
      </c>
      <c r="K25">
        <v>2.4398010948864096E-2</v>
      </c>
      <c r="L25">
        <v>4.6153846153846156E-2</v>
      </c>
    </row>
    <row r="26" spans="1:24" x14ac:dyDescent="0.25">
      <c r="I26">
        <v>150</v>
      </c>
      <c r="J26">
        <v>6.2500000000000001E-4</v>
      </c>
      <c r="K26">
        <v>2.7930323835903423E-2</v>
      </c>
      <c r="L26">
        <v>6.25E-2</v>
      </c>
      <c r="S26" t="s">
        <v>2</v>
      </c>
      <c r="T26" s="4" t="s">
        <v>3</v>
      </c>
    </row>
    <row r="27" spans="1:24" x14ac:dyDescent="0.25">
      <c r="I27">
        <v>180</v>
      </c>
      <c r="J27">
        <v>3.5714285714285713E-3</v>
      </c>
      <c r="K27">
        <v>2.8796403918298408E-2</v>
      </c>
      <c r="L27">
        <v>6.8131868131868126E-2</v>
      </c>
      <c r="R27">
        <v>0</v>
      </c>
      <c r="S27">
        <v>51000000</v>
      </c>
      <c r="T27">
        <v>33000</v>
      </c>
    </row>
    <row r="28" spans="1:24" x14ac:dyDescent="0.25">
      <c r="I28">
        <v>220</v>
      </c>
      <c r="J28">
        <v>2.9411764705882353E-3</v>
      </c>
      <c r="K28">
        <v>2.6725276178690489E-2</v>
      </c>
      <c r="L28">
        <v>4.9840933191941245E-2</v>
      </c>
      <c r="P28">
        <v>1</v>
      </c>
      <c r="Q28" s="3">
        <v>1</v>
      </c>
      <c r="R28">
        <v>0.5</v>
      </c>
      <c r="S28">
        <v>1000000</v>
      </c>
      <c r="T28">
        <v>33000</v>
      </c>
    </row>
    <row r="29" spans="1:24" x14ac:dyDescent="0.25">
      <c r="I29">
        <v>270</v>
      </c>
      <c r="J29">
        <v>4.0232558139534887E-3</v>
      </c>
      <c r="K29">
        <v>2.5782281713127013E-2</v>
      </c>
      <c r="L29">
        <v>5.9654631083202687E-2</v>
      </c>
      <c r="Q29" s="3">
        <f>Q28+1</f>
        <v>2</v>
      </c>
      <c r="R29">
        <f>R28+2</f>
        <v>2.5</v>
      </c>
      <c r="S29">
        <v>330000</v>
      </c>
      <c r="T29">
        <v>33000</v>
      </c>
    </row>
    <row r="30" spans="1:24" x14ac:dyDescent="0.25">
      <c r="I30">
        <v>330</v>
      </c>
      <c r="J30">
        <v>6.6889632107019611E-3</v>
      </c>
      <c r="K30">
        <v>2.5121101955814171E-2</v>
      </c>
      <c r="L30">
        <v>3.96825396825395E-2</v>
      </c>
      <c r="Q30" s="3">
        <f t="shared" ref="Q30:Q44" si="17">Q29+1</f>
        <v>3</v>
      </c>
      <c r="R30">
        <f t="shared" ref="R30:R43" si="18">R29+2</f>
        <v>4.5</v>
      </c>
      <c r="S30">
        <v>180000</v>
      </c>
      <c r="T30">
        <v>33000</v>
      </c>
    </row>
    <row r="31" spans="1:24" x14ac:dyDescent="0.25">
      <c r="I31">
        <v>390</v>
      </c>
      <c r="J31">
        <v>5.8225806451612907E-3</v>
      </c>
      <c r="K31">
        <v>3.0201989327372059E-2</v>
      </c>
      <c r="L31">
        <v>9.5238095238095316E-2</v>
      </c>
      <c r="Q31" s="3">
        <f t="shared" si="17"/>
        <v>4</v>
      </c>
      <c r="R31">
        <f t="shared" si="18"/>
        <v>6.5</v>
      </c>
      <c r="S31">
        <v>120000</v>
      </c>
      <c r="T31">
        <v>33000</v>
      </c>
    </row>
    <row r="32" spans="1:24" x14ac:dyDescent="0.25">
      <c r="I32">
        <v>470</v>
      </c>
      <c r="J32">
        <v>9.2592592592590482E-4</v>
      </c>
      <c r="K32">
        <v>2.6464443725449167E-2</v>
      </c>
      <c r="L32">
        <v>5.7500000000000002E-2</v>
      </c>
      <c r="Q32" s="3">
        <f t="shared" si="17"/>
        <v>5</v>
      </c>
      <c r="R32">
        <f t="shared" si="18"/>
        <v>8.5</v>
      </c>
      <c r="S32">
        <v>82000</v>
      </c>
      <c r="T32">
        <v>33000</v>
      </c>
    </row>
    <row r="33" spans="9:25" x14ac:dyDescent="0.25">
      <c r="I33">
        <v>560</v>
      </c>
      <c r="J33">
        <v>2.2737367544323206E-16</v>
      </c>
      <c r="K33">
        <v>2.1318271738631552E-2</v>
      </c>
      <c r="L33">
        <v>4.5925925925925939E-2</v>
      </c>
      <c r="Q33" s="3">
        <f t="shared" si="17"/>
        <v>6</v>
      </c>
      <c r="R33">
        <f t="shared" si="18"/>
        <v>10.5</v>
      </c>
      <c r="S33">
        <v>62000</v>
      </c>
      <c r="T33">
        <v>33000</v>
      </c>
      <c r="X33">
        <v>33000</v>
      </c>
    </row>
    <row r="34" spans="9:25" x14ac:dyDescent="0.25">
      <c r="I34">
        <v>680</v>
      </c>
      <c r="J34">
        <v>1.3986013986013509E-3</v>
      </c>
      <c r="K34">
        <v>2.6965282119479121E-2</v>
      </c>
      <c r="L34">
        <v>9.2138630600169025E-2</v>
      </c>
      <c r="Q34" s="3">
        <f t="shared" si="17"/>
        <v>7</v>
      </c>
      <c r="R34">
        <f t="shared" si="18"/>
        <v>12.5</v>
      </c>
      <c r="S34">
        <v>47000</v>
      </c>
      <c r="T34">
        <v>33000</v>
      </c>
    </row>
    <row r="35" spans="9:25" x14ac:dyDescent="0.25">
      <c r="I35">
        <v>820</v>
      </c>
      <c r="J35">
        <v>1.1074197120706231E-3</v>
      </c>
      <c r="K35">
        <v>2.4899869432139884E-2</v>
      </c>
      <c r="L35">
        <v>5.9166666666666666E-2</v>
      </c>
      <c r="P35">
        <v>8</v>
      </c>
      <c r="Q35" s="3">
        <f t="shared" si="17"/>
        <v>8</v>
      </c>
      <c r="R35">
        <f t="shared" si="18"/>
        <v>14.5</v>
      </c>
      <c r="S35">
        <v>36000</v>
      </c>
      <c r="T35">
        <v>33000</v>
      </c>
      <c r="X35">
        <v>33000</v>
      </c>
    </row>
    <row r="36" spans="9:25" x14ac:dyDescent="0.25">
      <c r="Q36" s="3">
        <f t="shared" si="17"/>
        <v>9</v>
      </c>
      <c r="R36">
        <f t="shared" si="18"/>
        <v>16.5</v>
      </c>
      <c r="S36">
        <v>30000</v>
      </c>
      <c r="T36">
        <v>33000</v>
      </c>
    </row>
    <row r="37" spans="9:25" x14ac:dyDescent="0.25">
      <c r="Q37" s="3">
        <f t="shared" si="17"/>
        <v>10</v>
      </c>
      <c r="R37">
        <f t="shared" si="18"/>
        <v>18.5</v>
      </c>
      <c r="S37">
        <v>22000</v>
      </c>
      <c r="T37">
        <v>33000</v>
      </c>
      <c r="X37">
        <v>33000</v>
      </c>
    </row>
    <row r="38" spans="9:25" x14ac:dyDescent="0.25">
      <c r="Q38" s="3">
        <f t="shared" si="17"/>
        <v>11</v>
      </c>
      <c r="R38">
        <f t="shared" si="18"/>
        <v>20.5</v>
      </c>
      <c r="S38">
        <v>18000</v>
      </c>
      <c r="T38">
        <v>33000</v>
      </c>
      <c r="W38">
        <v>62000</v>
      </c>
      <c r="Y38" t="s">
        <v>27</v>
      </c>
    </row>
    <row r="39" spans="9:25" x14ac:dyDescent="0.25">
      <c r="Q39" s="3">
        <f t="shared" si="17"/>
        <v>12</v>
      </c>
      <c r="R39">
        <f t="shared" si="18"/>
        <v>22.5</v>
      </c>
      <c r="S39">
        <v>13000</v>
      </c>
      <c r="T39">
        <v>33000</v>
      </c>
      <c r="W39">
        <v>36000</v>
      </c>
    </row>
    <row r="40" spans="9:25" x14ac:dyDescent="0.25">
      <c r="Q40" s="3">
        <f t="shared" si="17"/>
        <v>13</v>
      </c>
      <c r="R40">
        <f t="shared" si="18"/>
        <v>24.5</v>
      </c>
      <c r="S40">
        <v>9100</v>
      </c>
      <c r="T40">
        <v>33000</v>
      </c>
      <c r="W40">
        <v>22000</v>
      </c>
    </row>
    <row r="41" spans="9:25" x14ac:dyDescent="0.25">
      <c r="Q41" s="3">
        <f t="shared" si="17"/>
        <v>14</v>
      </c>
      <c r="R41">
        <f t="shared" si="18"/>
        <v>26.5</v>
      </c>
      <c r="S41">
        <v>6200</v>
      </c>
      <c r="T41">
        <v>33000</v>
      </c>
      <c r="W41">
        <v>13000</v>
      </c>
      <c r="X41">
        <v>33000</v>
      </c>
    </row>
    <row r="42" spans="9:25" x14ac:dyDescent="0.25">
      <c r="Q42" s="3">
        <f t="shared" si="17"/>
        <v>15</v>
      </c>
      <c r="R42">
        <f t="shared" si="18"/>
        <v>28.5</v>
      </c>
      <c r="S42">
        <v>3300</v>
      </c>
      <c r="T42">
        <v>33000</v>
      </c>
      <c r="W42">
        <v>6200</v>
      </c>
      <c r="X42">
        <v>33000</v>
      </c>
    </row>
    <row r="43" spans="9:25" x14ac:dyDescent="0.25">
      <c r="P43">
        <v>16</v>
      </c>
      <c r="Q43" s="3">
        <f t="shared" si="17"/>
        <v>16</v>
      </c>
      <c r="R43">
        <f t="shared" si="18"/>
        <v>30.5</v>
      </c>
      <c r="S43">
        <v>1100</v>
      </c>
      <c r="T43">
        <v>33000</v>
      </c>
      <c r="W43">
        <v>1100</v>
      </c>
      <c r="X43">
        <v>33000</v>
      </c>
    </row>
    <row r="44" spans="9:25" x14ac:dyDescent="0.25">
      <c r="Q44" s="3">
        <f t="shared" si="17"/>
        <v>17</v>
      </c>
      <c r="R44">
        <v>32</v>
      </c>
      <c r="S44">
        <v>20</v>
      </c>
      <c r="T44">
        <v>33000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9"/>
  <sheetViews>
    <sheetView workbookViewId="0">
      <selection activeCell="B2" sqref="B2:B49"/>
    </sheetView>
  </sheetViews>
  <sheetFormatPr defaultRowHeight="15" x14ac:dyDescent="0.25"/>
  <sheetData>
    <row r="1" spans="1:4" x14ac:dyDescent="0.25">
      <c r="A1" t="s">
        <v>8</v>
      </c>
      <c r="B1" t="s">
        <v>9</v>
      </c>
      <c r="C1" t="s">
        <v>10</v>
      </c>
      <c r="D1" t="s">
        <v>19</v>
      </c>
    </row>
    <row r="2" spans="1:4" x14ac:dyDescent="0.25">
      <c r="A2">
        <v>100</v>
      </c>
      <c r="B2">
        <v>100</v>
      </c>
      <c r="C2">
        <v>100</v>
      </c>
      <c r="D2">
        <v>100</v>
      </c>
    </row>
    <row r="3" spans="1:4" x14ac:dyDescent="0.25">
      <c r="D3">
        <v>105</v>
      </c>
    </row>
    <row r="4" spans="1:4" x14ac:dyDescent="0.25">
      <c r="C4">
        <v>110</v>
      </c>
      <c r="D4">
        <v>110</v>
      </c>
    </row>
    <row r="5" spans="1:4" x14ac:dyDescent="0.25">
      <c r="D5">
        <v>115</v>
      </c>
    </row>
    <row r="6" spans="1:4" x14ac:dyDescent="0.25">
      <c r="B6">
        <v>120</v>
      </c>
      <c r="C6">
        <v>120</v>
      </c>
      <c r="D6">
        <v>121</v>
      </c>
    </row>
    <row r="7" spans="1:4" x14ac:dyDescent="0.25">
      <c r="D7">
        <v>127</v>
      </c>
    </row>
    <row r="8" spans="1:4" x14ac:dyDescent="0.25">
      <c r="C8">
        <v>130</v>
      </c>
      <c r="D8">
        <v>133</v>
      </c>
    </row>
    <row r="9" spans="1:4" x14ac:dyDescent="0.25">
      <c r="D9">
        <v>140</v>
      </c>
    </row>
    <row r="10" spans="1:4" x14ac:dyDescent="0.25">
      <c r="A10">
        <v>150</v>
      </c>
      <c r="B10">
        <v>150</v>
      </c>
      <c r="C10">
        <v>150</v>
      </c>
      <c r="D10">
        <v>147</v>
      </c>
    </row>
    <row r="11" spans="1:4" x14ac:dyDescent="0.25">
      <c r="D11">
        <v>154</v>
      </c>
    </row>
    <row r="12" spans="1:4" x14ac:dyDescent="0.25">
      <c r="C12">
        <v>160</v>
      </c>
      <c r="D12">
        <v>162</v>
      </c>
    </row>
    <row r="13" spans="1:4" x14ac:dyDescent="0.25">
      <c r="D13">
        <v>169</v>
      </c>
    </row>
    <row r="14" spans="1:4" x14ac:dyDescent="0.25">
      <c r="B14">
        <v>180</v>
      </c>
      <c r="C14">
        <v>180</v>
      </c>
      <c r="D14">
        <v>178</v>
      </c>
    </row>
    <row r="15" spans="1:4" x14ac:dyDescent="0.25">
      <c r="D15">
        <v>187</v>
      </c>
    </row>
    <row r="16" spans="1:4" x14ac:dyDescent="0.25">
      <c r="C16">
        <v>200</v>
      </c>
      <c r="D16">
        <v>196</v>
      </c>
    </row>
    <row r="17" spans="1:4" x14ac:dyDescent="0.25">
      <c r="D17">
        <v>205</v>
      </c>
    </row>
    <row r="18" spans="1:4" x14ac:dyDescent="0.25">
      <c r="A18">
        <v>220</v>
      </c>
      <c r="B18">
        <v>220</v>
      </c>
      <c r="C18">
        <v>220</v>
      </c>
      <c r="D18">
        <v>215</v>
      </c>
    </row>
    <row r="19" spans="1:4" x14ac:dyDescent="0.25">
      <c r="D19">
        <v>226</v>
      </c>
    </row>
    <row r="20" spans="1:4" x14ac:dyDescent="0.25">
      <c r="C20">
        <v>240</v>
      </c>
      <c r="D20">
        <v>237</v>
      </c>
    </row>
    <row r="21" spans="1:4" x14ac:dyDescent="0.25">
      <c r="D21">
        <v>249</v>
      </c>
    </row>
    <row r="22" spans="1:4" x14ac:dyDescent="0.25">
      <c r="B22">
        <v>270</v>
      </c>
      <c r="C22">
        <v>270</v>
      </c>
      <c r="D22">
        <v>261</v>
      </c>
    </row>
    <row r="23" spans="1:4" x14ac:dyDescent="0.25">
      <c r="D23">
        <v>274</v>
      </c>
    </row>
    <row r="24" spans="1:4" x14ac:dyDescent="0.25">
      <c r="C24">
        <v>300</v>
      </c>
      <c r="D24">
        <v>287</v>
      </c>
    </row>
    <row r="25" spans="1:4" x14ac:dyDescent="0.25">
      <c r="D25">
        <v>301</v>
      </c>
    </row>
    <row r="26" spans="1:4" x14ac:dyDescent="0.25">
      <c r="A26">
        <v>330</v>
      </c>
      <c r="B26">
        <v>330</v>
      </c>
      <c r="C26">
        <v>330</v>
      </c>
      <c r="D26">
        <v>316</v>
      </c>
    </row>
    <row r="27" spans="1:4" x14ac:dyDescent="0.25">
      <c r="D27">
        <v>332</v>
      </c>
    </row>
    <row r="28" spans="1:4" x14ac:dyDescent="0.25">
      <c r="C28">
        <v>360</v>
      </c>
      <c r="D28">
        <v>348</v>
      </c>
    </row>
    <row r="29" spans="1:4" x14ac:dyDescent="0.25">
      <c r="D29">
        <v>365</v>
      </c>
    </row>
    <row r="30" spans="1:4" x14ac:dyDescent="0.25">
      <c r="B30">
        <v>390</v>
      </c>
      <c r="C30">
        <v>390</v>
      </c>
      <c r="D30">
        <v>383</v>
      </c>
    </row>
    <row r="31" spans="1:4" x14ac:dyDescent="0.25">
      <c r="D31">
        <v>402</v>
      </c>
    </row>
    <row r="32" spans="1:4" x14ac:dyDescent="0.25">
      <c r="C32">
        <v>430</v>
      </c>
      <c r="D32">
        <v>422</v>
      </c>
    </row>
    <row r="33" spans="1:4" x14ac:dyDescent="0.25">
      <c r="D33">
        <v>442</v>
      </c>
    </row>
    <row r="34" spans="1:4" x14ac:dyDescent="0.25">
      <c r="A34">
        <v>470</v>
      </c>
      <c r="B34">
        <v>470</v>
      </c>
      <c r="C34">
        <v>470</v>
      </c>
      <c r="D34">
        <v>464</v>
      </c>
    </row>
    <row r="35" spans="1:4" x14ac:dyDescent="0.25">
      <c r="D35">
        <v>487</v>
      </c>
    </row>
    <row r="36" spans="1:4" x14ac:dyDescent="0.25">
      <c r="C36">
        <v>510</v>
      </c>
      <c r="D36">
        <v>511</v>
      </c>
    </row>
    <row r="37" spans="1:4" x14ac:dyDescent="0.25">
      <c r="D37">
        <v>536</v>
      </c>
    </row>
    <row r="38" spans="1:4" x14ac:dyDescent="0.25">
      <c r="B38">
        <v>560</v>
      </c>
      <c r="C38">
        <v>560</v>
      </c>
      <c r="D38">
        <v>562</v>
      </c>
    </row>
    <row r="39" spans="1:4" x14ac:dyDescent="0.25">
      <c r="D39">
        <v>590</v>
      </c>
    </row>
    <row r="40" spans="1:4" x14ac:dyDescent="0.25">
      <c r="C40">
        <v>620</v>
      </c>
      <c r="D40">
        <v>619</v>
      </c>
    </row>
    <row r="41" spans="1:4" x14ac:dyDescent="0.25">
      <c r="D41">
        <v>649</v>
      </c>
    </row>
    <row r="42" spans="1:4" x14ac:dyDescent="0.25">
      <c r="A42">
        <v>680</v>
      </c>
      <c r="B42">
        <v>680</v>
      </c>
      <c r="C42">
        <v>680</v>
      </c>
      <c r="D42">
        <v>681</v>
      </c>
    </row>
    <row r="43" spans="1:4" x14ac:dyDescent="0.25">
      <c r="D43">
        <v>715</v>
      </c>
    </row>
    <row r="44" spans="1:4" x14ac:dyDescent="0.25">
      <c r="C44">
        <v>750</v>
      </c>
      <c r="D44">
        <v>750</v>
      </c>
    </row>
    <row r="45" spans="1:4" x14ac:dyDescent="0.25">
      <c r="D45">
        <v>787</v>
      </c>
    </row>
    <row r="46" spans="1:4" x14ac:dyDescent="0.25">
      <c r="B46">
        <v>820</v>
      </c>
      <c r="C46">
        <v>820</v>
      </c>
      <c r="D46">
        <v>825</v>
      </c>
    </row>
    <row r="47" spans="1:4" x14ac:dyDescent="0.25">
      <c r="D47">
        <v>866</v>
      </c>
    </row>
    <row r="48" spans="1:4" x14ac:dyDescent="0.25">
      <c r="C48">
        <v>910</v>
      </c>
      <c r="D48">
        <v>909</v>
      </c>
    </row>
    <row r="49" spans="4:4" x14ac:dyDescent="0.25">
      <c r="D49">
        <v>953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Dividers</vt:lpstr>
      <vt:lpstr>Resistors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Swarts</dc:creator>
  <cp:lastModifiedBy>Matthew Swarts</cp:lastModifiedBy>
  <dcterms:created xsi:type="dcterms:W3CDTF">2016-11-14T17:10:13Z</dcterms:created>
  <dcterms:modified xsi:type="dcterms:W3CDTF">2016-11-14T23:28:24Z</dcterms:modified>
</cp:coreProperties>
</file>