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0230274\Downloads\Work\Work\Projects\TX7364\Customer\General_Items\"/>
    </mc:Choice>
  </mc:AlternateContent>
  <xr:revisionPtr revIDLastSave="0" documentId="13_ncr:1_{35AEDF74-532C-4A85-8E60-C9D033EBDF81}" xr6:coauthVersionLast="36" xr6:coauthVersionMax="36" xr10:uidLastSave="{00000000-0000-0000-0000-000000000000}"/>
  <bookViews>
    <workbookView xWindow="0" yWindow="0" windowWidth="15360" windowHeight="5760" xr2:uid="{00000000-000D-0000-FFFF-FFFF00000000}"/>
  </bookViews>
  <sheets>
    <sheet name="CW" sheetId="1" r:id="rId1"/>
    <sheet name="Sheet1" sheetId="2" r:id="rId2"/>
  </sheets>
  <definedNames>
    <definedName name="_xlnm._FilterDatabase" localSheetId="1" hidden="1">CW!$K$1:$L$101</definedName>
  </definedNames>
  <calcPr calcId="191029"/>
</workbook>
</file>

<file path=xl/calcChain.xml><?xml version="1.0" encoding="utf-8"?>
<calcChain xmlns="http://schemas.openxmlformats.org/spreadsheetml/2006/main">
  <c r="C39" i="1" l="1"/>
  <c r="C38" i="1"/>
  <c r="N5" i="1" l="1"/>
  <c r="O5" i="1" s="1"/>
  <c r="O7" i="1" s="1"/>
  <c r="C42" i="1"/>
  <c r="C40" i="1" l="1"/>
  <c r="D8" i="1"/>
  <c r="D7" i="1"/>
  <c r="C55" i="1" s="1"/>
  <c r="C56" i="1" l="1"/>
  <c r="C28" i="1" s="1"/>
  <c r="C41" i="1" s="1"/>
  <c r="C31" i="1" l="1"/>
  <c r="C30" i="1"/>
  <c r="C50" i="1"/>
  <c r="C26" i="1" l="1"/>
  <c r="C37" i="1" l="1"/>
  <c r="D37" i="1" s="1"/>
  <c r="C36" i="1"/>
  <c r="D36" i="1" s="1"/>
  <c r="C27" i="1"/>
  <c r="C35" i="1"/>
  <c r="D35" i="1" s="1"/>
  <c r="C34" i="1"/>
  <c r="D34" i="1" s="1"/>
  <c r="C33" i="1"/>
  <c r="C32" i="1"/>
  <c r="D33" i="1" l="1"/>
  <c r="C46" i="1"/>
  <c r="D44" i="1" s="1"/>
  <c r="C29" i="1"/>
  <c r="C54" i="1"/>
  <c r="D32" i="1"/>
  <c r="C47" i="1"/>
  <c r="D45" i="1" s="1"/>
  <c r="C44" i="1" l="1"/>
  <c r="D42" i="1" s="1"/>
  <c r="C45" i="1"/>
  <c r="D43" i="1" s="1"/>
  <c r="E42" i="1"/>
  <c r="C48" i="1" l="1"/>
  <c r="C53" i="1" s="1"/>
  <c r="E35" i="1"/>
  <c r="E36" i="1"/>
  <c r="E37" i="1"/>
  <c r="E34" i="1"/>
  <c r="E33" i="1"/>
  <c r="E32" i="1"/>
  <c r="C52" i="1" l="1"/>
  <c r="C49" i="1"/>
  <c r="C58" i="1"/>
  <c r="I2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C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 if output is going from PHV to MHV.
1 if output is going from PHV to 0 to MHV to 0 to PHV</t>
        </r>
      </text>
    </comment>
    <comment ref="C1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Select 105C or 125C
</t>
        </r>
      </text>
    </comment>
    <comment ref="A1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Customer needs to perform thermal analysis using TX7516 thermal parameter to calculate overall ambient to junction thermal resistance at system board.</t>
        </r>
      </text>
    </comment>
  </commentList>
</comments>
</file>

<file path=xl/sharedStrings.xml><?xml version="1.0" encoding="utf-8"?>
<sst xmlns="http://schemas.openxmlformats.org/spreadsheetml/2006/main" count="110" uniqueCount="78">
  <si>
    <t>in V</t>
  </si>
  <si>
    <t>P5</t>
  </si>
  <si>
    <t>in M Hz</t>
  </si>
  <si>
    <t>RTZ Enable</t>
  </si>
  <si>
    <t>HV drive strength</t>
  </si>
  <si>
    <t>RTZ drive strength</t>
  </si>
  <si>
    <t>Load Resistor</t>
  </si>
  <si>
    <t>in K ohms</t>
  </si>
  <si>
    <t>in pF</t>
  </si>
  <si>
    <t>Cgs of HV PMOS</t>
  </si>
  <si>
    <t>Vgs of HV PMOS</t>
  </si>
  <si>
    <t>Cgs of HV NMOS</t>
  </si>
  <si>
    <t>Vgs of HV NMOS</t>
  </si>
  <si>
    <t>Ron of HV MOS</t>
  </si>
  <si>
    <t>Voltage drop across HV diode</t>
  </si>
  <si>
    <t>Amplitude of Output</t>
  </si>
  <si>
    <t>Load Current</t>
  </si>
  <si>
    <t>in mA</t>
  </si>
  <si>
    <t>HV PMOS Cgs Current</t>
  </si>
  <si>
    <t>HV NMOS Cgs Current</t>
  </si>
  <si>
    <t>RTZ PMOS Cgs Current</t>
  </si>
  <si>
    <t>RTZ NMOS Cgs Current</t>
  </si>
  <si>
    <t>Pctrl LS Current</t>
  </si>
  <si>
    <t>Nctrl LS Current</t>
  </si>
  <si>
    <t>No. of channels</t>
  </si>
  <si>
    <t>Total power (W)</t>
  </si>
  <si>
    <t>.</t>
  </si>
  <si>
    <t>Total power in resistive load</t>
  </si>
  <si>
    <t>in mW</t>
  </si>
  <si>
    <t>Total power in device because of capacitive load</t>
  </si>
  <si>
    <t>Efficiency</t>
  </si>
  <si>
    <t>Power consumed in device</t>
  </si>
  <si>
    <t>Ambient Temp</t>
  </si>
  <si>
    <t>Device_temp</t>
  </si>
  <si>
    <t>inV</t>
  </si>
  <si>
    <t>in C</t>
  </si>
  <si>
    <t>INPUT TO THE FILE</t>
  </si>
  <si>
    <t>Pulser Output Freq</t>
  </si>
  <si>
    <t>in A</t>
  </si>
  <si>
    <t>Load Capacitor</t>
  </si>
  <si>
    <t>Device Shutdown Temperature</t>
  </si>
  <si>
    <t>Pulser output voltage in peak to peak</t>
  </si>
  <si>
    <t>Current through resistive load per channel</t>
  </si>
  <si>
    <t>Current through capacitive load per channel</t>
  </si>
  <si>
    <t>Output signal time period</t>
  </si>
  <si>
    <t>Time constant of output</t>
  </si>
  <si>
    <t>Device ambient to junction thermal resistance</t>
  </si>
  <si>
    <t>in C/W</t>
  </si>
  <si>
    <t>AVDDP_5 Supply Current</t>
  </si>
  <si>
    <t>AVDDM_5 Supply Current</t>
  </si>
  <si>
    <t>Important Output Information</t>
  </si>
  <si>
    <t>Device in Thermal Shutdown for specified use condition</t>
  </si>
  <si>
    <t>Condition</t>
  </si>
  <si>
    <t>Unit</t>
  </si>
  <si>
    <t>Value</t>
  </si>
  <si>
    <t>Parasitic cap current</t>
  </si>
  <si>
    <t>Parasitic cap value</t>
  </si>
  <si>
    <t>Voltage</t>
  </si>
  <si>
    <t>Cap</t>
  </si>
  <si>
    <t>Supply</t>
  </si>
  <si>
    <t>Total cap</t>
  </si>
  <si>
    <t>Active channels</t>
  </si>
  <si>
    <t>C</t>
  </si>
  <si>
    <t>W</t>
  </si>
  <si>
    <t>%</t>
  </si>
  <si>
    <t>mW/ch</t>
  </si>
  <si>
    <t>Power</t>
  </si>
  <si>
    <t>Output</t>
  </si>
  <si>
    <t>Vpp</t>
  </si>
  <si>
    <t xml:space="preserve">Ideal case power consumption </t>
  </si>
  <si>
    <t>POWER CONSUMPTION BY CALCULATION CAN HAVE 20% ERROR</t>
  </si>
  <si>
    <t>CW Supply to TX7364 (Used for signal transmit)</t>
  </si>
  <si>
    <t>Cgs of RTZ PMOS</t>
  </si>
  <si>
    <t>Vgs of RTZ PMOS</t>
  </si>
  <si>
    <t>Cgs of RTZ NMOS</t>
  </si>
  <si>
    <t>Vgs of RTZ NMOS</t>
  </si>
  <si>
    <t>AVDDP_HV (The one used for CW) supply Current</t>
  </si>
  <si>
    <t>AVDDM_HV (The one used for CW) supply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</si>
</sst>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6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1" fillId="0" borderId="0"/>
  </cellStyleXfs>
  <cellXfs count="27">
    <xf numFmtId="0" fontId="0" fillId="0" borderId="0" xfId="0"/>
    <xf numFmtId="0" fontId="0" fillId="2" borderId="0" xfId="0" applyFill="1"/>
    <xf numFmtId="2" fontId="0" fillId="0" borderId="0" xfId="0" applyNumberFormat="1"/>
    <xf numFmtId="0" fontId="2" fillId="0" borderId="0" xfId="0" applyFont="1" applyBorder="1" applyAlignment="1">
      <alignment vertical="center"/>
    </xf>
    <xf numFmtId="0" fontId="0" fillId="0" borderId="0" xfId="0" applyFill="1"/>
    <xf numFmtId="0" fontId="0" fillId="4" borderId="0" xfId="0" applyFill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1" fillId="0" borderId="0" xfId="2"/>
    <xf numFmtId="11" fontId="1" fillId="0" borderId="0" xfId="2" applyNumberFormat="1"/>
    <xf numFmtId="0" fontId="8" fillId="0" borderId="0" xfId="0" applyFont="1" applyFill="1"/>
    <xf numFmtId="0" fontId="8" fillId="0" borderId="0" xfId="0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4" borderId="0" xfId="0" applyNumberFormat="1" applyFill="1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164" fontId="6" fillId="4" borderId="0" xfId="1" applyNumberFormat="1" applyFont="1" applyFill="1" applyAlignment="1">
      <alignment horizontal="center"/>
    </xf>
    <xf numFmtId="164" fontId="6" fillId="0" borderId="0" xfId="1" applyNumberFormat="1" applyFont="1" applyFill="1" applyAlignment="1">
      <alignment horizontal="center"/>
    </xf>
    <xf numFmtId="164" fontId="9" fillId="4" borderId="0" xfId="1" applyNumberFormat="1" applyFont="1" applyFill="1" applyAlignment="1">
      <alignment horizontal="center"/>
    </xf>
    <xf numFmtId="2" fontId="3" fillId="0" borderId="0" xfId="1" applyNumberFormat="1" applyFill="1" applyAlignment="1">
      <alignment horizontal="center"/>
    </xf>
    <xf numFmtId="164" fontId="3" fillId="0" borderId="0" xfId="1" applyNumberFormat="1" applyFill="1" applyAlignment="1">
      <alignment horizontal="center"/>
    </xf>
    <xf numFmtId="164" fontId="8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</cellXfs>
  <cellStyles count="3">
    <cellStyle name="Good" xfId="1" builtinId="26"/>
    <cellStyle name="Normal" xfId="0" builtinId="0"/>
    <cellStyle name="Normal 2" xfId="2" xr:uid="{00000000-0005-0000-0000-000002000000}"/>
  </cellStyles>
  <dxfs count="3"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1"/>
  <sheetViews>
    <sheetView tabSelected="1" zoomScale="85" zoomScaleNormal="85" workbookViewId="0">
      <selection activeCell="C15" sqref="C15"/>
    </sheetView>
  </sheetViews>
  <sheetFormatPr defaultRowHeight="14.4" x14ac:dyDescent="0.55000000000000004"/>
  <cols>
    <col min="1" max="1" width="67.68359375" bestFit="1" customWidth="1"/>
    <col min="3" max="3" width="11.47265625" style="15" customWidth="1"/>
    <col min="4" max="4" width="7.15625" hidden="1" customWidth="1"/>
    <col min="5" max="5" width="23.15625" customWidth="1"/>
    <col min="8" max="8" width="64.83984375" bestFit="1" customWidth="1"/>
    <col min="9" max="9" width="11.578125" bestFit="1" customWidth="1"/>
    <col min="10" max="10" width="13.578125" hidden="1" customWidth="1"/>
    <col min="11" max="15" width="8.83984375" hidden="1" customWidth="1"/>
  </cols>
  <sheetData>
    <row r="1" spans="1:15" x14ac:dyDescent="0.55000000000000004">
      <c r="A1" s="8" t="s">
        <v>52</v>
      </c>
      <c r="B1" s="8" t="s">
        <v>53</v>
      </c>
      <c r="C1" s="12" t="s">
        <v>54</v>
      </c>
      <c r="D1" s="3"/>
      <c r="E1" s="3"/>
      <c r="K1" t="s">
        <v>57</v>
      </c>
      <c r="L1" t="s">
        <v>58</v>
      </c>
    </row>
    <row r="2" spans="1:15" x14ac:dyDescent="0.55000000000000004">
      <c r="A2" t="s">
        <v>71</v>
      </c>
      <c r="B2" t="s">
        <v>0</v>
      </c>
      <c r="C2" s="13">
        <v>5</v>
      </c>
      <c r="H2" s="1" t="s">
        <v>36</v>
      </c>
      <c r="K2">
        <v>1</v>
      </c>
      <c r="L2">
        <v>58.352380952380955</v>
      </c>
    </row>
    <row r="3" spans="1:15" x14ac:dyDescent="0.55000000000000004">
      <c r="A3" t="s">
        <v>1</v>
      </c>
      <c r="B3" t="s">
        <v>0</v>
      </c>
      <c r="C3" s="13">
        <v>5</v>
      </c>
      <c r="H3" t="s">
        <v>70</v>
      </c>
      <c r="K3">
        <v>2</v>
      </c>
      <c r="L3">
        <v>52.437525011602752</v>
      </c>
    </row>
    <row r="4" spans="1:15" x14ac:dyDescent="0.55000000000000004">
      <c r="C4" s="13"/>
      <c r="H4" s="5" t="s">
        <v>50</v>
      </c>
      <c r="K4">
        <v>3</v>
      </c>
      <c r="L4">
        <v>48.977556089079748</v>
      </c>
      <c r="N4" t="s">
        <v>59</v>
      </c>
      <c r="O4" t="s">
        <v>58</v>
      </c>
    </row>
    <row r="5" spans="1:15" x14ac:dyDescent="0.55000000000000004">
      <c r="A5" t="s">
        <v>37</v>
      </c>
      <c r="B5" t="s">
        <v>2</v>
      </c>
      <c r="C5" s="13">
        <v>5</v>
      </c>
      <c r="K5">
        <v>4</v>
      </c>
      <c r="L5">
        <v>46.522669070824548</v>
      </c>
      <c r="N5">
        <f>CW!C2</f>
        <v>5</v>
      </c>
      <c r="O5">
        <f>VLOOKUP(N5,K2:L101,2)</f>
        <v>44.618510766276628</v>
      </c>
    </row>
    <row r="6" spans="1:15" hidden="1" x14ac:dyDescent="0.55000000000000004">
      <c r="A6" t="s">
        <v>3</v>
      </c>
      <c r="C6" s="13">
        <v>0</v>
      </c>
      <c r="K6">
        <v>5</v>
      </c>
      <c r="L6">
        <v>44.618510766276628</v>
      </c>
    </row>
    <row r="7" spans="1:15" x14ac:dyDescent="0.55000000000000004">
      <c r="A7" t="s">
        <v>4</v>
      </c>
      <c r="B7" t="s">
        <v>38</v>
      </c>
      <c r="C7" s="13">
        <v>1</v>
      </c>
      <c r="D7">
        <f>C7/2</f>
        <v>0.5</v>
      </c>
      <c r="K7">
        <v>6</v>
      </c>
      <c r="L7">
        <v>43.062700148301552</v>
      </c>
      <c r="N7" t="s">
        <v>60</v>
      </c>
      <c r="O7">
        <f>AVERAGE(O5:O5)</f>
        <v>44.618510766276628</v>
      </c>
    </row>
    <row r="8" spans="1:15" x14ac:dyDescent="0.55000000000000004">
      <c r="A8" t="s">
        <v>5</v>
      </c>
      <c r="B8" t="s">
        <v>38</v>
      </c>
      <c r="C8" s="13">
        <v>0.7</v>
      </c>
      <c r="D8">
        <f>C8/2</f>
        <v>0.35</v>
      </c>
      <c r="K8">
        <v>7</v>
      </c>
      <c r="L8">
        <v>41.747281013775613</v>
      </c>
    </row>
    <row r="9" spans="1:15" x14ac:dyDescent="0.55000000000000004">
      <c r="A9" t="s">
        <v>6</v>
      </c>
      <c r="B9" t="s">
        <v>7</v>
      </c>
      <c r="C9" s="13">
        <v>0.4</v>
      </c>
      <c r="K9">
        <v>8</v>
      </c>
      <c r="L9">
        <v>40.607813130046353</v>
      </c>
    </row>
    <row r="10" spans="1:15" x14ac:dyDescent="0.55000000000000004">
      <c r="A10" t="s">
        <v>39</v>
      </c>
      <c r="B10" t="s">
        <v>8</v>
      </c>
      <c r="C10" s="13">
        <v>120</v>
      </c>
      <c r="K10">
        <v>9</v>
      </c>
      <c r="L10">
        <v>39.602731225778541</v>
      </c>
    </row>
    <row r="11" spans="1:15" x14ac:dyDescent="0.55000000000000004">
      <c r="A11" t="s">
        <v>32</v>
      </c>
      <c r="B11" t="s">
        <v>35</v>
      </c>
      <c r="C11" s="13">
        <v>50</v>
      </c>
      <c r="K11">
        <v>10</v>
      </c>
      <c r="L11">
        <v>38.703654825498425</v>
      </c>
    </row>
    <row r="12" spans="1:15" x14ac:dyDescent="0.55000000000000004">
      <c r="A12" t="s">
        <v>40</v>
      </c>
      <c r="B12" t="s">
        <v>35</v>
      </c>
      <c r="C12" s="13">
        <v>125</v>
      </c>
      <c r="K12">
        <v>11</v>
      </c>
      <c r="L12">
        <v>37.890341291168184</v>
      </c>
    </row>
    <row r="13" spans="1:15" x14ac:dyDescent="0.55000000000000004">
      <c r="A13" t="s">
        <v>46</v>
      </c>
      <c r="B13" t="s">
        <v>47</v>
      </c>
      <c r="C13" s="13">
        <v>18.399999999999999</v>
      </c>
      <c r="K13">
        <v>12</v>
      </c>
      <c r="L13">
        <v>37.147844207523349</v>
      </c>
    </row>
    <row r="14" spans="1:15" x14ac:dyDescent="0.55000000000000004">
      <c r="A14" t="s">
        <v>61</v>
      </c>
      <c r="C14" s="13">
        <v>32</v>
      </c>
      <c r="K14">
        <v>13</v>
      </c>
      <c r="L14">
        <v>36.464813102042505</v>
      </c>
    </row>
    <row r="15" spans="1:15" ht="18.75" customHeight="1" x14ac:dyDescent="0.55000000000000004">
      <c r="C15" s="14"/>
      <c r="K15">
        <v>14</v>
      </c>
      <c r="L15">
        <v>35.832425072997417</v>
      </c>
    </row>
    <row r="16" spans="1:15" hidden="1" x14ac:dyDescent="0.55000000000000004">
      <c r="A16" t="s">
        <v>9</v>
      </c>
      <c r="B16" t="s">
        <v>8</v>
      </c>
      <c r="C16" s="15">
        <v>46</v>
      </c>
      <c r="K16">
        <v>15</v>
      </c>
      <c r="L16">
        <v>35.243685902975429</v>
      </c>
    </row>
    <row r="17" spans="1:12" hidden="1" x14ac:dyDescent="0.55000000000000004">
      <c r="A17" t="s">
        <v>10</v>
      </c>
      <c r="B17" t="s">
        <v>0</v>
      </c>
      <c r="C17" s="15">
        <v>5</v>
      </c>
      <c r="K17">
        <v>16</v>
      </c>
      <c r="L17">
        <v>34.692957189268157</v>
      </c>
    </row>
    <row r="18" spans="1:12" hidden="1" x14ac:dyDescent="0.55000000000000004">
      <c r="A18" t="s">
        <v>11</v>
      </c>
      <c r="B18" t="s">
        <v>8</v>
      </c>
      <c r="C18" s="15">
        <v>34</v>
      </c>
      <c r="K18">
        <v>17</v>
      </c>
      <c r="L18">
        <v>34.17562708310124</v>
      </c>
    </row>
    <row r="19" spans="1:12" hidden="1" x14ac:dyDescent="0.55000000000000004">
      <c r="A19" t="s">
        <v>12</v>
      </c>
      <c r="B19" t="s">
        <v>0</v>
      </c>
      <c r="C19" s="15">
        <v>5</v>
      </c>
      <c r="K19">
        <v>18</v>
      </c>
      <c r="L19">
        <v>33.687875285000345</v>
      </c>
    </row>
    <row r="20" spans="1:12" hidden="1" x14ac:dyDescent="0.55000000000000004">
      <c r="A20" t="s">
        <v>72</v>
      </c>
      <c r="B20" t="s">
        <v>8</v>
      </c>
      <c r="C20" s="16">
        <v>30</v>
      </c>
      <c r="K20">
        <v>19</v>
      </c>
      <c r="L20">
        <v>33.226501663493991</v>
      </c>
    </row>
    <row r="21" spans="1:12" hidden="1" x14ac:dyDescent="0.55000000000000004">
      <c r="A21" t="s">
        <v>73</v>
      </c>
      <c r="B21" t="s">
        <v>0</v>
      </c>
      <c r="C21" s="15">
        <v>5</v>
      </c>
      <c r="K21">
        <v>20</v>
      </c>
      <c r="L21">
        <v>32.788798884720229</v>
      </c>
    </row>
    <row r="22" spans="1:12" hidden="1" x14ac:dyDescent="0.55000000000000004">
      <c r="A22" t="s">
        <v>74</v>
      </c>
      <c r="B22" t="s">
        <v>8</v>
      </c>
      <c r="C22" s="16">
        <v>22</v>
      </c>
      <c r="E22" t="s">
        <v>26</v>
      </c>
      <c r="K22">
        <v>21</v>
      </c>
      <c r="L22">
        <v>32.372456150474406</v>
      </c>
    </row>
    <row r="23" spans="1:12" hidden="1" x14ac:dyDescent="0.55000000000000004">
      <c r="A23" t="s">
        <v>75</v>
      </c>
      <c r="B23" t="s">
        <v>0</v>
      </c>
      <c r="C23" s="15">
        <v>4.5</v>
      </c>
      <c r="K23">
        <v>22</v>
      </c>
      <c r="L23">
        <v>31.975485350389988</v>
      </c>
    </row>
    <row r="24" spans="1:12" x14ac:dyDescent="0.55000000000000004">
      <c r="K24">
        <v>23</v>
      </c>
      <c r="L24">
        <v>31.596163643118871</v>
      </c>
    </row>
    <row r="25" spans="1:12" x14ac:dyDescent="0.55000000000000004">
      <c r="A25" t="s">
        <v>13</v>
      </c>
      <c r="B25" t="s">
        <v>7</v>
      </c>
      <c r="C25" s="15">
        <v>0.02</v>
      </c>
      <c r="K25">
        <v>24</v>
      </c>
      <c r="L25">
        <v>31.232988266745146</v>
      </c>
    </row>
    <row r="26" spans="1:12" x14ac:dyDescent="0.55000000000000004">
      <c r="A26" t="s">
        <v>14</v>
      </c>
      <c r="B26" t="s">
        <v>0</v>
      </c>
      <c r="C26" s="15">
        <f>0.75</f>
        <v>0.75</v>
      </c>
      <c r="K26">
        <v>25</v>
      </c>
      <c r="L26">
        <v>30.884640580172309</v>
      </c>
    </row>
    <row r="27" spans="1:12" x14ac:dyDescent="0.55000000000000004">
      <c r="A27" t="s">
        <v>15</v>
      </c>
      <c r="B27" t="s">
        <v>0</v>
      </c>
      <c r="C27" s="16">
        <f>(C2-C26)*C9/(C9+C25)</f>
        <v>4.0476190476190474</v>
      </c>
      <c r="K27">
        <v>26</v>
      </c>
      <c r="L27">
        <v>30.549957161264299</v>
      </c>
    </row>
    <row r="28" spans="1:12" x14ac:dyDescent="0.55000000000000004">
      <c r="A28" t="s">
        <v>41</v>
      </c>
      <c r="B28" t="s">
        <v>34</v>
      </c>
      <c r="C28" s="17">
        <f>((C2-0.75)*(C9/(C9+C25))*(1-EXP(-1*(C56/2/C55))))*2/(1+EXP(-1*(C56/2/C55)))</f>
        <v>8.0952380952380949</v>
      </c>
      <c r="K28">
        <v>27</v>
      </c>
      <c r="L28">
        <v>30.227906362477345</v>
      </c>
    </row>
    <row r="29" spans="1:12" ht="20.399999999999999" x14ac:dyDescent="0.75">
      <c r="A29" t="s">
        <v>16</v>
      </c>
      <c r="B29" t="s">
        <v>17</v>
      </c>
      <c r="C29" s="16">
        <f>C5*POWER(10,6)*C10*POWER(10,-12)*IF(C6=0,2,1)*C27*POWER(10,3)+0.5*C27/C9-0.2</f>
        <v>9.7166666666666668</v>
      </c>
      <c r="D29" s="2"/>
      <c r="H29" s="6" t="s">
        <v>51</v>
      </c>
      <c r="I29" s="7" t="str">
        <f>IF(C58&gt;C12,"YES","NO")</f>
        <v>NO</v>
      </c>
      <c r="K29">
        <v>28</v>
      </c>
      <c r="L29">
        <v>29.91756913221921</v>
      </c>
    </row>
    <row r="30" spans="1:12" x14ac:dyDescent="0.55000000000000004">
      <c r="A30" t="s">
        <v>42</v>
      </c>
      <c r="B30" t="s">
        <v>17</v>
      </c>
      <c r="C30" s="16">
        <f>0.5*C28/2/C9</f>
        <v>5.0595238095238093</v>
      </c>
      <c r="D30" s="2"/>
      <c r="K30">
        <v>29</v>
      </c>
      <c r="L30">
        <v>29.618123203163041</v>
      </c>
    </row>
    <row r="31" spans="1:12" x14ac:dyDescent="0.55000000000000004">
      <c r="A31" t="s">
        <v>43</v>
      </c>
      <c r="B31" t="s">
        <v>17</v>
      </c>
      <c r="C31" s="16">
        <f>C5*POWER(10,6)*C10*POWER(10,-12)*IF(C6=0,2,1)*C28/2*POWER(10,3)</f>
        <v>4.8571428571428568</v>
      </c>
      <c r="D31" s="2"/>
      <c r="K31">
        <v>30</v>
      </c>
      <c r="L31">
        <v>29.328829962197226</v>
      </c>
    </row>
    <row r="32" spans="1:12" hidden="1" x14ac:dyDescent="0.55000000000000004">
      <c r="A32" t="s">
        <v>18</v>
      </c>
      <c r="B32" t="s">
        <v>17</v>
      </c>
      <c r="C32" s="15">
        <f>C5*POWER(10,6)*C16*POWER(10,-12)*C17*POWER(10,3)</f>
        <v>1.1499999999999999</v>
      </c>
      <c r="D32" s="2">
        <f>C32*(C2+C3)</f>
        <v>11.5</v>
      </c>
      <c r="E32" t="e">
        <f t="shared" ref="E32:E37" si="0">D32/D$38*100</f>
        <v>#DIV/0!</v>
      </c>
      <c r="K32">
        <v>31</v>
      </c>
      <c r="L32">
        <v>29.049023474107702</v>
      </c>
    </row>
    <row r="33" spans="1:12" hidden="1" x14ac:dyDescent="0.55000000000000004">
      <c r="A33" t="s">
        <v>19</v>
      </c>
      <c r="B33" t="s">
        <v>17</v>
      </c>
      <c r="C33" s="16">
        <f>C5*POWER(10,6)*C18*POWER(10,-12)*C19*POWER(10,3)</f>
        <v>0.85</v>
      </c>
      <c r="D33" s="2">
        <f>C33*(C2+C3)</f>
        <v>8.5</v>
      </c>
      <c r="E33" t="e">
        <f t="shared" si="0"/>
        <v>#DIV/0!</v>
      </c>
      <c r="K33">
        <v>32</v>
      </c>
      <c r="L33">
        <v>28.77810124848995</v>
      </c>
    </row>
    <row r="34" spans="1:12" hidden="1" x14ac:dyDescent="0.55000000000000004">
      <c r="A34" t="s">
        <v>20</v>
      </c>
      <c r="B34" t="s">
        <v>17</v>
      </c>
      <c r="C34" s="18">
        <f>C6*C5*POWER(10,6)*C20*POWER(10,-12)*C21*POWER(10,3)</f>
        <v>0</v>
      </c>
      <c r="D34" s="2">
        <f>C34*C3</f>
        <v>0</v>
      </c>
      <c r="E34" t="e">
        <f t="shared" si="0"/>
        <v>#DIV/0!</v>
      </c>
      <c r="K34">
        <v>33</v>
      </c>
      <c r="L34">
        <v>28.515516427866984</v>
      </c>
    </row>
    <row r="35" spans="1:12" hidden="1" x14ac:dyDescent="0.55000000000000004">
      <c r="A35" t="s">
        <v>21</v>
      </c>
      <c r="B35" t="s">
        <v>17</v>
      </c>
      <c r="C35" s="18">
        <f>C6*C5*POWER(10,6)*C22*POWER(10,-12)*C23*POWER(10,3)</f>
        <v>0</v>
      </c>
      <c r="D35" s="2">
        <f>C35*C3</f>
        <v>0</v>
      </c>
      <c r="E35" t="e">
        <f t="shared" si="0"/>
        <v>#DIV/0!</v>
      </c>
      <c r="K35">
        <v>34</v>
      </c>
      <c r="L35">
        <v>28.260771142323041</v>
      </c>
    </row>
    <row r="36" spans="1:12" hidden="1" x14ac:dyDescent="0.55000000000000004">
      <c r="A36" t="s">
        <v>22</v>
      </c>
      <c r="B36" t="s">
        <v>17</v>
      </c>
      <c r="C36" s="18">
        <f>0</f>
        <v>0</v>
      </c>
      <c r="D36" s="2">
        <f>C36*2*C3</f>
        <v>0</v>
      </c>
      <c r="E36" t="e">
        <f t="shared" si="0"/>
        <v>#DIV/0!</v>
      </c>
      <c r="K36">
        <v>35</v>
      </c>
      <c r="L36">
        <v>28.01341082767129</v>
      </c>
    </row>
    <row r="37" spans="1:12" hidden="1" x14ac:dyDescent="0.55000000000000004">
      <c r="A37" t="s">
        <v>23</v>
      </c>
      <c r="B37" t="s">
        <v>17</v>
      </c>
      <c r="C37" s="18">
        <f>0</f>
        <v>0</v>
      </c>
      <c r="D37" s="2">
        <f>C37*C3</f>
        <v>0</v>
      </c>
      <c r="E37" t="e">
        <f t="shared" si="0"/>
        <v>#DIV/0!</v>
      </c>
      <c r="K37">
        <v>36</v>
      </c>
      <c r="L37">
        <v>27.773019344222146</v>
      </c>
    </row>
    <row r="38" spans="1:12" x14ac:dyDescent="0.55000000000000004">
      <c r="A38" s="4" t="s">
        <v>27</v>
      </c>
      <c r="B38" s="4" t="s">
        <v>28</v>
      </c>
      <c r="C38" s="19">
        <f>(C30*2*0.001)^2*C9*1000000*C14</f>
        <v>1310.6575963718822</v>
      </c>
      <c r="D38" s="2"/>
      <c r="K38">
        <v>37</v>
      </c>
      <c r="L38">
        <v>27.539214764483571</v>
      </c>
    </row>
    <row r="39" spans="1:12" x14ac:dyDescent="0.55000000000000004">
      <c r="A39" s="4" t="s">
        <v>29</v>
      </c>
      <c r="B39" s="4" t="s">
        <v>28</v>
      </c>
      <c r="C39" s="19">
        <f>C31*2*C2*C14</f>
        <v>1554.2857142857142</v>
      </c>
      <c r="D39" s="2"/>
      <c r="K39">
        <v>38</v>
      </c>
      <c r="L39">
        <v>27.311645722715795</v>
      </c>
    </row>
    <row r="40" spans="1:12" ht="15.6" hidden="1" customHeight="1" x14ac:dyDescent="0.55000000000000004">
      <c r="A40" s="4" t="s">
        <v>56</v>
      </c>
      <c r="B40" s="4" t="s">
        <v>8</v>
      </c>
      <c r="C40" s="16">
        <f>CW!O7*1.2</f>
        <v>53.542212919531956</v>
      </c>
      <c r="D40" s="2"/>
      <c r="K40">
        <v>39</v>
      </c>
      <c r="L40">
        <v>27.089988238741302</v>
      </c>
    </row>
    <row r="41" spans="1:12" hidden="1" x14ac:dyDescent="0.55000000000000004">
      <c r="A41" s="4" t="s">
        <v>55</v>
      </c>
      <c r="B41" s="4" t="s">
        <v>17</v>
      </c>
      <c r="C41" s="19">
        <f>C5*1000000*C40*POWER(10,-12)*C28*1000</f>
        <v>2.1671848086477215</v>
      </c>
      <c r="D41" s="2"/>
      <c r="K41">
        <v>40</v>
      </c>
      <c r="L41">
        <v>26.87394294394203</v>
      </c>
    </row>
    <row r="42" spans="1:12" hidden="1" x14ac:dyDescent="0.55000000000000004">
      <c r="A42" t="s">
        <v>24</v>
      </c>
      <c r="C42" s="15">
        <f>C14</f>
        <v>32</v>
      </c>
      <c r="D42" s="2">
        <f>C44*C2</f>
        <v>2085.4162360503024</v>
      </c>
      <c r="E42">
        <f>C42*(C29+C32*0)</f>
        <v>310.93333333333334</v>
      </c>
      <c r="K42">
        <v>41</v>
      </c>
      <c r="L42">
        <v>26.663232649837521</v>
      </c>
    </row>
    <row r="43" spans="1:12" hidden="1" x14ac:dyDescent="0.55000000000000004">
      <c r="D43" s="2">
        <f>C45*C2</f>
        <v>2037.4162360503021</v>
      </c>
      <c r="K43">
        <v>42</v>
      </c>
      <c r="L43">
        <v>26.457600209696206</v>
      </c>
    </row>
    <row r="44" spans="1:12" x14ac:dyDescent="0.55000000000000004">
      <c r="A44" t="s">
        <v>76</v>
      </c>
      <c r="B44" t="s">
        <v>17</v>
      </c>
      <c r="C44" s="20">
        <f>C42*(C29+C32+C41)</f>
        <v>417.08324721006045</v>
      </c>
      <c r="D44" s="2">
        <f>C46*C3</f>
        <v>136</v>
      </c>
      <c r="K44">
        <v>43</v>
      </c>
      <c r="L44">
        <v>26.256806631795882</v>
      </c>
    </row>
    <row r="45" spans="1:12" x14ac:dyDescent="0.55000000000000004">
      <c r="A45" t="s">
        <v>77</v>
      </c>
      <c r="B45" t="s">
        <v>17</v>
      </c>
      <c r="C45" s="20">
        <f>C42*(C29+C33+C41)</f>
        <v>407.48324721006043</v>
      </c>
      <c r="D45" s="2">
        <f>C47*C3</f>
        <v>184</v>
      </c>
      <c r="K45">
        <v>44</v>
      </c>
      <c r="L45">
        <v>26.060629409611792</v>
      </c>
    </row>
    <row r="46" spans="1:12" x14ac:dyDescent="0.55000000000000004">
      <c r="A46" t="s">
        <v>48</v>
      </c>
      <c r="B46" t="s">
        <v>17</v>
      </c>
      <c r="C46" s="21">
        <f>C42*(C33+C34+C35+C36+C37)</f>
        <v>27.2</v>
      </c>
      <c r="K46">
        <v>45</v>
      </c>
      <c r="L46">
        <v>25.868861039674226</v>
      </c>
    </row>
    <row r="47" spans="1:12" x14ac:dyDescent="0.55000000000000004">
      <c r="A47" t="s">
        <v>49</v>
      </c>
      <c r="B47" t="s">
        <v>17</v>
      </c>
      <c r="C47" s="21">
        <f>C42*(C32+C36)</f>
        <v>36.799999999999997</v>
      </c>
      <c r="K47">
        <v>46</v>
      </c>
      <c r="L47">
        <v>25.681307702340671</v>
      </c>
    </row>
    <row r="48" spans="1:12" x14ac:dyDescent="0.55000000000000004">
      <c r="A48" s="11" t="s">
        <v>25</v>
      </c>
      <c r="B48" s="11" t="s">
        <v>63</v>
      </c>
      <c r="C48" s="22">
        <f>SUM(D42:D45)/1000+0.032*1.8</f>
        <v>4.5004324721006048</v>
      </c>
      <c r="K48">
        <v>47</v>
      </c>
      <c r="L48">
        <v>25.49778808445512</v>
      </c>
    </row>
    <row r="49" spans="1:12" x14ac:dyDescent="0.55000000000000004">
      <c r="A49" s="8" t="s">
        <v>66</v>
      </c>
      <c r="B49" s="11" t="s">
        <v>65</v>
      </c>
      <c r="C49" s="22">
        <f>C48/C42*1000</f>
        <v>140.63851475314391</v>
      </c>
      <c r="K49">
        <v>48</v>
      </c>
      <c r="L49">
        <v>25.318132325966946</v>
      </c>
    </row>
    <row r="50" spans="1:12" x14ac:dyDescent="0.55000000000000004">
      <c r="A50" t="s">
        <v>67</v>
      </c>
      <c r="B50" s="4" t="s">
        <v>68</v>
      </c>
      <c r="C50" s="23">
        <f>C28</f>
        <v>8.0952380952380949</v>
      </c>
      <c r="K50">
        <v>49</v>
      </c>
      <c r="L50">
        <v>25.142181075170274</v>
      </c>
    </row>
    <row r="51" spans="1:12" x14ac:dyDescent="0.55000000000000004">
      <c r="C51" s="24"/>
      <c r="K51">
        <v>50</v>
      </c>
      <c r="L51">
        <v>24.969784639394106</v>
      </c>
    </row>
    <row r="52" spans="1:12" x14ac:dyDescent="0.55000000000000004">
      <c r="A52" s="8" t="s">
        <v>30</v>
      </c>
      <c r="B52" s="8" t="s">
        <v>64</v>
      </c>
      <c r="C52" s="25">
        <f>(C38+C39)/C48/1000*100</f>
        <v>63.659288933189259</v>
      </c>
      <c r="K52">
        <v>51</v>
      </c>
      <c r="L52">
        <v>24.80080221980004</v>
      </c>
    </row>
    <row r="53" spans="1:12" x14ac:dyDescent="0.55000000000000004">
      <c r="A53" s="8" t="s">
        <v>31</v>
      </c>
      <c r="B53" s="8" t="s">
        <v>63</v>
      </c>
      <c r="C53" s="25">
        <f>C48-C38/1000</f>
        <v>3.1897748757287228</v>
      </c>
      <c r="K53">
        <v>52</v>
      </c>
      <c r="L53">
        <v>24.635101220486103</v>
      </c>
    </row>
    <row r="54" spans="1:12" x14ac:dyDescent="0.55000000000000004">
      <c r="A54" s="8" t="s">
        <v>69</v>
      </c>
      <c r="B54" s="8" t="s">
        <v>63</v>
      </c>
      <c r="C54" s="25">
        <f>(C38+C39)/1000</f>
        <v>2.8649433106575963</v>
      </c>
      <c r="K54">
        <v>53</v>
      </c>
      <c r="L54">
        <v>24.472556623402841</v>
      </c>
    </row>
    <row r="55" spans="1:12" hidden="1" x14ac:dyDescent="0.55000000000000004">
      <c r="A55" t="s">
        <v>45</v>
      </c>
      <c r="C55" s="26">
        <f>((C9*C25)/(C9+C25))*C10</f>
        <v>2.2857142857142856</v>
      </c>
      <c r="K55">
        <v>54</v>
      </c>
      <c r="L55">
        <v>24.313050421699142</v>
      </c>
    </row>
    <row r="56" spans="1:12" hidden="1" x14ac:dyDescent="0.55000000000000004">
      <c r="A56" t="s">
        <v>44</v>
      </c>
      <c r="C56" s="26">
        <f>1/C5*1000</f>
        <v>200</v>
      </c>
      <c r="K56">
        <v>55</v>
      </c>
      <c r="L56">
        <v>24.156471105063861</v>
      </c>
    </row>
    <row r="57" spans="1:12" x14ac:dyDescent="0.55000000000000004">
      <c r="K57">
        <v>56</v>
      </c>
      <c r="L57">
        <v>24.002713191441007</v>
      </c>
    </row>
    <row r="58" spans="1:12" x14ac:dyDescent="0.55000000000000004">
      <c r="A58" t="s">
        <v>33</v>
      </c>
      <c r="B58" t="s">
        <v>62</v>
      </c>
      <c r="C58" s="26">
        <f>C11+C13*C53+10</f>
        <v>118.6918577134085</v>
      </c>
      <c r="K58">
        <v>57</v>
      </c>
      <c r="L58">
        <v>23.851676800192791</v>
      </c>
    </row>
    <row r="59" spans="1:12" x14ac:dyDescent="0.55000000000000004">
      <c r="K59">
        <v>58</v>
      </c>
      <c r="L59">
        <v>23.703267262384841</v>
      </c>
    </row>
    <row r="60" spans="1:12" x14ac:dyDescent="0.55000000000000004">
      <c r="K60">
        <v>59</v>
      </c>
      <c r="L60">
        <v>23.557394764385474</v>
      </c>
    </row>
    <row r="61" spans="1:12" x14ac:dyDescent="0.55000000000000004">
      <c r="K61">
        <v>60</v>
      </c>
      <c r="L61">
        <v>23.413974021419023</v>
      </c>
    </row>
    <row r="62" spans="1:12" x14ac:dyDescent="0.55000000000000004">
      <c r="K62">
        <v>61</v>
      </c>
      <c r="L62">
        <v>23.272923978102025</v>
      </c>
    </row>
    <row r="63" spans="1:12" x14ac:dyDescent="0.55000000000000004">
      <c r="K63">
        <v>62</v>
      </c>
      <c r="L63">
        <v>23.134167533329499</v>
      </c>
    </row>
    <row r="64" spans="1:12" x14ac:dyDescent="0.55000000000000004">
      <c r="K64">
        <v>63</v>
      </c>
      <c r="L64">
        <v>22.997631287173203</v>
      </c>
    </row>
    <row r="65" spans="11:12" x14ac:dyDescent="0.55000000000000004">
      <c r="K65">
        <v>64</v>
      </c>
      <c r="L65">
        <v>22.863245307711754</v>
      </c>
    </row>
    <row r="66" spans="11:12" x14ac:dyDescent="0.55000000000000004">
      <c r="K66">
        <v>65</v>
      </c>
      <c r="L66">
        <v>22.730942915938186</v>
      </c>
    </row>
    <row r="67" spans="11:12" x14ac:dyDescent="0.55000000000000004">
      <c r="K67">
        <v>66</v>
      </c>
      <c r="L67">
        <v>22.600660487088788</v>
      </c>
    </row>
    <row r="68" spans="11:12" x14ac:dyDescent="0.55000000000000004">
      <c r="K68">
        <v>67</v>
      </c>
      <c r="L68">
        <v>22.472337266911378</v>
      </c>
    </row>
    <row r="69" spans="11:12" x14ac:dyDescent="0.55000000000000004">
      <c r="K69">
        <v>68</v>
      </c>
      <c r="L69">
        <v>22.345915201544837</v>
      </c>
    </row>
    <row r="70" spans="11:12" x14ac:dyDescent="0.55000000000000004">
      <c r="K70">
        <v>69</v>
      </c>
      <c r="L70">
        <v>22.221338779817668</v>
      </c>
    </row>
    <row r="71" spans="11:12" x14ac:dyDescent="0.55000000000000004">
      <c r="K71">
        <v>70</v>
      </c>
      <c r="L71">
        <v>22.098554886893083</v>
      </c>
    </row>
    <row r="72" spans="11:12" x14ac:dyDescent="0.55000000000000004">
      <c r="K72">
        <v>71</v>
      </c>
      <c r="L72">
        <v>21.977512668295059</v>
      </c>
    </row>
    <row r="73" spans="11:12" x14ac:dyDescent="0.55000000000000004">
      <c r="K73">
        <v>72</v>
      </c>
      <c r="L73">
        <v>21.85816340344395</v>
      </c>
    </row>
    <row r="74" spans="11:12" x14ac:dyDescent="0.55000000000000004">
      <c r="K74">
        <v>73</v>
      </c>
      <c r="L74">
        <v>21.740460387914684</v>
      </c>
    </row>
    <row r="75" spans="11:12" x14ac:dyDescent="0.55000000000000004">
      <c r="K75">
        <v>74</v>
      </c>
      <c r="L75">
        <v>21.624358823705368</v>
      </c>
    </row>
    <row r="76" spans="11:12" x14ac:dyDescent="0.55000000000000004">
      <c r="K76">
        <v>75</v>
      </c>
      <c r="L76">
        <v>21.509815716871103</v>
      </c>
    </row>
    <row r="77" spans="11:12" x14ac:dyDescent="0.55000000000000004">
      <c r="K77">
        <v>76</v>
      </c>
      <c r="L77">
        <v>21.396789781937589</v>
      </c>
    </row>
    <row r="78" spans="11:12" x14ac:dyDescent="0.55000000000000004">
      <c r="K78">
        <v>77</v>
      </c>
      <c r="L78">
        <v>21.285241352562849</v>
      </c>
    </row>
    <row r="79" spans="11:12" x14ac:dyDescent="0.55000000000000004">
      <c r="K79">
        <v>78</v>
      </c>
      <c r="L79">
        <v>21.175132297963106</v>
      </c>
    </row>
    <row r="80" spans="11:12" x14ac:dyDescent="0.55000000000000004">
      <c r="K80">
        <v>79</v>
      </c>
      <c r="L80">
        <v>21.06642594466237</v>
      </c>
    </row>
    <row r="81" spans="11:12" x14ac:dyDescent="0.55000000000000004">
      <c r="K81">
        <v>80</v>
      </c>
      <c r="L81">
        <v>20.95908700316383</v>
      </c>
    </row>
    <row r="82" spans="11:12" x14ac:dyDescent="0.55000000000000004">
      <c r="K82">
        <v>81</v>
      </c>
      <c r="L82">
        <v>20.853081499176138</v>
      </c>
    </row>
    <row r="83" spans="11:12" x14ac:dyDescent="0.55000000000000004">
      <c r="K83">
        <v>82</v>
      </c>
      <c r="L83">
        <v>20.748376709059322</v>
      </c>
    </row>
    <row r="84" spans="11:12" x14ac:dyDescent="0.55000000000000004">
      <c r="K84">
        <v>83</v>
      </c>
      <c r="L84">
        <v>20.64494109918331</v>
      </c>
    </row>
    <row r="85" spans="11:12" x14ac:dyDescent="0.55000000000000004">
      <c r="K85">
        <v>84</v>
      </c>
      <c r="L85">
        <v>20.54274426891801</v>
      </c>
    </row>
    <row r="86" spans="11:12" x14ac:dyDescent="0.55000000000000004">
      <c r="K86">
        <v>85</v>
      </c>
      <c r="L86">
        <v>20.441756896996917</v>
      </c>
    </row>
    <row r="87" spans="11:12" x14ac:dyDescent="0.55000000000000004">
      <c r="K87">
        <v>86</v>
      </c>
      <c r="L87">
        <v>20.341950691017686</v>
      </c>
    </row>
    <row r="88" spans="11:12" x14ac:dyDescent="0.55000000000000004">
      <c r="K88">
        <v>87</v>
      </c>
      <c r="L88">
        <v>20.243298339861838</v>
      </c>
    </row>
    <row r="89" spans="11:12" x14ac:dyDescent="0.55000000000000004">
      <c r="K89">
        <v>88</v>
      </c>
      <c r="L89">
        <v>20.145773468833585</v>
      </c>
    </row>
    <row r="90" spans="11:12" x14ac:dyDescent="0.55000000000000004">
      <c r="K90">
        <v>89</v>
      </c>
      <c r="L90">
        <v>20.049350597333362</v>
      </c>
    </row>
    <row r="91" spans="11:12" x14ac:dyDescent="0.55000000000000004">
      <c r="K91">
        <v>90</v>
      </c>
      <c r="L91">
        <v>19.954005098896019</v>
      </c>
    </row>
    <row r="92" spans="11:12" x14ac:dyDescent="0.55000000000000004">
      <c r="K92">
        <v>91</v>
      </c>
      <c r="L92">
        <v>19.859713163437167</v>
      </c>
    </row>
    <row r="93" spans="11:12" x14ac:dyDescent="0.55000000000000004">
      <c r="K93">
        <v>92</v>
      </c>
      <c r="L93">
        <v>19.766451761562475</v>
      </c>
    </row>
    <row r="94" spans="11:12" x14ac:dyDescent="0.55000000000000004">
      <c r="K94">
        <v>93</v>
      </c>
      <c r="L94">
        <v>19.674198610806496</v>
      </c>
    </row>
    <row r="95" spans="11:12" x14ac:dyDescent="0.55000000000000004">
      <c r="K95">
        <v>94</v>
      </c>
      <c r="L95">
        <v>19.582932143676917</v>
      </c>
    </row>
    <row r="96" spans="11:12" x14ac:dyDescent="0.55000000000000004">
      <c r="K96">
        <v>95</v>
      </c>
      <c r="L96">
        <v>19.492631477389669</v>
      </c>
    </row>
    <row r="97" spans="11:12" x14ac:dyDescent="0.55000000000000004">
      <c r="K97">
        <v>96</v>
      </c>
      <c r="L97">
        <v>19.40327638518875</v>
      </c>
    </row>
    <row r="98" spans="11:12" x14ac:dyDescent="0.55000000000000004">
      <c r="K98">
        <v>97</v>
      </c>
      <c r="L98">
        <v>19.314847269152086</v>
      </c>
    </row>
    <row r="99" spans="11:12" x14ac:dyDescent="0.55000000000000004">
      <c r="K99">
        <v>98</v>
      </c>
      <c r="L99">
        <v>19.227325134392064</v>
      </c>
    </row>
    <row r="100" spans="11:12" x14ac:dyDescent="0.55000000000000004">
      <c r="K100">
        <v>99</v>
      </c>
      <c r="L100">
        <v>19.140691564565785</v>
      </c>
    </row>
    <row r="101" spans="11:12" x14ac:dyDescent="0.55000000000000004">
      <c r="K101">
        <v>100</v>
      </c>
      <c r="L101">
        <v>19.054928698615903</v>
      </c>
    </row>
  </sheetData>
  <conditionalFormatting sqref="O1:O1048576">
    <cfRule type="cellIs" dxfId="2" priority="3" operator="greaterThan">
      <formula>0.5</formula>
    </cfRule>
  </conditionalFormatting>
  <conditionalFormatting sqref="I29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51180555555555496" footer="0.51180555555555496"/>
  <pageSetup firstPageNumber="0" orientation="portrait" horizontalDpi="90" verticalDpi="9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H4:I12"/>
  <sheetViews>
    <sheetView workbookViewId="0">
      <selection sqref="A1:E1048576"/>
    </sheetView>
  </sheetViews>
  <sheetFormatPr defaultRowHeight="14.4" x14ac:dyDescent="0.55000000000000004"/>
  <sheetData>
    <row r="4" spans="8:9" x14ac:dyDescent="0.55000000000000004">
      <c r="H4" s="9"/>
      <c r="I4" s="10"/>
    </row>
    <row r="5" spans="8:9" x14ac:dyDescent="0.55000000000000004">
      <c r="H5" s="9"/>
      <c r="I5" s="10"/>
    </row>
    <row r="6" spans="8:9" x14ac:dyDescent="0.55000000000000004">
      <c r="H6" s="9"/>
      <c r="I6" s="10"/>
    </row>
    <row r="7" spans="8:9" x14ac:dyDescent="0.55000000000000004">
      <c r="H7" s="9"/>
      <c r="I7" s="10"/>
    </row>
    <row r="8" spans="8:9" x14ac:dyDescent="0.55000000000000004">
      <c r="H8" s="9"/>
      <c r="I8" s="10"/>
    </row>
    <row r="9" spans="8:9" x14ac:dyDescent="0.55000000000000004">
      <c r="H9" s="9"/>
      <c r="I9" s="10"/>
    </row>
    <row r="10" spans="8:9" x14ac:dyDescent="0.55000000000000004">
      <c r="H10" s="9"/>
      <c r="I10" s="10"/>
    </row>
    <row r="11" spans="8:9" x14ac:dyDescent="0.55000000000000004">
      <c r="H11" s="9"/>
      <c r="I11" s="10"/>
    </row>
    <row r="12" spans="8:9" x14ac:dyDescent="0.55000000000000004">
      <c r="H12" s="9"/>
      <c r="I12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CW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Miriyala, Aravind</dc:creator>
  <cp:lastModifiedBy>Divakar, Roshan</cp:lastModifiedBy>
  <cp:revision>0</cp:revision>
  <dcterms:created xsi:type="dcterms:W3CDTF">2017-06-13T08:29:26Z</dcterms:created>
  <dcterms:modified xsi:type="dcterms:W3CDTF">2024-05-06T09:24:58Z</dcterms:modified>
  <dc:language>en-US</dc:language>
</cp:coreProperties>
</file>