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Finance1\InteractiveInvestor\"/>
    </mc:Choice>
  </mc:AlternateContent>
  <xr:revisionPtr revIDLastSave="0" documentId="13_ncr:1_{F7BBE7D1-320F-436A-B1D8-284030AC286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nL" sheetId="1" r:id="rId1"/>
    <sheet name="Transactions" sheetId="2" r:id="rId2"/>
    <sheet name="Investments" sheetId="3" r:id="rId3"/>
    <sheet name="MapName" sheetId="4" r:id="rId4"/>
    <sheet name="MapEdgeCases" sheetId="5" r:id="rId5"/>
  </sheets>
  <definedNames>
    <definedName name="_xlnm._FilterDatabase" localSheetId="1" hidden="1">Transactions!$A$1:$M$335</definedName>
    <definedName name="_FilterDatabase_0" localSheetId="1">Transactions!$B$1:$L$335</definedName>
    <definedName name="_FilterDatabase_0_0" localSheetId="1">Transactions!$B:$M</definedName>
  </definedName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16" i="1" s="1"/>
  <c r="G16" i="1"/>
  <c r="I16" i="1" s="1"/>
  <c r="F17" i="1"/>
  <c r="H17" i="1" s="1"/>
  <c r="G17" i="1"/>
  <c r="I17" i="1" s="1"/>
  <c r="A8" i="3"/>
  <c r="A7" i="3"/>
  <c r="A6" i="3"/>
  <c r="A5" i="3"/>
  <c r="A4" i="3"/>
  <c r="A3" i="3"/>
  <c r="A2" i="3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G68" i="2"/>
  <c r="A68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A60" i="2"/>
  <c r="A59" i="2"/>
  <c r="G58" i="2"/>
  <c r="A58" i="2"/>
  <c r="G57" i="2"/>
  <c r="A57" i="2"/>
  <c r="A56" i="2"/>
  <c r="G55" i="2"/>
  <c r="A55" i="2"/>
  <c r="G54" i="2"/>
  <c r="A54" i="2"/>
  <c r="G53" i="2"/>
  <c r="A53" i="2"/>
  <c r="G52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G38" i="2"/>
  <c r="A38" i="2"/>
  <c r="A37" i="2"/>
  <c r="A36" i="2"/>
  <c r="A35" i="2"/>
  <c r="A34" i="2"/>
  <c r="A33" i="2"/>
  <c r="A32" i="2"/>
  <c r="G31" i="2"/>
  <c r="A31" i="2"/>
  <c r="G30" i="2"/>
  <c r="A30" i="2"/>
  <c r="A29" i="2"/>
  <c r="A28" i="2"/>
  <c r="G27" i="2"/>
  <c r="A27" i="2"/>
  <c r="A26" i="2"/>
  <c r="G25" i="2"/>
  <c r="A25" i="2"/>
  <c r="G24" i="2"/>
  <c r="A24" i="2"/>
  <c r="A23" i="2"/>
  <c r="G22" i="2"/>
  <c r="A22" i="2"/>
  <c r="G21" i="2"/>
  <c r="A21" i="2"/>
  <c r="G20" i="2"/>
  <c r="A20" i="2"/>
  <c r="G19" i="2"/>
  <c r="A19" i="2"/>
  <c r="G18" i="2"/>
  <c r="A18" i="2"/>
  <c r="A17" i="2"/>
  <c r="A16" i="2"/>
  <c r="G15" i="2"/>
  <c r="A15" i="2"/>
  <c r="G14" i="2"/>
  <c r="A14" i="2"/>
  <c r="A13" i="2"/>
  <c r="A12" i="2"/>
  <c r="A11" i="2"/>
  <c r="A10" i="2"/>
  <c r="A9" i="2"/>
  <c r="G8" i="2"/>
  <c r="A8" i="2"/>
  <c r="A7" i="2"/>
  <c r="A6" i="2"/>
  <c r="A5" i="2"/>
  <c r="A4" i="2"/>
  <c r="G3" i="2"/>
  <c r="A3" i="2"/>
  <c r="A2" i="2"/>
  <c r="G15" i="1"/>
  <c r="I15" i="1" s="1"/>
  <c r="F15" i="1"/>
  <c r="H15" i="1" s="1"/>
  <c r="G14" i="1"/>
  <c r="I14" i="1" s="1"/>
  <c r="F14" i="1"/>
  <c r="H14" i="1" s="1"/>
  <c r="G13" i="1"/>
  <c r="I13" i="1" s="1"/>
  <c r="F13" i="1"/>
  <c r="H13" i="1" s="1"/>
  <c r="G12" i="1"/>
  <c r="I12" i="1" s="1"/>
  <c r="F12" i="1"/>
  <c r="H12" i="1" s="1"/>
  <c r="G11" i="1"/>
  <c r="I11" i="1" s="1"/>
  <c r="F11" i="1"/>
  <c r="H11" i="1" s="1"/>
  <c r="G10" i="1"/>
  <c r="I10" i="1" s="1"/>
  <c r="F10" i="1"/>
  <c r="H10" i="1" s="1"/>
  <c r="G9" i="1"/>
  <c r="I9" i="1" s="1"/>
  <c r="F9" i="1"/>
  <c r="H9" i="1" s="1"/>
  <c r="G8" i="1"/>
  <c r="I8" i="1" s="1"/>
  <c r="F8" i="1"/>
  <c r="H8" i="1" s="1"/>
  <c r="G7" i="1"/>
  <c r="I7" i="1" s="1"/>
  <c r="F7" i="1"/>
  <c r="H7" i="1" s="1"/>
  <c r="G6" i="1"/>
  <c r="I6" i="1" s="1"/>
  <c r="F6" i="1"/>
  <c r="H6" i="1" s="1"/>
</calcChain>
</file>

<file path=xl/sharedStrings.xml><?xml version="1.0" encoding="utf-8"?>
<sst xmlns="http://schemas.openxmlformats.org/spreadsheetml/2006/main" count="1484" uniqueCount="476">
  <si>
    <t>Values</t>
  </si>
  <si>
    <t>Row Labels</t>
  </si>
  <si>
    <t>Sum of Quantity</t>
  </si>
  <si>
    <t>Sum of Debit</t>
  </si>
  <si>
    <t>Sum of Credit</t>
  </si>
  <si>
    <t>Quantity</t>
  </si>
  <si>
    <t>MV</t>
  </si>
  <si>
    <t>Rec</t>
  </si>
  <si>
    <t>PnL</t>
  </si>
  <si>
    <t>Aew UK Reit</t>
  </si>
  <si>
    <t>AngloGold</t>
  </si>
  <si>
    <t>BAT</t>
  </si>
  <si>
    <t>Centamin</t>
  </si>
  <si>
    <t>Fresnillo</t>
  </si>
  <si>
    <t>Gold&amp;General</t>
  </si>
  <si>
    <t>HighlandGold</t>
  </si>
  <si>
    <t>Interest</t>
  </si>
  <si>
    <t>Orosur</t>
  </si>
  <si>
    <t>Royal Dutch Shell Ord</t>
  </si>
  <si>
    <t>Grand Total</t>
  </si>
  <si>
    <t>Name</t>
  </si>
  <si>
    <t>Date</t>
  </si>
  <si>
    <t>Settlement Date</t>
  </si>
  <si>
    <t>Symbol</t>
  </si>
  <si>
    <t>Sedol</t>
  </si>
  <si>
    <t>Price</t>
  </si>
  <si>
    <t>Description</t>
  </si>
  <si>
    <t>Reference</t>
  </si>
  <si>
    <t>Debit</t>
  </si>
  <si>
    <t>Credit</t>
  </si>
  <si>
    <t>Running Balance</t>
  </si>
  <si>
    <t>ISIN</t>
  </si>
  <si>
    <t>AU</t>
  </si>
  <si>
    <t>ANGLOGOLD ASHANTI PLC / CENTAMIN</t>
  </si>
  <si>
    <t>OMI</t>
  </si>
  <si>
    <t>B03N6X0</t>
  </si>
  <si>
    <t>OROSUR MINING INC COM NPV</t>
  </si>
  <si>
    <t>NLNGWM</t>
  </si>
  <si>
    <t>CA6871961059</t>
  </si>
  <si>
    <t>B5ZNJ90</t>
  </si>
  <si>
    <t>BLACKROCK FUND MANAGERS LTD GOLD &amp; GENERAL D DIS</t>
  </si>
  <si>
    <t>NLMCCK</t>
  </si>
  <si>
    <t>GB00B5ZNJ904</t>
  </si>
  <si>
    <t>CEY</t>
  </si>
  <si>
    <t>B5TT187</t>
  </si>
  <si>
    <t>CENTAMIN PLC ORD NPV (DI)</t>
  </si>
  <si>
    <t>NLQ2ZH</t>
  </si>
  <si>
    <t>JE00B5TT1872</t>
  </si>
  <si>
    <t>HIGHLAND GOLD MINING ORD GBP0.001</t>
  </si>
  <si>
    <t>NL5M4H</t>
  </si>
  <si>
    <t>GB0032360173</t>
  </si>
  <si>
    <t>NL4TGR</t>
  </si>
  <si>
    <t>NMVTLL</t>
  </si>
  <si>
    <t>Div 477   CENTAMIN PLC   ORD NPV (DI)</t>
  </si>
  <si>
    <t>NNPL5T</t>
  </si>
  <si>
    <t>NNVJ2Q</t>
  </si>
  <si>
    <t>NN5S7B</t>
  </si>
  <si>
    <t>NN7GRT</t>
  </si>
  <si>
    <t>NPN897</t>
  </si>
  <si>
    <t>NPN5CH</t>
  </si>
  <si>
    <t>NPW9BF</t>
  </si>
  <si>
    <t>NSG7XW</t>
  </si>
  <si>
    <t>NSMBV2</t>
  </si>
  <si>
    <t>NSL5BC</t>
  </si>
  <si>
    <t>NSN5PS</t>
  </si>
  <si>
    <t>NSSFTX</t>
  </si>
  <si>
    <t>NSSF8D</t>
  </si>
  <si>
    <t>OB5G5Z</t>
  </si>
  <si>
    <t>OCKC6G</t>
  </si>
  <si>
    <t>SHEL</t>
  </si>
  <si>
    <t>BF0P7H5</t>
  </si>
  <si>
    <t>HSBC Bank PLC ORD GBP0.01</t>
  </si>
  <si>
    <t>OC7ZZ7</t>
  </si>
  <si>
    <t>GB00BF0P7H59</t>
  </si>
  <si>
    <t>OFMNMB</t>
  </si>
  <si>
    <t>OFV49C</t>
  </si>
  <si>
    <t>Div 9163   HSBC Bank PLC   ORD GBP0.01</t>
  </si>
  <si>
    <t>OJBM82</t>
  </si>
  <si>
    <t>OJC5QZ</t>
  </si>
  <si>
    <t>BATS</t>
  </si>
  <si>
    <t>BRITISH AMERICAN TOBACCO ORD GBP0.25</t>
  </si>
  <si>
    <t>OKWJ9Q</t>
  </si>
  <si>
    <t>GB0002875804</t>
  </si>
  <si>
    <t>Div 12518   CENTAMIN PLC   ORD NPV (DI)</t>
  </si>
  <si>
    <t>OMJCKT</t>
  </si>
  <si>
    <t>OM2WWG</t>
  </si>
  <si>
    <t>OM2TH2</t>
  </si>
  <si>
    <t>OM9JPH</t>
  </si>
  <si>
    <t>OQQ9XB</t>
  </si>
  <si>
    <t>OQSLZT</t>
  </si>
  <si>
    <t>OQVBFX</t>
  </si>
  <si>
    <t>OQWNLF</t>
  </si>
  <si>
    <t>OQ42R7</t>
  </si>
  <si>
    <t>OQ6N58</t>
  </si>
  <si>
    <t>OQ8CG2</t>
  </si>
  <si>
    <t>ORH86Z</t>
  </si>
  <si>
    <t>Div 23394   HSBC Bank PLC   ORD GBP0.01</t>
  </si>
  <si>
    <t>Div 22207   CENTAMIN PLC   ORD NPV (DI)</t>
  </si>
  <si>
    <t>Tax Credit AEW UK</t>
  </si>
  <si>
    <t>Div 28322   HSBC Bank PLC   ORD GBP0.01</t>
  </si>
  <si>
    <t>QBHFRN</t>
  </si>
  <si>
    <t>QBHFNG</t>
  </si>
  <si>
    <t>QFQWXK</t>
  </si>
  <si>
    <t>QF78HH</t>
  </si>
  <si>
    <t>Div 29066   HSBC Bank PLC   ORD GBP0.01</t>
  </si>
  <si>
    <t>QKJ9DG</t>
  </si>
  <si>
    <t>QLGLXL</t>
  </si>
  <si>
    <t>Div 29194   HSBC Bank PLC   ORD GBP0.01</t>
  </si>
  <si>
    <t>QPN68D</t>
  </si>
  <si>
    <t>QP5XXQ</t>
  </si>
  <si>
    <t>QQ6GN6</t>
  </si>
  <si>
    <t>QRWM44</t>
  </si>
  <si>
    <t>QR8PP5</t>
  </si>
  <si>
    <t>QR98G7</t>
  </si>
  <si>
    <t>GROSS INTEREST</t>
  </si>
  <si>
    <t>QS5F4R</t>
  </si>
  <si>
    <t>Div 24096   HSBC Bank PLC   ORD GBP0.01</t>
  </si>
  <si>
    <t>QW85NP</t>
  </si>
  <si>
    <t>QW9Z4X</t>
  </si>
  <si>
    <t>Div 30601   HSBC Bank PLC   ORD GBP0.01</t>
  </si>
  <si>
    <t>27723SFNCTK</t>
  </si>
  <si>
    <t>27723SFMRSL</t>
  </si>
  <si>
    <t>27723SFMDDP</t>
  </si>
  <si>
    <t>27723SFZXBM</t>
  </si>
  <si>
    <t>27723SFZTPN</t>
  </si>
  <si>
    <t>27723SF4ZR4</t>
  </si>
  <si>
    <t>27723SF67DN</t>
  </si>
  <si>
    <t>27723SF4Z6B</t>
  </si>
  <si>
    <t>Div 26086   HSBC Bank PLC   ORD GBP0.01</t>
  </si>
  <si>
    <t>27723SGXDB5</t>
  </si>
  <si>
    <t>27723SHFTTK</t>
  </si>
  <si>
    <t>27723SH8LJ6</t>
  </si>
  <si>
    <t>27723SH7672</t>
  </si>
  <si>
    <t>27723SJCDWZ</t>
  </si>
  <si>
    <t>27723SJBWPS</t>
  </si>
  <si>
    <t>Div 19581   HSBC Bank PLC   ORD GBP0.01</t>
  </si>
  <si>
    <t>27723STFFWL</t>
  </si>
  <si>
    <t>27723SXNKKC</t>
  </si>
  <si>
    <t>27723SXQBQD</t>
  </si>
  <si>
    <t>27723SXTRCP</t>
  </si>
  <si>
    <t>27723SXTF7S</t>
  </si>
  <si>
    <t>27723SXWWP7</t>
  </si>
  <si>
    <t>27723SZKQ46</t>
  </si>
  <si>
    <t>27723SZRTGG</t>
  </si>
  <si>
    <t>27723SZWPBQ</t>
  </si>
  <si>
    <t>27723SZZT8S</t>
  </si>
  <si>
    <t>27723SZ2NQ4</t>
  </si>
  <si>
    <t>27723SZ6JWR</t>
  </si>
  <si>
    <t>Div 14036   HSBC Bank PLC   ORD GBP0.01</t>
  </si>
  <si>
    <t>Div 13624   CENTAMIN PLC   ORD NPV (DI)</t>
  </si>
  <si>
    <t>27723S4BMRH</t>
  </si>
  <si>
    <t>27723S4QCWJ</t>
  </si>
  <si>
    <t>27723S4ZGZR</t>
  </si>
  <si>
    <t>27724TLL9PF</t>
  </si>
  <si>
    <t>27724TMXHRJ</t>
  </si>
  <si>
    <t>27724TX62HR</t>
  </si>
  <si>
    <t>27724TX78HN</t>
  </si>
  <si>
    <t>27724TZDQ49</t>
  </si>
  <si>
    <t>27724TZZGJJ</t>
  </si>
  <si>
    <t>27724T2CHPG</t>
  </si>
  <si>
    <t>27724T2B6W7</t>
  </si>
  <si>
    <t>27724T2B5NB</t>
  </si>
  <si>
    <t>27724T2FLMZ</t>
  </si>
  <si>
    <t>27724T2FK82</t>
  </si>
  <si>
    <t>27724T2FK4J</t>
  </si>
  <si>
    <t>27724T2KDMR</t>
  </si>
  <si>
    <t>27724T2LPD2</t>
  </si>
  <si>
    <t>27724T2LLK7</t>
  </si>
  <si>
    <t>27724T2PZW5</t>
  </si>
  <si>
    <t>27724T2LPKT</t>
  </si>
  <si>
    <t>27724T2LMW4</t>
  </si>
  <si>
    <t>27724T2Q5RS</t>
  </si>
  <si>
    <t>27724T22DDK</t>
  </si>
  <si>
    <t>27724T26MT5</t>
  </si>
  <si>
    <t>27724T279BG</t>
  </si>
  <si>
    <t>27724T4D4CT</t>
  </si>
  <si>
    <t>27724T4P7ZP</t>
  </si>
  <si>
    <t>27724T4XXDT</t>
  </si>
  <si>
    <t>27724T5HMNR</t>
  </si>
  <si>
    <t>27724T5KB44</t>
  </si>
  <si>
    <t>27724T5L45K</t>
  </si>
  <si>
    <t>27724T5K954</t>
  </si>
  <si>
    <t>27724T5QQQT</t>
  </si>
  <si>
    <t>27724T55SXF</t>
  </si>
  <si>
    <t>27724T554WW</t>
  </si>
  <si>
    <t>27724T5KCJX</t>
  </si>
  <si>
    <t>27724T594ZP</t>
  </si>
  <si>
    <t>27724T6GZPZ</t>
  </si>
  <si>
    <t>27724T6WRG6</t>
  </si>
  <si>
    <t>Div 20461   CENTAMIN PLC   ORD NPV (DI)</t>
  </si>
  <si>
    <t>27724T7Q6D6</t>
  </si>
  <si>
    <t>27724T77WJ7</t>
  </si>
  <si>
    <t>27724T78NG9</t>
  </si>
  <si>
    <t>27724T79NSG</t>
  </si>
  <si>
    <t>27724T8HWXW</t>
  </si>
  <si>
    <t>27724T82DL6</t>
  </si>
  <si>
    <t>27724T82DBK</t>
  </si>
  <si>
    <t>27724T82C8J</t>
  </si>
  <si>
    <t>27724T82DP4</t>
  </si>
  <si>
    <t>27724T854MW</t>
  </si>
  <si>
    <t>27724T88S6J</t>
  </si>
  <si>
    <t>27724T9BL7R</t>
  </si>
  <si>
    <t>27724T9CFD4</t>
  </si>
  <si>
    <t>27724T9FGGJ</t>
  </si>
  <si>
    <t>27724T9J7H7</t>
  </si>
  <si>
    <t>27724T9LM2X</t>
  </si>
  <si>
    <t>27724T9RZ29</t>
  </si>
  <si>
    <t>27724T9RBNL</t>
  </si>
  <si>
    <t>27724T98XQB</t>
  </si>
  <si>
    <t>27724TBWTNX</t>
  </si>
  <si>
    <t>27724TBWDM2</t>
  </si>
  <si>
    <t>27724TB2ZH9</t>
  </si>
  <si>
    <t>27724TB7SNX</t>
  </si>
  <si>
    <t>27724TB74NX</t>
  </si>
  <si>
    <t>27724TB87Q2</t>
  </si>
  <si>
    <t>27724TCBLPK</t>
  </si>
  <si>
    <t>27724TCJMXB</t>
  </si>
  <si>
    <t>27724TCH7TZ</t>
  </si>
  <si>
    <t>27724TCKSMQ</t>
  </si>
  <si>
    <t>27724TCMRBH</t>
  </si>
  <si>
    <t>27724TCMHPT</t>
  </si>
  <si>
    <t>27724TCWK22</t>
  </si>
  <si>
    <t>27724TC5C4L</t>
  </si>
  <si>
    <t>27724TC6TBQ</t>
  </si>
  <si>
    <t>27724TDJLHL</t>
  </si>
  <si>
    <t>27724TDJKLL</t>
  </si>
  <si>
    <t>27724TDJKKC</t>
  </si>
  <si>
    <t>27724TDJKD2</t>
  </si>
  <si>
    <t>27724TDJJ9D</t>
  </si>
  <si>
    <t>27724TDJJ6W</t>
  </si>
  <si>
    <t>FRES</t>
  </si>
  <si>
    <t>B2QPKJ1</t>
  </si>
  <si>
    <t>FRESNILLO</t>
  </si>
  <si>
    <t>27724TDNRGF</t>
  </si>
  <si>
    <t>27724TDNR7D</t>
  </si>
  <si>
    <t>27724TDQML4</t>
  </si>
  <si>
    <t>27724TDQJXS</t>
  </si>
  <si>
    <t>27724TDQGSG</t>
  </si>
  <si>
    <t>27724TDQGQT</t>
  </si>
  <si>
    <t>27724TDQGHM</t>
  </si>
  <si>
    <t>27724TDPZBK</t>
  </si>
  <si>
    <t>27724TDRJ4H</t>
  </si>
  <si>
    <t>27724TDTXFW</t>
  </si>
  <si>
    <t>27724TDTW99</t>
  </si>
  <si>
    <t>27724TDTW78</t>
  </si>
  <si>
    <t>27724TDTQL2</t>
  </si>
  <si>
    <t>27724TF9WPH</t>
  </si>
  <si>
    <t>27724TDTQXN</t>
  </si>
  <si>
    <t>27724TGCMFL</t>
  </si>
  <si>
    <t>27724TGCJWS</t>
  </si>
  <si>
    <t>27724TGCJ8G</t>
  </si>
  <si>
    <t>27724TGCHL8</t>
  </si>
  <si>
    <t>27724TGCG5M</t>
  </si>
  <si>
    <t>27724TGDRHC</t>
  </si>
  <si>
    <t>27724TGDB8W</t>
  </si>
  <si>
    <t>27724TGC9C4</t>
  </si>
  <si>
    <t>27724TGC8SD</t>
  </si>
  <si>
    <t>27724TGC8JB</t>
  </si>
  <si>
    <t>27724TGF9F5</t>
  </si>
  <si>
    <t>27724TGF4FN</t>
  </si>
  <si>
    <t>27724TGF2MB</t>
  </si>
  <si>
    <t>27724TGKZG2</t>
  </si>
  <si>
    <t>27724TGKXKF</t>
  </si>
  <si>
    <t>27724TGKJGD</t>
  </si>
  <si>
    <t>27724TGJMW9</t>
  </si>
  <si>
    <t>27724TGJMNJ</t>
  </si>
  <si>
    <t>27724TGJKHW</t>
  </si>
  <si>
    <t>27724TGJKGL</t>
  </si>
  <si>
    <t>27724TGJJP6</t>
  </si>
  <si>
    <t>27724TGJJNW</t>
  </si>
  <si>
    <t>27724TGJJJ5</t>
  </si>
  <si>
    <t>27724TGJJ7J</t>
  </si>
  <si>
    <t>27724TGJH6K</t>
  </si>
  <si>
    <t>27724TGNC8D</t>
  </si>
  <si>
    <t>27724TGMNPT</t>
  </si>
  <si>
    <t>27724TGMLXD</t>
  </si>
  <si>
    <t>27724TGPTQG</t>
  </si>
  <si>
    <t>27724TGPS9P</t>
  </si>
  <si>
    <t>27724TGPQJ2</t>
  </si>
  <si>
    <t>27724TGPQB6</t>
  </si>
  <si>
    <t>27724TGPNQB</t>
  </si>
  <si>
    <t>27724TGPNJG</t>
  </si>
  <si>
    <t>27724TGRZJ6</t>
  </si>
  <si>
    <t>27724TGQTSM</t>
  </si>
  <si>
    <t>27724TGQTN5</t>
  </si>
  <si>
    <t>CENTAMIN PLC ORD NPV (DI) Div</t>
  </si>
  <si>
    <t>27724TGTBG6</t>
  </si>
  <si>
    <t>27724TGTB99</t>
  </si>
  <si>
    <t>27724TGS7C2</t>
  </si>
  <si>
    <t>27724TGZC6G</t>
  </si>
  <si>
    <t>27724TG78J2</t>
  </si>
  <si>
    <t>27724THCNZ4</t>
  </si>
  <si>
    <t>27724THB9XW</t>
  </si>
  <si>
    <t>27724THB82X</t>
  </si>
  <si>
    <t>27724THB6L7</t>
  </si>
  <si>
    <t>27724THGLJQ</t>
  </si>
  <si>
    <t>27724THJM2D</t>
  </si>
  <si>
    <t>27724THK985</t>
  </si>
  <si>
    <t>27724THJMJ9</t>
  </si>
  <si>
    <t>27724THLXSH</t>
  </si>
  <si>
    <t>27724THQTTG</t>
  </si>
  <si>
    <t>27724THXQ88</t>
  </si>
  <si>
    <t>27724THGPKQ</t>
  </si>
  <si>
    <t>27724THGPHG</t>
  </si>
  <si>
    <t>27724TH2CS9</t>
  </si>
  <si>
    <t>27724TH42PG</t>
  </si>
  <si>
    <t>27724TH84DW</t>
  </si>
  <si>
    <t>27724TJBPPG</t>
  </si>
  <si>
    <t>27724TJBPL6</t>
  </si>
  <si>
    <t>27724TJBJNW</t>
  </si>
  <si>
    <t>27724TJBHB6</t>
  </si>
  <si>
    <t>27724TJB9FQ</t>
  </si>
  <si>
    <t>27724TJCWHM</t>
  </si>
  <si>
    <t>27724TJFZGL</t>
  </si>
  <si>
    <t>27724TJCXFD</t>
  </si>
  <si>
    <t>27724TJB8JK</t>
  </si>
  <si>
    <t>27724TJB8BK</t>
  </si>
  <si>
    <t>27724TJNHKC</t>
  </si>
  <si>
    <t>27724TJM79X</t>
  </si>
  <si>
    <t>27724TJL678</t>
  </si>
  <si>
    <t>27724TJNXQZ</t>
  </si>
  <si>
    <t>27724TJNW6W</t>
  </si>
  <si>
    <t>27724TJXPBW</t>
  </si>
  <si>
    <t>27724TJ7DBN</t>
  </si>
  <si>
    <t>27724TJ7CXC</t>
  </si>
  <si>
    <t>27724TJ7C2C</t>
  </si>
  <si>
    <t>27724TJ9RZ7</t>
  </si>
  <si>
    <t>CENTAMIN            Scheme of Arrangemen</t>
  </si>
  <si>
    <t>27724TNMM9N</t>
  </si>
  <si>
    <t>Div 21944   HSBC Bank PLC   ORD GBP0.01</t>
  </si>
  <si>
    <t>CENTAMIN SCHEME CASH FRACTION</t>
  </si>
  <si>
    <t>14288 HSBC Bank PLC ORD GBP0.  Del     .56 S Date 12/03/25</t>
  </si>
  <si>
    <t>27725UGPC5M</t>
  </si>
  <si>
    <t>14288 HSBC Bank PLC ORD GBP0.  Del     .59 S Date 25/03/25</t>
  </si>
  <si>
    <t>27725UHGWNH</t>
  </si>
  <si>
    <t>8194 HSBC Bank PLC ORD GBP0.  Del     .63 S Date 31/03/25</t>
  </si>
  <si>
    <t>27725UHTZHZ</t>
  </si>
  <si>
    <t>BRXH266</t>
  </si>
  <si>
    <t>Div 216   ANGLOGOLD ASHANTI PLC   ORD USD1</t>
  </si>
  <si>
    <t>Div 30138   HSBC Bank PLCOUSING REIT PLC   ORD GBP0.01</t>
  </si>
  <si>
    <t>11550 HSBC Bank PLC ORD GBP0.  Del     .72 S Date 07/05/25</t>
  </si>
  <si>
    <t>27725ULGW28</t>
  </si>
  <si>
    <t>7292 HSBC Bank PLC ORD GBP0.  Del     .68 S Date 09/06/25</t>
  </si>
  <si>
    <t>27725UNSMSG</t>
  </si>
  <si>
    <t>7292 HSBC Bank PLC ORD GBP0.  Del     .71 S Date 12/06/25</t>
  </si>
  <si>
    <t>27725UN6FWK</t>
  </si>
  <si>
    <t>7093 HSBC Bank PLC ORD GBP0.  Del     .70 S Date 25/06/25</t>
  </si>
  <si>
    <t>27725UPWQSQ</t>
  </si>
  <si>
    <t>Div 33494   HSBC Bank PLCOUSING REIT PLC   ORD GBP0.01</t>
  </si>
  <si>
    <t>7093 HSBC Bank PLC ORD GBP0.  Del     .71 S Date 02/07/25</t>
  </si>
  <si>
    <t>27725UQFQ25</t>
  </si>
  <si>
    <t>7049 HSBC Bank PLC ORD GBP0.  Del     .70 S Date 10/07/25</t>
  </si>
  <si>
    <t>27725UQ7GLQ</t>
  </si>
  <si>
    <t>7097 HSBC Bank PLC ORD GBP0.  Del     .70 S Date 31/07/25</t>
  </si>
  <si>
    <t>27725USMDJ7</t>
  </si>
  <si>
    <t>7191 HSBC Bank PLC ORD GBP0.  Del     .69 S Date 01/08/25</t>
  </si>
  <si>
    <t>27725USPFTT</t>
  </si>
  <si>
    <t>HSBA</t>
  </si>
  <si>
    <t>49 HSBC Bank PLC  Del   20.01 S Date 05/09/25</t>
  </si>
  <si>
    <t>27725UW75LW</t>
  </si>
  <si>
    <t>234 HSBC Bank PLC  Del   21.22 S Date 09/09/25</t>
  </si>
  <si>
    <t>27725UXCQ4H</t>
  </si>
  <si>
    <t>234 HSBC Bank PLC  Del   21.78 S Date 11/09/25</t>
  </si>
  <si>
    <t>27725UXH2DS</t>
  </si>
  <si>
    <t>7191 Royal Dutch Shell  Ord   .70 S Date 12/09/25</t>
  </si>
  <si>
    <t>27725UXLTDM</t>
  </si>
  <si>
    <t>EDV</t>
  </si>
  <si>
    <t>BL6K5J4</t>
  </si>
  <si>
    <t>34 ENDR MINI  Del   29.07 S Date 17/09/25</t>
  </si>
  <si>
    <t>27725UXXSZ6</t>
  </si>
  <si>
    <t>232 HSBC Bank PLC  Del   21.35 S Date 17/09/25</t>
  </si>
  <si>
    <t>27725UXWGML</t>
  </si>
  <si>
    <t>170 ENDR MINI  Del   29.14 S Date 18/09/25</t>
  </si>
  <si>
    <t>27725UX2P2M</t>
  </si>
  <si>
    <t>170 ENDR MINI  Del   29.69 S Date 24/09/25</t>
  </si>
  <si>
    <t>27725UZKB7L</t>
  </si>
  <si>
    <t>164 ENDR MINI        30.18 S Date 02/10/25</t>
  </si>
  <si>
    <t>27725U2CMW5</t>
  </si>
  <si>
    <t>﻿﻿Symbol</t>
  </si>
  <si>
    <t>Qty</t>
  </si>
  <si>
    <t>Day Gain/Loss</t>
  </si>
  <si>
    <t>Day Gain/Loss %</t>
  </si>
  <si>
    <t>Market Value £</t>
  </si>
  <si>
    <t>Market Value</t>
  </si>
  <si>
    <t>Book Cost</t>
  </si>
  <si>
    <t>Gain/Loss</t>
  </si>
  <si>
    <t>Gain/Loss %</t>
  </si>
  <si>
    <t>Average Price</t>
  </si>
  <si>
    <t>Anglogold Ashanti</t>
  </si>
  <si>
    <t>$14,966.64</t>
  </si>
  <si>
    <t>$28.696667</t>
  </si>
  <si>
    <t>Endeavour Mining</t>
  </si>
  <si>
    <t>£6,046.92</t>
  </si>
  <si>
    <t>3,018.5354p</t>
  </si>
  <si>
    <t>HSBC Bank</t>
  </si>
  <si>
    <t>£6,485.48</t>
  </si>
  <si>
    <t>2,142.21p</t>
  </si>
  <si>
    <t>£33,157.44</t>
  </si>
  <si>
    <t>68.1394p</t>
  </si>
  <si>
    <t>Totals</t>
  </si>
  <si>
    <t>GBP</t>
  </si>
  <si>
    <t>£45,689.84</t>
  </si>
  <si>
    <t>USD</t>
  </si>
  <si>
    <t>AEWU</t>
  </si>
  <si>
    <t>BWD2415</t>
  </si>
  <si>
    <t>GB00BWD24154</t>
  </si>
  <si>
    <t>Endeavour</t>
  </si>
  <si>
    <t>EQGB</t>
  </si>
  <si>
    <t>BDFCGG9</t>
  </si>
  <si>
    <t>IE00BYVTMW98</t>
  </si>
  <si>
    <t>NASDAQ</t>
  </si>
  <si>
    <t>GSK</t>
  </si>
  <si>
    <t>GB0009252882</t>
  </si>
  <si>
    <t>IAPD</t>
  </si>
  <si>
    <t>B14X4T8</t>
  </si>
  <si>
    <t>IE00B14X4T88</t>
  </si>
  <si>
    <t>AsiaPac</t>
  </si>
  <si>
    <t>IHR</t>
  </si>
  <si>
    <t>BYXVMJ0</t>
  </si>
  <si>
    <t>Impact</t>
  </si>
  <si>
    <t>IJPN</t>
  </si>
  <si>
    <t>B02KXH5</t>
  </si>
  <si>
    <t>IE00B02KXH56</t>
  </si>
  <si>
    <t>Japan</t>
  </si>
  <si>
    <t>IMB</t>
  </si>
  <si>
    <t>GB0004544929</t>
  </si>
  <si>
    <t>Imperial</t>
  </si>
  <si>
    <t>ISF</t>
  </si>
  <si>
    <t>IE0005042456</t>
  </si>
  <si>
    <t>FTSE100</t>
  </si>
  <si>
    <t>IUKP</t>
  </si>
  <si>
    <t>B1TXLS1</t>
  </si>
  <si>
    <t>IE00B1TXLS18</t>
  </si>
  <si>
    <t>UK Property</t>
  </si>
  <si>
    <t>IUSA</t>
  </si>
  <si>
    <t>IE0031442068</t>
  </si>
  <si>
    <t>S&amp;P500</t>
  </si>
  <si>
    <t>LGEN</t>
  </si>
  <si>
    <t>GB0005603997</t>
  </si>
  <si>
    <t>Legal&amp;General</t>
  </si>
  <si>
    <t>PHP</t>
  </si>
  <si>
    <t>BYRJ5J1</t>
  </si>
  <si>
    <t>GB00BYRJ5J14</t>
  </si>
  <si>
    <t>PrimaryHealth</t>
  </si>
  <si>
    <t>R2SC</t>
  </si>
  <si>
    <t>BKRVH59</t>
  </si>
  <si>
    <t>IE00BJ38QD84</t>
  </si>
  <si>
    <t>Russell2000</t>
  </si>
  <si>
    <t>RECI</t>
  </si>
  <si>
    <t>B0HW536</t>
  </si>
  <si>
    <t>GB00B0HW5366</t>
  </si>
  <si>
    <t>RGL</t>
  </si>
  <si>
    <t>BYV2ZQ3</t>
  </si>
  <si>
    <t>GG00BYV2ZQ34</t>
  </si>
  <si>
    <t>RegionalReit</t>
  </si>
  <si>
    <t>SOHO</t>
  </si>
  <si>
    <t>TriplePoint</t>
  </si>
  <si>
    <t>SRE</t>
  </si>
  <si>
    <t>B1W3VF5</t>
  </si>
  <si>
    <t>GG00B1W3VF54</t>
  </si>
  <si>
    <t>Sirius</t>
  </si>
  <si>
    <t>SSLN</t>
  </si>
  <si>
    <t>B425ZM7</t>
  </si>
  <si>
    <t>IE00B4NCWG09</t>
  </si>
  <si>
    <t>Silver</t>
  </si>
  <si>
    <t>VDJP</t>
  </si>
  <si>
    <t>B9G7DV9</t>
  </si>
  <si>
    <t>IE00B95PGT31</t>
  </si>
  <si>
    <t>VUSA</t>
  </si>
  <si>
    <t>B7NLLS3</t>
  </si>
  <si>
    <t>IE00B3XXRP09</t>
  </si>
  <si>
    <t>XX25</t>
  </si>
  <si>
    <t>B1WKZB0</t>
  </si>
  <si>
    <t>LU0292109856</t>
  </si>
  <si>
    <t>China</t>
  </si>
  <si>
    <t>Correction payment re NL4TGR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</si>
</sst>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[$£-809]#,##0.000;[Red]\-[$£-809]#,##0.000"/>
    <numFmt numFmtId="165" formatCode="dd/mm/yy"/>
    <numFmt numFmtId="166" formatCode="[$£-809]#,##0.00;[Red]\-[$£-809]#,##0.00"/>
  </numFmts>
  <fonts count="6" x14ac:knownFonts="1">
    <font>
      <sz val="11"/>
      <color rgb="FF000000"/>
      <name val="Aptos Narrow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696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9">
    <xf numFmtId="0" fontId="0" fillId="0" borderId="1"/>
    <xf numFmtId="0" fontId="1" fillId="0" borderId="1">
      <alignment horizontal="left"/>
    </xf>
    <xf numFmtId="0" fontId="1" fillId="0" borderId="1"/>
    <xf numFmtId="0" fontId="1" fillId="0" borderId="1"/>
    <xf numFmtId="0" fontId="2" fillId="0" borderId="1"/>
    <xf numFmtId="0" fontId="2" fillId="0" borderId="1">
      <alignment horizontal="left"/>
    </xf>
    <xf numFmtId="0" fontId="1" fillId="0" borderId="1"/>
    <xf numFmtId="0" fontId="1" fillId="2" borderId="1"/>
    <xf numFmtId="0" fontId="1" fillId="2" borderId="1"/>
  </cellStyleXfs>
  <cellXfs count="44"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165" fontId="0" fillId="0" borderId="0" xfId="0" applyNumberFormat="1" applyBorder="1"/>
    <xf numFmtId="166" fontId="0" fillId="0" borderId="0" xfId="0" applyNumberFormat="1" applyBorder="1"/>
    <xf numFmtId="166" fontId="1" fillId="0" borderId="0" xfId="0" applyNumberFormat="1" applyFont="1" applyBorder="1"/>
    <xf numFmtId="165" fontId="1" fillId="0" borderId="0" xfId="0" applyNumberFormat="1" applyFont="1" applyBorder="1"/>
    <xf numFmtId="0" fontId="1" fillId="0" borderId="0" xfId="2" applyBorder="1"/>
    <xf numFmtId="0" fontId="1" fillId="0" borderId="0" xfId="3" applyBorder="1"/>
    <xf numFmtId="0" fontId="1" fillId="0" borderId="0" xfId="0" applyFont="1" applyBorder="1" applyAlignment="1">
      <alignment horizontal="center"/>
    </xf>
    <xf numFmtId="14" fontId="0" fillId="0" borderId="0" xfId="0" applyNumberFormat="1" applyBorder="1"/>
    <xf numFmtId="8" fontId="1" fillId="0" borderId="0" xfId="0" applyNumberFormat="1" applyFont="1" applyBorder="1"/>
    <xf numFmtId="0" fontId="0" fillId="0" borderId="0" xfId="0" pivotButton="1" applyBorder="1"/>
    <xf numFmtId="10" fontId="0" fillId="0" borderId="0" xfId="0" applyNumberFormat="1" applyBorder="1"/>
    <xf numFmtId="8" fontId="0" fillId="0" borderId="0" xfId="0" applyNumberFormat="1" applyBorder="1"/>
    <xf numFmtId="9" fontId="0" fillId="0" borderId="0" xfId="0" applyNumberFormat="1" applyBorder="1"/>
    <xf numFmtId="0" fontId="0" fillId="4" borderId="0" xfId="0" applyFill="1" applyBorder="1"/>
    <xf numFmtId="0" fontId="0" fillId="0" borderId="0" xfId="0" applyBorder="1" applyAlignment="1">
      <alignment horizontal="left"/>
    </xf>
    <xf numFmtId="38" fontId="0" fillId="0" borderId="0" xfId="0" applyNumberFormat="1" applyBorder="1"/>
    <xf numFmtId="0" fontId="4" fillId="0" borderId="0" xfId="0" applyFont="1" applyBorder="1" applyAlignment="1">
      <alignment horizontal="center"/>
    </xf>
    <xf numFmtId="165" fontId="0" fillId="4" borderId="0" xfId="0" applyNumberFormat="1" applyFill="1" applyBorder="1"/>
    <xf numFmtId="38" fontId="1" fillId="0" borderId="0" xfId="0" applyNumberFormat="1" applyFont="1" applyBorder="1"/>
    <xf numFmtId="38" fontId="0" fillId="3" borderId="0" xfId="0" applyNumberFormat="1" applyFill="1" applyBorder="1"/>
    <xf numFmtId="38" fontId="0" fillId="5" borderId="0" xfId="0" applyNumberFormat="1" applyFill="1" applyBorder="1"/>
    <xf numFmtId="38" fontId="1" fillId="3" borderId="0" xfId="0" applyNumberFormat="1" applyFont="1" applyFill="1" applyBorder="1"/>
    <xf numFmtId="38" fontId="3" fillId="3" borderId="0" xfId="0" applyNumberFormat="1" applyFont="1" applyFill="1" applyBorder="1"/>
    <xf numFmtId="38" fontId="0" fillId="6" borderId="0" xfId="0" applyNumberFormat="1" applyFill="1" applyBorder="1"/>
    <xf numFmtId="40" fontId="1" fillId="0" borderId="0" xfId="0" applyNumberFormat="1" applyFont="1" applyBorder="1"/>
    <xf numFmtId="40" fontId="0" fillId="0" borderId="0" xfId="0" applyNumberFormat="1" applyBorder="1"/>
    <xf numFmtId="2" fontId="0" fillId="0" borderId="0" xfId="0" applyNumberFormat="1" applyBorder="1"/>
    <xf numFmtId="0" fontId="5" fillId="4" borderId="0" xfId="0" applyFont="1" applyFill="1" applyBorder="1"/>
    <xf numFmtId="0" fontId="5" fillId="0" borderId="0" xfId="0" applyFont="1" applyBorder="1"/>
    <xf numFmtId="0" fontId="4" fillId="4" borderId="0" xfId="0" applyFont="1" applyFill="1" applyBorder="1"/>
    <xf numFmtId="0" fontId="4" fillId="0" borderId="0" xfId="0" applyFont="1" applyBorder="1"/>
    <xf numFmtId="38" fontId="4" fillId="0" borderId="0" xfId="0" applyNumberFormat="1" applyFont="1" applyBorder="1"/>
    <xf numFmtId="164" fontId="4" fillId="0" borderId="0" xfId="0" applyNumberFormat="1" applyFont="1" applyBorder="1"/>
    <xf numFmtId="40" fontId="4" fillId="0" borderId="0" xfId="0" applyNumberFormat="1" applyFont="1" applyBorder="1"/>
    <xf numFmtId="0" fontId="0" fillId="4" borderId="1" xfId="0" applyFill="1"/>
    <xf numFmtId="0" fontId="1" fillId="4" borderId="1" xfId="0" applyFont="1" applyFill="1"/>
    <xf numFmtId="38" fontId="0" fillId="4" borderId="1" xfId="0" applyNumberFormat="1" applyFill="1"/>
    <xf numFmtId="164" fontId="1" fillId="4" borderId="1" xfId="0" applyNumberFormat="1" applyFont="1" applyFill="1"/>
    <xf numFmtId="40" fontId="1" fillId="4" borderId="1" xfId="0" applyNumberFormat="1" applyFont="1" applyFill="1"/>
    <xf numFmtId="0" fontId="0" fillId="0" borderId="1" xfId="0"/>
  </cellXfs>
  <cellStyles count="9">
    <cellStyle name="Normal" xfId="0" builtinId="0"/>
    <cellStyle name="Pivot Table Category" xfId="1" xr:uid="{00000000-0005-0000-0000-000001000000}"/>
    <cellStyle name="Pivot Table Corner" xfId="2" xr:uid="{00000000-0005-0000-0000-000002000000}"/>
    <cellStyle name="Pivot Table Field" xfId="3" xr:uid="{00000000-0005-0000-0000-000003000000}"/>
    <cellStyle name="Pivot Table Result" xfId="4" xr:uid="{00000000-0005-0000-0000-000004000000}"/>
    <cellStyle name="Pivot Table Title" xfId="5" xr:uid="{00000000-0005-0000-0000-000005000000}"/>
    <cellStyle name="Pivot Table Value" xfId="6" xr:uid="{00000000-0005-0000-0000-000006000000}"/>
    <cellStyle name="Untitled1" xfId="7" xr:uid="{00000000-0005-0000-0000-000007000000}"/>
    <cellStyle name="Untitled2" xfId="8" xr:uid="{00000000-0005-0000-0000-000008000000}"/>
  </cellStyles>
  <dxfs count="2">
    <dxf>
      <font>
        <name val="Arial"/>
        <family val="2"/>
        <charset val="1"/>
      </font>
      <fill>
        <patternFill>
          <bgColor rgb="FFFFFF00"/>
        </patternFill>
      </fill>
    </dxf>
    <dxf>
      <font>
        <name val="Arial"/>
        <family val="2"/>
        <charset val="1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 Ta" refreshedDate="45931.555308680552" createdVersion="8" refreshedVersion="8" minRefreshableVersion="3" recordCount="348" xr:uid="{00000000-000A-0000-FFFF-FFFF14000000}">
  <cacheSource type="worksheet">
    <worksheetSource ref="A1:M1048576" sheet="Transactions"/>
  </cacheSource>
  <cacheFields count="13">
    <cacheField name="Name" numFmtId="0">
      <sharedItems containsBlank="1" count="33">
        <s v="AngloGold"/>
        <s v="Orosur"/>
        <s v="Gold&amp;General"/>
        <s v="Centamin"/>
        <s v="HighlandGold"/>
        <s v="Royal Dutch Shell Ord"/>
        <s v="BAT"/>
        <s v="Aew UK Reit"/>
        <s v="Interest"/>
        <s v="Fresnillo"/>
        <s v="HSBC Bank"/>
        <s v="Endeavour"/>
        <m/>
        <e v="#N/A" u="1"/>
        <s v="GSK" u="1"/>
        <s v="Russell2000" u="1"/>
        <s v="RECI" u="1"/>
        <s v="S&amp;P500" u="1"/>
        <s v="China" u="1"/>
        <s v="NASDAQ" u="1"/>
        <s v="Japan" u="1"/>
        <s v="Silver" u="1"/>
        <s v="PrimaryHealth" u="1"/>
        <s v="FTSE100" u="1"/>
        <s v="UK Property" u="1"/>
        <s v="Sirius" u="1"/>
        <s v="AsiaPac" u="1"/>
        <s v="Legal&amp;General" u="1"/>
        <s v="Imperial" u="1"/>
        <s v="Impact" u="1"/>
        <s v="TriplePoint" u="1"/>
        <s v="RegionalReit" u="1"/>
        <s v="Transfer" u="1"/>
      </sharedItems>
    </cacheField>
    <cacheField name="Date" numFmtId="0">
      <sharedItems containsNonDate="0" containsDate="1" containsString="0" containsBlank="1" minDate="2020-07-28T00:00:00" maxDate="2025-10-02T00:00:00"/>
    </cacheField>
    <cacheField name="Settlement Date" numFmtId="0">
      <sharedItems containsNonDate="0" containsDate="1" containsString="0" containsBlank="1" minDate="2020-07-23T00:00:00" maxDate="2025-10-04T00:00:00"/>
    </cacheField>
    <cacheField name="Symbol" numFmtId="0">
      <sharedItems containsBlank="1"/>
    </cacheField>
    <cacheField name="Sedol" numFmtId="0">
      <sharedItems containsBlank="1" containsMixedTypes="1" containsNumber="1" containsInteger="1" minValue="287580" maxValue="3236017"/>
    </cacheField>
    <cacheField name="Quantity" numFmtId="38">
      <sharedItems containsString="0" containsBlank="1" containsNumber="1" containsInteger="1" minValue="-23315" maxValue="23315"/>
    </cacheField>
    <cacheField name="Price" numFmtId="0">
      <sharedItems containsString="0" containsBlank="1" containsNumber="1" minValue="4.289084280506112E-2" maxValue="30.19"/>
    </cacheField>
    <cacheField name="Description" numFmtId="0">
      <sharedItems containsBlank="1"/>
    </cacheField>
    <cacheField name="Reference" numFmtId="0">
      <sharedItems containsBlank="1"/>
    </cacheField>
    <cacheField name="Debit" numFmtId="40">
      <sharedItems containsString="0" containsBlank="1" containsNumber="1" minValue="-8457.2900000000009" maxValue="-43.57"/>
    </cacheField>
    <cacheField name="Credit" numFmtId="40">
      <sharedItems containsString="0" containsBlank="1" containsNumber="1" minValue="6.58" maxValue="8458.34"/>
    </cacheField>
    <cacheField name="Running Balance" numFmtId="40">
      <sharedItems containsString="0" containsBlank="1" containsNumber="1" minValue="3203.07" maxValue="143145.43"/>
    </cacheField>
    <cacheField name="IS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d v="2024-12-02T00:00:00"/>
    <d v="2024-12-02T00:00:00"/>
    <s v="AU"/>
    <m/>
    <n v="2160"/>
    <m/>
    <s v="ANGLOGOLD ASHANTI PLC / CENTAMIN"/>
    <m/>
    <m/>
    <m/>
    <m/>
    <m/>
  </r>
  <r>
    <x v="1"/>
    <d v="2020-07-28T00:00:00"/>
    <d v="2020-07-24T00:00:00"/>
    <s v="OMI"/>
    <s v="B03N6X0"/>
    <n v="23315"/>
    <n v="4.289084280506112E-2"/>
    <s v="OROSUR MINING INC COM NPV"/>
    <s v="NLNGWM"/>
    <n v="-1000"/>
    <m/>
    <n v="121080.53"/>
    <s v="CA6871961059"/>
  </r>
  <r>
    <x v="2"/>
    <d v="2020-07-28T00:00:00"/>
    <d v="2020-07-23T00:00:00"/>
    <m/>
    <s v="B5ZNJ90"/>
    <n v="59"/>
    <n v="16.57"/>
    <s v="BLACKROCK FUND MANAGERS LTD GOLD &amp; GENERAL D DIS"/>
    <s v="NLMCCK"/>
    <n v="-1000"/>
    <m/>
    <n v="127072.68"/>
    <s v="GB00B5ZNJ904"/>
  </r>
  <r>
    <x v="3"/>
    <d v="2020-07-30T00:00:00"/>
    <d v="2020-07-28T00:00:00"/>
    <s v="CEY"/>
    <s v="B5TT187"/>
    <n v="477"/>
    <n v="2.08"/>
    <s v="CENTAMIN PLC ORD NPV (DI)"/>
    <s v="NLQ2ZH"/>
    <n v="-999.27"/>
    <m/>
    <n v="120081.26"/>
    <s v="JE00B5TT1872"/>
  </r>
  <r>
    <x v="4"/>
    <d v="2020-08-10T00:00:00"/>
    <d v="2020-08-06T00:00:00"/>
    <m/>
    <n v="3236017"/>
    <n v="334"/>
    <n v="2.96"/>
    <s v="HIGHLAND GOLD MINING ORD GBP0.001"/>
    <s v="NL5M4H"/>
    <n v="-997.76"/>
    <m/>
    <n v="117701.39"/>
    <s v="GB0032360173"/>
  </r>
  <r>
    <x v="2"/>
    <d v="2020-08-11T00:00:00"/>
    <d v="2020-08-06T00:00:00"/>
    <m/>
    <s v="B5ZNJ90"/>
    <n v="-59"/>
    <n v="17.09"/>
    <s v="BLACKROCK FUND MANAGERS LTD GOLD &amp; GENERAL D DIS"/>
    <s v="NL4TGR"/>
    <m/>
    <n v="1015.15"/>
    <n v="118716.54"/>
    <s v="GB00B5ZNJ904"/>
  </r>
  <r>
    <x v="1"/>
    <d v="2020-09-02T00:00:00"/>
    <d v="2020-08-28T00:00:00"/>
    <s v="OMI"/>
    <s v="B03N6X0"/>
    <n v="-23315"/>
    <n v="4.3957109157194932E-2"/>
    <s v="OROSUR MINING INC COM NPV"/>
    <s v="NMVTLL"/>
    <m/>
    <n v="1024.8599999999999"/>
    <n v="110352.18"/>
    <s v="CA6871961059"/>
  </r>
  <r>
    <x v="3"/>
    <d v="2020-09-11T00:00:00"/>
    <d v="2020-09-11T00:00:00"/>
    <s v="CEY"/>
    <s v="B5TT187"/>
    <m/>
    <m/>
    <s v="Div 477   CENTAMIN PLC   ORD NPV (DI)"/>
    <m/>
    <m/>
    <n v="22.19"/>
    <n v="143145.43"/>
    <s v="JE00B5TT1872"/>
  </r>
  <r>
    <x v="3"/>
    <d v="2020-09-25T00:00:00"/>
    <d v="2020-09-23T00:00:00"/>
    <s v="CEY"/>
    <s v="B5TT187"/>
    <n v="493"/>
    <n v="2.0099999999999998"/>
    <s v="CENTAMIN PLC ORD NPV (DI)"/>
    <s v="NNPL5T"/>
    <n v="-998.31"/>
    <m/>
    <n v="110088.83"/>
    <s v="JE00B5TT1872"/>
  </r>
  <r>
    <x v="3"/>
    <d v="2020-09-28T00:00:00"/>
    <d v="2020-09-24T00:00:00"/>
    <s v="CEY"/>
    <s v="B5TT187"/>
    <n v="510"/>
    <n v="1.94"/>
    <s v="CENTAMIN PLC ORD NPV (DI)"/>
    <s v="NNVJ2Q"/>
    <n v="-998.73"/>
    <m/>
    <n v="109090.1"/>
    <s v="JE00B5TT1872"/>
  </r>
  <r>
    <x v="3"/>
    <d v="2020-10-05T00:00:00"/>
    <d v="2020-10-01T00:00:00"/>
    <s v="CEY"/>
    <s v="B5TT187"/>
    <n v="2469"/>
    <n v="2.02"/>
    <s v="CENTAMIN PLC ORD NPV (DI)"/>
    <s v="NN5S7B"/>
    <n v="-4998.8100000000004"/>
    <m/>
    <n v="98142.16"/>
    <s v="JE00B5TT1872"/>
  </r>
  <r>
    <x v="3"/>
    <d v="2020-10-06T00:00:00"/>
    <d v="2020-10-02T00:00:00"/>
    <s v="CEY"/>
    <s v="B5TT187"/>
    <n v="2999"/>
    <n v="1.66"/>
    <s v="CENTAMIN PLC ORD NPV (DI)"/>
    <s v="NN7GRT"/>
    <n v="-4999.7700000000004"/>
    <m/>
    <n v="93142.39"/>
    <s v="JE00B5TT1872"/>
  </r>
  <r>
    <x v="1"/>
    <d v="2020-10-20T00:00:00"/>
    <d v="2020-10-16T00:00:00"/>
    <s v="OMI"/>
    <s v="B03N6X0"/>
    <n v="2563"/>
    <n v="0.39011705033164262"/>
    <s v="OROSUR MINING INC COM NPV"/>
    <s v="NPN897"/>
    <n v="-999.87"/>
    <m/>
    <n v="110244.94"/>
    <s v="CA6871961059"/>
  </r>
  <r>
    <x v="1"/>
    <d v="2020-10-20T00:00:00"/>
    <d v="2020-10-16T00:00:00"/>
    <s v="OMI"/>
    <s v="B03N6X0"/>
    <n v="2285"/>
    <n v="0.43749671772428883"/>
    <s v="OROSUR MINING INC COM NPV"/>
    <s v="NPN5CH"/>
    <n v="-999.68"/>
    <m/>
    <n v="111244.81"/>
    <s v="CA6871961059"/>
  </r>
  <r>
    <x v="4"/>
    <d v="2020-10-23T00:00:00"/>
    <d v="2020-10-23T00:00:00"/>
    <m/>
    <n v="3236017"/>
    <n v="-334"/>
    <m/>
    <s v="HIGHLAND GOLD MINING ORD GBP0.001"/>
    <m/>
    <m/>
    <n v="1002"/>
    <n v="106252.34"/>
    <s v="GB0032360173"/>
  </r>
  <r>
    <x v="3"/>
    <d v="2020-10-29T00:00:00"/>
    <d v="2020-10-27T00:00:00"/>
    <s v="CEY"/>
    <s v="B5TT187"/>
    <n v="1539"/>
    <n v="1.29"/>
    <s v="CENTAMIN PLC ORD NPV (DI)"/>
    <s v="NPW9BF"/>
    <n v="-1998.8"/>
    <m/>
    <n v="104284.63"/>
    <s v="JE00B5TT1872"/>
  </r>
  <r>
    <x v="1"/>
    <d v="2020-12-21T00:00:00"/>
    <d v="2020-12-17T00:00:00"/>
    <s v="OMI"/>
    <s v="B03N6X0"/>
    <n v="2830"/>
    <n v="0.17662190812720846"/>
    <s v="OROSUR MINING INC COM NPV"/>
    <s v="NSG7XW"/>
    <n v="-499.84"/>
    <m/>
    <n v="72466.86"/>
    <s v="CA6871961059"/>
  </r>
  <r>
    <x v="1"/>
    <d v="2020-12-23T00:00:00"/>
    <d v="2020-12-21T00:00:00"/>
    <s v="OMI"/>
    <s v="B03N6X0"/>
    <n v="4556"/>
    <n v="0.21945346795434592"/>
    <s v="OROSUR MINING INC COM NPV"/>
    <s v="NSMBV2"/>
    <n v="-999.83"/>
    <m/>
    <n v="95862.56"/>
    <s v="CA6871961059"/>
  </r>
  <r>
    <x v="1"/>
    <d v="2020-12-23T00:00:00"/>
    <d v="2020-12-21T00:00:00"/>
    <s v="OMI"/>
    <s v="B03N6X0"/>
    <n v="2275"/>
    <n v="0.21976263736263735"/>
    <s v="OROSUR MINING INC COM NPV"/>
    <s v="NSL5BC"/>
    <n v="-499.96"/>
    <m/>
    <n v="84242.31"/>
    <s v="CA6871961059"/>
  </r>
  <r>
    <x v="1"/>
    <d v="2020-12-24T00:00:00"/>
    <d v="2020-12-22T00:00:00"/>
    <s v="OMI"/>
    <s v="B03N6X0"/>
    <n v="4972"/>
    <n v="0.20110619469026547"/>
    <s v="OROSUR MINING INC COM NPV"/>
    <s v="NSN5PS"/>
    <n v="-999.9"/>
    <m/>
    <n v="94862.66"/>
    <s v="CA6871961059"/>
  </r>
  <r>
    <x v="1"/>
    <d v="2020-12-30T00:00:00"/>
    <d v="2020-12-24T00:00:00"/>
    <s v="OMI"/>
    <s v="B03N6X0"/>
    <n v="20048"/>
    <n v="0.24939844373503589"/>
    <s v="OROSUR MINING INC COM NPV"/>
    <s v="NSSFTX"/>
    <n v="-4999.9399999999996"/>
    <m/>
    <n v="39919.279999999999"/>
    <s v="CA6871961059"/>
  </r>
  <r>
    <x v="3"/>
    <d v="2020-12-30T00:00:00"/>
    <d v="2020-12-24T00:00:00"/>
    <s v="CEY"/>
    <s v="B5TT187"/>
    <n v="4031"/>
    <n v="1.24"/>
    <s v="CENTAMIN PLC ORD NPV (DI)"/>
    <s v="NSSF8D"/>
    <n v="-4999.8900000000003"/>
    <m/>
    <n v="54905.58"/>
    <s v="JE00B5TT1872"/>
  </r>
  <r>
    <x v="1"/>
    <d v="2021-01-20T00:00:00"/>
    <d v="2021-01-18T00:00:00"/>
    <s v="OMI"/>
    <s v="B03N6X0"/>
    <n v="-20048"/>
    <n v="0.26110135674381485"/>
    <s v="OROSUR MINING INC COM NPV"/>
    <s v="OB5G5Z"/>
    <m/>
    <n v="5234.5600000000004"/>
    <n v="19367.57"/>
    <s v="CA6871961059"/>
  </r>
  <r>
    <x v="1"/>
    <d v="2021-01-27T00:00:00"/>
    <d v="2021-01-25T00:00:00"/>
    <s v="OMI"/>
    <s v="B03N6X0"/>
    <n v="-19481"/>
    <n v="0.28509008777783484"/>
    <s v="OROSUR MINING INC COM NPV"/>
    <s v="OCKC6G"/>
    <m/>
    <n v="5553.84"/>
    <n v="26277.68"/>
    <s v="CA6871961059"/>
  </r>
  <r>
    <x v="5"/>
    <d v="2021-02-05T00:00:00"/>
    <d v="2021-02-03T00:00:00"/>
    <s v="SHEL"/>
    <s v="BF0P7H5"/>
    <n v="4515"/>
    <n v="1.1000000000000001"/>
    <s v="HSBC Bank PLC ORD GBP0.01"/>
    <s v="OC7ZZ7"/>
    <n v="-4999.7700000000004"/>
    <m/>
    <n v="32010.75"/>
    <s v="GB00BF0P7H59"/>
  </r>
  <r>
    <x v="1"/>
    <d v="2021-02-26T00:00:00"/>
    <d v="2021-02-24T00:00:00"/>
    <s v="OMI"/>
    <s v="B03N6X0"/>
    <n v="3136"/>
    <n v="0.25954719387755104"/>
    <s v="OROSUR MINING INC COM NPV"/>
    <s v="OFMNMB"/>
    <n v="-813.94"/>
    <m/>
    <n v="66529.41"/>
    <s v="CA6871961059"/>
  </r>
  <r>
    <x v="5"/>
    <d v="2021-03-03T00:00:00"/>
    <d v="2021-03-01T00:00:00"/>
    <s v="SHEL"/>
    <s v="BF0P7H5"/>
    <n v="4648"/>
    <n v="1.07"/>
    <s v="HSBC Bank PLC ORD GBP0.01"/>
    <s v="OFV49C"/>
    <n v="-4999.21"/>
    <m/>
    <n v="47712.14"/>
    <s v="GB00BF0P7H59"/>
  </r>
  <r>
    <x v="5"/>
    <d v="2021-03-26T00:00:00"/>
    <d v="2021-03-26T00:00:00"/>
    <s v="SHEL"/>
    <s v="BF0P7H5"/>
    <m/>
    <m/>
    <s v="Div 9163   HSBC Bank PLC   ORD GBP0.01"/>
    <m/>
    <m/>
    <n v="118.66"/>
    <n v="10855.89"/>
    <s v="GB00BF0P7H59"/>
  </r>
  <r>
    <x v="1"/>
    <d v="2021-04-15T00:00:00"/>
    <d v="2021-04-13T00:00:00"/>
    <s v="OMI"/>
    <s v="B03N6X0"/>
    <n v="1497"/>
    <n v="0.21100200400801603"/>
    <s v="OROSUR MINING INC COM NPV"/>
    <s v="OJBM82"/>
    <n v="-315.87"/>
    <m/>
    <n v="45354.52"/>
    <s v="CA6871961059"/>
  </r>
  <r>
    <x v="1"/>
    <d v="2021-04-16T00:00:00"/>
    <d v="2021-04-14T00:00:00"/>
    <s v="OMI"/>
    <s v="B03N6X0"/>
    <n v="2536"/>
    <n v="0.19714905362776025"/>
    <s v="OROSUR MINING INC COM NPV"/>
    <s v="OJC5QZ"/>
    <n v="-499.97"/>
    <m/>
    <n v="44854.55"/>
    <s v="CA6871961059"/>
  </r>
  <r>
    <x v="6"/>
    <d v="2021-05-24T00:00:00"/>
    <d v="2021-05-20T00:00:00"/>
    <s v="BATS"/>
    <n v="287580"/>
    <n v="35"/>
    <n v="27.6"/>
    <s v="BRITISH AMERICAN TOBACCO ORD GBP0.25"/>
    <s v="OKWJ9Q"/>
    <n v="-978.66"/>
    <m/>
    <n v="40818.47"/>
    <s v="GB0002875804"/>
  </r>
  <r>
    <x v="3"/>
    <d v="2021-06-15T00:00:00"/>
    <d v="2021-06-15T00:00:00"/>
    <s v="CEY"/>
    <s v="B5TT187"/>
    <m/>
    <m/>
    <s v="Div 12518   CENTAMIN PLC   ORD NPV (DI)"/>
    <m/>
    <m/>
    <n v="266.06"/>
    <n v="18720.14"/>
    <s v="JE00B5TT1872"/>
  </r>
  <r>
    <x v="6"/>
    <d v="2021-06-21T00:00:00"/>
    <d v="2021-06-17T00:00:00"/>
    <s v="BATS"/>
    <n v="287580"/>
    <n v="-35"/>
    <n v="28.38"/>
    <s v="BRITISH AMERICAN TOBACCO ORD GBP0.25"/>
    <s v="OMJCKT"/>
    <m/>
    <n v="985.17"/>
    <n v="29946.59"/>
    <s v="GB0002875804"/>
  </r>
  <r>
    <x v="5"/>
    <d v="2021-06-25T00:00:00"/>
    <d v="2021-06-25T00:00:00"/>
    <s v="SHEL"/>
    <s v="BF0P7H5"/>
    <m/>
    <m/>
    <s v="Div 9163   HSBC Bank PLC   ORD GBP0.01"/>
    <m/>
    <m/>
    <n v="119.11"/>
    <n v="30070.18"/>
    <s v="GB00BF0P7H59"/>
  </r>
  <r>
    <x v="3"/>
    <d v="2021-07-05T00:00:00"/>
    <d v="2021-07-01T00:00:00"/>
    <s v="CEY"/>
    <s v="B5TT187"/>
    <n v="4819"/>
    <n v="1.04"/>
    <s v="CENTAMIN PLC ORD NPV (DI)"/>
    <s v="OM2WWG"/>
    <n v="-4999.51"/>
    <m/>
    <n v="10075.91"/>
    <s v="JE00B5TT1872"/>
  </r>
  <r>
    <x v="3"/>
    <d v="2021-07-05T00:00:00"/>
    <d v="2021-07-01T00:00:00"/>
    <s v="CEY"/>
    <s v="B5TT187"/>
    <n v="4870"/>
    <n v="1.02"/>
    <s v="CENTAMIN PLC ORD NPV (DI)"/>
    <s v="OM2TH2"/>
    <n v="-4999.4399999999996"/>
    <m/>
    <n v="15075.42"/>
    <s v="JE00B5TT1872"/>
  </r>
  <r>
    <x v="1"/>
    <d v="2021-07-08T00:00:00"/>
    <d v="2021-07-06T00:00:00"/>
    <s v="OMI"/>
    <s v="B03N6X0"/>
    <n v="-2536"/>
    <n v="0.20184936908517351"/>
    <s v="OROSUR MINING INC COM NPV"/>
    <s v="OM9JPH"/>
    <m/>
    <n v="511.89"/>
    <n v="15697.06"/>
    <s v="CA6871961059"/>
  </r>
  <r>
    <x v="5"/>
    <d v="2021-09-06T00:00:00"/>
    <d v="2021-09-02T00:00:00"/>
    <s v="SHEL"/>
    <s v="BF0P7H5"/>
    <n v="1852"/>
    <n v="1.07"/>
    <s v="HSBC Bank PLC ORD GBP0.01"/>
    <s v="OQQ9XB"/>
    <n v="-1999.43"/>
    <m/>
    <n v="15689.28"/>
    <s v="GB00BF0P7H59"/>
  </r>
  <r>
    <x v="5"/>
    <d v="2021-09-07T00:00:00"/>
    <d v="2021-09-03T00:00:00"/>
    <s v="SHEL"/>
    <s v="BF0P7H5"/>
    <n v="2808"/>
    <n v="1.06"/>
    <s v="HSBC Bank PLC ORD GBP0.01"/>
    <s v="OQSLZT"/>
    <n v="-2999.1"/>
    <m/>
    <n v="12690.18"/>
    <s v="GB00BF0P7H59"/>
  </r>
  <r>
    <x v="5"/>
    <d v="2021-09-08T00:00:00"/>
    <d v="2021-09-06T00:00:00"/>
    <s v="SHEL"/>
    <s v="BF0P7H5"/>
    <n v="1890"/>
    <n v="1.05"/>
    <s v="HSBC Bank PLC ORD GBP0.01"/>
    <s v="OQVBFX"/>
    <n v="-1999.98"/>
    <m/>
    <n v="10690.2"/>
    <s v="GB00BF0P7H59"/>
  </r>
  <r>
    <x v="5"/>
    <d v="2021-09-09T00:00:00"/>
    <d v="2021-09-07T00:00:00"/>
    <s v="SHEL"/>
    <s v="BF0P7H5"/>
    <n v="1885"/>
    <n v="1.05"/>
    <s v="HSBC Bank PLC ORD GBP0.01"/>
    <s v="OQWNLF"/>
    <n v="-1999.04"/>
    <m/>
    <n v="13793.35"/>
    <s v="GB00BF0P7H59"/>
  </r>
  <r>
    <x v="5"/>
    <d v="2021-09-14T00:00:00"/>
    <d v="2021-09-10T00:00:00"/>
    <s v="SHEL"/>
    <s v="BF0P7H5"/>
    <n v="953"/>
    <n v="1.04"/>
    <s v="HSBC Bank PLC ORD GBP0.01"/>
    <s v="OQ42R7"/>
    <n v="-999.83"/>
    <m/>
    <n v="8202.5499999999993"/>
    <s v="GB00BF0P7H59"/>
  </r>
  <r>
    <x v="5"/>
    <d v="2021-09-15T00:00:00"/>
    <d v="2021-09-13T00:00:00"/>
    <s v="SHEL"/>
    <s v="BF0P7H5"/>
    <n v="1928"/>
    <n v="1.03"/>
    <s v="HSBC Bank PLC ORD GBP0.01"/>
    <s v="OQ6N58"/>
    <n v="-1999.81"/>
    <m/>
    <n v="6202.74"/>
    <s v="GB00BF0P7H59"/>
  </r>
  <r>
    <x v="5"/>
    <d v="2021-09-16T00:00:00"/>
    <d v="2021-09-14T00:00:00"/>
    <s v="SHEL"/>
    <s v="BF0P7H5"/>
    <n v="2915"/>
    <n v="1.02"/>
    <s v="HSBC Bank PLC ORD GBP0.01"/>
    <s v="OQ8CG2"/>
    <n v="-2999.67"/>
    <m/>
    <n v="3203.07"/>
    <s v="GB00BF0P7H59"/>
  </r>
  <r>
    <x v="5"/>
    <d v="2021-09-20T00:00:00"/>
    <d v="2021-09-16T00:00:00"/>
    <s v="SHEL"/>
    <s v="BF0P7H5"/>
    <n v="4928"/>
    <n v="1.01"/>
    <s v="HSBC Bank PLC ORD GBP0.01"/>
    <s v="ORH86Z"/>
    <n v="-4999.26"/>
    <m/>
    <n v="28236.48"/>
    <s v="GB00BF0P7H59"/>
  </r>
  <r>
    <x v="5"/>
    <d v="2021-09-30T00:00:00"/>
    <d v="2021-09-30T00:00:00"/>
    <s v="SHEL"/>
    <s v="BF0P7H5"/>
    <m/>
    <m/>
    <s v="Div 23394   HSBC Bank PLC   ORD GBP0.01"/>
    <m/>
    <m/>
    <n v="304.12"/>
    <n v="39892.85"/>
    <s v="GB00BF0P7H59"/>
  </r>
  <r>
    <x v="3"/>
    <d v="2021-09-30T00:00:00"/>
    <d v="2021-09-30T00:00:00"/>
    <s v="CEY"/>
    <s v="B5TT187"/>
    <m/>
    <m/>
    <s v="Div 22207   CENTAMIN PLC   ORD NPV (DI)"/>
    <m/>
    <m/>
    <n v="657.27"/>
    <n v="39588.730000000003"/>
    <s v="JE00B5TT1872"/>
  </r>
  <r>
    <x v="7"/>
    <d v="2021-10-22T00:00:00"/>
    <d v="2021-10-22T00:00:00"/>
    <m/>
    <m/>
    <m/>
    <m/>
    <s v="Tax Credit AEW UK"/>
    <m/>
    <m/>
    <n v="43.57"/>
    <n v="25755.96"/>
    <m/>
  </r>
  <r>
    <x v="7"/>
    <d v="2021-10-22T00:00:00"/>
    <d v="2021-10-22T00:00:00"/>
    <m/>
    <m/>
    <m/>
    <m/>
    <s v="Tax Credit AEW UK"/>
    <m/>
    <n v="-43.57"/>
    <m/>
    <n v="25712.39"/>
    <m/>
  </r>
  <r>
    <x v="5"/>
    <d v="2021-12-20T00:00:00"/>
    <d v="2021-12-20T00:00:00"/>
    <s v="SHEL"/>
    <s v="BF0P7H5"/>
    <m/>
    <m/>
    <s v="Div 28322   HSBC Bank PLC   ORD GBP0.01"/>
    <m/>
    <m/>
    <n v="368.18"/>
    <n v="44264.639999999999"/>
    <s v="GB00BF0P7H59"/>
  </r>
  <r>
    <x v="5"/>
    <d v="2022-01-07T00:00:00"/>
    <d v="2022-01-05T00:00:00"/>
    <s v="SHEL"/>
    <s v="BF0P7H5"/>
    <n v="-4843"/>
    <n v="0.9716064422878381"/>
    <s v="HSBC Bank PLC ORD GBP0.01"/>
    <s v="QBHFRN"/>
    <m/>
    <n v="4705.49"/>
    <n v="34426.46"/>
    <s v="GB00BF0P7H59"/>
  </r>
  <r>
    <x v="5"/>
    <d v="2022-01-07T00:00:00"/>
    <d v="2022-01-05T00:00:00"/>
    <s v="SHEL"/>
    <s v="BF0P7H5"/>
    <n v="-4928"/>
    <n v="0.9730661525974027"/>
    <s v="HSBC Bank PLC ORD GBP0.01"/>
    <s v="QBHFNG"/>
    <m/>
    <n v="4795.2700000000004"/>
    <n v="29720.97"/>
    <s v="GB00BF0P7H59"/>
  </r>
  <r>
    <x v="5"/>
    <d v="2022-01-19T00:00:00"/>
    <d v="2022-01-17T00:00:00"/>
    <s v="SHEL"/>
    <s v="BF0P7H5"/>
    <n v="5216"/>
    <n v="0.95846434049079765"/>
    <s v="HSBC Bank PLC ORD GBP0.01"/>
    <s v="QFQWXK"/>
    <n v="-4999.3500000000004"/>
    <m/>
    <n v="19718.189999999999"/>
    <s v="GB00BF0P7H59"/>
  </r>
  <r>
    <x v="5"/>
    <d v="2022-01-26T00:00:00"/>
    <d v="2022-01-24T00:00:00"/>
    <s v="SHEL"/>
    <s v="BF0P7H5"/>
    <n v="5299"/>
    <n v="0.94344215889790528"/>
    <s v="HSBC Bank PLC ORD GBP0.01"/>
    <s v="QF78HH"/>
    <n v="-4999.3"/>
    <m/>
    <n v="9867.4699999999993"/>
    <s v="GB00BF0P7H59"/>
  </r>
  <r>
    <x v="5"/>
    <d v="2022-03-25T00:00:00"/>
    <d v="2022-03-25T00:00:00"/>
    <s v="SHEL"/>
    <s v="BF0P7H5"/>
    <m/>
    <m/>
    <s v="Div 29066   HSBC Bank PLC   ORD GBP0.01"/>
    <m/>
    <m/>
    <n v="377.85"/>
    <n v="35036.78"/>
    <s v="GB00BF0P7H59"/>
  </r>
  <r>
    <x v="5"/>
    <d v="2022-04-06T00:00:00"/>
    <d v="2022-04-04T00:00:00"/>
    <s v="SHEL"/>
    <s v="BF0P7H5"/>
    <n v="-5299"/>
    <n v="0.95176259671636165"/>
    <s v="HSBC Bank PLC ORD GBP0.01"/>
    <s v="QKJ9DG"/>
    <m/>
    <n v="5043.3900000000003"/>
    <n v="45230.35"/>
    <s v="GB00BF0P7H59"/>
  </r>
  <r>
    <x v="5"/>
    <d v="2022-04-22T00:00:00"/>
    <d v="2022-04-20T00:00:00"/>
    <s v="SHEL"/>
    <s v="BF0P7H5"/>
    <n v="5427"/>
    <n v="0.92129353233830835"/>
    <s v="HSBC Bank PLC ORD GBP0.01"/>
    <s v="QLGLXL"/>
    <n v="-4999.8599999999997"/>
    <m/>
    <n v="40811.14"/>
    <s v="GB00BF0P7H59"/>
  </r>
  <r>
    <x v="3"/>
    <d v="2022-06-13T00:00:00"/>
    <d v="2022-06-13T00:00:00"/>
    <s v="CEY"/>
    <s v="B5TT187"/>
    <m/>
    <m/>
    <s v="Div 22207   CENTAMIN PLC   ORD NPV (DI)"/>
    <m/>
    <m/>
    <n v="908.08"/>
    <n v="63027.05"/>
    <s v="JE00B5TT1872"/>
  </r>
  <r>
    <x v="5"/>
    <d v="2022-06-24T00:00:00"/>
    <d v="2022-06-24T00:00:00"/>
    <s v="SHEL"/>
    <s v="BF0P7H5"/>
    <m/>
    <m/>
    <s v="Div 29194   HSBC Bank PLC   ORD GBP0.01"/>
    <m/>
    <m/>
    <n v="398.49"/>
    <n v="68425.919999999998"/>
    <s v="GB00BF0P7H59"/>
  </r>
  <r>
    <x v="5"/>
    <d v="2022-07-14T00:00:00"/>
    <d v="2022-07-12T00:00:00"/>
    <s v="SHEL"/>
    <s v="BF0P7H5"/>
    <n v="-5427"/>
    <n v="0.9141643633683435"/>
    <s v="HSBC Bank PLC ORD GBP0.01"/>
    <s v="QPN68D"/>
    <m/>
    <n v="4961.17"/>
    <n v="68387.759999999995"/>
    <s v="GB00BF0P7H59"/>
  </r>
  <r>
    <x v="5"/>
    <d v="2022-07-25T00:00:00"/>
    <d v="2022-07-21T00:00:00"/>
    <s v="SHEL"/>
    <s v="BF0P7H5"/>
    <n v="-5216"/>
    <n v="0.93422929447852754"/>
    <s v="HSBC Bank PLC ORD GBP0.01"/>
    <s v="QP5XXQ"/>
    <m/>
    <n v="4872.9399999999996"/>
    <n v="73807.320000000007"/>
    <s v="GB00BF0P7H59"/>
  </r>
  <r>
    <x v="5"/>
    <d v="2022-08-18T00:00:00"/>
    <d v="2022-08-16T00:00:00"/>
    <s v="SHEL"/>
    <s v="BF0P7H5"/>
    <n v="5545"/>
    <n v="0.90164472497745718"/>
    <s v="HSBC Bank PLC ORD GBP0.01"/>
    <s v="QQ6GN6"/>
    <n v="-4999.62"/>
    <m/>
    <n v="63691.6"/>
    <s v="GB00BF0P7H59"/>
  </r>
  <r>
    <x v="5"/>
    <d v="2022-09-06T00:00:00"/>
    <d v="2022-09-02T00:00:00"/>
    <s v="SHEL"/>
    <s v="BF0P7H5"/>
    <n v="6164"/>
    <n v="0.81103179753406873"/>
    <s v="HSBC Bank PLC ORD GBP0.01"/>
    <s v="QRWM44"/>
    <n v="-4999.2"/>
    <m/>
    <n v="48776.97"/>
    <s v="GB00BF0P7H59"/>
  </r>
  <r>
    <x v="1"/>
    <d v="2022-09-13T00:00:00"/>
    <d v="2022-09-09T00:00:00"/>
    <s v="OMI"/>
    <s v="B03N6X0"/>
    <n v="-4633"/>
    <n v="0.15463846319879129"/>
    <s v="OROSUR MINING INC COM NPV"/>
    <s v="QR8PP5"/>
    <m/>
    <n v="716.44"/>
    <n v="49700.53"/>
    <s v="CA6871961059"/>
  </r>
  <r>
    <x v="5"/>
    <d v="2022-09-14T00:00:00"/>
    <d v="2022-09-12T00:00:00"/>
    <s v="SHEL"/>
    <s v="BF0P7H5"/>
    <n v="-6164"/>
    <n v="0.87055807916937056"/>
    <s v="HSBC Bank PLC ORD GBP0.01"/>
    <s v="QR98G7"/>
    <m/>
    <n v="5366.12"/>
    <n v="55066.65"/>
    <s v="GB00BF0P7H59"/>
  </r>
  <r>
    <x v="8"/>
    <d v="2022-09-26T00:00:00"/>
    <d v="2022-09-26T00:00:00"/>
    <m/>
    <m/>
    <m/>
    <m/>
    <s v="GROSS INTEREST"/>
    <m/>
    <m/>
    <n v="31.2"/>
    <n v="50097.99"/>
    <m/>
  </r>
  <r>
    <x v="5"/>
    <d v="2022-09-29T00:00:00"/>
    <d v="2022-09-27T00:00:00"/>
    <s v="SHEL"/>
    <s v="BF0P7H5"/>
    <n v="6505"/>
    <n v="0.76861337432744037"/>
    <s v="HSBC Bank PLC ORD GBP0.01"/>
    <s v="QS5F4R"/>
    <n v="-4999.83"/>
    <m/>
    <n v="45098.16"/>
    <s v="GB00BF0P7H59"/>
  </r>
  <r>
    <x v="5"/>
    <d v="2022-09-30T00:00:00"/>
    <d v="2022-09-30T00:00:00"/>
    <s v="SHEL"/>
    <s v="BF0P7H5"/>
    <m/>
    <m/>
    <s v="Div 24096   HSBC Bank PLC   ORD GBP0.01"/>
    <m/>
    <m/>
    <n v="328.91"/>
    <n v="45427.07"/>
    <s v="GB00BF0P7H59"/>
  </r>
  <r>
    <x v="3"/>
    <d v="2022-10-07T00:00:00"/>
    <d v="2022-10-07T00:00:00"/>
    <s v="CEY"/>
    <s v="B5TT187"/>
    <m/>
    <m/>
    <s v="Div 22207   CENTAMIN PLC   ORD NPV (DI)"/>
    <m/>
    <m/>
    <n v="492.94"/>
    <n v="45920.01"/>
    <s v="JE00B5TT1872"/>
  </r>
  <r>
    <x v="8"/>
    <d v="2022-10-25T00:00:00"/>
    <d v="2022-10-25T00:00:00"/>
    <m/>
    <m/>
    <m/>
    <m/>
    <s v="GROSS INTEREST"/>
    <m/>
    <m/>
    <n v="12.95"/>
    <n v="41479.75"/>
    <m/>
  </r>
  <r>
    <x v="3"/>
    <d v="2022-11-16T00:00:00"/>
    <d v="2022-11-14T00:00:00"/>
    <s v="CEY"/>
    <s v="B5TT187"/>
    <n v="-4870"/>
    <n v="1.05"/>
    <s v="CENTAMIN PLC ORD NPV (DI)"/>
    <s v="QW85NP"/>
    <m/>
    <n v="5108.3900000000003"/>
    <n v="46618.62"/>
    <s v="JE00B5TT1872"/>
  </r>
  <r>
    <x v="3"/>
    <d v="2022-11-17T00:00:00"/>
    <d v="2022-11-15T00:00:00"/>
    <s v="CEY"/>
    <s v="B5TT187"/>
    <n v="-4819"/>
    <n v="1.06"/>
    <s v="CENTAMIN PLC ORD NPV (DI)"/>
    <s v="QW9Z4X"/>
    <m/>
    <n v="5119.2299999999996"/>
    <n v="51737.85"/>
    <s v="JE00B5TT1872"/>
  </r>
  <r>
    <x v="8"/>
    <d v="2022-11-25T00:00:00"/>
    <d v="2022-11-25T00:00:00"/>
    <m/>
    <m/>
    <m/>
    <m/>
    <s v="GROSS INTEREST"/>
    <m/>
    <m/>
    <n v="15.8"/>
    <n v="51753.65"/>
    <m/>
  </r>
  <r>
    <x v="5"/>
    <d v="2022-12-16T00:00:00"/>
    <d v="2022-12-16T00:00:00"/>
    <s v="SHEL"/>
    <s v="BF0P7H5"/>
    <m/>
    <m/>
    <s v="Div 30601   HSBC Bank PLC   ORD GBP0.01"/>
    <m/>
    <m/>
    <n v="417.7"/>
    <n v="37520.94"/>
    <s v="GB00BF0P7H59"/>
  </r>
  <r>
    <x v="8"/>
    <d v="2022-12-29T00:00:00"/>
    <d v="2022-12-29T00:00:00"/>
    <m/>
    <m/>
    <m/>
    <m/>
    <s v="GROSS INTEREST"/>
    <m/>
    <m/>
    <n v="28.65"/>
    <n v="27550.36"/>
    <m/>
  </r>
  <r>
    <x v="8"/>
    <d v="2023-01-27T00:00:00"/>
    <d v="2023-01-27T00:00:00"/>
    <m/>
    <m/>
    <m/>
    <m/>
    <s v="GROSS INTEREST"/>
    <m/>
    <m/>
    <n v="35.950000000000003"/>
    <n v="49391.85"/>
    <m/>
  </r>
  <r>
    <x v="8"/>
    <d v="2023-02-27T00:00:00"/>
    <d v="2023-02-27T00:00:00"/>
    <m/>
    <m/>
    <m/>
    <m/>
    <s v="GROSS INTEREST"/>
    <m/>
    <m/>
    <n v="61.81"/>
    <n v="45058.99"/>
    <m/>
  </r>
  <r>
    <x v="3"/>
    <d v="2023-03-13T00:00:00"/>
    <d v="2023-03-15T00:00:00"/>
    <s v="CEY"/>
    <s v="B5TT187"/>
    <n v="4699"/>
    <n v="1.06"/>
    <s v="CENTAMIN PLC ORD NPV (DI)"/>
    <s v="27723SFNCTK"/>
    <n v="-4999.0200000000004"/>
    <m/>
    <n v="35274.29"/>
    <m/>
  </r>
  <r>
    <x v="3"/>
    <d v="2023-03-13T00:00:00"/>
    <d v="2023-03-15T00:00:00"/>
    <s v="CEY"/>
    <s v="B5TT187"/>
    <n v="4829"/>
    <n v="1.03"/>
    <s v="CENTAMIN PLC ORD NPV (DI)"/>
    <s v="27723SFMRSL"/>
    <n v="-4999.4399999999996"/>
    <m/>
    <n v="40273.31"/>
    <m/>
  </r>
  <r>
    <x v="5"/>
    <d v="2023-03-13T00:00:00"/>
    <d v="2023-03-15T00:00:00"/>
    <s v="SHEL"/>
    <s v="BF0P7H5"/>
    <n v="-4515"/>
    <n v="0.47"/>
    <s v="HSBC Bank PLC ORD GBP0.01"/>
    <s v="27723SFMDDP"/>
    <m/>
    <n v="2150.14"/>
    <n v="42209.91"/>
    <m/>
  </r>
  <r>
    <x v="3"/>
    <d v="2023-03-16T00:00:00"/>
    <d v="2023-03-20T00:00:00"/>
    <s v="CEY"/>
    <s v="B5TT187"/>
    <n v="-5123"/>
    <n v="0.98"/>
    <s v="CENTAMIN PLC ORD NPV (DI)"/>
    <s v="27723SFZXBM"/>
    <m/>
    <n v="5023.1899999999996"/>
    <n v="33251.47"/>
    <m/>
  </r>
  <r>
    <x v="3"/>
    <d v="2023-03-16T00:00:00"/>
    <d v="2023-03-20T00:00:00"/>
    <s v="CEY"/>
    <s v="B5TT187"/>
    <n v="5123"/>
    <n v="0.97"/>
    <s v="CENTAMIN PLC ORD NPV (DI)"/>
    <s v="27723SFZTPN"/>
    <n v="-4999.37"/>
    <m/>
    <n v="28228.28"/>
    <m/>
  </r>
  <r>
    <x v="3"/>
    <d v="2023-03-20T00:00:00"/>
    <d v="2023-03-22T00:00:00"/>
    <s v="CEY"/>
    <s v="B5TT187"/>
    <n v="4688"/>
    <n v="1.06"/>
    <s v="CENTAMIN PLC ORD NPV (DI)"/>
    <s v="27723SF4ZR4"/>
    <n v="-4999.87"/>
    <m/>
    <n v="28251.599999999999"/>
    <m/>
  </r>
  <r>
    <x v="3"/>
    <d v="2023-03-21T00:00:00"/>
    <d v="2023-03-23T00:00:00"/>
    <s v="CEY"/>
    <s v="B5TT187"/>
    <n v="-4688"/>
    <n v="1.03"/>
    <s v="CENTAMIN PLC ORD NPV (DI)"/>
    <s v="27723SF67DN"/>
    <m/>
    <n v="4856.62"/>
    <n v="37766.019999999997"/>
    <m/>
  </r>
  <r>
    <x v="3"/>
    <d v="2023-03-21T00:00:00"/>
    <d v="2023-03-23T00:00:00"/>
    <s v="CEY"/>
    <s v="B5TT187"/>
    <n v="-4688"/>
    <n v="0.99"/>
    <s v="CENTAMIN PLC ORD NPV (DI)"/>
    <s v="27723SF4Z6B"/>
    <m/>
    <n v="4657.8"/>
    <n v="32909.4"/>
    <m/>
  </r>
  <r>
    <x v="8"/>
    <d v="2023-03-28T00:00:00"/>
    <d v="2023-03-28T00:00:00"/>
    <m/>
    <m/>
    <m/>
    <m/>
    <s v="GROSS INTEREST"/>
    <m/>
    <m/>
    <n v="56.41"/>
    <n v="38143.79"/>
    <m/>
  </r>
  <r>
    <x v="5"/>
    <d v="2023-03-31T00:00:00"/>
    <d v="2023-03-31T00:00:00"/>
    <s v="SHEL"/>
    <s v="BF0P7H5"/>
    <m/>
    <m/>
    <s v="Div 26086   HSBC Bank PLC   ORD GBP0.01"/>
    <m/>
    <m/>
    <n v="356.07"/>
    <n v="38499.86"/>
    <m/>
  </r>
  <r>
    <x v="3"/>
    <d v="2023-04-05T00:00:00"/>
    <d v="2023-04-11T00:00:00"/>
    <s v="CEY"/>
    <s v="B5TT187"/>
    <n v="-4840"/>
    <n v="1.08"/>
    <s v="CENTAMIN PLC ORD NPV (DI)"/>
    <s v="27723SGXDB5"/>
    <m/>
    <n v="5222.45"/>
    <n v="43722.31"/>
    <m/>
  </r>
  <r>
    <x v="5"/>
    <d v="2023-04-18T00:00:00"/>
    <d v="2023-04-20T00:00:00"/>
    <s v="SHEL"/>
    <s v="BF0P7H5"/>
    <n v="-6505"/>
    <n v="0.52"/>
    <s v="HSBC Bank PLC ORD GBP0.01"/>
    <s v="27723SHFTTK"/>
    <m/>
    <n v="3391.28"/>
    <n v="47834.44"/>
    <m/>
  </r>
  <r>
    <x v="8"/>
    <d v="2023-04-26T00:00:00"/>
    <d v="2023-04-26T00:00:00"/>
    <m/>
    <m/>
    <m/>
    <m/>
    <s v="GROSS INTEREST"/>
    <m/>
    <m/>
    <n v="69.040000000000006"/>
    <n v="47295.17"/>
    <m/>
  </r>
  <r>
    <x v="3"/>
    <d v="2023-05-03T00:00:00"/>
    <d v="2023-05-05T00:00:00"/>
    <s v="CEY"/>
    <s v="B5TT187"/>
    <n v="-4791"/>
    <n v="1.06"/>
    <s v="CENTAMIN PLC ORD NPV (DI)"/>
    <s v="27723SH8LJ6"/>
    <m/>
    <n v="5101.78"/>
    <n v="46612.76"/>
    <m/>
  </r>
  <r>
    <x v="3"/>
    <d v="2023-05-03T00:00:00"/>
    <d v="2023-05-05T00:00:00"/>
    <s v="CEY"/>
    <s v="B5TT187"/>
    <n v="4791"/>
    <n v="1.04"/>
    <s v="CENTAMIN PLC ORD NPV (DI)"/>
    <s v="27723SH7672"/>
    <n v="-4999.09"/>
    <m/>
    <n v="41510.980000000003"/>
    <m/>
  </r>
  <r>
    <x v="3"/>
    <d v="2023-05-05T00:00:00"/>
    <d v="2023-05-10T00:00:00"/>
    <s v="CEY"/>
    <s v="B5TT187"/>
    <n v="-4517"/>
    <n v="1.1100000000000001"/>
    <s v="CENTAMIN PLC ORD NPV (DI)"/>
    <s v="27723SJCDWZ"/>
    <m/>
    <n v="5022.99"/>
    <n v="46635.96"/>
    <m/>
  </r>
  <r>
    <x v="3"/>
    <d v="2023-05-05T00:00:00"/>
    <d v="2023-05-10T00:00:00"/>
    <s v="CEY"/>
    <s v="B5TT187"/>
    <n v="4517"/>
    <n v="1.1000000000000001"/>
    <s v="CENTAMIN PLC ORD NPV (DI)"/>
    <s v="27723SJBWPS"/>
    <n v="-4999.79"/>
    <m/>
    <n v="41612.97"/>
    <m/>
  </r>
  <r>
    <x v="8"/>
    <d v="2023-05-26T00:00:00"/>
    <d v="2023-05-26T00:00:00"/>
    <m/>
    <m/>
    <m/>
    <m/>
    <s v="GROSS INTEREST"/>
    <m/>
    <m/>
    <n v="72.36"/>
    <n v="41842.400000000001"/>
    <m/>
  </r>
  <r>
    <x v="3"/>
    <d v="2023-06-23T00:00:00"/>
    <d v="2023-06-23T00:00:00"/>
    <s v="CEY"/>
    <s v="B5TT187"/>
    <m/>
    <m/>
    <s v="Div 12518   CENTAMIN PLC   ORD NPV (DI)"/>
    <m/>
    <m/>
    <n v="244.55"/>
    <n v="43437.48"/>
    <m/>
  </r>
  <r>
    <x v="8"/>
    <d v="2023-06-27T00:00:00"/>
    <d v="2023-06-27T00:00:00"/>
    <m/>
    <m/>
    <m/>
    <m/>
    <s v="GROSS INTEREST"/>
    <m/>
    <m/>
    <n v="82.05"/>
    <n v="43519.53"/>
    <m/>
  </r>
  <r>
    <x v="5"/>
    <d v="2023-06-30T00:00:00"/>
    <d v="2023-06-30T00:00:00"/>
    <s v="SHEL"/>
    <s v="BF0P7H5"/>
    <m/>
    <m/>
    <s v="Div 19581   HSBC Bank PLC   ORD GBP0.01"/>
    <m/>
    <m/>
    <n v="267.27999999999997"/>
    <n v="43786.81"/>
    <m/>
  </r>
  <r>
    <x v="5"/>
    <d v="2023-07-05T00:00:00"/>
    <d v="2023-07-07T00:00:00"/>
    <s v="SHEL"/>
    <s v="BF0P7H5"/>
    <n v="-5545"/>
    <n v="0.56999999999999995"/>
    <s v="HSBC Bank PLC ORD GBP0.01"/>
    <s v="27723STFFWL"/>
    <m/>
    <n v="3162.22"/>
    <n v="41950.86"/>
    <m/>
  </r>
  <r>
    <x v="8"/>
    <d v="2023-07-26T00:00:00"/>
    <d v="2023-07-26T00:00:00"/>
    <m/>
    <m/>
    <m/>
    <m/>
    <s v="GROSS INTEREST"/>
    <m/>
    <m/>
    <n v="80.040000000000006"/>
    <n v="47374.720000000001"/>
    <m/>
  </r>
  <r>
    <x v="3"/>
    <d v="2023-08-29T00:00:00"/>
    <d v="2023-08-31T00:00:00"/>
    <s v="CEY"/>
    <s v="B5TT187"/>
    <n v="1106"/>
    <n v="0.9"/>
    <s v="CENTAMIN PLC ORD NPV (DI)"/>
    <s v="27723SXNKKC"/>
    <n v="-999.45"/>
    <m/>
    <n v="7529.91"/>
    <m/>
  </r>
  <r>
    <x v="8"/>
    <d v="2023-08-29T00:00:00"/>
    <d v="2023-08-29T00:00:00"/>
    <m/>
    <m/>
    <m/>
    <m/>
    <s v="GROSS INTEREST"/>
    <m/>
    <m/>
    <n v="38.200000000000003"/>
    <n v="3516.67"/>
    <m/>
  </r>
  <r>
    <x v="3"/>
    <d v="2023-08-31T00:00:00"/>
    <d v="2023-09-04T00:00:00"/>
    <s v="CEY"/>
    <s v="B5TT187"/>
    <n v="1120"/>
    <n v="0.89"/>
    <s v="CENTAMIN PLC ORD NPV (DI)"/>
    <s v="27723SXQBQD"/>
    <n v="-999.98"/>
    <m/>
    <n v="11625.62"/>
    <m/>
  </r>
  <r>
    <x v="3"/>
    <d v="2023-09-04T00:00:00"/>
    <d v="2023-09-06T00:00:00"/>
    <s v="CEY"/>
    <s v="B5TT187"/>
    <n v="1140"/>
    <n v="0.87"/>
    <s v="CENTAMIN PLC ORD NPV (DI)"/>
    <s v="27723SXTRCP"/>
    <n v="-999.5"/>
    <m/>
    <n v="9626.5300000000007"/>
    <m/>
  </r>
  <r>
    <x v="3"/>
    <d v="2023-09-04T00:00:00"/>
    <d v="2023-09-06T00:00:00"/>
    <s v="CEY"/>
    <s v="B5TT187"/>
    <n v="1130"/>
    <n v="0.88"/>
    <s v="CENTAMIN PLC ORD NPV (DI)"/>
    <s v="27723SXTF7S"/>
    <n v="-999.59"/>
    <m/>
    <n v="10626.03"/>
    <m/>
  </r>
  <r>
    <x v="3"/>
    <d v="2023-09-05T00:00:00"/>
    <d v="2023-09-07T00:00:00"/>
    <s v="CEY"/>
    <s v="B5TT187"/>
    <n v="1156"/>
    <n v="0.86"/>
    <s v="CENTAMIN PLC ORD NPV (DI)"/>
    <s v="27723SXWWP7"/>
    <n v="-999.52"/>
    <m/>
    <n v="8627.01"/>
    <m/>
  </r>
  <r>
    <x v="3"/>
    <d v="2023-09-19T00:00:00"/>
    <d v="2023-09-21T00:00:00"/>
    <s v="CEY"/>
    <s v="B5TT187"/>
    <n v="-5652"/>
    <n v="0.9"/>
    <s v="CENTAMIN PLC ORD NPV (DI)"/>
    <s v="27723SZKQ46"/>
    <m/>
    <n v="5077.4799999999996"/>
    <n v="23497.759999999998"/>
    <m/>
  </r>
  <r>
    <x v="5"/>
    <d v="2023-09-21T00:00:00"/>
    <d v="2023-09-25T00:00:00"/>
    <s v="SHEL"/>
    <s v="BF0P7H5"/>
    <n v="5563"/>
    <n v="0.56999999999999995"/>
    <s v="HSBC Bank PLC ORD GBP0.01"/>
    <s v="27723SZRTGG"/>
    <n v="-3161.91"/>
    <m/>
    <n v="20415.78"/>
    <m/>
  </r>
  <r>
    <x v="3"/>
    <d v="2023-09-25T00:00:00"/>
    <d v="2023-09-27T00:00:00"/>
    <s v="CEY"/>
    <s v="B5TT187"/>
    <n v="1160"/>
    <n v="0.86"/>
    <s v="CENTAMIN PLC ORD NPV (DI)"/>
    <s v="27723SZWPBQ"/>
    <n v="-999.81"/>
    <m/>
    <n v="19415.97"/>
    <m/>
  </r>
  <r>
    <x v="3"/>
    <d v="2023-09-26T00:00:00"/>
    <d v="2023-09-28T00:00:00"/>
    <s v="CEY"/>
    <s v="B5TT187"/>
    <n v="2344"/>
    <n v="0.85"/>
    <s v="CENTAMIN PLC ORD NPV (DI)"/>
    <s v="27723SZZT8S"/>
    <n v="-1999.92"/>
    <m/>
    <n v="19237.53"/>
    <m/>
  </r>
  <r>
    <x v="8"/>
    <d v="2023-09-26T00:00:00"/>
    <d v="2023-09-26T00:00:00"/>
    <m/>
    <m/>
    <m/>
    <m/>
    <s v="GROSS INTEREST"/>
    <m/>
    <m/>
    <n v="21.58"/>
    <n v="21237.45"/>
    <m/>
  </r>
  <r>
    <x v="3"/>
    <d v="2023-09-27T00:00:00"/>
    <d v="2023-09-29T00:00:00"/>
    <s v="CEY"/>
    <s v="B5TT187"/>
    <n v="2364"/>
    <n v="0.85"/>
    <s v="CENTAMIN PLC ORD NPV (DI)"/>
    <s v="27723SZ2NQ4"/>
    <n v="-1999.49"/>
    <m/>
    <n v="17238.04"/>
    <m/>
  </r>
  <r>
    <x v="5"/>
    <d v="2023-09-29T00:00:00"/>
    <d v="2023-10-03T00:00:00"/>
    <s v="SHEL"/>
    <s v="BF0P7H5"/>
    <n v="3952"/>
    <n v="0.5"/>
    <s v="HSBC Bank PLC ORD GBP0.01"/>
    <s v="27723SZ6JWR"/>
    <n v="-1999.98"/>
    <m/>
    <n v="10651.45"/>
    <m/>
  </r>
  <r>
    <x v="5"/>
    <d v="2023-09-29T00:00:00"/>
    <d v="2023-09-29T00:00:00"/>
    <s v="SHEL"/>
    <s v="BF0P7H5"/>
    <m/>
    <m/>
    <s v="Div 14036   HSBC Bank PLC   ORD GBP0.01"/>
    <m/>
    <m/>
    <n v="191.59"/>
    <n v="12651.43"/>
    <m/>
  </r>
  <r>
    <x v="3"/>
    <d v="2023-09-29T00:00:00"/>
    <d v="2023-09-29T00:00:00"/>
    <s v="CEY"/>
    <s v="B5TT187"/>
    <m/>
    <m/>
    <s v="Div 13624   CENTAMIN PLC   ORD NPV (DI)"/>
    <m/>
    <m/>
    <n v="221.16"/>
    <n v="12459.84"/>
    <m/>
  </r>
  <r>
    <x v="5"/>
    <d v="2023-10-25T00:00:00"/>
    <d v="2023-10-27T00:00:00"/>
    <s v="SHEL"/>
    <s v="BF0P7H5"/>
    <n v="-3952"/>
    <n v="0.53"/>
    <s v="HSBC Bank PLC ORD GBP0.01"/>
    <s v="27723S4BMRH"/>
    <m/>
    <n v="2111.9499999999998"/>
    <n v="13460"/>
    <m/>
  </r>
  <r>
    <x v="8"/>
    <d v="2023-10-26T00:00:00"/>
    <d v="2023-10-26T00:00:00"/>
    <m/>
    <m/>
    <m/>
    <m/>
    <s v="GROSS INTEREST"/>
    <m/>
    <m/>
    <n v="20.02"/>
    <n v="13480.02"/>
    <m/>
  </r>
  <r>
    <x v="3"/>
    <d v="2023-11-03T00:00:00"/>
    <d v="2023-11-07T00:00:00"/>
    <s v="CEY"/>
    <s v="B5TT187"/>
    <n v="-5868"/>
    <n v="0.86"/>
    <s v="CENTAMIN PLC ORD NPV (DI)"/>
    <s v="27723S4QCWJ"/>
    <m/>
    <n v="5065.0200000000004"/>
    <n v="23578.799999999999"/>
    <m/>
  </r>
  <r>
    <x v="5"/>
    <d v="2023-11-10T00:00:00"/>
    <d v="2023-11-14T00:00:00"/>
    <s v="SHEL"/>
    <s v="BF0P7H5"/>
    <n v="-5563"/>
    <n v="0.59"/>
    <s v="HSBC Bank PLC ORD GBP0.01"/>
    <s v="27723S4ZGZR"/>
    <m/>
    <n v="3260.2"/>
    <n v="26839"/>
    <m/>
  </r>
  <r>
    <x v="8"/>
    <d v="2023-11-29T00:00:00"/>
    <d v="2023-11-29T00:00:00"/>
    <m/>
    <m/>
    <m/>
    <m/>
    <s v="GROSS INTEREST"/>
    <m/>
    <m/>
    <n v="70.010000000000005"/>
    <n v="69960.240000000005"/>
    <m/>
  </r>
  <r>
    <x v="5"/>
    <d v="2023-12-15T00:00:00"/>
    <d v="2023-12-15T00:00:00"/>
    <s v="SHEL"/>
    <s v="BF0P7H5"/>
    <m/>
    <m/>
    <s v="Div 14036   HSBC Bank PLC   ORD GBP0.01"/>
    <m/>
    <m/>
    <n v="191.59"/>
    <n v="60236.11"/>
    <m/>
  </r>
  <r>
    <x v="8"/>
    <d v="2023-12-28T00:00:00"/>
    <d v="2023-12-28T00:00:00"/>
    <m/>
    <m/>
    <m/>
    <m/>
    <s v="GROSS INTEREST"/>
    <m/>
    <m/>
    <n v="140.38999999999999"/>
    <n v="60376.5"/>
    <m/>
  </r>
  <r>
    <x v="8"/>
    <d v="2024-01-26T00:00:00"/>
    <d v="2024-01-26T00:00:00"/>
    <m/>
    <m/>
    <m/>
    <m/>
    <s v="GROSS INTEREST"/>
    <m/>
    <m/>
    <n v="163.92"/>
    <n v="85836.14"/>
    <m/>
  </r>
  <r>
    <x v="5"/>
    <d v="2024-02-12T00:00:00"/>
    <d v="2024-02-14T00:00:00"/>
    <s v="SHEL"/>
    <s v="BF0P7H5"/>
    <n v="5780"/>
    <n v="0.56000000000000005"/>
    <s v="HSBC Bank PLC ORD GBP0.01"/>
    <s v="27724TLL9PF"/>
    <n v="-3259.88"/>
    <m/>
    <n v="82576.259999999995"/>
    <m/>
  </r>
  <r>
    <x v="8"/>
    <d v="2024-02-27T00:00:00"/>
    <d v="2024-02-27T00:00:00"/>
    <m/>
    <m/>
    <m/>
    <m/>
    <s v="GROSS INTEREST"/>
    <m/>
    <m/>
    <n v="190.93"/>
    <n v="82847.12"/>
    <m/>
  </r>
  <r>
    <x v="5"/>
    <d v="2024-03-06T00:00:00"/>
    <d v="2024-03-08T00:00:00"/>
    <s v="SHEL"/>
    <s v="BF0P7H5"/>
    <n v="-5780"/>
    <n v="0.57999999999999996"/>
    <s v="HSBC Bank PLC ORD GBP0.01"/>
    <s v="27724TMXHRJ"/>
    <m/>
    <n v="3373.34"/>
    <n v="86303.5"/>
    <m/>
  </r>
  <r>
    <x v="3"/>
    <d v="2024-03-21T00:00:00"/>
    <d v="2024-03-25T00:00:00"/>
    <s v="CEY"/>
    <s v="B5TT187"/>
    <n v="-1480"/>
    <n v="1.1200000000000001"/>
    <s v="CENTAMIN PLC ORD NPV (DI)"/>
    <s v="27724TX62HR"/>
    <m/>
    <n v="1651.85"/>
    <n v="86955.42"/>
    <m/>
  </r>
  <r>
    <x v="3"/>
    <d v="2024-03-22T00:00:00"/>
    <d v="2024-03-26T00:00:00"/>
    <s v="CEY"/>
    <s v="B5TT187"/>
    <n v="1570"/>
    <n v="1.05"/>
    <s v="CENTAMIN PLC ORD NPV (DI)"/>
    <s v="27724TX78HN"/>
    <n v="-1651.11"/>
    <m/>
    <n v="85304.31"/>
    <m/>
  </r>
  <r>
    <x v="3"/>
    <d v="2024-03-26T00:00:00"/>
    <d v="2024-03-28T00:00:00"/>
    <s v="CEY"/>
    <s v="B5TT187"/>
    <n v="-1570"/>
    <n v="1.1000000000000001"/>
    <s v="CENTAMIN PLC ORD NPV (DI)"/>
    <s v="27724TZDQ49"/>
    <m/>
    <n v="1721.08"/>
    <n v="87204.06"/>
    <m/>
  </r>
  <r>
    <x v="8"/>
    <d v="2024-03-26T00:00:00"/>
    <d v="2024-03-26T00:00:00"/>
    <m/>
    <m/>
    <m/>
    <m/>
    <s v="GROSS INTEREST"/>
    <m/>
    <m/>
    <n v="178.67"/>
    <n v="85482.98"/>
    <m/>
  </r>
  <r>
    <x v="5"/>
    <d v="2024-03-28T00:00:00"/>
    <d v="2024-03-28T00:00:00"/>
    <s v="SHEL"/>
    <s v="BF0P7H5"/>
    <m/>
    <m/>
    <s v="Div 14036   HSBC Bank PLC   ORD GBP0.01"/>
    <m/>
    <m/>
    <n v="191.59"/>
    <n v="87395.65"/>
    <m/>
  </r>
  <r>
    <x v="3"/>
    <d v="2024-04-04T00:00:00"/>
    <d v="2024-04-08T00:00:00"/>
    <s v="CEY"/>
    <s v="B5TT187"/>
    <n v="-1539"/>
    <n v="1.17"/>
    <s v="CENTAMIN PLC ORD NPV (DI)"/>
    <s v="27724TZZGJJ"/>
    <m/>
    <n v="1796.14"/>
    <n v="97276.29"/>
    <m/>
  </r>
  <r>
    <x v="3"/>
    <d v="2024-04-08T00:00:00"/>
    <d v="2024-04-10T00:00:00"/>
    <s v="CEY"/>
    <s v="B5TT187"/>
    <n v="4156"/>
    <n v="1.2"/>
    <s v="CENTAMIN PLC ORD NPV (DI)"/>
    <s v="27724T2CHPG"/>
    <n v="-4999.92"/>
    <m/>
    <n v="89463.039999999994"/>
    <m/>
  </r>
  <r>
    <x v="3"/>
    <d v="2024-04-08T00:00:00"/>
    <d v="2024-04-10T00:00:00"/>
    <s v="CEY"/>
    <s v="B5TT187"/>
    <n v="1500"/>
    <n v="1.19"/>
    <s v="CENTAMIN PLC ORD NPV (DI)"/>
    <s v="27724T2B6W7"/>
    <n v="-1795.1"/>
    <m/>
    <n v="94462.96"/>
    <m/>
  </r>
  <r>
    <x v="3"/>
    <d v="2024-04-08T00:00:00"/>
    <d v="2024-04-10T00:00:00"/>
    <s v="CEY"/>
    <s v="B5TT187"/>
    <n v="1435"/>
    <n v="1.2"/>
    <s v="CENTAMIN PLC ORD NPV (DI)"/>
    <s v="27724T2B5NB"/>
    <n v="-1720.26"/>
    <m/>
    <n v="96258.06"/>
    <m/>
  </r>
  <r>
    <x v="3"/>
    <d v="2024-04-09T00:00:00"/>
    <d v="2024-04-11T00:00:00"/>
    <s v="CEY"/>
    <s v="B5TT187"/>
    <n v="-1435"/>
    <n v="1.24"/>
    <s v="CENTAMIN PLC ORD NPV (DI)"/>
    <s v="27724T2FLMZ"/>
    <m/>
    <n v="1778.12"/>
    <n v="98189.16"/>
    <m/>
  </r>
  <r>
    <x v="3"/>
    <d v="2024-04-09T00:00:00"/>
    <d v="2024-04-11T00:00:00"/>
    <s v="CEY"/>
    <s v="B5TT187"/>
    <n v="-1500"/>
    <n v="1.23"/>
    <s v="CENTAMIN PLC ORD NPV (DI)"/>
    <s v="27724T2FK82"/>
    <m/>
    <n v="1840.77"/>
    <n v="96411.04"/>
    <m/>
  </r>
  <r>
    <x v="3"/>
    <d v="2024-04-09T00:00:00"/>
    <d v="2024-04-11T00:00:00"/>
    <s v="CEY"/>
    <s v="B5TT187"/>
    <n v="-4156"/>
    <n v="1.23"/>
    <s v="CENTAMIN PLC ORD NPV (DI)"/>
    <s v="27724T2FK4J"/>
    <m/>
    <n v="5107.2299999999996"/>
    <n v="94570.27"/>
    <m/>
  </r>
  <r>
    <x v="3"/>
    <d v="2024-04-11T00:00:00"/>
    <d v="2024-04-15T00:00:00"/>
    <s v="CEY"/>
    <s v="B5TT187"/>
    <n v="1462"/>
    <n v="1.26"/>
    <s v="CENTAMIN PLC ORD NPV (DI)"/>
    <s v="27724T2KDMR"/>
    <n v="-1839.95"/>
    <m/>
    <n v="96349.21"/>
    <m/>
  </r>
  <r>
    <x v="3"/>
    <d v="2024-04-12T00:00:00"/>
    <d v="2024-04-16T00:00:00"/>
    <s v="CEY"/>
    <s v="B5TT187"/>
    <n v="3810"/>
    <n v="1.31"/>
    <s v="CENTAMIN PLC ORD NPV (DI)"/>
    <s v="27724T2LPD2"/>
    <n v="-4999.6099999999997"/>
    <m/>
    <n v="93595.8"/>
    <m/>
  </r>
  <r>
    <x v="3"/>
    <d v="2024-04-12T00:00:00"/>
    <d v="2024-04-16T00:00:00"/>
    <s v="CEY"/>
    <s v="B5TT187"/>
    <n v="1352"/>
    <n v="1.31"/>
    <s v="CENTAMIN PLC ORD NPV (DI)"/>
    <s v="27724T2LLK7"/>
    <n v="-1777.11"/>
    <m/>
    <n v="98595.41"/>
    <m/>
  </r>
  <r>
    <x v="3"/>
    <d v="2024-04-15T00:00:00"/>
    <d v="2024-04-17T00:00:00"/>
    <s v="CEY"/>
    <s v="B5TT187"/>
    <n v="3912"/>
    <n v="1.28"/>
    <s v="CENTAMIN PLC ORD NPV (DI)"/>
    <s v="27724T2PZW5"/>
    <n v="-4999.08"/>
    <m/>
    <n v="95275.7"/>
    <m/>
  </r>
  <r>
    <x v="3"/>
    <d v="2024-04-15T00:00:00"/>
    <d v="2024-04-17T00:00:00"/>
    <s v="CEY"/>
    <s v="B5TT187"/>
    <n v="-3810"/>
    <n v="1.27"/>
    <s v="CENTAMIN PLC ORD NPV (DI)"/>
    <s v="27724T2LPKT"/>
    <m/>
    <n v="4827.47"/>
    <n v="100274.78"/>
    <m/>
  </r>
  <r>
    <x v="3"/>
    <d v="2024-04-15T00:00:00"/>
    <d v="2024-04-17T00:00:00"/>
    <s v="CEY"/>
    <s v="B5TT187"/>
    <n v="-1462"/>
    <n v="1.27"/>
    <s v="CENTAMIN PLC ORD NPV (DI)"/>
    <s v="27724T2LMW4"/>
    <m/>
    <n v="1851.51"/>
    <n v="95447.31"/>
    <m/>
  </r>
  <r>
    <x v="3"/>
    <d v="2024-04-16T00:00:00"/>
    <d v="2024-04-18T00:00:00"/>
    <s v="CEY"/>
    <s v="B5TT187"/>
    <n v="-3912"/>
    <n v="1.3"/>
    <s v="CENTAMIN PLC ORD NPV (DI)"/>
    <s v="27724T2Q5RS"/>
    <m/>
    <n v="5080.51"/>
    <n v="100356.21"/>
    <m/>
  </r>
  <r>
    <x v="3"/>
    <d v="2024-04-18T00:00:00"/>
    <d v="2024-04-22T00:00:00"/>
    <s v="CEY"/>
    <s v="B5TT187"/>
    <n v="4010"/>
    <n v="1.25"/>
    <s v="CENTAMIN PLC ORD NPV (DI)"/>
    <s v="27724T22DDK"/>
    <n v="-4999.5"/>
    <m/>
    <n v="95356.71"/>
    <m/>
  </r>
  <r>
    <x v="3"/>
    <d v="2024-04-22T00:00:00"/>
    <d v="2024-04-24T00:00:00"/>
    <s v="CEY"/>
    <s v="B5TT187"/>
    <n v="-4010"/>
    <n v="1.27"/>
    <s v="CENTAMIN PLC ORD NPV (DI)"/>
    <s v="27724T26MT5"/>
    <m/>
    <n v="5079.97"/>
    <n v="100436.68"/>
    <m/>
  </r>
  <r>
    <x v="3"/>
    <d v="2024-04-23T00:00:00"/>
    <d v="2024-04-25T00:00:00"/>
    <s v="CEY"/>
    <s v="B5TT187"/>
    <n v="1494"/>
    <n v="1.24"/>
    <s v="CENTAMIN PLC ORD NPV (DI)"/>
    <s v="27724T279BG"/>
    <n v="-1850.51"/>
    <m/>
    <n v="98586.17"/>
    <m/>
  </r>
  <r>
    <x v="3"/>
    <d v="2024-04-26T00:00:00"/>
    <d v="2024-04-30T00:00:00"/>
    <s v="CEY"/>
    <s v="B5TT187"/>
    <n v="-1494"/>
    <n v="1.25"/>
    <s v="CENTAMIN PLC ORD NPV (DI)"/>
    <s v="27724T4D4CT"/>
    <m/>
    <n v="1870.54"/>
    <n v="100668.28"/>
    <m/>
  </r>
  <r>
    <x v="8"/>
    <d v="2024-04-26T00:00:00"/>
    <d v="2024-04-26T00:00:00"/>
    <m/>
    <m/>
    <m/>
    <m/>
    <s v="GROSS INTEREST"/>
    <m/>
    <m/>
    <n v="211.57"/>
    <n v="98797.74"/>
    <m/>
  </r>
  <r>
    <x v="3"/>
    <d v="2024-05-01T00:00:00"/>
    <d v="2025-05-03T00:00:00"/>
    <s v="CEY"/>
    <s v="B5TT187"/>
    <n v="1550"/>
    <n v="1.2"/>
    <s v="CENTAMIN PLC ORD NPV (DI)"/>
    <s v="27724T4P7ZP"/>
    <n v="-1869.88"/>
    <m/>
    <n v="98798.399999999994"/>
    <m/>
  </r>
  <r>
    <x v="3"/>
    <d v="2024-05-07T00:00:00"/>
    <d v="2024-05-03T00:00:00"/>
    <s v="CEY"/>
    <s v="B5TT187"/>
    <n v="-1550"/>
    <n v="1.22"/>
    <s v="CENTAMIN PLC ORD NPV (DI)"/>
    <s v="27724T4XXDT"/>
    <m/>
    <n v="1890.75"/>
    <n v="100689.15"/>
    <m/>
  </r>
  <r>
    <x v="3"/>
    <d v="2024-05-15T00:00:00"/>
    <d v="2024-05-17T00:00:00"/>
    <s v="CEY"/>
    <s v="B5TT187"/>
    <n v="1522"/>
    <n v="1.24"/>
    <s v="CENTAMIN PLC ORD NPV (DI)"/>
    <s v="27724T5HMNR"/>
    <n v="-1888.86"/>
    <m/>
    <n v="102886.44"/>
    <m/>
  </r>
  <r>
    <x v="3"/>
    <d v="2024-05-16T00:00:00"/>
    <d v="2024-05-20T00:00:00"/>
    <s v="CEY"/>
    <s v="B5TT187"/>
    <n v="-1522"/>
    <n v="1.26"/>
    <s v="CENTAMIN PLC ORD NPV (DI)"/>
    <s v="27724T5KB44"/>
    <m/>
    <n v="1918.8"/>
    <n v="106506.05"/>
    <m/>
  </r>
  <r>
    <x v="3"/>
    <d v="2024-05-17T00:00:00"/>
    <d v="2024-05-21T00:00:00"/>
    <s v="CEY"/>
    <s v="B5TT187"/>
    <n v="-1523"/>
    <n v="1.27"/>
    <s v="CENTAMIN PLC ORD NPV (DI)"/>
    <s v="27724T5L45K"/>
    <m/>
    <n v="1930.1"/>
    <n v="106518.24"/>
    <m/>
  </r>
  <r>
    <x v="3"/>
    <d v="2024-05-17T00:00:00"/>
    <d v="2024-05-21T00:00:00"/>
    <s v="CEY"/>
    <s v="B5TT187"/>
    <n v="1523"/>
    <n v="1.26"/>
    <s v="CENTAMIN PLC ORD NPV (DI)"/>
    <s v="27724T5K954"/>
    <n v="-1917.91"/>
    <m/>
    <n v="104588.14"/>
    <m/>
  </r>
  <r>
    <x v="3"/>
    <d v="2024-05-21T00:00:00"/>
    <d v="2024-05-23T00:00:00"/>
    <s v="CEY"/>
    <s v="B5TT187"/>
    <n v="1521"/>
    <n v="1.27"/>
    <s v="CENTAMIN PLC ORD NPV (DI)"/>
    <s v="27724T5QQQT"/>
    <n v="-1929.88"/>
    <m/>
    <n v="104588.36"/>
    <m/>
  </r>
  <r>
    <x v="3"/>
    <d v="2024-05-28T00:00:00"/>
    <d v="2024-05-30T00:00:00"/>
    <s v="CEY"/>
    <s v="B5TT187"/>
    <n v="4025"/>
    <n v="1.24"/>
    <s v="CENTAMIN PLC ORD NPV (DI)"/>
    <s v="27724T55SXF"/>
    <n v="-4999.97"/>
    <m/>
    <n v="94813.18"/>
    <m/>
  </r>
  <r>
    <x v="3"/>
    <d v="2024-05-28T00:00:00"/>
    <d v="2024-05-30T00:00:00"/>
    <s v="CEY"/>
    <s v="B5TT187"/>
    <n v="4064"/>
    <n v="1.23"/>
    <s v="CENTAMIN PLC ORD NPV (DI)"/>
    <s v="27724T554WW"/>
    <n v="-4999.93"/>
    <m/>
    <n v="99813.15"/>
    <m/>
  </r>
  <r>
    <x v="8"/>
    <d v="2024-05-28T00:00:00"/>
    <d v="2024-05-28T00:00:00"/>
    <m/>
    <m/>
    <m/>
    <m/>
    <s v="GROSS INTEREST"/>
    <m/>
    <m/>
    <n v="224.72"/>
    <n v="104813.08"/>
    <m/>
  </r>
  <r>
    <x v="3"/>
    <d v="2024-05-30T00:00:00"/>
    <d v="2024-06-03T00:00:00"/>
    <s v="CEY"/>
    <s v="B5TT187"/>
    <n v="1604"/>
    <n v="1.19"/>
    <s v="CENTAMIN PLC ORD NPV (DI)"/>
    <s v="27724T5KCJX"/>
    <n v="-1918.38"/>
    <m/>
    <n v="92894.8"/>
    <m/>
  </r>
  <r>
    <x v="3"/>
    <d v="2024-05-31T00:00:00"/>
    <d v="2024-06-04T00:00:00"/>
    <s v="CEY"/>
    <s v="B5TT187"/>
    <n v="-1604"/>
    <n v="1.21"/>
    <s v="CENTAMIN PLC ORD NPV (DI)"/>
    <s v="27724T594ZP"/>
    <m/>
    <n v="1940.41"/>
    <n v="94835.21"/>
    <m/>
  </r>
  <r>
    <x v="5"/>
    <d v="2024-06-04T00:00:00"/>
    <d v="2024-06-06T00:00:00"/>
    <s v="SHEL"/>
    <s v="BF0P7H5"/>
    <n v="5844"/>
    <n v="0.56999999999999995"/>
    <s v="HSBC Bank PLC ORD GBP0.01"/>
    <s v="27724T6GZPZ"/>
    <n v="-3372.62"/>
    <m/>
    <n v="91462.59"/>
    <m/>
  </r>
  <r>
    <x v="3"/>
    <d v="2024-06-11T00:00:00"/>
    <d v="2024-06-13T00:00:00"/>
    <s v="CEY"/>
    <s v="B5TT187"/>
    <n v="4326"/>
    <n v="1.1499999999999999"/>
    <s v="CENTAMIN PLC ORD NPV (DI)"/>
    <s v="27724T6WRG6"/>
    <n v="-4999.7"/>
    <m/>
    <n v="86462.89"/>
    <m/>
  </r>
  <r>
    <x v="3"/>
    <d v="2024-06-20T00:00:00"/>
    <d v="2024-06-20T00:00:00"/>
    <s v="CEY"/>
    <s v="B5TT187"/>
    <m/>
    <m/>
    <s v="Div 20461   CENTAMIN PLC   ORD NPV (DI)"/>
    <m/>
    <m/>
    <n v="320.44"/>
    <n v="95493"/>
    <m/>
  </r>
  <r>
    <x v="8"/>
    <d v="2024-06-26T00:00:00"/>
    <d v="2024-06-26T00:00:00"/>
    <m/>
    <m/>
    <m/>
    <m/>
    <s v="GROSS INTEREST"/>
    <m/>
    <m/>
    <n v="216.01"/>
    <n v="95709.01"/>
    <m/>
  </r>
  <r>
    <x v="3"/>
    <d v="2024-06-28T00:00:00"/>
    <d v="2024-07-02T00:00:00"/>
    <s v="CEY"/>
    <s v="B5TT187"/>
    <n v="-4326"/>
    <n v="1.22"/>
    <s v="CENTAMIN PLC ORD NPV (DI)"/>
    <s v="27724T7Q6D6"/>
    <m/>
    <n v="5253.86"/>
    <n v="100454.51"/>
    <m/>
  </r>
  <r>
    <x v="5"/>
    <d v="2024-06-28T00:00:00"/>
    <d v="2024-06-28T00:00:00"/>
    <s v="SHEL"/>
    <s v="BF0P7H5"/>
    <m/>
    <m/>
    <s v="Div 14036   HSBC Bank PLC   ORD GBP0.01"/>
    <m/>
    <m/>
    <n v="191.59"/>
    <n v="95200.65"/>
    <m/>
  </r>
  <r>
    <x v="3"/>
    <d v="2024-07-03T00:00:00"/>
    <d v="2024-07-05T00:00:00"/>
    <s v="CEY"/>
    <s v="B5TT187"/>
    <n v="-4064"/>
    <n v="1.24"/>
    <s v="CENTAMIN PLC ORD NPV (DI)"/>
    <s v="27724T77WJ7"/>
    <m/>
    <n v="5045.2299999999996"/>
    <n v="105499.74"/>
    <m/>
  </r>
  <r>
    <x v="3"/>
    <d v="2024-07-04T00:00:00"/>
    <d v="2024-07-08T00:00:00"/>
    <s v="CEY"/>
    <s v="B5TT187"/>
    <n v="-4025"/>
    <n v="1.26"/>
    <s v="CENTAMIN PLC ORD NPV (DI)"/>
    <s v="27724T78NG9"/>
    <m/>
    <n v="5065.99"/>
    <n v="110565.73"/>
    <m/>
  </r>
  <r>
    <x v="3"/>
    <d v="2024-07-05T00:00:00"/>
    <d v="2024-07-09T00:00:00"/>
    <s v="CEY"/>
    <s v="B5TT187"/>
    <n v="-1521"/>
    <n v="1.29"/>
    <s v="CENTAMIN PLC ORD NPV (DI)"/>
    <s v="27724T79NSG"/>
    <m/>
    <n v="1959.7"/>
    <n v="112525.43"/>
    <m/>
  </r>
  <r>
    <x v="3"/>
    <d v="2024-07-10T00:00:00"/>
    <d v="2024-07-12T00:00:00"/>
    <s v="CEY"/>
    <s v="B5TT187"/>
    <n v="-1352"/>
    <n v="1.31"/>
    <s v="CENTAMIN PLC ORD NPV (DI)"/>
    <s v="27724T8HWXW"/>
    <m/>
    <n v="1771.27"/>
    <n v="114296.7"/>
    <m/>
  </r>
  <r>
    <x v="3"/>
    <d v="2024-07-18T00:00:00"/>
    <d v="2024-07-22T00:00:00"/>
    <s v="CEY"/>
    <s v="B5TT187"/>
    <n v="3746"/>
    <n v="1.33"/>
    <s v="CENTAMIN PLC ORD NPV (DI)"/>
    <s v="27724T82DL6"/>
    <n v="-4999.33"/>
    <m/>
    <n v="104812.25"/>
    <m/>
  </r>
  <r>
    <x v="3"/>
    <d v="2024-07-18T00:00:00"/>
    <d v="2024-07-22T00:00:00"/>
    <s v="CEY"/>
    <s v="B5TT187"/>
    <n v="-3740"/>
    <n v="1.33"/>
    <s v="CENTAMIN PLC ORD NPV (DI)"/>
    <s v="27724T82DBK"/>
    <m/>
    <n v="4983.75"/>
    <n v="109811.58"/>
    <m/>
  </r>
  <r>
    <x v="3"/>
    <d v="2024-07-18T00:00:00"/>
    <d v="2024-07-22T00:00:00"/>
    <s v="CEY"/>
    <s v="B5TT187"/>
    <n v="3740"/>
    <n v="1.34"/>
    <s v="CENTAMIN PLC ORD NPV (DI)"/>
    <s v="27724T82C8J"/>
    <n v="-4999.41"/>
    <m/>
    <n v="104827.83"/>
    <m/>
  </r>
  <r>
    <x v="3"/>
    <d v="2024-07-19T00:00:00"/>
    <d v="2024-07-23T00:00:00"/>
    <s v="CEY"/>
    <s v="B5TT187"/>
    <n v="-3746"/>
    <n v="1.29"/>
    <s v="CENTAMIN PLC ORD NPV (DI)"/>
    <s v="27724T82DP4"/>
    <m/>
    <n v="4846.76"/>
    <n v="109659.01"/>
    <m/>
  </r>
  <r>
    <x v="5"/>
    <d v="2024-07-22T00:00:00"/>
    <d v="2024-07-24T00:00:00"/>
    <s v="SHEL"/>
    <s v="BF0P7H5"/>
    <n v="-5844"/>
    <n v="0.59"/>
    <s v="HSBC Bank PLC ORD GBP0.01"/>
    <s v="27724T854MW"/>
    <m/>
    <n v="3455.66"/>
    <n v="112133.56"/>
    <m/>
  </r>
  <r>
    <x v="3"/>
    <d v="2024-07-23T00:00:00"/>
    <d v="2024-07-25T00:00:00"/>
    <s v="CEY"/>
    <s v="B5TT187"/>
    <n v="1394"/>
    <n v="1.27"/>
    <s v="CENTAMIN PLC ORD NPV (DI)"/>
    <s v="27724T88S6J"/>
    <n v="-1769.84"/>
    <m/>
    <n v="110363.72"/>
    <m/>
  </r>
  <r>
    <x v="3"/>
    <d v="2024-07-24T00:00:00"/>
    <d v="2024-07-26T00:00:00"/>
    <s v="CEY"/>
    <s v="B5TT187"/>
    <n v="-1394"/>
    <n v="1.29"/>
    <s v="CENTAMIN PLC ORD NPV (DI)"/>
    <s v="27724T9BL7R"/>
    <m/>
    <n v="1797.81"/>
    <n v="112161.53"/>
    <m/>
  </r>
  <r>
    <x v="3"/>
    <d v="2024-07-25T00:00:00"/>
    <d v="2024-07-29T00:00:00"/>
    <s v="CEY"/>
    <s v="B5TT187"/>
    <n v="1483"/>
    <n v="1.21"/>
    <s v="CENTAMIN PLC ORD NPV (DI)"/>
    <s v="27724T9CFD4"/>
    <n v="-1797.64"/>
    <m/>
    <n v="110363.89"/>
    <m/>
  </r>
  <r>
    <x v="3"/>
    <d v="2024-07-26T00:00:00"/>
    <d v="2024-07-30T00:00:00"/>
    <s v="CEY"/>
    <s v="B5TT187"/>
    <n v="1652"/>
    <n v="1.18"/>
    <s v="CENTAMIN PLC ORD NPV (DI)"/>
    <s v="27724T9FGGJ"/>
    <n v="-1959.28"/>
    <m/>
    <n v="108643.17"/>
    <m/>
  </r>
  <r>
    <x v="8"/>
    <d v="2024-07-26T00:00:00"/>
    <d v="2024-07-26T00:00:00"/>
    <m/>
    <m/>
    <m/>
    <m/>
    <s v="GROSS INTEREST"/>
    <m/>
    <m/>
    <n v="238.56"/>
    <n v="110602.45"/>
    <m/>
  </r>
  <r>
    <x v="3"/>
    <d v="2024-07-30T00:00:00"/>
    <d v="2024-08-01T00:00:00"/>
    <s v="CEY"/>
    <s v="B5TT187"/>
    <n v="-1652"/>
    <n v="1.23"/>
    <s v="CENTAMIN PLC ORD NPV (DI)"/>
    <s v="27724T9J7H7"/>
    <m/>
    <n v="2029.03"/>
    <n v="110672.2"/>
    <m/>
  </r>
  <r>
    <x v="3"/>
    <d v="2024-07-31T00:00:00"/>
    <d v="2024-08-02T00:00:00"/>
    <s v="CEY"/>
    <s v="B5TT187"/>
    <n v="-1483"/>
    <n v="1.26"/>
    <s v="CENTAMIN PLC ORD NPV (DI)"/>
    <s v="27724T9LM2X"/>
    <m/>
    <n v="1859.99"/>
    <n v="112532.19"/>
    <m/>
  </r>
  <r>
    <x v="3"/>
    <d v="2024-08-02T00:00:00"/>
    <d v="2024-08-06T00:00:00"/>
    <s v="CEY"/>
    <s v="B5TT187"/>
    <n v="1655"/>
    <n v="1.22"/>
    <s v="CENTAMIN PLC ORD NPV (DI)"/>
    <s v="27724T9RZ29"/>
    <n v="-2028.22"/>
    <m/>
    <n v="108644.02"/>
    <m/>
  </r>
  <r>
    <x v="3"/>
    <d v="2024-08-02T00:00:00"/>
    <d v="2024-08-06T00:00:00"/>
    <s v="CEY"/>
    <s v="B5TT187"/>
    <n v="1484"/>
    <n v="1.25"/>
    <s v="CENTAMIN PLC ORD NPV (DI)"/>
    <s v="27724T9RBNL"/>
    <n v="-1859.95"/>
    <m/>
    <n v="110672.24"/>
    <m/>
  </r>
  <r>
    <x v="3"/>
    <d v="2024-08-07T00:00:00"/>
    <d v="2024-08-09T00:00:00"/>
    <s v="CEY"/>
    <s v="B5TT187"/>
    <n v="4213"/>
    <n v="1.19"/>
    <s v="CENTAMIN PLC ORD NPV (DI)"/>
    <s v="27724T98XQB"/>
    <n v="-4999.1099999999997"/>
    <m/>
    <n v="103644.91"/>
    <m/>
  </r>
  <r>
    <x v="3"/>
    <d v="2024-08-08T00:00:00"/>
    <d v="2024-08-12T00:00:00"/>
    <s v="CEY"/>
    <s v="B5TT187"/>
    <n v="-4249"/>
    <n v="1.19"/>
    <s v="CENTAMIN PLC ORD NPV (DI)"/>
    <s v="27724TBWTNX"/>
    <m/>
    <n v="5063.3500000000004"/>
    <n v="103709.4"/>
    <m/>
  </r>
  <r>
    <x v="3"/>
    <d v="2024-08-08T00:00:00"/>
    <d v="2024-08-12T00:00:00"/>
    <s v="CEY"/>
    <s v="B5TT187"/>
    <n v="4249"/>
    <n v="1.18"/>
    <s v="CENTAMIN PLC ORD NPV (DI)"/>
    <s v="27724TBWDM2"/>
    <n v="-4998.8599999999997"/>
    <m/>
    <n v="98646.05"/>
    <m/>
  </r>
  <r>
    <x v="3"/>
    <d v="2024-08-13T00:00:00"/>
    <d v="2024-08-15T00:00:00"/>
    <s v="CEY"/>
    <s v="B5TT187"/>
    <n v="-4213"/>
    <n v="1.22"/>
    <s v="CENTAMIN PLC ORD NPV (DI)"/>
    <s v="27724TB2ZH9"/>
    <m/>
    <n v="5140.7"/>
    <n v="108850.1"/>
    <m/>
  </r>
  <r>
    <x v="3"/>
    <d v="2024-08-16T00:00:00"/>
    <d v="2024-08-20T00:00:00"/>
    <s v="CEY"/>
    <s v="B5TT187"/>
    <n v="-1655"/>
    <n v="1.24"/>
    <s v="CENTAMIN PLC ORD NPV (DI)"/>
    <s v="27724TB7SNX"/>
    <m/>
    <n v="2050.71"/>
    <n v="108851.38"/>
    <m/>
  </r>
  <r>
    <x v="3"/>
    <d v="2024-08-16T00:00:00"/>
    <d v="2024-08-20T00:00:00"/>
    <s v="CEY"/>
    <s v="B5TT187"/>
    <n v="1666"/>
    <n v="1.23"/>
    <s v="CENTAMIN PLC ORD NPV (DI)"/>
    <s v="27724TB74NX"/>
    <n v="-2049.4299999999998"/>
    <m/>
    <n v="106800.67"/>
    <m/>
  </r>
  <r>
    <x v="3"/>
    <d v="2024-08-19T00:00:00"/>
    <d v="2024-08-21T00:00:00"/>
    <s v="CEY"/>
    <s v="B5TT187"/>
    <n v="-1666"/>
    <n v="1.26"/>
    <s v="CENTAMIN PLC ORD NPV (DI)"/>
    <s v="27724TB87Q2"/>
    <m/>
    <n v="2096.88"/>
    <n v="110948.26"/>
    <m/>
  </r>
  <r>
    <x v="3"/>
    <d v="2024-08-20T00:00:00"/>
    <d v="2024-08-22T00:00:00"/>
    <s v="CEY"/>
    <s v="B5TT187"/>
    <n v="-1484"/>
    <n v="1.27"/>
    <s v="CENTAMIN PLC ORD NPV (DI)"/>
    <s v="27724TCBLPK"/>
    <m/>
    <n v="1881.76"/>
    <n v="112830.02"/>
    <m/>
  </r>
  <r>
    <x v="3"/>
    <d v="2024-08-22T00:00:00"/>
    <d v="2024-08-27T00:00:00"/>
    <s v="CEY"/>
    <s v="B5TT187"/>
    <n v="2485"/>
    <n v="1.29"/>
    <s v="CENTAMIN PLC ORD NPV (DI)"/>
    <s v="27724TCJMXB"/>
    <n v="-3205.61"/>
    <m/>
    <n v="112830.15"/>
    <m/>
  </r>
  <r>
    <x v="3"/>
    <d v="2024-08-22T00:00:00"/>
    <d v="2024-08-27T00:00:00"/>
    <s v="CEY"/>
    <s v="B5TT187"/>
    <n v="-2469"/>
    <n v="1.3"/>
    <s v="CENTAMIN PLC ORD NPV (DI)"/>
    <s v="27724TCH7TZ"/>
    <m/>
    <n v="3205.74"/>
    <n v="116035.76"/>
    <m/>
  </r>
  <r>
    <x v="3"/>
    <d v="2024-08-23T00:00:00"/>
    <d v="2024-08-28T00:00:00"/>
    <s v="CEY"/>
    <s v="B5TT187"/>
    <n v="3901"/>
    <n v="1.28"/>
    <s v="CENTAMIN PLC ORD NPV (DI)"/>
    <s v="27724TCKSMQ"/>
    <n v="-4999.99"/>
    <m/>
    <n v="107830.16"/>
    <m/>
  </r>
  <r>
    <x v="3"/>
    <d v="2024-08-27T00:00:00"/>
    <d v="2024-08-29T00:00:00"/>
    <s v="CEY"/>
    <s v="B5TT187"/>
    <n v="3929"/>
    <n v="1.27"/>
    <s v="CENTAMIN PLC ORD NPV (DI)"/>
    <s v="27724TCMRBH"/>
    <n v="-4999.29"/>
    <m/>
    <n v="97831.47"/>
    <m/>
  </r>
  <r>
    <x v="3"/>
    <d v="2024-08-27T00:00:00"/>
    <d v="2024-08-29T00:00:00"/>
    <s v="CEY"/>
    <s v="B5TT187"/>
    <n v="3907"/>
    <n v="1.28"/>
    <s v="CENTAMIN PLC ORD NPV (DI)"/>
    <s v="27724TCMHPT"/>
    <n v="-4999.3999999999996"/>
    <m/>
    <n v="102830.76"/>
    <m/>
  </r>
  <r>
    <x v="8"/>
    <d v="2024-08-28T00:00:00"/>
    <d v="2024-08-28T00:00:00"/>
    <m/>
    <m/>
    <m/>
    <m/>
    <s v="GROSS INTEREST"/>
    <m/>
    <m/>
    <n v="256.66000000000003"/>
    <n v="98088.13"/>
    <m/>
  </r>
  <r>
    <x v="3"/>
    <d v="2024-09-03T00:00:00"/>
    <d v="2024-09-05T00:00:00"/>
    <s v="CEY"/>
    <s v="B5TT187"/>
    <n v="1711"/>
    <n v="1.22"/>
    <s v="CENTAMIN PLC ORD NPV (DI)"/>
    <s v="27724TCWK22"/>
    <n v="-2095.7199999999998"/>
    <m/>
    <n v="95992.41"/>
    <m/>
  </r>
  <r>
    <x v="3"/>
    <d v="2024-09-04T00:00:00"/>
    <d v="2024-09-06T00:00:00"/>
    <s v="CEY"/>
    <s v="B5TT187"/>
    <n v="1556"/>
    <n v="1.21"/>
    <s v="CENTAMIN PLC ORD NPV (DI)"/>
    <s v="27724TC5C4L"/>
    <n v="-1881.3"/>
    <m/>
    <n v="94111.11"/>
    <m/>
  </r>
  <r>
    <x v="3"/>
    <d v="2024-09-05T00:00:00"/>
    <d v="2024-09-09T00:00:00"/>
    <s v="CEY"/>
    <s v="B5TT187"/>
    <n v="4141"/>
    <n v="1.21"/>
    <s v="CENTAMIN PLC ORD NPV (DI)"/>
    <s v="27724TC6TBQ"/>
    <n v="-4999.79"/>
    <m/>
    <n v="89111.32"/>
    <m/>
  </r>
  <r>
    <x v="3"/>
    <d v="2024-09-10T00:00:00"/>
    <d v="2024-09-12T00:00:00"/>
    <s v="CEY"/>
    <s v="B5TT187"/>
    <n v="-4031"/>
    <n v="1.49"/>
    <s v="CENTAMIN PLC ORD NPV (DI)"/>
    <s v="27724TDJLHL"/>
    <m/>
    <n v="6004.7"/>
    <n v="115706.36"/>
    <m/>
  </r>
  <r>
    <x v="3"/>
    <d v="2024-09-10T00:00:00"/>
    <d v="2024-09-12T00:00:00"/>
    <s v="CEY"/>
    <s v="B5TT187"/>
    <n v="-1711"/>
    <n v="1.49"/>
    <s v="CENTAMIN PLC ORD NPV (DI)"/>
    <s v="27724TDJKLL"/>
    <m/>
    <n v="2546.2600000000002"/>
    <n v="109701.66"/>
    <m/>
  </r>
  <r>
    <x v="3"/>
    <d v="2024-09-10T00:00:00"/>
    <d v="2024-09-12T00:00:00"/>
    <s v="CEY"/>
    <s v="B5TT187"/>
    <n v="-1556"/>
    <n v="1.49"/>
    <s v="CENTAMIN PLC ORD NPV (DI)"/>
    <s v="27724TDJKKC"/>
    <m/>
    <n v="2315.23"/>
    <n v="107155.4"/>
    <m/>
  </r>
  <r>
    <x v="3"/>
    <d v="2024-09-10T00:00:00"/>
    <d v="2024-09-12T00:00:00"/>
    <s v="CEY"/>
    <s v="B5TT187"/>
    <n v="-2485"/>
    <n v="1.49"/>
    <s v="CENTAMIN PLC ORD NPV (DI)"/>
    <s v="27724TDJKD2"/>
    <m/>
    <n v="3702.39"/>
    <n v="104840.17"/>
    <m/>
  </r>
  <r>
    <x v="3"/>
    <d v="2024-09-10T00:00:00"/>
    <d v="2024-09-12T00:00:00"/>
    <s v="CEY"/>
    <s v="B5TT187"/>
    <n v="-4141"/>
    <n v="1.49"/>
    <s v="CENTAMIN PLC ORD NPV (DI)"/>
    <s v="27724TDJJ9D"/>
    <m/>
    <n v="6172.31"/>
    <n v="101137.78"/>
    <m/>
  </r>
  <r>
    <x v="3"/>
    <d v="2024-09-10T00:00:00"/>
    <d v="2024-09-12T00:00:00"/>
    <s v="CEY"/>
    <s v="B5TT187"/>
    <n v="-3929"/>
    <n v="1.49"/>
    <s v="CENTAMIN PLC ORD NPV (DI)"/>
    <s v="27724TDJJ6W"/>
    <m/>
    <n v="5854.15"/>
    <n v="94965.47"/>
    <m/>
  </r>
  <r>
    <x v="9"/>
    <d v="2024-09-12T00:00:00"/>
    <d v="2024-09-16T00:00:00"/>
    <s v="FRES"/>
    <s v="B2QPKJ1"/>
    <n v="569"/>
    <n v="5.23"/>
    <s v="FRESNILLO"/>
    <s v="27724TDNRGF"/>
    <n v="-2996.57"/>
    <m/>
    <n v="117567.62"/>
    <m/>
  </r>
  <r>
    <x v="3"/>
    <d v="2024-09-12T00:00:00"/>
    <d v="2024-09-16T00:00:00"/>
    <s v="CEY"/>
    <s v="B5TT187"/>
    <n v="-3901"/>
    <n v="1.5"/>
    <s v="CENTAMIN PLC ORD NPV (DI)"/>
    <s v="27724TDNR7D"/>
    <m/>
    <n v="5845.87"/>
    <n v="120564.19"/>
    <m/>
  </r>
  <r>
    <x v="9"/>
    <d v="2024-09-13T00:00:00"/>
    <d v="2024-09-17T00:00:00"/>
    <s v="FRES"/>
    <s v="B2QPKJ1"/>
    <n v="345"/>
    <n v="5.74"/>
    <s v="FRESNILLO"/>
    <s v="27724TDQML4"/>
    <n v="-1994.35"/>
    <m/>
    <n v="123567.77"/>
    <m/>
  </r>
  <r>
    <x v="3"/>
    <d v="2024-09-13T00:00:00"/>
    <d v="2024-09-17T00:00:00"/>
    <s v="CEY"/>
    <s v="B5TT187"/>
    <n v="-3907"/>
    <n v="1.55"/>
    <s v="CENTAMIN PLC ORD NPV (DI)"/>
    <s v="27724TDQJXS"/>
    <m/>
    <n v="6064.28"/>
    <n v="125562.12"/>
    <m/>
  </r>
  <r>
    <x v="9"/>
    <d v="2024-09-13T00:00:00"/>
    <d v="2024-09-17T00:00:00"/>
    <s v="FRES"/>
    <s v="B2QPKJ1"/>
    <n v="-861"/>
    <n v="5.7"/>
    <s v="FRESNILLO"/>
    <s v="27724TDQGSG"/>
    <m/>
    <n v="4904.66"/>
    <n v="119497.84"/>
    <m/>
  </r>
  <r>
    <x v="9"/>
    <d v="2024-09-13T00:00:00"/>
    <d v="2024-09-17T00:00:00"/>
    <s v="FRES"/>
    <s v="B2QPKJ1"/>
    <n v="861"/>
    <n v="5.77"/>
    <s v="FRESNILLO"/>
    <s v="27724TDQGQT"/>
    <n v="-4994.3500000000004"/>
    <m/>
    <n v="114593.18"/>
    <m/>
  </r>
  <r>
    <x v="9"/>
    <d v="2024-09-13T00:00:00"/>
    <d v="2024-09-17T00:00:00"/>
    <s v="FRES"/>
    <s v="B2QPKJ1"/>
    <n v="-354"/>
    <n v="5.7"/>
    <s v="FRESNILLO"/>
    <s v="27724TDQGHM"/>
    <m/>
    <n v="2013.48"/>
    <n v="119587.53"/>
    <m/>
  </r>
  <r>
    <x v="9"/>
    <d v="2024-09-13T00:00:00"/>
    <d v="2024-09-17T00:00:00"/>
    <s v="FRES"/>
    <s v="B2QPKJ1"/>
    <n v="354"/>
    <n v="5.61"/>
    <s v="FRESNILLO"/>
    <s v="27724TDPZBK"/>
    <n v="-1998.96"/>
    <m/>
    <n v="117574.05"/>
    <m/>
  </r>
  <r>
    <x v="9"/>
    <d v="2024-09-16T00:00:00"/>
    <d v="2024-09-18T00:00:00"/>
    <s v="FRES"/>
    <s v="B2QPKJ1"/>
    <n v="871"/>
    <n v="5.7"/>
    <s v="FRESNILLO"/>
    <s v="27724TDRJ4H"/>
    <n v="-4996.93"/>
    <m/>
    <n v="118570.84"/>
    <m/>
  </r>
  <r>
    <x v="9"/>
    <d v="2024-09-17T00:00:00"/>
    <d v="2024-09-19T00:00:00"/>
    <s v="FRES"/>
    <s v="B2QPKJ1"/>
    <n v="868"/>
    <n v="5.72"/>
    <s v="FRESNILLO"/>
    <s v="27724TDTXFW"/>
    <n v="-4995.33"/>
    <m/>
    <n v="108654.18"/>
    <m/>
  </r>
  <r>
    <x v="9"/>
    <d v="2024-09-17T00:00:00"/>
    <d v="2024-09-19T00:00:00"/>
    <s v="FRES"/>
    <s v="B2QPKJ1"/>
    <n v="868"/>
    <n v="5.72"/>
    <s v="FRESNILLO"/>
    <s v="27724TDTW99"/>
    <n v="-4998.07"/>
    <m/>
    <n v="113649.51"/>
    <m/>
  </r>
  <r>
    <x v="9"/>
    <d v="2024-09-17T00:00:00"/>
    <d v="2024-09-19T00:00:00"/>
    <s v="FRES"/>
    <s v="B2QPKJ1"/>
    <n v="869"/>
    <n v="5.72"/>
    <s v="FRESNILLO"/>
    <s v="27724TDTW78"/>
    <n v="-4995.6400000000003"/>
    <m/>
    <n v="118647.58"/>
    <m/>
  </r>
  <r>
    <x v="9"/>
    <d v="2024-09-17T00:00:00"/>
    <d v="2024-09-19T00:00:00"/>
    <s v="FRES"/>
    <s v="B2QPKJ1"/>
    <n v="-871"/>
    <n v="5.83"/>
    <s v="FRESNILLO"/>
    <s v="27724TDTQL2"/>
    <m/>
    <n v="5072.38"/>
    <n v="123643.22"/>
    <m/>
  </r>
  <r>
    <x v="9"/>
    <d v="2024-09-18T00:00:00"/>
    <d v="2024-09-20T00:00:00"/>
    <s v="FRES"/>
    <s v="B2QPKJ1"/>
    <n v="879"/>
    <n v="5.65"/>
    <s v="FRESNILLO"/>
    <s v="27724TF9WPH"/>
    <n v="-4998.84"/>
    <m/>
    <n v="106859.84"/>
    <m/>
  </r>
  <r>
    <x v="9"/>
    <d v="2024-09-18T00:00:00"/>
    <d v="2024-09-20T00:00:00"/>
    <s v="FRES"/>
    <s v="B2QPKJ1"/>
    <n v="-569"/>
    <n v="5.64"/>
    <s v="FRESNILLO"/>
    <s v="27724TDTQXN"/>
    <m/>
    <n v="3204.5"/>
    <n v="111858.68"/>
    <m/>
  </r>
  <r>
    <x v="9"/>
    <d v="2024-09-19T00:00:00"/>
    <d v="2024-09-23T00:00:00"/>
    <s v="FRES"/>
    <s v="B2QPKJ1"/>
    <n v="846"/>
    <n v="5.87"/>
    <s v="FRESNILLO"/>
    <s v="27724TGCMFL"/>
    <n v="-4998.66"/>
    <m/>
    <n v="112022.7"/>
    <m/>
  </r>
  <r>
    <x v="9"/>
    <d v="2024-09-19T00:00:00"/>
    <d v="2024-09-23T00:00:00"/>
    <s v="FRES"/>
    <s v="B2QPKJ1"/>
    <n v="-869"/>
    <n v="5.79"/>
    <s v="FRESNILLO"/>
    <s v="27724TGCJWS"/>
    <m/>
    <n v="5024.09"/>
    <n v="117021.36"/>
    <m/>
  </r>
  <r>
    <x v="9"/>
    <d v="2024-09-19T00:00:00"/>
    <d v="2024-09-23T00:00:00"/>
    <s v="FRES"/>
    <s v="B2QPKJ1"/>
    <n v="855"/>
    <n v="5.81"/>
    <s v="FRESNILLO"/>
    <s v="27724TGCJ8G"/>
    <n v="-4997.3599999999997"/>
    <m/>
    <n v="111997.27"/>
    <m/>
  </r>
  <r>
    <x v="9"/>
    <d v="2024-09-19T00:00:00"/>
    <d v="2024-09-23T00:00:00"/>
    <s v="FRES"/>
    <s v="B2QPKJ1"/>
    <n v="-879"/>
    <n v="5.81"/>
    <s v="FRESNILLO"/>
    <s v="27724TGCHL8"/>
    <m/>
    <n v="5099.09"/>
    <n v="116994.63"/>
    <m/>
  </r>
  <r>
    <x v="9"/>
    <d v="2024-09-19T00:00:00"/>
    <d v="2024-09-23T00:00:00"/>
    <s v="FRES"/>
    <s v="B2QPKJ1"/>
    <n v="-868"/>
    <n v="5.81"/>
    <s v="FRESNILLO"/>
    <s v="27724TGCG5M"/>
    <m/>
    <n v="5035.7"/>
    <n v="111895.54"/>
    <m/>
  </r>
  <r>
    <x v="3"/>
    <d v="2024-09-20T00:00:00"/>
    <d v="2024-09-24T00:00:00"/>
    <s v="CEY"/>
    <s v="B5TT187"/>
    <n v="-3276"/>
    <n v="1.54"/>
    <s v="CENTAMIN PLC ORD NPV (DI)"/>
    <s v="27724TGDRHC"/>
    <m/>
    <n v="5032.7299999999996"/>
    <n v="104072.66"/>
    <m/>
  </r>
  <r>
    <x v="9"/>
    <d v="2024-09-20T00:00:00"/>
    <d v="2024-09-24T00:00:00"/>
    <s v="FRES"/>
    <s v="B2QPKJ1"/>
    <n v="-345"/>
    <n v="5.85"/>
    <s v="FRESNILLO"/>
    <s v="27724TGDB8W"/>
    <m/>
    <n v="2015.35"/>
    <n v="99039.93"/>
    <m/>
  </r>
  <r>
    <x v="3"/>
    <d v="2024-09-20T00:00:00"/>
    <d v="2024-09-24T00:00:00"/>
    <s v="CEY"/>
    <s v="B5TT187"/>
    <n v="3276"/>
    <n v="1.52"/>
    <s v="CENTAMIN PLC ORD NPV (DI)"/>
    <s v="27724TGC9C4"/>
    <n v="-4998.8100000000004"/>
    <m/>
    <n v="97024.58"/>
    <m/>
  </r>
  <r>
    <x v="3"/>
    <d v="2024-09-20T00:00:00"/>
    <d v="2024-09-24T00:00:00"/>
    <s v="CEY"/>
    <s v="B5TT187"/>
    <n v="3289"/>
    <n v="1.52"/>
    <s v="CENTAMIN PLC ORD NPV (DI)"/>
    <s v="27724TGC8SD"/>
    <n v="-4999.4399999999996"/>
    <m/>
    <n v="102023.39"/>
    <m/>
  </r>
  <r>
    <x v="3"/>
    <d v="2024-09-20T00:00:00"/>
    <d v="2024-09-24T00:00:00"/>
    <s v="CEY"/>
    <s v="B5TT187"/>
    <n v="3279"/>
    <n v="1.52"/>
    <s v="CENTAMIN PLC ORD NPV (DI)"/>
    <s v="27724TGC8JB"/>
    <n v="-4999.87"/>
    <m/>
    <n v="107022.83"/>
    <m/>
  </r>
  <r>
    <x v="9"/>
    <d v="2024-09-23T00:00:00"/>
    <d v="2024-09-25T00:00:00"/>
    <s v="FRES"/>
    <s v="B2QPKJ1"/>
    <n v="848"/>
    <n v="5.86"/>
    <s v="FRESNILLO"/>
    <s v="27724TGF9F5"/>
    <n v="-4999.26"/>
    <m/>
    <n v="109278.83"/>
    <m/>
  </r>
  <r>
    <x v="3"/>
    <d v="2024-09-23T00:00:00"/>
    <d v="2024-09-25T00:00:00"/>
    <s v="CEY"/>
    <s v="B5TT187"/>
    <n v="-3289"/>
    <n v="1.54"/>
    <s v="CENTAMIN PLC ORD NPV (DI)"/>
    <s v="27724TGF4FN"/>
    <m/>
    <n v="5060.41"/>
    <n v="114278.09"/>
    <m/>
  </r>
  <r>
    <x v="3"/>
    <d v="2024-09-23T00:00:00"/>
    <d v="2024-09-25T00:00:00"/>
    <s v="CEY"/>
    <s v="B5TT187"/>
    <n v="-3279"/>
    <n v="1.57"/>
    <s v="CENTAMIN PLC ORD NPV (DI)"/>
    <s v="27724TGF2MB"/>
    <m/>
    <n v="5145.0200000000004"/>
    <n v="109217.68"/>
    <m/>
  </r>
  <r>
    <x v="3"/>
    <d v="2024-09-24T00:00:00"/>
    <d v="2024-09-26T00:00:00"/>
    <s v="CEY"/>
    <s v="B5TT187"/>
    <n v="3249"/>
    <n v="1.54"/>
    <s v="CENTAMIN PLC ORD NPV (DI)"/>
    <s v="27724TGKZG2"/>
    <n v="-5000"/>
    <m/>
    <n v="119681.27"/>
    <m/>
  </r>
  <r>
    <x v="9"/>
    <d v="2024-09-24T00:00:00"/>
    <d v="2024-09-26T00:00:00"/>
    <s v="FRES"/>
    <s v="B2QPKJ1"/>
    <n v="832"/>
    <n v="5.97"/>
    <s v="FRESNILLO"/>
    <s v="27724TGKXKF"/>
    <n v="-4997.13"/>
    <m/>
    <n v="124681.27"/>
    <m/>
  </r>
  <r>
    <x v="9"/>
    <d v="2024-09-24T00:00:00"/>
    <d v="2024-09-26T00:00:00"/>
    <s v="FRES"/>
    <s v="B2QPKJ1"/>
    <n v="-821"/>
    <n v="6.01"/>
    <s v="FRESNILLO"/>
    <s v="27724TGKJGD"/>
    <m/>
    <n v="4927.0200000000004"/>
    <n v="129678.39999999999"/>
    <m/>
  </r>
  <r>
    <x v="9"/>
    <d v="2024-09-24T00:00:00"/>
    <d v="2024-09-26T00:00:00"/>
    <s v="FRES"/>
    <s v="B2QPKJ1"/>
    <n v="-855"/>
    <n v="6.02"/>
    <s v="FRESNILLO"/>
    <s v="27724TGJMW9"/>
    <m/>
    <n v="5144.05"/>
    <n v="124751.38"/>
    <m/>
  </r>
  <r>
    <x v="9"/>
    <d v="2024-09-24T00:00:00"/>
    <d v="2024-09-26T00:00:00"/>
    <s v="FRES"/>
    <s v="B2QPKJ1"/>
    <n v="821"/>
    <n v="6.05"/>
    <s v="FRESNILLO"/>
    <s v="27724TGJMNJ"/>
    <n v="-4998.8100000000004"/>
    <m/>
    <n v="119607.33"/>
    <m/>
  </r>
  <r>
    <x v="9"/>
    <d v="2024-09-24T00:00:00"/>
    <d v="2024-09-26T00:00:00"/>
    <s v="FRES"/>
    <s v="B2QPKJ1"/>
    <n v="-817"/>
    <n v="6.04"/>
    <s v="FRESNILLO"/>
    <s v="27724TGJKHW"/>
    <m/>
    <n v="4933.24"/>
    <n v="124606.14"/>
    <m/>
  </r>
  <r>
    <x v="9"/>
    <d v="2024-09-24T00:00:00"/>
    <d v="2024-09-26T00:00:00"/>
    <s v="FRES"/>
    <s v="B2QPKJ1"/>
    <n v="817"/>
    <n v="6.08"/>
    <s v="FRESNILLO"/>
    <s v="27724TGJKGL"/>
    <n v="-4997.93"/>
    <m/>
    <n v="119672.9"/>
    <m/>
  </r>
  <r>
    <x v="9"/>
    <d v="2024-09-24T00:00:00"/>
    <d v="2024-09-26T00:00:00"/>
    <s v="FRES"/>
    <s v="B2QPKJ1"/>
    <n v="-818"/>
    <n v="6.02"/>
    <s v="FRESNILLO"/>
    <s v="27724TGJJP6"/>
    <m/>
    <n v="4923.5"/>
    <n v="124670.83"/>
    <m/>
  </r>
  <r>
    <x v="9"/>
    <d v="2024-09-24T00:00:00"/>
    <d v="2024-09-26T00:00:00"/>
    <s v="FRES"/>
    <s v="B2QPKJ1"/>
    <n v="818"/>
    <n v="6.07"/>
    <s v="FRESNILLO"/>
    <s v="27724TGJJNW"/>
    <n v="-4995.8900000000003"/>
    <m/>
    <n v="119747.33"/>
    <m/>
  </r>
  <r>
    <x v="9"/>
    <d v="2024-09-24T00:00:00"/>
    <d v="2024-09-26T00:00:00"/>
    <s v="FRES"/>
    <s v="B2QPKJ1"/>
    <n v="-846"/>
    <n v="6.05"/>
    <s v="FRESNILLO"/>
    <s v="27724TGJJJ5"/>
    <m/>
    <n v="5115.24"/>
    <n v="124743.22"/>
    <m/>
  </r>
  <r>
    <x v="9"/>
    <d v="2024-09-24T00:00:00"/>
    <d v="2024-09-26T00:00:00"/>
    <s v="FRES"/>
    <s v="B2QPKJ1"/>
    <n v="-868"/>
    <n v="6.05"/>
    <s v="FRESNILLO"/>
    <s v="27724TGJJ7J"/>
    <m/>
    <n v="5246.39"/>
    <n v="119627.98"/>
    <m/>
  </r>
  <r>
    <x v="9"/>
    <d v="2024-09-24T00:00:00"/>
    <d v="2024-09-26T00:00:00"/>
    <s v="FRES"/>
    <s v="B2QPKJ1"/>
    <n v="-848"/>
    <n v="6.02"/>
    <s v="FRESNILLO"/>
    <s v="27724TGJH6K"/>
    <m/>
    <n v="5102.76"/>
    <n v="114381.59"/>
    <m/>
  </r>
  <r>
    <x v="3"/>
    <d v="2024-09-25T00:00:00"/>
    <d v="2024-09-27T00:00:00"/>
    <s v="CEY"/>
    <s v="B5TT187"/>
    <n v="-3211"/>
    <n v="1.58"/>
    <s v="CENTAMIN PLC ORD NPV (DI)"/>
    <s v="27724TGNC8D"/>
    <m/>
    <n v="5068.93"/>
    <n v="124787.97"/>
    <m/>
  </r>
  <r>
    <x v="3"/>
    <d v="2024-09-25T00:00:00"/>
    <d v="2024-09-27T00:00:00"/>
    <s v="CEY"/>
    <s v="B5TT187"/>
    <n v="3211"/>
    <n v="1.56"/>
    <s v="CENTAMIN PLC ORD NPV (DI)"/>
    <s v="27724TGMNPT"/>
    <n v="-4999.37"/>
    <m/>
    <n v="119719.03999999999"/>
    <m/>
  </r>
  <r>
    <x v="9"/>
    <d v="2024-09-25T00:00:00"/>
    <d v="2024-09-27T00:00:00"/>
    <s v="FRES"/>
    <s v="B2QPKJ1"/>
    <n v="-832"/>
    <n v="6.06"/>
    <s v="FRESNILLO"/>
    <s v="27724TGMLXD"/>
    <m/>
    <n v="5037.1400000000003"/>
    <n v="124718.41"/>
    <m/>
  </r>
  <r>
    <x v="9"/>
    <d v="2024-09-26T00:00:00"/>
    <d v="2024-09-30T00:00:00"/>
    <s v="FRES"/>
    <s v="B2QPKJ1"/>
    <n v="784"/>
    <n v="6.34"/>
    <s v="FRESNILLO"/>
    <s v="27724TGPTQG"/>
    <n v="-4999.8599999999997"/>
    <m/>
    <n v="125072.38"/>
    <m/>
  </r>
  <r>
    <x v="9"/>
    <d v="2024-09-26T00:00:00"/>
    <d v="2024-09-30T00:00:00"/>
    <s v="FRES"/>
    <s v="B2QPKJ1"/>
    <n v="-778"/>
    <n v="6.35"/>
    <s v="FRESNILLO"/>
    <s v="27724TGPS9P"/>
    <m/>
    <n v="4933.28"/>
    <n v="130072.24"/>
    <m/>
  </r>
  <r>
    <x v="3"/>
    <d v="2024-09-26T00:00:00"/>
    <d v="2024-09-30T00:00:00"/>
    <s v="CEY"/>
    <s v="B5TT187"/>
    <n v="-3249"/>
    <n v="1.58"/>
    <s v="CENTAMIN PLC ORD NPV (DI)"/>
    <s v="27724TGPQJ2"/>
    <m/>
    <n v="5128.42"/>
    <n v="125138.96"/>
    <m/>
  </r>
  <r>
    <x v="3"/>
    <d v="2024-09-26T00:00:00"/>
    <d v="2024-09-30T00:00:00"/>
    <s v="CEY"/>
    <s v="B5TT187"/>
    <n v="-3162"/>
    <n v="1.58"/>
    <s v="CENTAMIN PLC ORD NPV (DI)"/>
    <s v="27724TGPQB6"/>
    <m/>
    <n v="4988.91"/>
    <n v="120010.54"/>
    <m/>
  </r>
  <r>
    <x v="9"/>
    <d v="2024-09-26T00:00:00"/>
    <d v="2024-09-30T00:00:00"/>
    <s v="FRES"/>
    <s v="B2QPKJ1"/>
    <n v="778"/>
    <n v="6.38"/>
    <s v="FRESNILLO"/>
    <s v="27724TGPNQB"/>
    <n v="-4993.88"/>
    <m/>
    <n v="115021.63"/>
    <m/>
  </r>
  <r>
    <x v="3"/>
    <d v="2024-09-26T00:00:00"/>
    <d v="2024-09-30T00:00:00"/>
    <s v="CEY"/>
    <s v="B5TT187"/>
    <n v="3162"/>
    <n v="1.58"/>
    <s v="CENTAMIN PLC ORD NPV (DI)"/>
    <s v="27724TGPNJG"/>
    <n v="-4999.13"/>
    <m/>
    <n v="120015.51"/>
    <m/>
  </r>
  <r>
    <x v="8"/>
    <d v="2024-09-26T00:00:00"/>
    <d v="2024-09-26T00:00:00"/>
    <m/>
    <m/>
    <m/>
    <m/>
    <s v="GROSS INTEREST"/>
    <m/>
    <m/>
    <n v="226.67"/>
    <n v="125014.64"/>
    <m/>
  </r>
  <r>
    <x v="3"/>
    <d v="2024-09-27T00:00:00"/>
    <d v="2024-10-01T00:00:00"/>
    <s v="CEY"/>
    <s v="B5TT187"/>
    <n v="3257"/>
    <n v="1.53"/>
    <s v="CENTAMIN PLC ORD NPV (DI)"/>
    <s v="27724TGRZJ6"/>
    <n v="-4998.79"/>
    <m/>
    <n v="110432.36"/>
    <m/>
  </r>
  <r>
    <x v="9"/>
    <d v="2024-09-27T00:00:00"/>
    <d v="2024-10-01T00:00:00"/>
    <s v="FRES"/>
    <s v="B2QPKJ1"/>
    <n v="795"/>
    <n v="6.25"/>
    <s v="FRESNILLO"/>
    <s v="27724TGQTSM"/>
    <n v="-4997.9399999999996"/>
    <m/>
    <n v="115431.15"/>
    <m/>
  </r>
  <r>
    <x v="3"/>
    <d v="2024-09-27T00:00:00"/>
    <d v="2024-10-01T00:00:00"/>
    <s v="CEY"/>
    <s v="B5TT187"/>
    <n v="3203"/>
    <n v="1.56"/>
    <s v="CENTAMIN PLC ORD NPV (DI)"/>
    <s v="27724TGQTN5"/>
    <n v="-4999"/>
    <m/>
    <n v="120429.09"/>
    <m/>
  </r>
  <r>
    <x v="3"/>
    <d v="2024-09-27T00:00:00"/>
    <d v="2024-09-27T00:00:00"/>
    <s v="CEY"/>
    <s v="B5TT187"/>
    <m/>
    <m/>
    <s v="CENTAMIN PLC ORD NPV (DI) Div"/>
    <m/>
    <m/>
    <n v="355.71"/>
    <n v="125428.09"/>
    <m/>
  </r>
  <r>
    <x v="3"/>
    <d v="2024-09-30T00:00:00"/>
    <d v="2024-10-02T00:00:00"/>
    <s v="CEY"/>
    <s v="B5TT187"/>
    <n v="3291"/>
    <n v="1.52"/>
    <s v="CENTAMIN PLC ORD NPV (DI)"/>
    <s v="27724TGTBG6"/>
    <n v="-4998.6499999999996"/>
    <m/>
    <n v="95434.93"/>
    <m/>
  </r>
  <r>
    <x v="3"/>
    <d v="2024-09-30T00:00:00"/>
    <d v="2024-10-02T00:00:00"/>
    <s v="CEY"/>
    <s v="B5TT187"/>
    <n v="3297"/>
    <n v="1.52"/>
    <s v="CENTAMIN PLC ORD NPV (DI)"/>
    <s v="27724TGTB99"/>
    <n v="-4999.87"/>
    <m/>
    <n v="100433.58"/>
    <m/>
  </r>
  <r>
    <x v="3"/>
    <d v="2024-09-30T00:00:00"/>
    <d v="2024-10-02T00:00:00"/>
    <s v="CEY"/>
    <s v="B5TT187"/>
    <n v="3267"/>
    <n v="1.53"/>
    <s v="CENTAMIN PLC ORD NPV (DI)"/>
    <s v="27724TGS7C2"/>
    <n v="-4998.91"/>
    <m/>
    <n v="105433.45"/>
    <m/>
  </r>
  <r>
    <x v="3"/>
    <d v="2024-10-01T00:00:00"/>
    <d v="2024-10-03T00:00:00"/>
    <s v="CEY"/>
    <s v="B5TT187"/>
    <n v="3402"/>
    <n v="1.47"/>
    <s v="CENTAMIN PLC ORD NPV (DI)"/>
    <s v="27724TGZC6G"/>
    <n v="-4999.42"/>
    <m/>
    <n v="90435.51"/>
    <m/>
  </r>
  <r>
    <x v="3"/>
    <d v="2024-10-02T00:00:00"/>
    <d v="2024-10-04T00:00:00"/>
    <s v="CEY"/>
    <s v="B5TT187"/>
    <n v="-3402"/>
    <n v="1.5"/>
    <s v="CENTAMIN PLC ORD NPV (DI)"/>
    <s v="27724TG78J2"/>
    <m/>
    <n v="5107.63"/>
    <n v="95543.14"/>
    <m/>
  </r>
  <r>
    <x v="9"/>
    <d v="2024-10-04T00:00:00"/>
    <d v="2024-10-08T00:00:00"/>
    <s v="FRES"/>
    <s v="B2QPKJ1"/>
    <n v="-787"/>
    <n v="6.4"/>
    <s v="FRESNILLO"/>
    <s v="27724THCNZ4"/>
    <m/>
    <n v="5035.82"/>
    <n v="95793.25"/>
    <m/>
  </r>
  <r>
    <x v="9"/>
    <d v="2024-10-04T00:00:00"/>
    <d v="2024-10-08T00:00:00"/>
    <s v="FRES"/>
    <s v="B2QPKJ1"/>
    <n v="787"/>
    <n v="6.31"/>
    <s v="FRESNILLO"/>
    <s v="27724THB9XW"/>
    <n v="-4998.74"/>
    <m/>
    <n v="90757.43"/>
    <m/>
  </r>
  <r>
    <x v="3"/>
    <d v="2024-10-04T00:00:00"/>
    <d v="2024-10-08T00:00:00"/>
    <s v="CEY"/>
    <s v="B5TT187"/>
    <n v="3387"/>
    <n v="1.47"/>
    <s v="CENTAMIN PLC ORD NPV (DI)"/>
    <s v="27724THB82X"/>
    <n v="-4998.8"/>
    <m/>
    <n v="95756.17"/>
    <m/>
  </r>
  <r>
    <x v="9"/>
    <d v="2024-10-04T00:00:00"/>
    <d v="2024-10-08T00:00:00"/>
    <s v="FRES"/>
    <s v="B2QPKJ1"/>
    <n v="-784"/>
    <n v="6.41"/>
    <s v="FRESNILLO"/>
    <s v="27724THB6L7"/>
    <m/>
    <n v="5020.24"/>
    <n v="100754.97"/>
    <m/>
  </r>
  <r>
    <x v="5"/>
    <d v="2024-10-04T00:00:00"/>
    <d v="2024-10-04T00:00:00"/>
    <s v="SHEL"/>
    <s v="BF0P7H5"/>
    <m/>
    <m/>
    <s v="Div 14036   HSBC Bank PLC   ORD GBP0.01"/>
    <m/>
    <m/>
    <n v="191.59"/>
    <n v="95734.73"/>
    <m/>
  </r>
  <r>
    <x v="9"/>
    <d v="2024-10-08T00:00:00"/>
    <d v="2024-10-10T00:00:00"/>
    <s v="FRES"/>
    <s v="B2QPKJ1"/>
    <n v="817"/>
    <n v="6.08"/>
    <s v="FRESNILLO"/>
    <s v="27724THGLJQ"/>
    <n v="-4996.99"/>
    <m/>
    <n v="90796.26"/>
    <m/>
  </r>
  <r>
    <x v="9"/>
    <d v="2024-10-09T00:00:00"/>
    <d v="2024-10-11T00:00:00"/>
    <s v="FRES"/>
    <s v="B2QPKJ1"/>
    <n v="-817"/>
    <n v="6.31"/>
    <s v="FRESNILLO"/>
    <s v="27724THJM2D"/>
    <m/>
    <n v="5148.92"/>
    <n v="95945.18"/>
    <m/>
  </r>
  <r>
    <x v="3"/>
    <d v="2024-10-10T00:00:00"/>
    <d v="2024-10-14T00:00:00"/>
    <s v="CEY"/>
    <s v="B5TT187"/>
    <n v="-3387"/>
    <n v="1.49"/>
    <s v="CENTAMIN PLC ORD NPV (DI)"/>
    <s v="27724THK985"/>
    <m/>
    <n v="5047.21"/>
    <n v="101081.62"/>
    <m/>
  </r>
  <r>
    <x v="9"/>
    <d v="2024-10-10T00:00:00"/>
    <d v="2024-10-14T00:00:00"/>
    <s v="FRES"/>
    <s v="B2QPKJ1"/>
    <n v="-795"/>
    <n v="6.4"/>
    <s v="FRESNILLO"/>
    <s v="27724THJMJ9"/>
    <m/>
    <n v="5089.2299999999996"/>
    <n v="96034.41"/>
    <m/>
  </r>
  <r>
    <x v="3"/>
    <d v="2024-10-11T00:00:00"/>
    <d v="2024-10-15T00:00:00"/>
    <s v="CEY"/>
    <s v="B5TT187"/>
    <n v="-3291"/>
    <n v="1.53"/>
    <s v="CENTAMIN PLC ORD NPV (DI)"/>
    <s v="27724THLXSH"/>
    <m/>
    <n v="5043.22"/>
    <n v="106124.84"/>
    <m/>
  </r>
  <r>
    <x v="3"/>
    <d v="2024-10-15T00:00:00"/>
    <d v="2024-10-17T00:00:00"/>
    <s v="CEY"/>
    <s v="B5TT187"/>
    <n v="-3291"/>
    <n v="1.54"/>
    <s v="CENTAMIN PLC ORD NPV (DI)"/>
    <s v="27724THQTTG"/>
    <m/>
    <n v="5067.7700000000004"/>
    <n v="111192.61"/>
    <m/>
  </r>
  <r>
    <x v="3"/>
    <d v="2024-10-16T00:00:00"/>
    <d v="2024-10-18T00:00:00"/>
    <s v="CEY"/>
    <s v="B5TT187"/>
    <n v="-3273"/>
    <n v="1.58"/>
    <s v="CENTAMIN PLC ORD NPV (DI)"/>
    <s v="27724THXQ88"/>
    <m/>
    <n v="5167.58"/>
    <n v="126494.41"/>
    <m/>
  </r>
  <r>
    <x v="3"/>
    <d v="2024-10-16T00:00:00"/>
    <d v="2024-10-18T00:00:00"/>
    <s v="CEY"/>
    <s v="B5TT187"/>
    <n v="-3257"/>
    <n v="1.57"/>
    <s v="CENTAMIN PLC ORD NPV (DI)"/>
    <s v="27724THGPKQ"/>
    <m/>
    <n v="5109.5"/>
    <n v="121326.83"/>
    <m/>
  </r>
  <r>
    <x v="3"/>
    <d v="2024-10-16T00:00:00"/>
    <d v="2024-10-18T00:00:00"/>
    <s v="CEY"/>
    <s v="B5TT187"/>
    <n v="-3203"/>
    <n v="1.57"/>
    <s v="CENTAMIN PLC ORD NPV (DI)"/>
    <s v="27724THGPHG"/>
    <m/>
    <n v="5024.72"/>
    <n v="116217.33"/>
    <m/>
  </r>
  <r>
    <x v="9"/>
    <d v="2024-10-17T00:00:00"/>
    <d v="2024-10-21T00:00:00"/>
    <s v="FRES"/>
    <s v="B2QPKJ1"/>
    <n v="740"/>
    <n v="6.71"/>
    <s v="FRESNILLO"/>
    <s v="27724TH2CS9"/>
    <n v="-4997.87"/>
    <m/>
    <n v="121496.54"/>
    <m/>
  </r>
  <r>
    <x v="9"/>
    <d v="2024-10-18T00:00:00"/>
    <d v="2024-10-22T00:00:00"/>
    <s v="FRES"/>
    <s v="B2QPKJ1"/>
    <n v="709"/>
    <n v="7.01"/>
    <s v="FRESNILLO"/>
    <s v="27724TH42PG"/>
    <n v="-4997.6400000000003"/>
    <m/>
    <n v="111661.85"/>
    <m/>
  </r>
  <r>
    <x v="9"/>
    <d v="2024-10-22T00:00:00"/>
    <d v="2024-10-24T00:00:00"/>
    <s v="FRES"/>
    <s v="B2QPKJ1"/>
    <n v="652"/>
    <n v="7.62"/>
    <s v="FRESNILLO"/>
    <s v="27724TH84DW"/>
    <n v="-4998.3"/>
    <m/>
    <n v="106663.55"/>
    <m/>
  </r>
  <r>
    <x v="9"/>
    <d v="2024-10-23T00:00:00"/>
    <d v="2024-10-25T00:00:00"/>
    <s v="FRES"/>
    <s v="B2QPKJ1"/>
    <n v="-638"/>
    <n v="7.68"/>
    <s v="FRESNILLO"/>
    <s v="27724TJBPPG"/>
    <m/>
    <n v="4894.7"/>
    <n v="112304.02"/>
    <m/>
  </r>
  <r>
    <x v="9"/>
    <d v="2024-10-23T00:00:00"/>
    <d v="2024-10-25T00:00:00"/>
    <s v="FRES"/>
    <s v="B2QPKJ1"/>
    <n v="638"/>
    <n v="7.79"/>
    <s v="FRESNILLO"/>
    <s v="27724TJBPL6"/>
    <n v="-4999.92"/>
    <m/>
    <n v="107409.32"/>
    <m/>
  </r>
  <r>
    <x v="5"/>
    <d v="2024-10-23T00:00:00"/>
    <d v="2024-10-25T00:00:00"/>
    <s v="SHEL"/>
    <s v="BF0P7H5"/>
    <n v="7888"/>
    <n v="0.63"/>
    <s v="HSBC Bank PLC ORD GBP0.01"/>
    <s v="27724TJBJNW"/>
    <n v="-4999.7"/>
    <m/>
    <n v="112409.24"/>
    <m/>
  </r>
  <r>
    <x v="9"/>
    <d v="2024-10-23T00:00:00"/>
    <d v="2024-10-25T00:00:00"/>
    <s v="FRES"/>
    <s v="B2QPKJ1"/>
    <n v="-740"/>
    <n v="7.59"/>
    <s v="FRESNILLO"/>
    <s v="27724TJBHB6"/>
    <m/>
    <n v="5616.17"/>
    <n v="117408.94"/>
    <m/>
  </r>
  <r>
    <x v="3"/>
    <d v="2024-10-23T00:00:00"/>
    <d v="2024-10-25T00:00:00"/>
    <s v="CEY"/>
    <s v="B5TT187"/>
    <n v="-2999"/>
    <n v="1.71"/>
    <s v="CENTAMIN PLC ORD NPV (DI)"/>
    <s v="27724TJB9FQ"/>
    <m/>
    <n v="5129.22"/>
    <n v="111792.77"/>
    <m/>
  </r>
  <r>
    <x v="9"/>
    <d v="2024-10-24T00:00:00"/>
    <d v="2024-10-28T00:00:00"/>
    <s v="FRES"/>
    <s v="B2QPKJ1"/>
    <n v="639"/>
    <n v="7.77"/>
    <s v="FRESNILLO"/>
    <s v="27724TJCWHM"/>
    <n v="-4995.09"/>
    <m/>
    <n v="107308.93"/>
    <m/>
  </r>
  <r>
    <x v="9"/>
    <d v="2024-10-25T00:00:00"/>
    <d v="2024-10-29T00:00:00"/>
    <s v="FRES"/>
    <s v="B2QPKJ1"/>
    <n v="656"/>
    <n v="7.57"/>
    <s v="FRESNILLO"/>
    <s v="27724TJFZGL"/>
    <n v="-4997.01"/>
    <m/>
    <n v="117484.8"/>
    <m/>
  </r>
  <r>
    <x v="9"/>
    <d v="2024-10-25T00:00:00"/>
    <d v="2024-10-29T00:00:00"/>
    <s v="FRES"/>
    <s v="B2QPKJ1"/>
    <n v="-639"/>
    <n v="7.59"/>
    <s v="FRESNILLO"/>
    <s v="27724TJCXFD"/>
    <m/>
    <n v="4847.29"/>
    <n v="122481.81"/>
    <m/>
  </r>
  <r>
    <x v="9"/>
    <d v="2024-10-25T00:00:00"/>
    <d v="2024-10-29T00:00:00"/>
    <s v="FRES"/>
    <s v="B2QPKJ1"/>
    <n v="-709"/>
    <n v="7.59"/>
    <s v="FRESNILLO"/>
    <s v="27724TJB8JK"/>
    <m/>
    <n v="5379.02"/>
    <n v="117634.52"/>
    <m/>
  </r>
  <r>
    <x v="9"/>
    <d v="2024-10-25T00:00:00"/>
    <d v="2024-10-29T00:00:00"/>
    <s v="FRES"/>
    <s v="B2QPKJ1"/>
    <n v="-652"/>
    <n v="7.59"/>
    <s v="FRESNILLO"/>
    <s v="27724TJB8BK"/>
    <m/>
    <n v="4946.57"/>
    <n v="112255.5"/>
    <m/>
  </r>
  <r>
    <x v="8"/>
    <d v="2024-10-28T00:00:00"/>
    <d v="2024-10-28T00:00:00"/>
    <m/>
    <m/>
    <m/>
    <m/>
    <s v="GROSS INTEREST"/>
    <m/>
    <m/>
    <n v="220.36"/>
    <n v="117705.16"/>
    <m/>
  </r>
  <r>
    <x v="5"/>
    <d v="2024-10-30T00:00:00"/>
    <d v="2024-11-01T00:00:00"/>
    <s v="SHEL"/>
    <s v="BF0P7H5"/>
    <n v="-7888"/>
    <n v="0.65"/>
    <s v="HSBC Bank PLC ORD GBP0.01"/>
    <s v="27724TJNHKC"/>
    <m/>
    <n v="5145.6899999999996"/>
    <n v="122931.66"/>
    <m/>
  </r>
  <r>
    <x v="9"/>
    <d v="2024-10-30T00:00:00"/>
    <d v="2024-11-01T00:00:00"/>
    <s v="FRES"/>
    <s v="B2QPKJ1"/>
    <n v="654"/>
    <n v="7.59"/>
    <s v="FRESNILLO"/>
    <s v="27724TJM79X"/>
    <n v="-4995.1499999999996"/>
    <m/>
    <n v="117785.97"/>
    <m/>
  </r>
  <r>
    <x v="9"/>
    <d v="2024-10-30T00:00:00"/>
    <d v="2024-11-01T00:00:00"/>
    <s v="FRES"/>
    <s v="B2QPKJ1"/>
    <n v="-656"/>
    <n v="7.74"/>
    <s v="FRESNILLO"/>
    <s v="27724TJL678"/>
    <m/>
    <n v="5075.96"/>
    <n v="122781.12"/>
    <m/>
  </r>
  <r>
    <x v="9"/>
    <d v="2024-10-31T00:00:00"/>
    <d v="2024-11-04T00:00:00"/>
    <s v="FRES"/>
    <s v="B2QPKJ1"/>
    <n v="658"/>
    <n v="7.55"/>
    <s v="FRESNILLO"/>
    <s v="27724TJNXQZ"/>
    <n v="-4998.03"/>
    <m/>
    <n v="112934.53"/>
    <m/>
  </r>
  <r>
    <x v="3"/>
    <d v="2024-10-31T00:00:00"/>
    <d v="2024-11-04T00:00:00"/>
    <s v="CEY"/>
    <s v="B5TT187"/>
    <n v="3098"/>
    <n v="1.61"/>
    <s v="CENTAMIN PLC ORD NPV (DI)"/>
    <s v="27724TJNW6W"/>
    <n v="-4999.1000000000004"/>
    <m/>
    <n v="117932.56"/>
    <m/>
  </r>
  <r>
    <x v="3"/>
    <d v="2024-11-05T00:00:00"/>
    <d v="2024-11-07T00:00:00"/>
    <s v="CEY"/>
    <s v="B5TT187"/>
    <n v="3248"/>
    <n v="1.54"/>
    <s v="CENTAMIN PLC ORD NPV (DI)"/>
    <s v="27724TJXPBW"/>
    <n v="-4998.6000000000004"/>
    <m/>
    <n v="107935.93"/>
    <m/>
  </r>
  <r>
    <x v="9"/>
    <d v="2024-11-06T00:00:00"/>
    <d v="2024-11-08T00:00:00"/>
    <s v="FRES"/>
    <s v="B2QPKJ1"/>
    <n v="-654"/>
    <n v="6.91"/>
    <s v="FRESNILLO"/>
    <s v="27724TJ7DBN"/>
    <m/>
    <n v="4515.87"/>
    <n v="121835.54"/>
    <m/>
  </r>
  <r>
    <x v="3"/>
    <d v="2024-11-06T00:00:00"/>
    <d v="2024-11-08T00:00:00"/>
    <s v="CEY"/>
    <s v="B5TT187"/>
    <n v="-3248"/>
    <n v="1.49"/>
    <s v="CENTAMIN PLC ORD NPV (DI)"/>
    <s v="27724TJ7CXC"/>
    <m/>
    <n v="4836.47"/>
    <n v="117319.67"/>
    <m/>
  </r>
  <r>
    <x v="9"/>
    <d v="2024-11-06T00:00:00"/>
    <d v="2024-11-08T00:00:00"/>
    <s v="FRES"/>
    <s v="B2QPKJ1"/>
    <n v="-658"/>
    <n v="6.92"/>
    <s v="FRESNILLO"/>
    <s v="27724TJ7C2C"/>
    <m/>
    <n v="4547.2700000000004"/>
    <n v="112483.2"/>
    <m/>
  </r>
  <r>
    <x v="5"/>
    <d v="2024-11-07T00:00:00"/>
    <d v="2024-11-11T00:00:00"/>
    <s v="SHEL"/>
    <s v="BF0P7H5"/>
    <n v="7908"/>
    <n v="0.63"/>
    <s v="HSBC Bank PLC ORD GBP0.01"/>
    <s v="27724TJ9RZ7"/>
    <n v="-4999.88"/>
    <m/>
    <n v="116835.66"/>
    <m/>
  </r>
  <r>
    <x v="8"/>
    <d v="2024-11-26T00:00:00"/>
    <d v="2024-11-26T00:00:00"/>
    <m/>
    <m/>
    <m/>
    <m/>
    <s v="GROSS INTEREST"/>
    <m/>
    <m/>
    <n v="255.27"/>
    <n v="117090.93"/>
    <m/>
  </r>
  <r>
    <x v="3"/>
    <d v="2024-12-02T00:00:00"/>
    <d v="2024-12-02T00:00:00"/>
    <m/>
    <s v="B5TT187"/>
    <n v="-3098"/>
    <m/>
    <s v="CENTAMIN            Scheme of Arrangemen"/>
    <m/>
    <m/>
    <n v="304.51"/>
    <n v="117395.44"/>
    <m/>
  </r>
  <r>
    <x v="5"/>
    <d v="2024-12-06T00:00:00"/>
    <d v="2024-12-10T00:00:00"/>
    <s v="SHEL"/>
    <s v="BF0P7H5"/>
    <n v="8194"/>
    <n v="0.61"/>
    <s v="HSBC Bank PLC ORD GBP0.01"/>
    <s v="27724TNMM9N"/>
    <n v="-4999.45"/>
    <m/>
    <n v="112395.99"/>
    <m/>
  </r>
  <r>
    <x v="5"/>
    <d v="2024-12-13T00:00:00"/>
    <d v="2024-12-13T00:00:00"/>
    <s v="SHEL"/>
    <s v="BF0P7H5"/>
    <m/>
    <m/>
    <s v="Div 21944   HSBC Bank PLC   ORD GBP0.01"/>
    <m/>
    <m/>
    <n v="299.52999999999997"/>
    <n v="112695.52"/>
    <m/>
  </r>
  <r>
    <x v="3"/>
    <d v="2024-12-16T00:00:00"/>
    <d v="2024-12-16T00:00:00"/>
    <m/>
    <s v="B5TT187"/>
    <m/>
    <m/>
    <s v="CENTAMIN SCHEME CASH FRACTION"/>
    <m/>
    <m/>
    <n v="6.58"/>
    <n v="112702.1"/>
    <m/>
  </r>
  <r>
    <x v="8"/>
    <d v="2024-12-30T00:00:00"/>
    <d v="2024-12-30T00:00:00"/>
    <m/>
    <m/>
    <m/>
    <m/>
    <s v="GROSS INTEREST"/>
    <m/>
    <m/>
    <n v="218.67"/>
    <n v="112920.77"/>
    <m/>
  </r>
  <r>
    <x v="8"/>
    <d v="2025-01-28T00:00:00"/>
    <d v="2025-01-28T00:00:00"/>
    <m/>
    <m/>
    <m/>
    <m/>
    <s v="GROSS INTEREST"/>
    <m/>
    <m/>
    <n v="217.63"/>
    <n v="109701.35"/>
    <m/>
  </r>
  <r>
    <x v="8"/>
    <d v="2025-02-26T00:00:00"/>
    <d v="2025-02-26T00:00:00"/>
    <m/>
    <m/>
    <m/>
    <m/>
    <s v="GROSS INTEREST"/>
    <m/>
    <m/>
    <n v="210.76"/>
    <n v="109912.11"/>
    <m/>
  </r>
  <r>
    <x v="5"/>
    <d v="2025-03-10T00:00:00"/>
    <d v="2025-03-12T00:00:00"/>
    <s v="SHEL"/>
    <s v="BF0P7H5"/>
    <n v="14288"/>
    <n v="0.56000000000000005"/>
    <s v="14288 HSBC Bank PLC ORD GBP0.  Del     .56 S Date 12/03/25"/>
    <s v="27725UGPC5M"/>
    <n v="-8054.58"/>
    <m/>
    <n v="101857.53"/>
    <m/>
  </r>
  <r>
    <x v="5"/>
    <d v="2025-03-21T00:00:00"/>
    <d v="2025-03-25T00:00:00"/>
    <s v="SHEL"/>
    <s v="BF0P7H5"/>
    <n v="-14288"/>
    <n v="0.59"/>
    <s v="14288 HSBC Bank PLC ORD GBP0.  Del     .59 S Date 25/03/25"/>
    <s v="27725UHGWNH"/>
    <m/>
    <n v="8458.34"/>
    <n v="113371.13"/>
    <m/>
  </r>
  <r>
    <x v="5"/>
    <d v="2025-03-27T00:00:00"/>
    <d v="2025-03-31T00:00:00"/>
    <s v="SHEL"/>
    <s v="BF0P7H5"/>
    <n v="-8194"/>
    <n v="0.64"/>
    <s v="8194 HSBC Bank PLC ORD GBP0.  Del     .63 S Date 31/03/25"/>
    <s v="27725UHTZHZ"/>
    <m/>
    <n v="5207.3900000000003"/>
    <n v="113748.44"/>
    <m/>
  </r>
  <r>
    <x v="8"/>
    <d v="2025-03-27T00:00:00"/>
    <d v="2025-03-27T00:00:00"/>
    <m/>
    <m/>
    <m/>
    <m/>
    <s v="GROSS INTEREST"/>
    <m/>
    <m/>
    <n v="169.92"/>
    <n v="108541.05"/>
    <m/>
  </r>
  <r>
    <x v="0"/>
    <d v="2025-03-31T00:00:00"/>
    <d v="2025-03-31T00:00:00"/>
    <s v="AU"/>
    <s v="BRXH266"/>
    <m/>
    <m/>
    <s v="Div 216   ANGLOGOLD ASHANTI PLC   ORD USD1"/>
    <m/>
    <m/>
    <n v="114.58"/>
    <n v="113863.02"/>
    <m/>
  </r>
  <r>
    <x v="5"/>
    <d v="2025-04-11T00:00:00"/>
    <d v="2025-04-11T00:00:00"/>
    <s v="SHEL"/>
    <s v="BF0P7H5"/>
    <m/>
    <m/>
    <s v="Div 30138   HSBC Bank PLCOUSING REIT PLC   ORD GBP0.01"/>
    <m/>
    <m/>
    <n v="411.38"/>
    <n v="114437.35"/>
    <m/>
  </r>
  <r>
    <x v="8"/>
    <d v="2025-04-28T00:00:00"/>
    <d v="2025-04-28T00:00:00"/>
    <m/>
    <m/>
    <m/>
    <m/>
    <s v="GROSS INTEREST"/>
    <m/>
    <m/>
    <n v="199.04"/>
    <n v="114636.39"/>
    <m/>
  </r>
  <r>
    <x v="5"/>
    <d v="2025-05-02T00:00:00"/>
    <d v="2025-05-07T00:00:00"/>
    <s v="SHEL"/>
    <s v="BF0P7H5"/>
    <n v="11550"/>
    <n v="0.73"/>
    <s v="11550 HSBC Bank PLC ORD GBP0.  Del     .72 S Date 07/05/25"/>
    <s v="27725ULGW28"/>
    <n v="-8457.2900000000009"/>
    <m/>
    <n v="106179.1"/>
    <m/>
  </r>
  <r>
    <x v="8"/>
    <d v="2025-05-28T00:00:00"/>
    <d v="2025-05-28T00:00:00"/>
    <m/>
    <m/>
    <m/>
    <m/>
    <s v="GROSS INTEREST"/>
    <m/>
    <m/>
    <n v="183.8"/>
    <n v="106362.9"/>
    <m/>
  </r>
  <r>
    <x v="5"/>
    <d v="2025-06-05T00:00:00"/>
    <d v="2025-06-09T00:00:00"/>
    <s v="SHEL"/>
    <s v="BF0P7H5"/>
    <n v="7292"/>
    <n v="0.68"/>
    <s v="7292 HSBC Bank PLC ORD GBP0.  Del     .68 S Date 09/06/25"/>
    <s v="27725UNSMSG"/>
    <n v="-4999.47"/>
    <m/>
    <n v="101363.43"/>
    <m/>
  </r>
  <r>
    <x v="5"/>
    <d v="2025-06-10T00:00:00"/>
    <d v="2025-06-12T00:00:00"/>
    <s v="SHEL"/>
    <s v="BF0P7H5"/>
    <n v="-7292"/>
    <n v="0.71"/>
    <s v="7292 HSBC Bank PLC ORD GBP0.  Del     .71 S Date 12/06/25"/>
    <s v="27725UN6FWK"/>
    <m/>
    <n v="5183.1099999999997"/>
    <n v="106546.54"/>
    <m/>
  </r>
  <r>
    <x v="0"/>
    <d v="2025-06-18T00:00:00"/>
    <d v="2025-06-18T00:00:00"/>
    <s v="AU"/>
    <s v="BRXH266"/>
    <m/>
    <m/>
    <s v="Div 216   ANGLOGOLD ASHANTI PLC   ORD USD1"/>
    <m/>
    <m/>
    <n v="19.86"/>
    <n v="106566.39999999999"/>
    <m/>
  </r>
  <r>
    <x v="5"/>
    <d v="2025-06-23T00:00:00"/>
    <d v="2025-06-25T00:00:00"/>
    <s v="SHEL"/>
    <s v="BF0P7H5"/>
    <n v="7093"/>
    <n v="0.7"/>
    <s v="7093 HSBC Bank PLC ORD GBP0.  Del     .70 S Date 25/06/25"/>
    <s v="27725UPWQSQ"/>
    <n v="-4999.62"/>
    <m/>
    <n v="101566.78"/>
    <m/>
  </r>
  <r>
    <x v="8"/>
    <d v="2025-06-26T00:00:00"/>
    <d v="2025-06-26T00:00:00"/>
    <m/>
    <m/>
    <m/>
    <m/>
    <s v="GROSS INTEREST"/>
    <m/>
    <m/>
    <n v="159.32"/>
    <n v="101726.1"/>
    <m/>
  </r>
  <r>
    <x v="5"/>
    <d v="2025-06-27T00:00:00"/>
    <d v="2025-06-27T00:00:00"/>
    <s v="SHEL"/>
    <s v="BF0P7H5"/>
    <m/>
    <m/>
    <s v="Div 33494   HSBC Bank PLCOUSING REIT PLC   ORD GBP0.01"/>
    <m/>
    <m/>
    <n v="470.75"/>
    <n v="102196.85"/>
    <m/>
  </r>
  <r>
    <x v="5"/>
    <d v="2025-06-30T00:00:00"/>
    <d v="2025-07-02T00:00:00"/>
    <s v="SHEL"/>
    <s v="BF0P7H5"/>
    <n v="-7093"/>
    <n v="0.71"/>
    <s v="7093 HSBC Bank PLC ORD GBP0.  Del     .71 S Date 02/07/25"/>
    <s v="27725UQFQ25"/>
    <m/>
    <n v="5038"/>
    <n v="107234.85"/>
    <m/>
  </r>
  <r>
    <x v="5"/>
    <d v="2025-07-08T00:00:00"/>
    <d v="2025-07-10T00:00:00"/>
    <s v="SHEL"/>
    <s v="BF0P7H5"/>
    <n v="7049"/>
    <n v="0.71"/>
    <s v="7049 HSBC Bank PLC ORD GBP0.  Del     .70 S Date 10/07/25"/>
    <s v="27725UQ7GLQ"/>
    <n v="-4999.5"/>
    <m/>
    <n v="102235.35"/>
    <m/>
  </r>
  <r>
    <x v="8"/>
    <d v="2025-07-28T00:00:00"/>
    <d v="2025-07-28T00:00:00"/>
    <m/>
    <m/>
    <m/>
    <m/>
    <s v="GROSS INTEREST"/>
    <m/>
    <m/>
    <n v="145.86000000000001"/>
    <n v="97381.21"/>
    <m/>
  </r>
  <r>
    <x v="5"/>
    <d v="2025-07-29T00:00:00"/>
    <d v="2025-07-31T00:00:00"/>
    <s v="SHEL"/>
    <s v="BF0P7H5"/>
    <n v="7097"/>
    <n v="0.7"/>
    <s v="7097 HSBC Bank PLC ORD GBP0.  Del     .70 S Date 31/07/25"/>
    <s v="27725USMDJ7"/>
    <n v="-4999.51"/>
    <m/>
    <n v="92381.7"/>
    <m/>
  </r>
  <r>
    <x v="5"/>
    <d v="2025-07-30T00:00:00"/>
    <d v="2025-08-01T00:00:00"/>
    <s v="SHEL"/>
    <s v="BF0P7H5"/>
    <n v="7191"/>
    <n v="0.69"/>
    <s v="7191 HSBC Bank PLC ORD GBP0.  Del     .69 S Date 01/08/25"/>
    <s v="27725USPFTT"/>
    <n v="-4999.45"/>
    <m/>
    <n v="87382.25"/>
    <m/>
  </r>
  <r>
    <x v="8"/>
    <d v="2025-08-28T00:00:00"/>
    <d v="2025-08-28T00:00:00"/>
    <m/>
    <m/>
    <m/>
    <m/>
    <s v="GROSS INTEREST"/>
    <m/>
    <m/>
    <n v="129.57"/>
    <n v="87511.82"/>
    <m/>
  </r>
  <r>
    <x v="10"/>
    <d v="2025-09-04T00:00:00"/>
    <d v="2025-09-06T00:00:00"/>
    <s v="HSBA"/>
    <s v="B2QPKJ1"/>
    <n v="49"/>
    <n v="20.010000000000002"/>
    <s v="49 HSBC Bank PLC  Del   20.01 S Date 05/09/25"/>
    <s v="27725UW75LW"/>
    <n v="-985.38"/>
    <m/>
    <n v="86526.44"/>
    <m/>
  </r>
  <r>
    <x v="10"/>
    <d v="2025-09-06T00:00:00"/>
    <d v="2025-09-10T00:00:00"/>
    <s v="HSBA"/>
    <s v="B2QPKJ1"/>
    <n v="234"/>
    <n v="21.23"/>
    <s v="234 HSBC Bank PLC  Del   21.22 S Date 09/09/25"/>
    <s v="27725UXCQ4H"/>
    <n v="-4996.1899999999996"/>
    <m/>
    <n v="81530.25"/>
    <m/>
  </r>
  <r>
    <x v="10"/>
    <d v="2025-09-10T00:00:00"/>
    <d v="2025-09-12T00:00:00"/>
    <s v="HSBA"/>
    <s v="B2QPKJ1"/>
    <n v="-234"/>
    <n v="21.78"/>
    <s v="234 HSBC Bank PLC  Del   21.78 S Date 11/09/25"/>
    <s v="27725UXH2DS"/>
    <m/>
    <n v="5093.01"/>
    <n v="86642.93"/>
    <m/>
  </r>
  <r>
    <x v="0"/>
    <d v="2025-09-10T00:00:00"/>
    <d v="2025-09-10T00:00:00"/>
    <s v="AU"/>
    <s v="BRXH266"/>
    <m/>
    <m/>
    <s v="Div 216   ANGLOGOLD ASHANTI PLC   ORD USD1"/>
    <m/>
    <m/>
    <n v="19.670000000000002"/>
    <n v="81549.919999999998"/>
    <m/>
  </r>
  <r>
    <x v="5"/>
    <d v="2025-09-11T00:00:00"/>
    <d v="2025-09-13T00:00:00"/>
    <s v="SHEL"/>
    <s v="BF0P7H5"/>
    <n v="-7191"/>
    <n v="0.7"/>
    <s v="7191 Royal Dutch Shell  Ord   .70 S Date 12/09/25"/>
    <s v="27725UXLTDM"/>
    <m/>
    <n v="5057.5200000000004"/>
    <n v="91807.66"/>
    <m/>
  </r>
  <r>
    <x v="0"/>
    <d v="2025-09-11T00:00:00"/>
    <d v="2025-09-11T00:00:00"/>
    <s v="AU"/>
    <s v="BRXH266"/>
    <m/>
    <m/>
    <s v="Div 216   ANGLOGOLD ASHANTI PLC   ORD USD1"/>
    <m/>
    <m/>
    <n v="107.21"/>
    <n v="86750.14"/>
    <m/>
  </r>
  <r>
    <x v="11"/>
    <d v="2025-09-16T00:00:00"/>
    <d v="2025-09-18T00:00:00"/>
    <s v="EDV"/>
    <s v="BL6K5J4"/>
    <n v="34"/>
    <n v="29.08"/>
    <s v="34 ENDR MINI  Del   29.07 S Date 17/09/25"/>
    <s v="27725UXXSZ6"/>
    <n v="-997.49"/>
    <m/>
    <n v="79826.240000000005"/>
    <m/>
  </r>
  <r>
    <x v="10"/>
    <d v="2025-09-16T00:00:00"/>
    <d v="2025-09-18T00:00:00"/>
    <s v="HSBA"/>
    <s v="B2QPKJ1"/>
    <n v="232"/>
    <n v="21.36"/>
    <s v="232 HSBC Bank PLC  Del   21.35 S Date 17/09/25"/>
    <s v="27725UXWGML"/>
    <n v="-4983.93"/>
    <m/>
    <n v="80823.73"/>
    <m/>
  </r>
  <r>
    <x v="11"/>
    <d v="2025-09-17T00:00:00"/>
    <d v="2025-09-19T00:00:00"/>
    <s v="EDV"/>
    <s v="BL6K5J4"/>
    <n v="170"/>
    <n v="29.15"/>
    <s v="170 ENDR MINI  Del   29.14 S Date 18/09/25"/>
    <s v="27725UX2P2M"/>
    <n v="-4984.08"/>
    <m/>
    <n v="74842.16"/>
    <m/>
  </r>
  <r>
    <x v="11"/>
    <d v="2025-09-23T00:00:00"/>
    <d v="2025-09-25T00:00:00"/>
    <s v="EDV"/>
    <s v="BL6K5J4"/>
    <n v="-170"/>
    <n v="29.69"/>
    <s v="170 ENDR MINI  Del   29.69 S Date 24/09/25"/>
    <s v="27725UZKB7L"/>
    <m/>
    <n v="5043.32"/>
    <n v="79885.48"/>
    <m/>
  </r>
  <r>
    <x v="8"/>
    <d v="2025-09-27T00:00:00"/>
    <d v="2025-09-27T00:00:00"/>
    <m/>
    <m/>
    <m/>
    <m/>
    <s v="GROSS INTEREST"/>
    <m/>
    <m/>
    <n v="104.82"/>
    <n v="79990.3"/>
    <m/>
  </r>
  <r>
    <x v="11"/>
    <d v="2025-10-01T00:00:00"/>
    <d v="2025-10-03T00:00:00"/>
    <s v="EDV"/>
    <s v="BL6K5J4"/>
    <n v="164"/>
    <n v="30.19"/>
    <s v="164 ENDR MINI        30.18 S Date 02/10/25"/>
    <s v="27725U2CMW5"/>
    <n v="-4979.7700000000004"/>
    <m/>
    <n v="75010.53"/>
    <m/>
  </r>
  <r>
    <x v="1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18" firstHeaderRow="1" firstDataRow="2" firstDataCol="1"/>
  <pivotFields count="13">
    <pivotField axis="axisRow" showAll="0">
      <items count="34">
        <item x="7"/>
        <item x="0"/>
        <item m="1" x="26"/>
        <item x="6"/>
        <item x="3"/>
        <item m="1" x="18"/>
        <item x="11"/>
        <item x="9"/>
        <item m="1" x="23"/>
        <item x="2"/>
        <item m="1" x="14"/>
        <item x="4"/>
        <item m="1" x="29"/>
        <item m="1" x="28"/>
        <item x="8"/>
        <item m="1" x="20"/>
        <item m="1" x="27"/>
        <item m="1" x="19"/>
        <item x="1"/>
        <item m="1" x="22"/>
        <item m="1" x="16"/>
        <item m="1" x="31"/>
        <item m="1" x="15"/>
        <item m="1" x="17"/>
        <item m="1" x="21"/>
        <item m="1" x="25"/>
        <item h="1" m="1" x="32"/>
        <item m="1" x="30"/>
        <item m="1" x="24"/>
        <item h="1" x="12"/>
        <item h="1" m="1" x="13"/>
        <item x="5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3"/>
    </i>
    <i>
      <x v="4"/>
    </i>
    <i>
      <x v="6"/>
    </i>
    <i>
      <x v="7"/>
    </i>
    <i>
      <x v="9"/>
    </i>
    <i>
      <x v="11"/>
    </i>
    <i>
      <x v="14"/>
    </i>
    <i>
      <x v="18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5" baseField="0" baseItem="0" numFmtId="38"/>
    <dataField name="Sum of Debit" fld="9" baseField="0" baseItem="0" numFmtId="38"/>
    <dataField name="Sum of Credit" fld="10" baseField="0" baseItem="0" numFmtId="38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4"/>
  <sheetViews>
    <sheetView tabSelected="1" zoomScaleNormal="100" workbookViewId="0">
      <pane ySplit="5" topLeftCell="A6" activePane="bottomLeft" state="frozen"/>
      <selection pane="bottomLeft" activeCell="F5" sqref="F5"/>
    </sheetView>
  </sheetViews>
  <sheetFormatPr defaultColWidth="12.77734375" defaultRowHeight="14.4" x14ac:dyDescent="0.3"/>
  <cols>
    <col min="1" max="1" width="12.33203125" customWidth="1"/>
    <col min="2" max="2" width="18.21875" bestFit="1" customWidth="1"/>
    <col min="3" max="3" width="14.21875" bestFit="1" customWidth="1"/>
    <col min="4" max="4" width="11.5546875" bestFit="1" customWidth="1"/>
    <col min="5" max="5" width="12.21875" bestFit="1" customWidth="1"/>
    <col min="6" max="6" width="11.21875" customWidth="1"/>
    <col min="7" max="9" width="12.77734375" style="2" customWidth="1"/>
  </cols>
  <sheetData>
    <row r="1" spans="2:9" x14ac:dyDescent="0.3">
      <c r="B1" s="8"/>
      <c r="C1" s="9"/>
      <c r="D1" s="8"/>
      <c r="E1" s="8"/>
      <c r="F1" s="8"/>
      <c r="G1" s="10"/>
      <c r="H1" s="10"/>
      <c r="I1" s="10"/>
    </row>
    <row r="2" spans="2:9" x14ac:dyDescent="0.3">
      <c r="B2" s="8"/>
      <c r="C2" s="9"/>
      <c r="D2" s="8"/>
      <c r="E2" s="8"/>
      <c r="F2" s="8"/>
    </row>
    <row r="4" spans="2:9" x14ac:dyDescent="0.3">
      <c r="C4" s="13" t="s">
        <v>0</v>
      </c>
    </row>
    <row r="5" spans="2:9" x14ac:dyDescent="0.3">
      <c r="B5" s="13" t="s">
        <v>1</v>
      </c>
      <c r="C5" t="s">
        <v>2</v>
      </c>
      <c r="D5" t="s">
        <v>3</v>
      </c>
      <c r="E5" t="s">
        <v>4</v>
      </c>
      <c r="F5" s="20" t="s">
        <v>5</v>
      </c>
      <c r="G5" s="20" t="s">
        <v>6</v>
      </c>
      <c r="H5" s="20" t="s">
        <v>7</v>
      </c>
      <c r="I5" s="20" t="s">
        <v>8</v>
      </c>
    </row>
    <row r="6" spans="2:9" x14ac:dyDescent="0.3">
      <c r="B6" s="18" t="s">
        <v>9</v>
      </c>
      <c r="C6" s="19"/>
      <c r="D6" s="19">
        <v>-43.57</v>
      </c>
      <c r="E6" s="19">
        <v>43.57</v>
      </c>
      <c r="F6" s="19">
        <f>IF(ISERROR(VLOOKUP(B6,Investments!A:D,4,0)),0,VLOOKUP(B6,Investments!A:D,4,0))</f>
        <v>0</v>
      </c>
      <c r="G6" s="19">
        <f>IF(ISERROR(VLOOKUP(B6,Investments!A:H,8,0)),0,VLOOKUP(B6,Investments!A:H,8,0))</f>
        <v>0</v>
      </c>
      <c r="H6" s="19">
        <f t="shared" ref="H6:H15" si="0">C6-F6</f>
        <v>0</v>
      </c>
      <c r="I6" s="19">
        <f t="shared" ref="I6:I15" si="1">D6+E6+G6</f>
        <v>0</v>
      </c>
    </row>
    <row r="7" spans="2:9" x14ac:dyDescent="0.3">
      <c r="B7" s="18" t="s">
        <v>10</v>
      </c>
      <c r="C7" s="19">
        <v>2160</v>
      </c>
      <c r="D7" s="19"/>
      <c r="E7" s="19">
        <v>261.32</v>
      </c>
      <c r="F7" s="19">
        <f>IF(ISERROR(VLOOKUP(B7,Investments!A:D,4,0)),0,VLOOKUP(B7,Investments!A:D,4,0))</f>
        <v>2160</v>
      </c>
      <c r="G7" s="19">
        <f>IF(ISERROR(VLOOKUP(B7,Investments!A:H,8,0)),0,VLOOKUP(B7,Investments!A:H,8,0))</f>
        <v>11147.84</v>
      </c>
      <c r="H7" s="19">
        <f t="shared" si="0"/>
        <v>0</v>
      </c>
      <c r="I7" s="19">
        <f t="shared" si="1"/>
        <v>11409.16</v>
      </c>
    </row>
    <row r="8" spans="2:9" x14ac:dyDescent="0.3">
      <c r="B8" s="18" t="s">
        <v>11</v>
      </c>
      <c r="C8" s="19">
        <v>0</v>
      </c>
      <c r="D8" s="19">
        <v>-978.66</v>
      </c>
      <c r="E8" s="19">
        <v>985.17</v>
      </c>
      <c r="F8" s="19">
        <f>IF(ISERROR(VLOOKUP(B8,Investments!A:D,4,0)),0,VLOOKUP(B8,Investments!A:D,4,0))</f>
        <v>0</v>
      </c>
      <c r="G8" s="19">
        <f>IF(ISERROR(VLOOKUP(B8,Investments!A:H,8,0)),0,VLOOKUP(B8,Investments!A:H,8,0))</f>
        <v>0</v>
      </c>
      <c r="H8" s="19">
        <f t="shared" si="0"/>
        <v>0</v>
      </c>
      <c r="I8" s="19">
        <f t="shared" si="1"/>
        <v>6.5099999999999909</v>
      </c>
    </row>
    <row r="9" spans="2:9" x14ac:dyDescent="0.3">
      <c r="B9" s="18" t="s">
        <v>12</v>
      </c>
      <c r="C9" s="19">
        <v>0</v>
      </c>
      <c r="D9" s="19">
        <v>-258772.96</v>
      </c>
      <c r="E9" s="19">
        <v>262855.15000000002</v>
      </c>
      <c r="F9" s="19">
        <f>IF(ISERROR(VLOOKUP(B9,Investments!A:D,4,0)),0,VLOOKUP(B9,Investments!A:D,4,0))</f>
        <v>0</v>
      </c>
      <c r="G9" s="19">
        <f>IF(ISERROR(VLOOKUP(B9,Investments!A:H,8,0)),0,VLOOKUP(B9,Investments!A:H,8,0))</f>
        <v>0</v>
      </c>
      <c r="H9" s="19">
        <f t="shared" si="0"/>
        <v>0</v>
      </c>
      <c r="I9" s="19">
        <f t="shared" si="1"/>
        <v>4082.1900000000314</v>
      </c>
    </row>
    <row r="10" spans="2:9" x14ac:dyDescent="0.3">
      <c r="B10" s="18" t="s">
        <v>406</v>
      </c>
      <c r="C10" s="19">
        <v>198</v>
      </c>
      <c r="D10" s="19">
        <v>-10961.34</v>
      </c>
      <c r="E10" s="19">
        <v>5043.32</v>
      </c>
      <c r="F10" s="19">
        <f>IF(ISERROR(VLOOKUP(B10,Investments!A:D,4,0)),0,VLOOKUP(B10,Investments!A:D,4,0))</f>
        <v>198</v>
      </c>
      <c r="G10" s="19">
        <f>IF(ISERROR(VLOOKUP(B10,Investments!A:H,8,0)),0,VLOOKUP(B10,Investments!A:H,8,0))</f>
        <v>6046.92</v>
      </c>
      <c r="H10" s="19">
        <f t="shared" si="0"/>
        <v>0</v>
      </c>
      <c r="I10" s="19">
        <f t="shared" si="1"/>
        <v>128.89999999999964</v>
      </c>
    </row>
    <row r="11" spans="2:9" x14ac:dyDescent="0.3">
      <c r="B11" s="18" t="s">
        <v>13</v>
      </c>
      <c r="C11" s="19">
        <v>0</v>
      </c>
      <c r="D11" s="19">
        <v>-136920.5</v>
      </c>
      <c r="E11" s="19">
        <v>137848.93</v>
      </c>
      <c r="F11" s="19">
        <f>IF(ISERROR(VLOOKUP(B11,Investments!A:D,4,0)),0,VLOOKUP(B11,Investments!A:D,4,0))</f>
        <v>0</v>
      </c>
      <c r="G11" s="19">
        <f>IF(ISERROR(VLOOKUP(B11,Investments!A:H,8,0)),0,VLOOKUP(B11,Investments!A:H,8,0))</f>
        <v>0</v>
      </c>
      <c r="H11" s="19">
        <f t="shared" si="0"/>
        <v>0</v>
      </c>
      <c r="I11" s="19">
        <f t="shared" si="1"/>
        <v>928.42999999999302</v>
      </c>
    </row>
    <row r="12" spans="2:9" x14ac:dyDescent="0.3">
      <c r="B12" s="18" t="s">
        <v>14</v>
      </c>
      <c r="C12" s="19">
        <v>0</v>
      </c>
      <c r="D12" s="19">
        <v>-1000</v>
      </c>
      <c r="E12" s="19">
        <v>1015.15</v>
      </c>
      <c r="F12" s="19">
        <f>IF(ISERROR(VLOOKUP(B12,Investments!A:D,4,0)),0,VLOOKUP(B12,Investments!A:D,4,0))</f>
        <v>0</v>
      </c>
      <c r="G12" s="19">
        <f>IF(ISERROR(VLOOKUP(B12,Investments!A:H,8,0)),0,VLOOKUP(B12,Investments!A:H,8,0))</f>
        <v>0</v>
      </c>
      <c r="H12" s="19">
        <f t="shared" si="0"/>
        <v>0</v>
      </c>
      <c r="I12" s="19">
        <f t="shared" si="1"/>
        <v>15.149999999999977</v>
      </c>
    </row>
    <row r="13" spans="2:9" x14ac:dyDescent="0.3">
      <c r="B13" s="18" t="s">
        <v>15</v>
      </c>
      <c r="C13" s="19">
        <v>0</v>
      </c>
      <c r="D13" s="19">
        <v>-997.76</v>
      </c>
      <c r="E13" s="19">
        <v>1002</v>
      </c>
      <c r="F13" s="19">
        <f>IF(ISERROR(VLOOKUP(B13,Investments!A:D,4,0)),0,VLOOKUP(B13,Investments!A:D,4,0))</f>
        <v>0</v>
      </c>
      <c r="G13" s="19">
        <f>IF(ISERROR(VLOOKUP(B13,Investments!A:H,8,0)),0,VLOOKUP(B13,Investments!A:H,8,0))</f>
        <v>0</v>
      </c>
      <c r="H13" s="19">
        <f t="shared" si="0"/>
        <v>0</v>
      </c>
      <c r="I13" s="19">
        <f t="shared" si="1"/>
        <v>4.2400000000000091</v>
      </c>
    </row>
    <row r="14" spans="2:9" x14ac:dyDescent="0.3">
      <c r="B14" s="18" t="s">
        <v>16</v>
      </c>
      <c r="C14" s="19"/>
      <c r="D14" s="19"/>
      <c r="E14" s="19">
        <v>4959.1899999999996</v>
      </c>
      <c r="F14" s="19">
        <f>IF(ISERROR(VLOOKUP(B14,Investments!A:D,4,0)),0,VLOOKUP(B14,Investments!A:D,4,0))</f>
        <v>0</v>
      </c>
      <c r="G14" s="19">
        <f>IF(ISERROR(VLOOKUP(B14,Investments!A:H,8,0)),0,VLOOKUP(B14,Investments!A:H,8,0))</f>
        <v>0</v>
      </c>
      <c r="H14" s="19">
        <f t="shared" si="0"/>
        <v>0</v>
      </c>
      <c r="I14" s="19">
        <f t="shared" si="1"/>
        <v>4959.1899999999996</v>
      </c>
    </row>
    <row r="15" spans="2:9" x14ac:dyDescent="0.3">
      <c r="B15" s="18" t="s">
        <v>17</v>
      </c>
      <c r="C15" s="19">
        <v>0</v>
      </c>
      <c r="D15" s="19">
        <v>-12628.800000000001</v>
      </c>
      <c r="E15" s="19">
        <v>13041.59</v>
      </c>
      <c r="F15" s="19">
        <f>IF(ISERROR(VLOOKUP(B15,Investments!A:D,4,0)),0,VLOOKUP(B15,Investments!A:D,4,0))</f>
        <v>0</v>
      </c>
      <c r="G15" s="19">
        <f>IF(ISERROR(VLOOKUP(B15,Investments!A:H,8,0)),0,VLOOKUP(B15,Investments!A:H,8,0))</f>
        <v>0</v>
      </c>
      <c r="H15" s="19">
        <f t="shared" si="0"/>
        <v>0</v>
      </c>
      <c r="I15" s="19">
        <f t="shared" si="1"/>
        <v>412.78999999999905</v>
      </c>
    </row>
    <row r="16" spans="2:9" x14ac:dyDescent="0.3">
      <c r="B16" s="18" t="s">
        <v>18</v>
      </c>
      <c r="C16" s="19">
        <v>47640</v>
      </c>
      <c r="D16" s="19">
        <v>-128295.1</v>
      </c>
      <c r="E16" s="19">
        <v>89935.199999999983</v>
      </c>
      <c r="F16" s="19">
        <f>IF(ISERROR(VLOOKUP(B16,Investments!A:D,4,0)),0,VLOOKUP(B16,Investments!A:D,4,0))</f>
        <v>47640</v>
      </c>
      <c r="G16" s="19">
        <f>IF(ISERROR(VLOOKUP(B16,Investments!A:H,8,0)),0,VLOOKUP(B16,Investments!A:H,8,0))</f>
        <v>33157.440000000002</v>
      </c>
      <c r="H16" s="19">
        <f t="shared" ref="H16:H17" si="2">C16-F16</f>
        <v>0</v>
      </c>
      <c r="I16" s="19">
        <f t="shared" ref="I16:I17" si="3">D16+E16+G16</f>
        <v>-5202.460000000021</v>
      </c>
    </row>
    <row r="17" spans="2:9" x14ac:dyDescent="0.3">
      <c r="B17" s="18" t="s">
        <v>394</v>
      </c>
      <c r="C17" s="19">
        <v>281</v>
      </c>
      <c r="D17" s="19">
        <v>-10965.5</v>
      </c>
      <c r="E17" s="19">
        <v>5093.01</v>
      </c>
      <c r="F17" s="19">
        <f>IF(ISERROR(VLOOKUP(B17,Investments!A:D,4,0)),0,VLOOKUP(B17,Investments!A:D,4,0))</f>
        <v>281</v>
      </c>
      <c r="G17" s="19">
        <f>IF(ISERROR(VLOOKUP(B17,Investments!A:H,8,0)),0,VLOOKUP(B17,Investments!A:H,8,0))</f>
        <v>6485.48</v>
      </c>
      <c r="H17" s="19">
        <f t="shared" si="2"/>
        <v>0</v>
      </c>
      <c r="I17" s="19">
        <f t="shared" si="3"/>
        <v>612.98999999999978</v>
      </c>
    </row>
    <row r="18" spans="2:9" x14ac:dyDescent="0.3">
      <c r="B18" s="18" t="s">
        <v>19</v>
      </c>
      <c r="C18" s="19">
        <v>50279</v>
      </c>
      <c r="D18" s="19">
        <v>-561564.19000000006</v>
      </c>
      <c r="E18" s="19">
        <v>522083.60000000009</v>
      </c>
      <c r="F18" s="19"/>
      <c r="G18" s="19"/>
      <c r="H18" s="19"/>
      <c r="I18" s="19"/>
    </row>
    <row r="19" spans="2:9" x14ac:dyDescent="0.3">
      <c r="F19" s="19"/>
      <c r="G19" s="19"/>
      <c r="H19" s="19"/>
      <c r="I19" s="19"/>
    </row>
    <row r="20" spans="2:9" x14ac:dyDescent="0.3">
      <c r="F20" s="19"/>
      <c r="G20" s="19"/>
      <c r="H20" s="19"/>
      <c r="I20" s="19"/>
    </row>
    <row r="21" spans="2:9" x14ac:dyDescent="0.3">
      <c r="F21" s="19"/>
      <c r="G21" s="19"/>
      <c r="H21" s="19"/>
      <c r="I21" s="19"/>
    </row>
    <row r="22" spans="2:9" x14ac:dyDescent="0.3">
      <c r="F22" s="19"/>
      <c r="G22" s="19"/>
      <c r="H22" s="19"/>
      <c r="I22" s="19"/>
    </row>
    <row r="23" spans="2:9" x14ac:dyDescent="0.3">
      <c r="F23" s="19"/>
      <c r="G23" s="19"/>
      <c r="H23" s="19"/>
      <c r="I23" s="19"/>
    </row>
    <row r="24" spans="2:9" x14ac:dyDescent="0.3">
      <c r="F24" s="19"/>
      <c r="G24" s="19"/>
      <c r="H24" s="19"/>
      <c r="I24" s="19"/>
    </row>
    <row r="25" spans="2:9" x14ac:dyDescent="0.3">
      <c r="F25" s="19"/>
      <c r="G25" s="19"/>
      <c r="H25" s="19"/>
      <c r="I25" s="19"/>
    </row>
    <row r="26" spans="2:9" x14ac:dyDescent="0.3">
      <c r="F26" s="19"/>
      <c r="G26" s="19"/>
      <c r="H26" s="19"/>
      <c r="I26" s="19"/>
    </row>
    <row r="27" spans="2:9" x14ac:dyDescent="0.3">
      <c r="F27" s="19"/>
      <c r="G27" s="19"/>
      <c r="H27" s="19"/>
      <c r="I27" s="19"/>
    </row>
    <row r="28" spans="2:9" x14ac:dyDescent="0.3">
      <c r="F28" s="19"/>
      <c r="G28" s="19"/>
      <c r="H28" s="19"/>
      <c r="I28" s="19"/>
    </row>
    <row r="29" spans="2:9" x14ac:dyDescent="0.3">
      <c r="F29" s="19"/>
      <c r="G29" s="19"/>
      <c r="H29" s="19"/>
      <c r="I29" s="19"/>
    </row>
    <row r="30" spans="2:9" x14ac:dyDescent="0.3">
      <c r="F30" s="19"/>
      <c r="G30" s="19"/>
      <c r="H30" s="19"/>
      <c r="I30" s="19"/>
    </row>
    <row r="32" spans="2:9" x14ac:dyDescent="0.3">
      <c r="F32" s="19"/>
      <c r="G32" s="19"/>
      <c r="H32" s="19"/>
      <c r="I32" s="19"/>
    </row>
    <row r="33" spans="6:9" x14ac:dyDescent="0.3">
      <c r="F33" s="19"/>
      <c r="G33" s="19"/>
      <c r="H33" s="19"/>
      <c r="I33" s="19"/>
    </row>
    <row r="34" spans="6:9" x14ac:dyDescent="0.3">
      <c r="F34" s="19"/>
      <c r="G34" s="19"/>
      <c r="H34" s="19"/>
      <c r="I34" s="19"/>
    </row>
  </sheetData>
  <conditionalFormatting sqref="I32:I34 I6:I30">
    <cfRule type="cellIs" dxfId="1" priority="2" operator="greaterThanOrEqual">
      <formula>5000</formula>
    </cfRule>
    <cfRule type="cellIs" dxfId="0" priority="3" operator="lessThanOrEqual">
      <formula>-5000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48"/>
  <sheetViews>
    <sheetView zoomScaleNormal="100" workbookViewId="0">
      <pane ySplit="1" topLeftCell="A327" activePane="bottomLeft" state="frozen"/>
      <selection activeCell="H1" sqref="H1"/>
      <selection pane="bottomLeft" activeCell="H337" sqref="H337"/>
    </sheetView>
  </sheetViews>
  <sheetFormatPr defaultColWidth="13" defaultRowHeight="14.4" x14ac:dyDescent="0.3"/>
  <cols>
    <col min="1" max="1" width="18" customWidth="1"/>
    <col min="2" max="2" width="18" bestFit="1" customWidth="1"/>
    <col min="3" max="3" width="18.44140625" customWidth="1"/>
    <col min="4" max="4" width="8.5546875" customWidth="1"/>
    <col min="5" max="5" width="11.33203125" customWidth="1"/>
    <col min="6" max="6" width="9.33203125" style="19" customWidth="1"/>
    <col min="7" max="7" width="9.88671875" style="1" customWidth="1"/>
    <col min="8" max="8" width="68.109375" customWidth="1"/>
    <col min="9" max="9" width="16" customWidth="1"/>
    <col min="10" max="10" width="12.33203125" style="29" customWidth="1"/>
    <col min="11" max="11" width="13.21875" style="29" customWidth="1"/>
    <col min="12" max="12" width="16.88671875" style="29" customWidth="1"/>
    <col min="13" max="13" width="18.6640625" customWidth="1"/>
    <col min="15" max="64" width="13.21875" customWidth="1"/>
  </cols>
  <sheetData>
    <row r="1" spans="1:13" x14ac:dyDescent="0.3">
      <c r="A1" s="33" t="s">
        <v>20</v>
      </c>
      <c r="B1" s="34" t="s">
        <v>21</v>
      </c>
      <c r="C1" s="34" t="s">
        <v>22</v>
      </c>
      <c r="D1" s="34" t="s">
        <v>23</v>
      </c>
      <c r="E1" s="34" t="s">
        <v>24</v>
      </c>
      <c r="F1" s="35" t="s">
        <v>5</v>
      </c>
      <c r="G1" s="36" t="s">
        <v>25</v>
      </c>
      <c r="H1" s="34" t="s">
        <v>26</v>
      </c>
      <c r="I1" s="34" t="s">
        <v>27</v>
      </c>
      <c r="J1" s="37" t="s">
        <v>28</v>
      </c>
      <c r="K1" s="37" t="s">
        <v>29</v>
      </c>
      <c r="L1" s="37" t="s">
        <v>30</v>
      </c>
      <c r="M1" s="34" t="s">
        <v>31</v>
      </c>
    </row>
    <row r="2" spans="1:13" s="43" customFormat="1" x14ac:dyDescent="0.3">
      <c r="A2" s="17" t="str">
        <f>IF(ISERROR(VLOOKUP(D2,MapName!A:D,4,0)),VLOOKUP(H2,MapEdgeCases!A:B,2,0),VLOOKUP(D2,MapName!A:D,4,0))</f>
        <v>AngloGold</v>
      </c>
      <c r="B2" s="21">
        <v>45628</v>
      </c>
      <c r="C2" s="21">
        <v>45628</v>
      </c>
      <c r="D2" s="39" t="s">
        <v>32</v>
      </c>
      <c r="E2" s="39"/>
      <c r="F2" s="40">
        <v>2160</v>
      </c>
      <c r="G2" s="41"/>
      <c r="H2" s="38" t="s">
        <v>33</v>
      </c>
      <c r="I2" s="39"/>
      <c r="J2" s="42"/>
      <c r="K2" s="42"/>
      <c r="L2" s="42"/>
      <c r="M2" s="39"/>
    </row>
    <row r="3" spans="1:13" x14ac:dyDescent="0.3">
      <c r="A3" s="17" t="str">
        <f>IF(ISERROR(VLOOKUP(D3,MapName!A:D,4,0)),VLOOKUP(H3,MapEdgeCases!A:B,2,0),VLOOKUP(D3,MapName!A:D,4,0))</f>
        <v>Orosur</v>
      </c>
      <c r="B3" s="4">
        <v>44040</v>
      </c>
      <c r="C3" s="4">
        <v>44036</v>
      </c>
      <c r="D3" t="s">
        <v>34</v>
      </c>
      <c r="E3" t="s">
        <v>35</v>
      </c>
      <c r="F3" s="23">
        <v>23315</v>
      </c>
      <c r="G3" s="5">
        <f>ABS(J3)/F3</f>
        <v>4.289084280506112E-2</v>
      </c>
      <c r="H3" t="s">
        <v>36</v>
      </c>
      <c r="I3" t="s">
        <v>37</v>
      </c>
      <c r="J3" s="29">
        <v>-1000</v>
      </c>
      <c r="L3" s="29">
        <v>121080.53</v>
      </c>
      <c r="M3" t="s">
        <v>38</v>
      </c>
    </row>
    <row r="4" spans="1:13" x14ac:dyDescent="0.3">
      <c r="A4" s="17" t="str">
        <f>IF(ISERROR(VLOOKUP(D4,MapName!A:D,4,0)),VLOOKUP(H4,MapEdgeCases!A:B,2,0),VLOOKUP(D4,MapName!A:D,4,0))</f>
        <v>Gold&amp;General</v>
      </c>
      <c r="B4" s="4">
        <v>44040</v>
      </c>
      <c r="C4" s="4">
        <v>44035</v>
      </c>
      <c r="E4" t="s">
        <v>39</v>
      </c>
      <c r="F4" s="19">
        <v>59</v>
      </c>
      <c r="G4" s="5">
        <v>16.57</v>
      </c>
      <c r="H4" t="s">
        <v>40</v>
      </c>
      <c r="I4" t="s">
        <v>41</v>
      </c>
      <c r="J4" s="29">
        <v>-1000</v>
      </c>
      <c r="L4" s="29">
        <v>127072.68</v>
      </c>
      <c r="M4" t="s">
        <v>42</v>
      </c>
    </row>
    <row r="5" spans="1:13" x14ac:dyDescent="0.3">
      <c r="A5" s="17" t="str">
        <f>IF(ISERROR(VLOOKUP(D5,MapName!A:D,4,0)),VLOOKUP(H5,MapEdgeCases!A:B,2,0),VLOOKUP(D5,MapName!A:D,4,0))</f>
        <v>Centamin</v>
      </c>
      <c r="B5" s="4">
        <v>44042</v>
      </c>
      <c r="C5" s="4">
        <v>44040</v>
      </c>
      <c r="D5" t="s">
        <v>43</v>
      </c>
      <c r="E5" t="s">
        <v>44</v>
      </c>
      <c r="F5" s="23">
        <v>477</v>
      </c>
      <c r="G5" s="5">
        <v>2.08</v>
      </c>
      <c r="H5" t="s">
        <v>45</v>
      </c>
      <c r="I5" t="s">
        <v>46</v>
      </c>
      <c r="J5" s="29">
        <v>-999.27</v>
      </c>
      <c r="L5" s="29">
        <v>120081.26</v>
      </c>
      <c r="M5" t="s">
        <v>47</v>
      </c>
    </row>
    <row r="6" spans="1:13" x14ac:dyDescent="0.3">
      <c r="A6" s="17" t="str">
        <f>IF(ISERROR(VLOOKUP(D6,MapName!A:D,4,0)),VLOOKUP(H6,MapEdgeCases!A:B,2,0),VLOOKUP(D6,MapName!A:D,4,0))</f>
        <v>HighlandGold</v>
      </c>
      <c r="B6" s="4">
        <v>44053</v>
      </c>
      <c r="C6" s="4">
        <v>44049</v>
      </c>
      <c r="E6">
        <v>3236017</v>
      </c>
      <c r="F6" s="19">
        <v>334</v>
      </c>
      <c r="G6" s="5">
        <v>2.96</v>
      </c>
      <c r="H6" t="s">
        <v>48</v>
      </c>
      <c r="I6" t="s">
        <v>49</v>
      </c>
      <c r="J6" s="29">
        <v>-997.76</v>
      </c>
      <c r="L6" s="29">
        <v>117701.39</v>
      </c>
      <c r="M6" t="s">
        <v>50</v>
      </c>
    </row>
    <row r="7" spans="1:13" x14ac:dyDescent="0.3">
      <c r="A7" s="17" t="str">
        <f>IF(ISERROR(VLOOKUP(D7,MapName!A:D,4,0)),VLOOKUP(H7,MapEdgeCases!A:B,2,0),VLOOKUP(D7,MapName!A:D,4,0))</f>
        <v>Gold&amp;General</v>
      </c>
      <c r="B7" s="4">
        <v>44054</v>
      </c>
      <c r="C7" s="4">
        <v>44049</v>
      </c>
      <c r="E7" t="s">
        <v>39</v>
      </c>
      <c r="F7" s="19">
        <v>-59</v>
      </c>
      <c r="G7" s="5">
        <v>17.09</v>
      </c>
      <c r="H7" t="s">
        <v>40</v>
      </c>
      <c r="I7" t="s">
        <v>51</v>
      </c>
      <c r="K7" s="29">
        <v>1015.15</v>
      </c>
      <c r="L7" s="29">
        <v>118716.54</v>
      </c>
      <c r="M7" t="s">
        <v>42</v>
      </c>
    </row>
    <row r="8" spans="1:13" x14ac:dyDescent="0.3">
      <c r="A8" s="17" t="str">
        <f>IF(ISERROR(VLOOKUP(D8,MapName!A:D,4,0)),VLOOKUP(H8,MapEdgeCases!A:B,2,0),VLOOKUP(D8,MapName!A:D,4,0))</f>
        <v>Orosur</v>
      </c>
      <c r="B8" s="4">
        <v>44076</v>
      </c>
      <c r="C8" s="4">
        <v>44071</v>
      </c>
      <c r="D8" t="s">
        <v>34</v>
      </c>
      <c r="E8" t="s">
        <v>35</v>
      </c>
      <c r="F8" s="23">
        <v>-23315</v>
      </c>
      <c r="G8" s="5">
        <f>-K8/F8</f>
        <v>4.3957109157194932E-2</v>
      </c>
      <c r="H8" t="s">
        <v>36</v>
      </c>
      <c r="I8" t="s">
        <v>52</v>
      </c>
      <c r="K8" s="29">
        <v>1024.8599999999999</v>
      </c>
      <c r="L8" s="29">
        <v>110352.18</v>
      </c>
      <c r="M8" t="s">
        <v>38</v>
      </c>
    </row>
    <row r="9" spans="1:13" x14ac:dyDescent="0.3">
      <c r="A9" s="17" t="str">
        <f>IF(ISERROR(VLOOKUP(D9,MapName!A:D,4,0)),VLOOKUP(H9,MapEdgeCases!A:B,2,0),VLOOKUP(D9,MapName!A:D,4,0))</f>
        <v>Centamin</v>
      </c>
      <c r="B9" s="4">
        <v>44085</v>
      </c>
      <c r="C9" s="4">
        <v>44085</v>
      </c>
      <c r="D9" t="s">
        <v>43</v>
      </c>
      <c r="E9" t="s">
        <v>44</v>
      </c>
      <c r="F9" s="23"/>
      <c r="H9" t="s">
        <v>53</v>
      </c>
      <c r="K9" s="29">
        <v>22.19</v>
      </c>
      <c r="L9" s="29">
        <v>143145.43</v>
      </c>
      <c r="M9" t="s">
        <v>47</v>
      </c>
    </row>
    <row r="10" spans="1:13" x14ac:dyDescent="0.3">
      <c r="A10" s="17" t="str">
        <f>IF(ISERROR(VLOOKUP(D10,MapName!A:D,4,0)),VLOOKUP(H10,MapEdgeCases!A:B,2,0),VLOOKUP(D10,MapName!A:D,4,0))</f>
        <v>Centamin</v>
      </c>
      <c r="B10" s="4">
        <v>44099</v>
      </c>
      <c r="C10" s="4">
        <v>44097</v>
      </c>
      <c r="D10" t="s">
        <v>43</v>
      </c>
      <c r="E10" t="s">
        <v>44</v>
      </c>
      <c r="F10" s="23">
        <v>493</v>
      </c>
      <c r="G10" s="5">
        <v>2.0099999999999998</v>
      </c>
      <c r="H10" t="s">
        <v>45</v>
      </c>
      <c r="I10" t="s">
        <v>54</v>
      </c>
      <c r="J10" s="29">
        <v>-998.31</v>
      </c>
      <c r="L10" s="29">
        <v>110088.83</v>
      </c>
      <c r="M10" t="s">
        <v>47</v>
      </c>
    </row>
    <row r="11" spans="1:13" x14ac:dyDescent="0.3">
      <c r="A11" s="17" t="str">
        <f>IF(ISERROR(VLOOKUP(D11,MapName!A:D,4,0)),VLOOKUP(H11,MapEdgeCases!A:B,2,0),VLOOKUP(D11,MapName!A:D,4,0))</f>
        <v>Centamin</v>
      </c>
      <c r="B11" s="4">
        <v>44102</v>
      </c>
      <c r="C11" s="4">
        <v>44098</v>
      </c>
      <c r="D11" t="s">
        <v>43</v>
      </c>
      <c r="E11" t="s">
        <v>44</v>
      </c>
      <c r="F11" s="23">
        <v>510</v>
      </c>
      <c r="G11" s="5">
        <v>1.94</v>
      </c>
      <c r="H11" t="s">
        <v>45</v>
      </c>
      <c r="I11" t="s">
        <v>55</v>
      </c>
      <c r="J11" s="29">
        <v>-998.73</v>
      </c>
      <c r="L11" s="29">
        <v>109090.1</v>
      </c>
      <c r="M11" t="s">
        <v>47</v>
      </c>
    </row>
    <row r="12" spans="1:13" x14ac:dyDescent="0.3">
      <c r="A12" s="17" t="str">
        <f>IF(ISERROR(VLOOKUP(D12,MapName!A:D,4,0)),VLOOKUP(H12,MapEdgeCases!A:B,2,0),VLOOKUP(D12,MapName!A:D,4,0))</f>
        <v>Centamin</v>
      </c>
      <c r="B12" s="4">
        <v>44109</v>
      </c>
      <c r="C12" s="4">
        <v>44105</v>
      </c>
      <c r="D12" t="s">
        <v>43</v>
      </c>
      <c r="E12" t="s">
        <v>44</v>
      </c>
      <c r="F12" s="23">
        <v>2469</v>
      </c>
      <c r="G12" s="5">
        <v>2.02</v>
      </c>
      <c r="H12" t="s">
        <v>45</v>
      </c>
      <c r="I12" t="s">
        <v>56</v>
      </c>
      <c r="J12" s="29">
        <v>-4998.8100000000004</v>
      </c>
      <c r="L12" s="29">
        <v>98142.16</v>
      </c>
      <c r="M12" t="s">
        <v>47</v>
      </c>
    </row>
    <row r="13" spans="1:13" x14ac:dyDescent="0.3">
      <c r="A13" s="17" t="str">
        <f>IF(ISERROR(VLOOKUP(D13,MapName!A:D,4,0)),VLOOKUP(H13,MapEdgeCases!A:B,2,0),VLOOKUP(D13,MapName!A:D,4,0))</f>
        <v>Centamin</v>
      </c>
      <c r="B13" s="4">
        <v>44110</v>
      </c>
      <c r="C13" s="4">
        <v>44106</v>
      </c>
      <c r="D13" t="s">
        <v>43</v>
      </c>
      <c r="E13" t="s">
        <v>44</v>
      </c>
      <c r="F13" s="23">
        <v>2999</v>
      </c>
      <c r="G13" s="5">
        <v>1.66</v>
      </c>
      <c r="H13" t="s">
        <v>45</v>
      </c>
      <c r="I13" t="s">
        <v>57</v>
      </c>
      <c r="J13" s="29">
        <v>-4999.7700000000004</v>
      </c>
      <c r="L13" s="29">
        <v>93142.39</v>
      </c>
      <c r="M13" t="s">
        <v>47</v>
      </c>
    </row>
    <row r="14" spans="1:13" x14ac:dyDescent="0.3">
      <c r="A14" s="17" t="str">
        <f>IF(ISERROR(VLOOKUP(D14,MapName!A:D,4,0)),VLOOKUP(H14,MapEdgeCases!A:B,2,0),VLOOKUP(D14,MapName!A:D,4,0))</f>
        <v>Orosur</v>
      </c>
      <c r="B14" s="4">
        <v>44124</v>
      </c>
      <c r="C14" s="4">
        <v>44120</v>
      </c>
      <c r="D14" t="s">
        <v>34</v>
      </c>
      <c r="E14" t="s">
        <v>35</v>
      </c>
      <c r="F14" s="23">
        <v>2563</v>
      </c>
      <c r="G14" s="5">
        <f>ABS(J14)/F14</f>
        <v>0.39011705033164262</v>
      </c>
      <c r="H14" t="s">
        <v>36</v>
      </c>
      <c r="I14" t="s">
        <v>58</v>
      </c>
      <c r="J14" s="29">
        <v>-999.87</v>
      </c>
      <c r="L14" s="29">
        <v>110244.94</v>
      </c>
      <c r="M14" t="s">
        <v>38</v>
      </c>
    </row>
    <row r="15" spans="1:13" x14ac:dyDescent="0.3">
      <c r="A15" s="17" t="str">
        <f>IF(ISERROR(VLOOKUP(D15,MapName!A:D,4,0)),VLOOKUP(H15,MapEdgeCases!A:B,2,0),VLOOKUP(D15,MapName!A:D,4,0))</f>
        <v>Orosur</v>
      </c>
      <c r="B15" s="4">
        <v>44124</v>
      </c>
      <c r="C15" s="4">
        <v>44120</v>
      </c>
      <c r="D15" t="s">
        <v>34</v>
      </c>
      <c r="E15" t="s">
        <v>35</v>
      </c>
      <c r="F15" s="23">
        <v>2285</v>
      </c>
      <c r="G15" s="5">
        <f>ABS(J15)/F15</f>
        <v>0.43749671772428883</v>
      </c>
      <c r="H15" t="s">
        <v>36</v>
      </c>
      <c r="I15" t="s">
        <v>59</v>
      </c>
      <c r="J15" s="29">
        <v>-999.68</v>
      </c>
      <c r="L15" s="29">
        <v>111244.81</v>
      </c>
      <c r="M15" t="s">
        <v>38</v>
      </c>
    </row>
    <row r="16" spans="1:13" x14ac:dyDescent="0.3">
      <c r="A16" s="17" t="str">
        <f>IF(ISERROR(VLOOKUP(D16,MapName!A:D,4,0)),VLOOKUP(H16,MapEdgeCases!A:B,2,0),VLOOKUP(D16,MapName!A:D,4,0))</f>
        <v>HighlandGold</v>
      </c>
      <c r="B16" s="4">
        <v>44127</v>
      </c>
      <c r="C16" s="4">
        <v>44127</v>
      </c>
      <c r="E16">
        <v>3236017</v>
      </c>
      <c r="F16" s="24">
        <v>-334</v>
      </c>
      <c r="H16" t="s">
        <v>48</v>
      </c>
      <c r="K16" s="29">
        <v>1002</v>
      </c>
      <c r="L16" s="29">
        <v>106252.34</v>
      </c>
      <c r="M16" t="s">
        <v>50</v>
      </c>
    </row>
    <row r="17" spans="1:13" x14ac:dyDescent="0.3">
      <c r="A17" s="17" t="str">
        <f>IF(ISERROR(VLOOKUP(D17,MapName!A:D,4,0)),VLOOKUP(H17,MapEdgeCases!A:B,2,0),VLOOKUP(D17,MapName!A:D,4,0))</f>
        <v>Centamin</v>
      </c>
      <c r="B17" s="4">
        <v>44133</v>
      </c>
      <c r="C17" s="4">
        <v>44131</v>
      </c>
      <c r="D17" t="s">
        <v>43</v>
      </c>
      <c r="E17" t="s">
        <v>44</v>
      </c>
      <c r="F17" s="23">
        <v>1539</v>
      </c>
      <c r="G17" s="5">
        <v>1.29</v>
      </c>
      <c r="H17" t="s">
        <v>45</v>
      </c>
      <c r="I17" t="s">
        <v>60</v>
      </c>
      <c r="J17" s="29">
        <v>-1998.8</v>
      </c>
      <c r="L17" s="29">
        <v>104284.63</v>
      </c>
      <c r="M17" t="s">
        <v>47</v>
      </c>
    </row>
    <row r="18" spans="1:13" x14ac:dyDescent="0.3">
      <c r="A18" s="17" t="str">
        <f>IF(ISERROR(VLOOKUP(D18,MapName!A:D,4,0)),VLOOKUP(H18,MapEdgeCases!A:B,2,0),VLOOKUP(D18,MapName!A:D,4,0))</f>
        <v>Orosur</v>
      </c>
      <c r="B18" s="4">
        <v>44186</v>
      </c>
      <c r="C18" s="4">
        <v>44182</v>
      </c>
      <c r="D18" t="s">
        <v>34</v>
      </c>
      <c r="E18" t="s">
        <v>35</v>
      </c>
      <c r="F18" s="23">
        <v>2830</v>
      </c>
      <c r="G18" s="5">
        <f>ABS(J18)/F18</f>
        <v>0.17662190812720846</v>
      </c>
      <c r="H18" t="s">
        <v>36</v>
      </c>
      <c r="I18" t="s">
        <v>61</v>
      </c>
      <c r="J18" s="29">
        <v>-499.84</v>
      </c>
      <c r="L18" s="29">
        <v>72466.86</v>
      </c>
      <c r="M18" t="s">
        <v>38</v>
      </c>
    </row>
    <row r="19" spans="1:13" x14ac:dyDescent="0.3">
      <c r="A19" s="17" t="str">
        <f>IF(ISERROR(VLOOKUP(D19,MapName!A:D,4,0)),VLOOKUP(H19,MapEdgeCases!A:B,2,0),VLOOKUP(D19,MapName!A:D,4,0))</f>
        <v>Orosur</v>
      </c>
      <c r="B19" s="4">
        <v>44188</v>
      </c>
      <c r="C19" s="4">
        <v>44186</v>
      </c>
      <c r="D19" t="s">
        <v>34</v>
      </c>
      <c r="E19" t="s">
        <v>35</v>
      </c>
      <c r="F19" s="23">
        <v>4556</v>
      </c>
      <c r="G19" s="5">
        <f>ABS(J19)/F19</f>
        <v>0.21945346795434592</v>
      </c>
      <c r="H19" t="s">
        <v>36</v>
      </c>
      <c r="I19" t="s">
        <v>62</v>
      </c>
      <c r="J19" s="29">
        <v>-999.83</v>
      </c>
      <c r="L19" s="29">
        <v>95862.56</v>
      </c>
      <c r="M19" t="s">
        <v>38</v>
      </c>
    </row>
    <row r="20" spans="1:13" x14ac:dyDescent="0.3">
      <c r="A20" s="17" t="str">
        <f>IF(ISERROR(VLOOKUP(D20,MapName!A:D,4,0)),VLOOKUP(H20,MapEdgeCases!A:B,2,0),VLOOKUP(D20,MapName!A:D,4,0))</f>
        <v>Orosur</v>
      </c>
      <c r="B20" s="4">
        <v>44188</v>
      </c>
      <c r="C20" s="4">
        <v>44186</v>
      </c>
      <c r="D20" t="s">
        <v>34</v>
      </c>
      <c r="E20" t="s">
        <v>35</v>
      </c>
      <c r="F20" s="23">
        <v>2275</v>
      </c>
      <c r="G20" s="5">
        <f>ABS(J20)/F20</f>
        <v>0.21976263736263735</v>
      </c>
      <c r="H20" t="s">
        <v>36</v>
      </c>
      <c r="I20" t="s">
        <v>63</v>
      </c>
      <c r="J20" s="29">
        <v>-499.96</v>
      </c>
      <c r="L20" s="29">
        <v>84242.31</v>
      </c>
      <c r="M20" t="s">
        <v>38</v>
      </c>
    </row>
    <row r="21" spans="1:13" x14ac:dyDescent="0.3">
      <c r="A21" s="17" t="str">
        <f>IF(ISERROR(VLOOKUP(D21,MapName!A:D,4,0)),VLOOKUP(H21,MapEdgeCases!A:B,2,0),VLOOKUP(D21,MapName!A:D,4,0))</f>
        <v>Orosur</v>
      </c>
      <c r="B21" s="4">
        <v>44189</v>
      </c>
      <c r="C21" s="4">
        <v>44187</v>
      </c>
      <c r="D21" t="s">
        <v>34</v>
      </c>
      <c r="E21" t="s">
        <v>35</v>
      </c>
      <c r="F21" s="23">
        <v>4972</v>
      </c>
      <c r="G21" s="5">
        <f>ABS(J21)/F21</f>
        <v>0.20110619469026547</v>
      </c>
      <c r="H21" t="s">
        <v>36</v>
      </c>
      <c r="I21" t="s">
        <v>64</v>
      </c>
      <c r="J21" s="29">
        <v>-999.9</v>
      </c>
      <c r="L21" s="29">
        <v>94862.66</v>
      </c>
      <c r="M21" t="s">
        <v>38</v>
      </c>
    </row>
    <row r="22" spans="1:13" x14ac:dyDescent="0.3">
      <c r="A22" s="17" t="str">
        <f>IF(ISERROR(VLOOKUP(D22,MapName!A:D,4,0)),VLOOKUP(H22,MapEdgeCases!A:B,2,0),VLOOKUP(D22,MapName!A:D,4,0))</f>
        <v>Orosur</v>
      </c>
      <c r="B22" s="4">
        <v>44195</v>
      </c>
      <c r="C22" s="4">
        <v>44189</v>
      </c>
      <c r="D22" t="s">
        <v>34</v>
      </c>
      <c r="E22" t="s">
        <v>35</v>
      </c>
      <c r="F22" s="23">
        <v>20048</v>
      </c>
      <c r="G22" s="5">
        <f>ABS(J22)/F22</f>
        <v>0.24939844373503589</v>
      </c>
      <c r="H22" t="s">
        <v>36</v>
      </c>
      <c r="I22" t="s">
        <v>65</v>
      </c>
      <c r="J22" s="29">
        <v>-4999.9399999999996</v>
      </c>
      <c r="L22" s="29">
        <v>39919.279999999999</v>
      </c>
      <c r="M22" t="s">
        <v>38</v>
      </c>
    </row>
    <row r="23" spans="1:13" x14ac:dyDescent="0.3">
      <c r="A23" s="17" t="str">
        <f>IF(ISERROR(VLOOKUP(D23,MapName!A:D,4,0)),VLOOKUP(H23,MapEdgeCases!A:B,2,0),VLOOKUP(D23,MapName!A:D,4,0))</f>
        <v>Centamin</v>
      </c>
      <c r="B23" s="4">
        <v>44195</v>
      </c>
      <c r="C23" s="4">
        <v>44189</v>
      </c>
      <c r="D23" t="s">
        <v>43</v>
      </c>
      <c r="E23" t="s">
        <v>44</v>
      </c>
      <c r="F23" s="23">
        <v>4031</v>
      </c>
      <c r="G23" s="5">
        <v>1.24</v>
      </c>
      <c r="H23" t="s">
        <v>45</v>
      </c>
      <c r="I23" t="s">
        <v>66</v>
      </c>
      <c r="J23" s="29">
        <v>-4999.8900000000003</v>
      </c>
      <c r="L23" s="29">
        <v>54905.58</v>
      </c>
      <c r="M23" t="s">
        <v>47</v>
      </c>
    </row>
    <row r="24" spans="1:13" x14ac:dyDescent="0.3">
      <c r="A24" s="17" t="str">
        <f>IF(ISERROR(VLOOKUP(D24,MapName!A:D,4,0)),VLOOKUP(H24,MapEdgeCases!A:B,2,0),VLOOKUP(D24,MapName!A:D,4,0))</f>
        <v>Orosur</v>
      </c>
      <c r="B24" s="4">
        <v>44216</v>
      </c>
      <c r="C24" s="4">
        <v>44214</v>
      </c>
      <c r="D24" t="s">
        <v>34</v>
      </c>
      <c r="E24" t="s">
        <v>35</v>
      </c>
      <c r="F24" s="23">
        <v>-20048</v>
      </c>
      <c r="G24" s="5">
        <f>-K24/F24</f>
        <v>0.26110135674381485</v>
      </c>
      <c r="H24" t="s">
        <v>36</v>
      </c>
      <c r="I24" t="s">
        <v>67</v>
      </c>
      <c r="K24" s="29">
        <v>5234.5600000000004</v>
      </c>
      <c r="L24" s="29">
        <v>19367.57</v>
      </c>
      <c r="M24" t="s">
        <v>38</v>
      </c>
    </row>
    <row r="25" spans="1:13" x14ac:dyDescent="0.3">
      <c r="A25" s="17" t="str">
        <f>IF(ISERROR(VLOOKUP(D25,MapName!A:D,4,0)),VLOOKUP(H25,MapEdgeCases!A:B,2,0),VLOOKUP(D25,MapName!A:D,4,0))</f>
        <v>Orosur</v>
      </c>
      <c r="B25" s="4">
        <v>44223</v>
      </c>
      <c r="C25" s="4">
        <v>44221</v>
      </c>
      <c r="D25" t="s">
        <v>34</v>
      </c>
      <c r="E25" t="s">
        <v>35</v>
      </c>
      <c r="F25" s="23">
        <v>-19481</v>
      </c>
      <c r="G25" s="5">
        <f>-K25/F25</f>
        <v>0.28509008777783484</v>
      </c>
      <c r="H25" t="s">
        <v>36</v>
      </c>
      <c r="I25" t="s">
        <v>68</v>
      </c>
      <c r="K25" s="29">
        <v>5553.84</v>
      </c>
      <c r="L25" s="29">
        <v>26277.68</v>
      </c>
      <c r="M25" t="s">
        <v>38</v>
      </c>
    </row>
    <row r="26" spans="1:13" x14ac:dyDescent="0.3">
      <c r="A26" s="17" t="str">
        <f>IF(ISERROR(VLOOKUP(D26,MapName!A:D,4,0)),VLOOKUP(H26,MapEdgeCases!A:B,2,0),VLOOKUP(D26,MapName!A:D,4,0))</f>
        <v>Royal Dutch Shell Ord</v>
      </c>
      <c r="B26" s="4">
        <v>44232</v>
      </c>
      <c r="C26" s="4">
        <v>44230</v>
      </c>
      <c r="D26" t="s">
        <v>69</v>
      </c>
      <c r="E26" t="s">
        <v>70</v>
      </c>
      <c r="F26" s="23">
        <v>4515</v>
      </c>
      <c r="G26" s="5">
        <v>1.1000000000000001</v>
      </c>
      <c r="H26" t="s">
        <v>71</v>
      </c>
      <c r="I26" t="s">
        <v>72</v>
      </c>
      <c r="J26" s="29">
        <v>-4999.7700000000004</v>
      </c>
      <c r="L26" s="29">
        <v>32010.75</v>
      </c>
      <c r="M26" t="s">
        <v>73</v>
      </c>
    </row>
    <row r="27" spans="1:13" x14ac:dyDescent="0.3">
      <c r="A27" s="17" t="str">
        <f>IF(ISERROR(VLOOKUP(D27,MapName!A:D,4,0)),VLOOKUP(H27,MapEdgeCases!A:B,2,0),VLOOKUP(D27,MapName!A:D,4,0))</f>
        <v>Orosur</v>
      </c>
      <c r="B27" s="4">
        <v>44253</v>
      </c>
      <c r="C27" s="4">
        <v>44251</v>
      </c>
      <c r="D27" t="s">
        <v>34</v>
      </c>
      <c r="E27" t="s">
        <v>35</v>
      </c>
      <c r="F27" s="23">
        <v>3136</v>
      </c>
      <c r="G27" s="5">
        <f>-J27/F27</f>
        <v>0.25954719387755104</v>
      </c>
      <c r="H27" t="s">
        <v>36</v>
      </c>
      <c r="I27" t="s">
        <v>74</v>
      </c>
      <c r="J27" s="29">
        <v>-813.94</v>
      </c>
      <c r="L27" s="29">
        <v>66529.41</v>
      </c>
      <c r="M27" t="s">
        <v>38</v>
      </c>
    </row>
    <row r="28" spans="1:13" x14ac:dyDescent="0.3">
      <c r="A28" s="17" t="str">
        <f>IF(ISERROR(VLOOKUP(D28,MapName!A:D,4,0)),VLOOKUP(H28,MapEdgeCases!A:B,2,0),VLOOKUP(D28,MapName!A:D,4,0))</f>
        <v>Royal Dutch Shell Ord</v>
      </c>
      <c r="B28" s="4">
        <v>44258</v>
      </c>
      <c r="C28" s="4">
        <v>44256</v>
      </c>
      <c r="D28" t="s">
        <v>69</v>
      </c>
      <c r="E28" t="s">
        <v>70</v>
      </c>
      <c r="F28" s="19">
        <v>4648</v>
      </c>
      <c r="G28" s="5">
        <v>1.07</v>
      </c>
      <c r="H28" t="s">
        <v>71</v>
      </c>
      <c r="I28" t="s">
        <v>75</v>
      </c>
      <c r="J28" s="29">
        <v>-4999.21</v>
      </c>
      <c r="L28" s="29">
        <v>47712.14</v>
      </c>
      <c r="M28" t="s">
        <v>73</v>
      </c>
    </row>
    <row r="29" spans="1:13" x14ac:dyDescent="0.3">
      <c r="A29" s="17" t="str">
        <f>IF(ISERROR(VLOOKUP(D29,MapName!A:D,4,0)),VLOOKUP(H29,MapEdgeCases!A:B,2,0),VLOOKUP(D29,MapName!A:D,4,0))</f>
        <v>Royal Dutch Shell Ord</v>
      </c>
      <c r="B29" s="4">
        <v>44281</v>
      </c>
      <c r="C29" s="4">
        <v>44281</v>
      </c>
      <c r="D29" t="s">
        <v>69</v>
      </c>
      <c r="E29" t="s">
        <v>70</v>
      </c>
      <c r="H29" t="s">
        <v>76</v>
      </c>
      <c r="K29" s="29">
        <v>118.66</v>
      </c>
      <c r="L29" s="29">
        <v>10855.89</v>
      </c>
      <c r="M29" t="s">
        <v>73</v>
      </c>
    </row>
    <row r="30" spans="1:13" x14ac:dyDescent="0.3">
      <c r="A30" s="17" t="str">
        <f>IF(ISERROR(VLOOKUP(D30,MapName!A:D,4,0)),VLOOKUP(H30,MapEdgeCases!A:B,2,0),VLOOKUP(D30,MapName!A:D,4,0))</f>
        <v>Orosur</v>
      </c>
      <c r="B30" s="4">
        <v>44301</v>
      </c>
      <c r="C30" s="4">
        <v>44299</v>
      </c>
      <c r="D30" t="s">
        <v>34</v>
      </c>
      <c r="E30" t="s">
        <v>35</v>
      </c>
      <c r="F30" s="23">
        <v>1497</v>
      </c>
      <c r="G30" s="5">
        <f>-J30/F30</f>
        <v>0.21100200400801603</v>
      </c>
      <c r="H30" t="s">
        <v>36</v>
      </c>
      <c r="I30" t="s">
        <v>77</v>
      </c>
      <c r="J30" s="29">
        <v>-315.87</v>
      </c>
      <c r="L30" s="29">
        <v>45354.52</v>
      </c>
      <c r="M30" t="s">
        <v>38</v>
      </c>
    </row>
    <row r="31" spans="1:13" x14ac:dyDescent="0.3">
      <c r="A31" s="17" t="str">
        <f>IF(ISERROR(VLOOKUP(D31,MapName!A:D,4,0)),VLOOKUP(H31,MapEdgeCases!A:B,2,0),VLOOKUP(D31,MapName!A:D,4,0))</f>
        <v>Orosur</v>
      </c>
      <c r="B31" s="4">
        <v>44302</v>
      </c>
      <c r="C31" s="4">
        <v>44300</v>
      </c>
      <c r="D31" t="s">
        <v>34</v>
      </c>
      <c r="E31" t="s">
        <v>35</v>
      </c>
      <c r="F31" s="23">
        <v>2536</v>
      </c>
      <c r="G31" s="5">
        <f>-J31/F31</f>
        <v>0.19714905362776025</v>
      </c>
      <c r="H31" t="s">
        <v>36</v>
      </c>
      <c r="I31" t="s">
        <v>78</v>
      </c>
      <c r="J31" s="29">
        <v>-499.97</v>
      </c>
      <c r="L31" s="29">
        <v>44854.55</v>
      </c>
      <c r="M31" t="s">
        <v>38</v>
      </c>
    </row>
    <row r="32" spans="1:13" x14ac:dyDescent="0.3">
      <c r="A32" s="17" t="str">
        <f>IF(ISERROR(VLOOKUP(D32,MapName!A:D,4,0)),VLOOKUP(H32,MapEdgeCases!A:B,2,0),VLOOKUP(D32,MapName!A:D,4,0))</f>
        <v>BAT</v>
      </c>
      <c r="B32" s="4">
        <v>44340</v>
      </c>
      <c r="C32" s="4">
        <v>44336</v>
      </c>
      <c r="D32" t="s">
        <v>79</v>
      </c>
      <c r="E32">
        <v>287580</v>
      </c>
      <c r="F32" s="19">
        <v>35</v>
      </c>
      <c r="G32" s="5">
        <v>27.6</v>
      </c>
      <c r="H32" t="s">
        <v>80</v>
      </c>
      <c r="I32" t="s">
        <v>81</v>
      </c>
      <c r="J32" s="29">
        <v>-978.66</v>
      </c>
      <c r="L32" s="29">
        <v>40818.47</v>
      </c>
      <c r="M32" t="s">
        <v>82</v>
      </c>
    </row>
    <row r="33" spans="1:13" x14ac:dyDescent="0.3">
      <c r="A33" s="17" t="str">
        <f>IF(ISERROR(VLOOKUP(D33,MapName!A:D,4,0)),VLOOKUP(H33,MapEdgeCases!A:B,2,0),VLOOKUP(D33,MapName!A:D,4,0))</f>
        <v>Centamin</v>
      </c>
      <c r="B33" s="4">
        <v>44362</v>
      </c>
      <c r="C33" s="4">
        <v>44362</v>
      </c>
      <c r="D33" t="s">
        <v>43</v>
      </c>
      <c r="E33" t="s">
        <v>44</v>
      </c>
      <c r="H33" t="s">
        <v>83</v>
      </c>
      <c r="K33" s="29">
        <v>266.06</v>
      </c>
      <c r="L33" s="29">
        <v>18720.14</v>
      </c>
      <c r="M33" t="s">
        <v>47</v>
      </c>
    </row>
    <row r="34" spans="1:13" x14ac:dyDescent="0.3">
      <c r="A34" s="17" t="str">
        <f>IF(ISERROR(VLOOKUP(D34,MapName!A:D,4,0)),VLOOKUP(H34,MapEdgeCases!A:B,2,0),VLOOKUP(D34,MapName!A:D,4,0))</f>
        <v>BAT</v>
      </c>
      <c r="B34" s="4">
        <v>44368</v>
      </c>
      <c r="C34" s="4">
        <v>44364</v>
      </c>
      <c r="D34" t="s">
        <v>79</v>
      </c>
      <c r="E34">
        <v>287580</v>
      </c>
      <c r="F34" s="19">
        <v>-35</v>
      </c>
      <c r="G34" s="5">
        <v>28.38</v>
      </c>
      <c r="H34" t="s">
        <v>80</v>
      </c>
      <c r="I34" t="s">
        <v>84</v>
      </c>
      <c r="K34" s="29">
        <v>985.17</v>
      </c>
      <c r="L34" s="29">
        <v>29946.59</v>
      </c>
      <c r="M34" t="s">
        <v>82</v>
      </c>
    </row>
    <row r="35" spans="1:13" x14ac:dyDescent="0.3">
      <c r="A35" s="17" t="str">
        <f>IF(ISERROR(VLOOKUP(D35,MapName!A:D,4,0)),VLOOKUP(H35,MapEdgeCases!A:B,2,0),VLOOKUP(D35,MapName!A:D,4,0))</f>
        <v>Royal Dutch Shell Ord</v>
      </c>
      <c r="B35" s="4">
        <v>44372</v>
      </c>
      <c r="C35" s="4">
        <v>44372</v>
      </c>
      <c r="D35" t="s">
        <v>69</v>
      </c>
      <c r="E35" t="s">
        <v>70</v>
      </c>
      <c r="H35" t="s">
        <v>76</v>
      </c>
      <c r="K35" s="29">
        <v>119.11</v>
      </c>
      <c r="L35" s="29">
        <v>30070.18</v>
      </c>
      <c r="M35" t="s">
        <v>73</v>
      </c>
    </row>
    <row r="36" spans="1:13" x14ac:dyDescent="0.3">
      <c r="A36" s="17" t="str">
        <f>IF(ISERROR(VLOOKUP(D36,MapName!A:D,4,0)),VLOOKUP(H36,MapEdgeCases!A:B,2,0),VLOOKUP(D36,MapName!A:D,4,0))</f>
        <v>Centamin</v>
      </c>
      <c r="B36" s="4">
        <v>44382</v>
      </c>
      <c r="C36" s="4">
        <v>44378</v>
      </c>
      <c r="D36" t="s">
        <v>43</v>
      </c>
      <c r="E36" t="s">
        <v>44</v>
      </c>
      <c r="F36" s="23">
        <v>4819</v>
      </c>
      <c r="G36" s="5">
        <v>1.04</v>
      </c>
      <c r="H36" t="s">
        <v>45</v>
      </c>
      <c r="I36" t="s">
        <v>85</v>
      </c>
      <c r="J36" s="29">
        <v>-4999.51</v>
      </c>
      <c r="L36" s="29">
        <v>10075.91</v>
      </c>
      <c r="M36" t="s">
        <v>47</v>
      </c>
    </row>
    <row r="37" spans="1:13" x14ac:dyDescent="0.3">
      <c r="A37" s="17" t="str">
        <f>IF(ISERROR(VLOOKUP(D37,MapName!A:D,4,0)),VLOOKUP(H37,MapEdgeCases!A:B,2,0),VLOOKUP(D37,MapName!A:D,4,0))</f>
        <v>Centamin</v>
      </c>
      <c r="B37" s="4">
        <v>44382</v>
      </c>
      <c r="C37" s="4">
        <v>44378</v>
      </c>
      <c r="D37" t="s">
        <v>43</v>
      </c>
      <c r="E37" t="s">
        <v>44</v>
      </c>
      <c r="F37" s="23">
        <v>4870</v>
      </c>
      <c r="G37" s="5">
        <v>1.02</v>
      </c>
      <c r="H37" t="s">
        <v>45</v>
      </c>
      <c r="I37" t="s">
        <v>86</v>
      </c>
      <c r="J37" s="29">
        <v>-4999.4399999999996</v>
      </c>
      <c r="L37" s="29">
        <v>15075.42</v>
      </c>
      <c r="M37" t="s">
        <v>47</v>
      </c>
    </row>
    <row r="38" spans="1:13" x14ac:dyDescent="0.3">
      <c r="A38" s="17" t="str">
        <f>IF(ISERROR(VLOOKUP(D38,MapName!A:D,4,0)),VLOOKUP(H38,MapEdgeCases!A:B,2,0),VLOOKUP(D38,MapName!A:D,4,0))</f>
        <v>Orosur</v>
      </c>
      <c r="B38" s="4">
        <v>44385</v>
      </c>
      <c r="C38" s="4">
        <v>44383</v>
      </c>
      <c r="D38" t="s">
        <v>34</v>
      </c>
      <c r="E38" t="s">
        <v>35</v>
      </c>
      <c r="F38" s="23">
        <v>-2536</v>
      </c>
      <c r="G38" s="5">
        <f>-K38/F38</f>
        <v>0.20184936908517351</v>
      </c>
      <c r="H38" t="s">
        <v>36</v>
      </c>
      <c r="I38" t="s">
        <v>87</v>
      </c>
      <c r="K38" s="29">
        <v>511.89</v>
      </c>
      <c r="L38" s="29">
        <v>15697.06</v>
      </c>
      <c r="M38" t="s">
        <v>38</v>
      </c>
    </row>
    <row r="39" spans="1:13" x14ac:dyDescent="0.3">
      <c r="A39" s="17" t="str">
        <f>IF(ISERROR(VLOOKUP(D39,MapName!A:D,4,0)),VLOOKUP(H39,MapEdgeCases!A:B,2,0),VLOOKUP(D39,MapName!A:D,4,0))</f>
        <v>Royal Dutch Shell Ord</v>
      </c>
      <c r="B39" s="4">
        <v>44445</v>
      </c>
      <c r="C39" s="4">
        <v>44441</v>
      </c>
      <c r="D39" t="s">
        <v>69</v>
      </c>
      <c r="E39" t="s">
        <v>70</v>
      </c>
      <c r="F39" s="19">
        <v>1852</v>
      </c>
      <c r="G39" s="5">
        <v>1.07</v>
      </c>
      <c r="H39" t="s">
        <v>71</v>
      </c>
      <c r="I39" t="s">
        <v>88</v>
      </c>
      <c r="J39" s="29">
        <v>-1999.43</v>
      </c>
      <c r="L39" s="29">
        <v>15689.28</v>
      </c>
      <c r="M39" t="s">
        <v>73</v>
      </c>
    </row>
    <row r="40" spans="1:13" x14ac:dyDescent="0.3">
      <c r="A40" s="17" t="str">
        <f>IF(ISERROR(VLOOKUP(D40,MapName!A:D,4,0)),VLOOKUP(H40,MapEdgeCases!A:B,2,0),VLOOKUP(D40,MapName!A:D,4,0))</f>
        <v>Royal Dutch Shell Ord</v>
      </c>
      <c r="B40" s="4">
        <v>44446</v>
      </c>
      <c r="C40" s="4">
        <v>44442</v>
      </c>
      <c r="D40" t="s">
        <v>69</v>
      </c>
      <c r="E40" t="s">
        <v>70</v>
      </c>
      <c r="F40" s="19">
        <v>2808</v>
      </c>
      <c r="G40" s="5">
        <v>1.06</v>
      </c>
      <c r="H40" t="s">
        <v>71</v>
      </c>
      <c r="I40" t="s">
        <v>89</v>
      </c>
      <c r="J40" s="29">
        <v>-2999.1</v>
      </c>
      <c r="L40" s="29">
        <v>12690.18</v>
      </c>
      <c r="M40" t="s">
        <v>73</v>
      </c>
    </row>
    <row r="41" spans="1:13" x14ac:dyDescent="0.3">
      <c r="A41" s="17" t="str">
        <f>IF(ISERROR(VLOOKUP(D41,MapName!A:D,4,0)),VLOOKUP(H41,MapEdgeCases!A:B,2,0),VLOOKUP(D41,MapName!A:D,4,0))</f>
        <v>Royal Dutch Shell Ord</v>
      </c>
      <c r="B41" s="4">
        <v>44447</v>
      </c>
      <c r="C41" s="4">
        <v>44445</v>
      </c>
      <c r="D41" t="s">
        <v>69</v>
      </c>
      <c r="E41" t="s">
        <v>70</v>
      </c>
      <c r="F41" s="19">
        <v>1890</v>
      </c>
      <c r="G41" s="5">
        <v>1.05</v>
      </c>
      <c r="H41" t="s">
        <v>71</v>
      </c>
      <c r="I41" t="s">
        <v>90</v>
      </c>
      <c r="J41" s="29">
        <v>-1999.98</v>
      </c>
      <c r="L41" s="29">
        <v>10690.2</v>
      </c>
      <c r="M41" t="s">
        <v>73</v>
      </c>
    </row>
    <row r="42" spans="1:13" x14ac:dyDescent="0.3">
      <c r="A42" s="17" t="str">
        <f>IF(ISERROR(VLOOKUP(D42,MapName!A:D,4,0)),VLOOKUP(H42,MapEdgeCases!A:B,2,0),VLOOKUP(D42,MapName!A:D,4,0))</f>
        <v>Royal Dutch Shell Ord</v>
      </c>
      <c r="B42" s="4">
        <v>44448</v>
      </c>
      <c r="C42" s="4">
        <v>44446</v>
      </c>
      <c r="D42" t="s">
        <v>69</v>
      </c>
      <c r="E42" t="s">
        <v>70</v>
      </c>
      <c r="F42" s="19">
        <v>1885</v>
      </c>
      <c r="G42" s="5">
        <v>1.05</v>
      </c>
      <c r="H42" t="s">
        <v>71</v>
      </c>
      <c r="I42" t="s">
        <v>91</v>
      </c>
      <c r="J42" s="29">
        <v>-1999.04</v>
      </c>
      <c r="L42" s="29">
        <v>13793.35</v>
      </c>
      <c r="M42" t="s">
        <v>73</v>
      </c>
    </row>
    <row r="43" spans="1:13" x14ac:dyDescent="0.3">
      <c r="A43" s="17" t="str">
        <f>IF(ISERROR(VLOOKUP(D43,MapName!A:D,4,0)),VLOOKUP(H43,MapEdgeCases!A:B,2,0),VLOOKUP(D43,MapName!A:D,4,0))</f>
        <v>Royal Dutch Shell Ord</v>
      </c>
      <c r="B43" s="4">
        <v>44453</v>
      </c>
      <c r="C43" s="4">
        <v>44449</v>
      </c>
      <c r="D43" t="s">
        <v>69</v>
      </c>
      <c r="E43" t="s">
        <v>70</v>
      </c>
      <c r="F43" s="19">
        <v>953</v>
      </c>
      <c r="G43" s="5">
        <v>1.04</v>
      </c>
      <c r="H43" t="s">
        <v>71</v>
      </c>
      <c r="I43" t="s">
        <v>92</v>
      </c>
      <c r="J43" s="29">
        <v>-999.83</v>
      </c>
      <c r="L43" s="29">
        <v>8202.5499999999993</v>
      </c>
      <c r="M43" t="s">
        <v>73</v>
      </c>
    </row>
    <row r="44" spans="1:13" x14ac:dyDescent="0.3">
      <c r="A44" s="17" t="str">
        <f>IF(ISERROR(VLOOKUP(D44,MapName!A:D,4,0)),VLOOKUP(H44,MapEdgeCases!A:B,2,0),VLOOKUP(D44,MapName!A:D,4,0))</f>
        <v>Royal Dutch Shell Ord</v>
      </c>
      <c r="B44" s="4">
        <v>44454</v>
      </c>
      <c r="C44" s="4">
        <v>44452</v>
      </c>
      <c r="D44" t="s">
        <v>69</v>
      </c>
      <c r="E44" t="s">
        <v>70</v>
      </c>
      <c r="F44" s="23">
        <v>1928</v>
      </c>
      <c r="G44" s="5">
        <v>1.03</v>
      </c>
      <c r="H44" t="s">
        <v>71</v>
      </c>
      <c r="I44" t="s">
        <v>93</v>
      </c>
      <c r="J44" s="29">
        <v>-1999.81</v>
      </c>
      <c r="L44" s="29">
        <v>6202.74</v>
      </c>
      <c r="M44" t="s">
        <v>73</v>
      </c>
    </row>
    <row r="45" spans="1:13" x14ac:dyDescent="0.3">
      <c r="A45" s="17" t="str">
        <f>IF(ISERROR(VLOOKUP(D45,MapName!A:D,4,0)),VLOOKUP(H45,MapEdgeCases!A:B,2,0),VLOOKUP(D45,MapName!A:D,4,0))</f>
        <v>Royal Dutch Shell Ord</v>
      </c>
      <c r="B45" s="4">
        <v>44455</v>
      </c>
      <c r="C45" s="4">
        <v>44453</v>
      </c>
      <c r="D45" t="s">
        <v>69</v>
      </c>
      <c r="E45" t="s">
        <v>70</v>
      </c>
      <c r="F45" s="23">
        <v>2915</v>
      </c>
      <c r="G45" s="5">
        <v>1.02</v>
      </c>
      <c r="H45" t="s">
        <v>71</v>
      </c>
      <c r="I45" t="s">
        <v>94</v>
      </c>
      <c r="J45" s="29">
        <v>-2999.67</v>
      </c>
      <c r="L45" s="29">
        <v>3203.07</v>
      </c>
      <c r="M45" t="s">
        <v>73</v>
      </c>
    </row>
    <row r="46" spans="1:13" x14ac:dyDescent="0.3">
      <c r="A46" s="17" t="str">
        <f>IF(ISERROR(VLOOKUP(D46,MapName!A:D,4,0)),VLOOKUP(H46,MapEdgeCases!A:B,2,0),VLOOKUP(D46,MapName!A:D,4,0))</f>
        <v>Royal Dutch Shell Ord</v>
      </c>
      <c r="B46" s="4">
        <v>44459</v>
      </c>
      <c r="C46" s="4">
        <v>44455</v>
      </c>
      <c r="D46" t="s">
        <v>69</v>
      </c>
      <c r="E46" t="s">
        <v>70</v>
      </c>
      <c r="F46" s="23">
        <v>4928</v>
      </c>
      <c r="G46" s="5">
        <v>1.01</v>
      </c>
      <c r="H46" t="s">
        <v>71</v>
      </c>
      <c r="I46" t="s">
        <v>95</v>
      </c>
      <c r="J46" s="29">
        <v>-4999.26</v>
      </c>
      <c r="L46" s="29">
        <v>28236.48</v>
      </c>
      <c r="M46" t="s">
        <v>73</v>
      </c>
    </row>
    <row r="47" spans="1:13" x14ac:dyDescent="0.3">
      <c r="A47" s="17" t="str">
        <f>IF(ISERROR(VLOOKUP(D47,MapName!A:D,4,0)),VLOOKUP(H47,MapEdgeCases!A:B,2,0),VLOOKUP(D47,MapName!A:D,4,0))</f>
        <v>Royal Dutch Shell Ord</v>
      </c>
      <c r="B47" s="4">
        <v>44469</v>
      </c>
      <c r="C47" s="4">
        <v>44469</v>
      </c>
      <c r="D47" t="s">
        <v>69</v>
      </c>
      <c r="E47" t="s">
        <v>70</v>
      </c>
      <c r="H47" t="s">
        <v>96</v>
      </c>
      <c r="K47" s="29">
        <v>304.12</v>
      </c>
      <c r="L47" s="29">
        <v>39892.85</v>
      </c>
      <c r="M47" t="s">
        <v>73</v>
      </c>
    </row>
    <row r="48" spans="1:13" x14ac:dyDescent="0.3">
      <c r="A48" s="17" t="str">
        <f>IF(ISERROR(VLOOKUP(D48,MapName!A:D,4,0)),VLOOKUP(H48,MapEdgeCases!A:B,2,0),VLOOKUP(D48,MapName!A:D,4,0))</f>
        <v>Centamin</v>
      </c>
      <c r="B48" s="4">
        <v>44469</v>
      </c>
      <c r="C48" s="4">
        <v>44469</v>
      </c>
      <c r="D48" t="s">
        <v>43</v>
      </c>
      <c r="E48" t="s">
        <v>44</v>
      </c>
      <c r="H48" t="s">
        <v>97</v>
      </c>
      <c r="K48" s="29">
        <v>657.27</v>
      </c>
      <c r="L48" s="29">
        <v>39588.730000000003</v>
      </c>
      <c r="M48" t="s">
        <v>47</v>
      </c>
    </row>
    <row r="49" spans="1:13" x14ac:dyDescent="0.3">
      <c r="A49" s="17" t="str">
        <f>IF(ISERROR(VLOOKUP(D49,MapName!A:D,4,0)),VLOOKUP(H49,MapEdgeCases!A:B,2,0),VLOOKUP(D49,MapName!A:D,4,0))</f>
        <v>Aew UK Reit</v>
      </c>
      <c r="B49" s="4">
        <v>44491</v>
      </c>
      <c r="C49" s="4">
        <v>44491</v>
      </c>
      <c r="H49" t="s">
        <v>98</v>
      </c>
      <c r="K49" s="29">
        <v>43.57</v>
      </c>
      <c r="L49" s="29">
        <v>25755.96</v>
      </c>
    </row>
    <row r="50" spans="1:13" x14ac:dyDescent="0.3">
      <c r="A50" s="17" t="str">
        <f>IF(ISERROR(VLOOKUP(D50,MapName!A:D,4,0)),VLOOKUP(H50,MapEdgeCases!A:B,2,0),VLOOKUP(D50,MapName!A:D,4,0))</f>
        <v>Aew UK Reit</v>
      </c>
      <c r="B50" s="4">
        <v>44491</v>
      </c>
      <c r="C50" s="4">
        <v>44491</v>
      </c>
      <c r="H50" t="s">
        <v>98</v>
      </c>
      <c r="J50" s="29">
        <v>-43.57</v>
      </c>
      <c r="L50" s="29">
        <v>25712.39</v>
      </c>
    </row>
    <row r="51" spans="1:13" x14ac:dyDescent="0.3">
      <c r="A51" s="17" t="str">
        <f>IF(ISERROR(VLOOKUP(D51,MapName!A:D,4,0)),VLOOKUP(H51,MapEdgeCases!A:B,2,0),VLOOKUP(D51,MapName!A:D,4,0))</f>
        <v>Royal Dutch Shell Ord</v>
      </c>
      <c r="B51" s="4">
        <v>44550</v>
      </c>
      <c r="C51" s="4">
        <v>44550</v>
      </c>
      <c r="D51" t="s">
        <v>69</v>
      </c>
      <c r="E51" t="s">
        <v>70</v>
      </c>
      <c r="H51" t="s">
        <v>99</v>
      </c>
      <c r="K51" s="29">
        <v>368.18</v>
      </c>
      <c r="L51" s="29">
        <v>44264.639999999999</v>
      </c>
      <c r="M51" t="s">
        <v>73</v>
      </c>
    </row>
    <row r="52" spans="1:13" x14ac:dyDescent="0.3">
      <c r="A52" s="17" t="str">
        <f>IF(ISERROR(VLOOKUP(D52,MapName!A:D,4,0)),VLOOKUP(H52,MapEdgeCases!A:B,2,0),VLOOKUP(D52,MapName!A:D,4,0))</f>
        <v>Royal Dutch Shell Ord</v>
      </c>
      <c r="B52" s="4">
        <v>44568</v>
      </c>
      <c r="C52" s="4">
        <v>44566</v>
      </c>
      <c r="D52" t="s">
        <v>69</v>
      </c>
      <c r="E52" t="s">
        <v>70</v>
      </c>
      <c r="F52" s="23">
        <v>-4843</v>
      </c>
      <c r="G52" s="5">
        <f>K52/-F52</f>
        <v>0.9716064422878381</v>
      </c>
      <c r="H52" t="s">
        <v>71</v>
      </c>
      <c r="I52" t="s">
        <v>100</v>
      </c>
      <c r="K52" s="29">
        <v>4705.49</v>
      </c>
      <c r="L52" s="29">
        <v>34426.46</v>
      </c>
      <c r="M52" t="s">
        <v>73</v>
      </c>
    </row>
    <row r="53" spans="1:13" x14ac:dyDescent="0.3">
      <c r="A53" s="17" t="str">
        <f>IF(ISERROR(VLOOKUP(D53,MapName!A:D,4,0)),VLOOKUP(H53,MapEdgeCases!A:B,2,0),VLOOKUP(D53,MapName!A:D,4,0))</f>
        <v>Royal Dutch Shell Ord</v>
      </c>
      <c r="B53" s="4">
        <v>44568</v>
      </c>
      <c r="C53" s="4">
        <v>44566</v>
      </c>
      <c r="D53" t="s">
        <v>69</v>
      </c>
      <c r="E53" t="s">
        <v>70</v>
      </c>
      <c r="F53" s="23">
        <v>-4928</v>
      </c>
      <c r="G53" s="5">
        <f>K53/-F53</f>
        <v>0.9730661525974027</v>
      </c>
      <c r="H53" t="s">
        <v>71</v>
      </c>
      <c r="I53" t="s">
        <v>101</v>
      </c>
      <c r="K53" s="29">
        <v>4795.2700000000004</v>
      </c>
      <c r="L53" s="29">
        <v>29720.97</v>
      </c>
      <c r="M53" t="s">
        <v>73</v>
      </c>
    </row>
    <row r="54" spans="1:13" x14ac:dyDescent="0.3">
      <c r="A54" s="17" t="str">
        <f>IF(ISERROR(VLOOKUP(D54,MapName!A:D,4,0)),VLOOKUP(H54,MapEdgeCases!A:B,2,0),VLOOKUP(D54,MapName!A:D,4,0))</f>
        <v>Royal Dutch Shell Ord</v>
      </c>
      <c r="B54" s="4">
        <v>44580</v>
      </c>
      <c r="C54" s="4">
        <v>44578</v>
      </c>
      <c r="D54" t="s">
        <v>69</v>
      </c>
      <c r="E54" t="s">
        <v>70</v>
      </c>
      <c r="F54" s="23">
        <v>5216</v>
      </c>
      <c r="G54" s="5">
        <f>-J54/F54</f>
        <v>0.95846434049079765</v>
      </c>
      <c r="H54" t="s">
        <v>71</v>
      </c>
      <c r="I54" t="s">
        <v>102</v>
      </c>
      <c r="J54" s="29">
        <v>-4999.3500000000004</v>
      </c>
      <c r="L54" s="29">
        <v>19718.189999999999</v>
      </c>
      <c r="M54" t="s">
        <v>73</v>
      </c>
    </row>
    <row r="55" spans="1:13" x14ac:dyDescent="0.3">
      <c r="A55" s="17" t="str">
        <f>IF(ISERROR(VLOOKUP(D55,MapName!A:D,4,0)),VLOOKUP(H55,MapEdgeCases!A:B,2,0),VLOOKUP(D55,MapName!A:D,4,0))</f>
        <v>Royal Dutch Shell Ord</v>
      </c>
      <c r="B55" s="4">
        <v>44587</v>
      </c>
      <c r="C55" s="4">
        <v>44585</v>
      </c>
      <c r="D55" t="s">
        <v>69</v>
      </c>
      <c r="E55" t="s">
        <v>70</v>
      </c>
      <c r="F55" s="23">
        <v>5299</v>
      </c>
      <c r="G55" s="5">
        <f>-J55/F55</f>
        <v>0.94344215889790528</v>
      </c>
      <c r="H55" t="s">
        <v>71</v>
      </c>
      <c r="I55" t="s">
        <v>103</v>
      </c>
      <c r="J55" s="29">
        <v>-4999.3</v>
      </c>
      <c r="L55" s="29">
        <v>9867.4699999999993</v>
      </c>
      <c r="M55" t="s">
        <v>73</v>
      </c>
    </row>
    <row r="56" spans="1:13" x14ac:dyDescent="0.3">
      <c r="A56" s="17" t="str">
        <f>IF(ISERROR(VLOOKUP(D56,MapName!A:D,4,0)),VLOOKUP(H56,MapEdgeCases!A:B,2,0),VLOOKUP(D56,MapName!A:D,4,0))</f>
        <v>Royal Dutch Shell Ord</v>
      </c>
      <c r="B56" s="4">
        <v>44645</v>
      </c>
      <c r="C56" s="4">
        <v>44645</v>
      </c>
      <c r="D56" t="s">
        <v>69</v>
      </c>
      <c r="E56" t="s">
        <v>70</v>
      </c>
      <c r="G56" s="5"/>
      <c r="H56" t="s">
        <v>104</v>
      </c>
      <c r="K56" s="29">
        <v>377.85</v>
      </c>
      <c r="L56" s="29">
        <v>35036.78</v>
      </c>
      <c r="M56" t="s">
        <v>73</v>
      </c>
    </row>
    <row r="57" spans="1:13" x14ac:dyDescent="0.3">
      <c r="A57" s="17" t="str">
        <f>IF(ISERROR(VLOOKUP(D57,MapName!A:D,4,0)),VLOOKUP(H57,MapEdgeCases!A:B,2,0),VLOOKUP(D57,MapName!A:D,4,0))</f>
        <v>Royal Dutch Shell Ord</v>
      </c>
      <c r="B57" s="4">
        <v>44657</v>
      </c>
      <c r="C57" s="4">
        <v>44655</v>
      </c>
      <c r="D57" t="s">
        <v>69</v>
      </c>
      <c r="E57" t="s">
        <v>70</v>
      </c>
      <c r="F57" s="23">
        <v>-5299</v>
      </c>
      <c r="G57" s="5">
        <f>K57/-F57</f>
        <v>0.95176259671636165</v>
      </c>
      <c r="H57" t="s">
        <v>71</v>
      </c>
      <c r="I57" t="s">
        <v>105</v>
      </c>
      <c r="K57" s="29">
        <v>5043.3900000000003</v>
      </c>
      <c r="L57" s="29">
        <v>45230.35</v>
      </c>
      <c r="M57" t="s">
        <v>73</v>
      </c>
    </row>
    <row r="58" spans="1:13" x14ac:dyDescent="0.3">
      <c r="A58" s="17" t="str">
        <f>IF(ISERROR(VLOOKUP(D58,MapName!A:D,4,0)),VLOOKUP(H58,MapEdgeCases!A:B,2,0),VLOOKUP(D58,MapName!A:D,4,0))</f>
        <v>Royal Dutch Shell Ord</v>
      </c>
      <c r="B58" s="4">
        <v>44673</v>
      </c>
      <c r="C58" s="4">
        <v>44671</v>
      </c>
      <c r="D58" t="s">
        <v>69</v>
      </c>
      <c r="E58" t="s">
        <v>70</v>
      </c>
      <c r="F58" s="23">
        <v>5427</v>
      </c>
      <c r="G58" s="5">
        <f>-J58/F58</f>
        <v>0.92129353233830835</v>
      </c>
      <c r="H58" t="s">
        <v>71</v>
      </c>
      <c r="I58" t="s">
        <v>106</v>
      </c>
      <c r="J58" s="29">
        <v>-4999.8599999999997</v>
      </c>
      <c r="L58" s="29">
        <v>40811.14</v>
      </c>
      <c r="M58" t="s">
        <v>73</v>
      </c>
    </row>
    <row r="59" spans="1:13" x14ac:dyDescent="0.3">
      <c r="A59" s="17" t="str">
        <f>IF(ISERROR(VLOOKUP(D59,MapName!A:D,4,0)),VLOOKUP(H59,MapEdgeCases!A:B,2,0),VLOOKUP(D59,MapName!A:D,4,0))</f>
        <v>Centamin</v>
      </c>
      <c r="B59" s="4">
        <v>44725</v>
      </c>
      <c r="C59" s="4">
        <v>44725</v>
      </c>
      <c r="D59" t="s">
        <v>43</v>
      </c>
      <c r="E59" t="s">
        <v>44</v>
      </c>
      <c r="G59" s="5"/>
      <c r="H59" t="s">
        <v>97</v>
      </c>
      <c r="K59" s="29">
        <v>908.08</v>
      </c>
      <c r="L59" s="29">
        <v>63027.05</v>
      </c>
      <c r="M59" t="s">
        <v>47</v>
      </c>
    </row>
    <row r="60" spans="1:13" x14ac:dyDescent="0.3">
      <c r="A60" s="17" t="str">
        <f>IF(ISERROR(VLOOKUP(D60,MapName!A:D,4,0)),VLOOKUP(H60,MapEdgeCases!A:B,2,0),VLOOKUP(D60,MapName!A:D,4,0))</f>
        <v>Royal Dutch Shell Ord</v>
      </c>
      <c r="B60" s="4">
        <v>44736</v>
      </c>
      <c r="C60" s="4">
        <v>44736</v>
      </c>
      <c r="D60" t="s">
        <v>69</v>
      </c>
      <c r="E60" t="s">
        <v>70</v>
      </c>
      <c r="H60" t="s">
        <v>107</v>
      </c>
      <c r="K60" s="29">
        <v>398.49</v>
      </c>
      <c r="L60" s="29">
        <v>68425.919999999998</v>
      </c>
      <c r="M60" t="s">
        <v>73</v>
      </c>
    </row>
    <row r="61" spans="1:13" x14ac:dyDescent="0.3">
      <c r="A61" s="17" t="str">
        <f>IF(ISERROR(VLOOKUP(D61,MapName!A:D,4,0)),VLOOKUP(H61,MapEdgeCases!A:B,2,0),VLOOKUP(D61,MapName!A:D,4,0))</f>
        <v>Royal Dutch Shell Ord</v>
      </c>
      <c r="B61" s="4">
        <v>44756</v>
      </c>
      <c r="C61" s="4">
        <v>44754</v>
      </c>
      <c r="D61" t="s">
        <v>69</v>
      </c>
      <c r="E61" t="s">
        <v>70</v>
      </c>
      <c r="F61" s="23">
        <v>-5427</v>
      </c>
      <c r="G61" s="5">
        <f>K61/-F61</f>
        <v>0.9141643633683435</v>
      </c>
      <c r="H61" t="s">
        <v>71</v>
      </c>
      <c r="I61" t="s">
        <v>108</v>
      </c>
      <c r="K61" s="29">
        <v>4961.17</v>
      </c>
      <c r="L61" s="29">
        <v>68387.759999999995</v>
      </c>
      <c r="M61" t="s">
        <v>73</v>
      </c>
    </row>
    <row r="62" spans="1:13" x14ac:dyDescent="0.3">
      <c r="A62" s="17" t="str">
        <f>IF(ISERROR(VLOOKUP(D62,MapName!A:D,4,0)),VLOOKUP(H62,MapEdgeCases!A:B,2,0),VLOOKUP(D62,MapName!A:D,4,0))</f>
        <v>Royal Dutch Shell Ord</v>
      </c>
      <c r="B62" s="4">
        <v>44767</v>
      </c>
      <c r="C62" s="4">
        <v>44763</v>
      </c>
      <c r="D62" t="s">
        <v>69</v>
      </c>
      <c r="E62" t="s">
        <v>70</v>
      </c>
      <c r="F62" s="23">
        <v>-5216</v>
      </c>
      <c r="G62" s="5">
        <f>K62/-F62</f>
        <v>0.93422929447852754</v>
      </c>
      <c r="H62" t="s">
        <v>71</v>
      </c>
      <c r="I62" t="s">
        <v>109</v>
      </c>
      <c r="K62" s="29">
        <v>4872.9399999999996</v>
      </c>
      <c r="L62" s="29">
        <v>73807.320000000007</v>
      </c>
      <c r="M62" t="s">
        <v>73</v>
      </c>
    </row>
    <row r="63" spans="1:13" x14ac:dyDescent="0.3">
      <c r="A63" s="17" t="str">
        <f>IF(ISERROR(VLOOKUP(D63,MapName!A:D,4,0)),VLOOKUP(H63,MapEdgeCases!A:B,2,0),VLOOKUP(D63,MapName!A:D,4,0))</f>
        <v>Royal Dutch Shell Ord</v>
      </c>
      <c r="B63" s="4">
        <v>44791</v>
      </c>
      <c r="C63" s="4">
        <v>44789</v>
      </c>
      <c r="D63" t="s">
        <v>69</v>
      </c>
      <c r="E63" t="s">
        <v>70</v>
      </c>
      <c r="F63" s="23">
        <v>5545</v>
      </c>
      <c r="G63" s="5">
        <f>-J63/F63</f>
        <v>0.90164472497745718</v>
      </c>
      <c r="H63" t="s">
        <v>71</v>
      </c>
      <c r="I63" t="s">
        <v>110</v>
      </c>
      <c r="J63" s="29">
        <v>-4999.62</v>
      </c>
      <c r="L63" s="29">
        <v>63691.6</v>
      </c>
      <c r="M63" t="s">
        <v>73</v>
      </c>
    </row>
    <row r="64" spans="1:13" x14ac:dyDescent="0.3">
      <c r="A64" s="17" t="str">
        <f>IF(ISERROR(VLOOKUP(D64,MapName!A:D,4,0)),VLOOKUP(H64,MapEdgeCases!A:B,2,0),VLOOKUP(D64,MapName!A:D,4,0))</f>
        <v>Royal Dutch Shell Ord</v>
      </c>
      <c r="B64" s="4">
        <v>44810</v>
      </c>
      <c r="C64" s="4">
        <v>44806</v>
      </c>
      <c r="D64" t="s">
        <v>69</v>
      </c>
      <c r="E64" t="s">
        <v>70</v>
      </c>
      <c r="F64" s="23">
        <v>6164</v>
      </c>
      <c r="G64" s="5">
        <f>-J64/F64</f>
        <v>0.81103179753406873</v>
      </c>
      <c r="H64" t="s">
        <v>71</v>
      </c>
      <c r="I64" t="s">
        <v>111</v>
      </c>
      <c r="J64" s="29">
        <v>-4999.2</v>
      </c>
      <c r="L64" s="29">
        <v>48776.97</v>
      </c>
      <c r="M64" t="s">
        <v>73</v>
      </c>
    </row>
    <row r="65" spans="1:13" x14ac:dyDescent="0.3">
      <c r="A65" s="17" t="str">
        <f>IF(ISERROR(VLOOKUP(D65,MapName!A:D,4,0)),VLOOKUP(H65,MapEdgeCases!A:B,2,0),VLOOKUP(D65,MapName!A:D,4,0))</f>
        <v>Orosur</v>
      </c>
      <c r="B65" s="4">
        <v>44817</v>
      </c>
      <c r="C65" s="4">
        <v>44813</v>
      </c>
      <c r="D65" t="s">
        <v>34</v>
      </c>
      <c r="E65" t="s">
        <v>35</v>
      </c>
      <c r="F65" s="23">
        <v>-4633</v>
      </c>
      <c r="G65" s="5">
        <f>-K65/F65</f>
        <v>0.15463846319879129</v>
      </c>
      <c r="H65" t="s">
        <v>36</v>
      </c>
      <c r="I65" t="s">
        <v>112</v>
      </c>
      <c r="K65" s="29">
        <v>716.44</v>
      </c>
      <c r="L65" s="29">
        <v>49700.53</v>
      </c>
      <c r="M65" t="s">
        <v>38</v>
      </c>
    </row>
    <row r="66" spans="1:13" x14ac:dyDescent="0.3">
      <c r="A66" s="17" t="str">
        <f>IF(ISERROR(VLOOKUP(D66,MapName!A:D,4,0)),VLOOKUP(H66,MapEdgeCases!A:B,2,0),VLOOKUP(D66,MapName!A:D,4,0))</f>
        <v>Royal Dutch Shell Ord</v>
      </c>
      <c r="B66" s="4">
        <v>44818</v>
      </c>
      <c r="C66" s="4">
        <v>44816</v>
      </c>
      <c r="D66" t="s">
        <v>69</v>
      </c>
      <c r="E66" t="s">
        <v>70</v>
      </c>
      <c r="F66" s="23">
        <v>-6164</v>
      </c>
      <c r="G66" s="5">
        <f>-K66/F66</f>
        <v>0.87055807916937056</v>
      </c>
      <c r="H66" t="s">
        <v>71</v>
      </c>
      <c r="I66" t="s">
        <v>113</v>
      </c>
      <c r="K66" s="29">
        <v>5366.12</v>
      </c>
      <c r="L66" s="29">
        <v>55066.65</v>
      </c>
      <c r="M66" t="s">
        <v>73</v>
      </c>
    </row>
    <row r="67" spans="1:13" x14ac:dyDescent="0.3">
      <c r="A67" s="17" t="str">
        <f>IF(ISERROR(VLOOKUP(D67,MapName!A:D,4,0)),VLOOKUP(H67,MapEdgeCases!A:B,2,0),VLOOKUP(D67,MapName!A:D,4,0))</f>
        <v>Interest</v>
      </c>
      <c r="B67" s="4">
        <v>44830</v>
      </c>
      <c r="C67" s="4">
        <v>44830</v>
      </c>
      <c r="H67" t="s">
        <v>114</v>
      </c>
      <c r="K67" s="29">
        <v>31.2</v>
      </c>
      <c r="L67" s="29">
        <v>50097.99</v>
      </c>
    </row>
    <row r="68" spans="1:13" x14ac:dyDescent="0.3">
      <c r="A68" s="17" t="str">
        <f>IF(ISERROR(VLOOKUP(D68,MapName!A:D,4,0)),VLOOKUP(H68,MapEdgeCases!A:B,2,0),VLOOKUP(D68,MapName!A:D,4,0))</f>
        <v>Royal Dutch Shell Ord</v>
      </c>
      <c r="B68" s="4">
        <v>44833</v>
      </c>
      <c r="C68" s="4">
        <v>44831</v>
      </c>
      <c r="D68" t="s">
        <v>69</v>
      </c>
      <c r="E68" t="s">
        <v>70</v>
      </c>
      <c r="F68" s="23">
        <v>6505</v>
      </c>
      <c r="G68" s="5">
        <f>-J68/F68</f>
        <v>0.76861337432744037</v>
      </c>
      <c r="H68" t="s">
        <v>71</v>
      </c>
      <c r="I68" t="s">
        <v>115</v>
      </c>
      <c r="J68" s="29">
        <v>-4999.83</v>
      </c>
      <c r="L68" s="29">
        <v>45098.16</v>
      </c>
      <c r="M68" t="s">
        <v>73</v>
      </c>
    </row>
    <row r="69" spans="1:13" x14ac:dyDescent="0.3">
      <c r="A69" s="17" t="str">
        <f>IF(ISERROR(VLOOKUP(D69,MapName!A:D,4,0)),VLOOKUP(H69,MapEdgeCases!A:B,2,0),VLOOKUP(D69,MapName!A:D,4,0))</f>
        <v>Royal Dutch Shell Ord</v>
      </c>
      <c r="B69" s="4">
        <v>44834</v>
      </c>
      <c r="C69" s="4">
        <v>44834</v>
      </c>
      <c r="D69" t="s">
        <v>69</v>
      </c>
      <c r="E69" t="s">
        <v>70</v>
      </c>
      <c r="H69" t="s">
        <v>116</v>
      </c>
      <c r="K69" s="29">
        <v>328.91</v>
      </c>
      <c r="L69" s="29">
        <v>45427.07</v>
      </c>
      <c r="M69" t="s">
        <v>73</v>
      </c>
    </row>
    <row r="70" spans="1:13" x14ac:dyDescent="0.3">
      <c r="A70" s="17" t="str">
        <f>IF(ISERROR(VLOOKUP(D70,MapName!A:D,4,0)),VLOOKUP(H70,MapEdgeCases!A:B,2,0),VLOOKUP(D70,MapName!A:D,4,0))</f>
        <v>Centamin</v>
      </c>
      <c r="B70" s="4">
        <v>44841</v>
      </c>
      <c r="C70" s="4">
        <v>44841</v>
      </c>
      <c r="D70" t="s">
        <v>43</v>
      </c>
      <c r="E70" t="s">
        <v>44</v>
      </c>
      <c r="H70" t="s">
        <v>97</v>
      </c>
      <c r="K70" s="29">
        <v>492.94</v>
      </c>
      <c r="L70" s="29">
        <v>45920.01</v>
      </c>
      <c r="M70" t="s">
        <v>47</v>
      </c>
    </row>
    <row r="71" spans="1:13" x14ac:dyDescent="0.3">
      <c r="A71" s="17" t="str">
        <f>IF(ISERROR(VLOOKUP(D71,MapName!A:D,4,0)),VLOOKUP(H71,MapEdgeCases!A:B,2,0),VLOOKUP(D71,MapName!A:D,4,0))</f>
        <v>Interest</v>
      </c>
      <c r="B71" s="4">
        <v>44859</v>
      </c>
      <c r="C71" s="4">
        <v>44859</v>
      </c>
      <c r="H71" t="s">
        <v>114</v>
      </c>
      <c r="K71" s="29">
        <v>12.95</v>
      </c>
      <c r="L71" s="29">
        <v>41479.75</v>
      </c>
    </row>
    <row r="72" spans="1:13" x14ac:dyDescent="0.3">
      <c r="A72" s="17" t="str">
        <f>IF(ISERROR(VLOOKUP(D72,MapName!A:D,4,0)),VLOOKUP(H72,MapEdgeCases!A:B,2,0),VLOOKUP(D72,MapName!A:D,4,0))</f>
        <v>Centamin</v>
      </c>
      <c r="B72" s="4">
        <v>44881</v>
      </c>
      <c r="C72" s="4">
        <v>44879</v>
      </c>
      <c r="D72" t="s">
        <v>43</v>
      </c>
      <c r="E72" t="s">
        <v>44</v>
      </c>
      <c r="F72" s="23">
        <v>-4870</v>
      </c>
      <c r="G72" s="5">
        <v>1.05</v>
      </c>
      <c r="H72" t="s">
        <v>45</v>
      </c>
      <c r="I72" t="s">
        <v>117</v>
      </c>
      <c r="K72" s="29">
        <v>5108.3900000000003</v>
      </c>
      <c r="L72" s="29">
        <v>46618.62</v>
      </c>
      <c r="M72" t="s">
        <v>47</v>
      </c>
    </row>
    <row r="73" spans="1:13" x14ac:dyDescent="0.3">
      <c r="A73" s="17" t="str">
        <f>IF(ISERROR(VLOOKUP(D73,MapName!A:D,4,0)),VLOOKUP(H73,MapEdgeCases!A:B,2,0),VLOOKUP(D73,MapName!A:D,4,0))</f>
        <v>Centamin</v>
      </c>
      <c r="B73" s="4">
        <v>44882</v>
      </c>
      <c r="C73" s="4">
        <v>44880</v>
      </c>
      <c r="D73" t="s">
        <v>43</v>
      </c>
      <c r="E73" t="s">
        <v>44</v>
      </c>
      <c r="F73" s="23">
        <v>-4819</v>
      </c>
      <c r="G73" s="5">
        <v>1.06</v>
      </c>
      <c r="H73" t="s">
        <v>45</v>
      </c>
      <c r="I73" t="s">
        <v>118</v>
      </c>
      <c r="K73" s="29">
        <v>5119.2299999999996</v>
      </c>
      <c r="L73" s="29">
        <v>51737.85</v>
      </c>
      <c r="M73" t="s">
        <v>47</v>
      </c>
    </row>
    <row r="74" spans="1:13" x14ac:dyDescent="0.3">
      <c r="A74" s="17" t="str">
        <f>IF(ISERROR(VLOOKUP(D74,MapName!A:D,4,0)),VLOOKUP(H74,MapEdgeCases!A:B,2,0),VLOOKUP(D74,MapName!A:D,4,0))</f>
        <v>Interest</v>
      </c>
      <c r="B74" s="4">
        <v>44890</v>
      </c>
      <c r="C74" s="4">
        <v>44890</v>
      </c>
      <c r="H74" t="s">
        <v>114</v>
      </c>
      <c r="K74" s="29">
        <v>15.8</v>
      </c>
      <c r="L74" s="29">
        <v>51753.65</v>
      </c>
    </row>
    <row r="75" spans="1:13" x14ac:dyDescent="0.3">
      <c r="A75" s="17" t="str">
        <f>IF(ISERROR(VLOOKUP(D75,MapName!A:D,4,0)),VLOOKUP(H75,MapEdgeCases!A:B,2,0),VLOOKUP(D75,MapName!A:D,4,0))</f>
        <v>Royal Dutch Shell Ord</v>
      </c>
      <c r="B75" s="4">
        <v>44911</v>
      </c>
      <c r="C75" s="4">
        <v>44911</v>
      </c>
      <c r="D75" t="s">
        <v>69</v>
      </c>
      <c r="E75" t="s">
        <v>70</v>
      </c>
      <c r="G75" s="5"/>
      <c r="H75" t="s">
        <v>119</v>
      </c>
      <c r="K75" s="29">
        <v>417.7</v>
      </c>
      <c r="L75" s="29">
        <v>37520.94</v>
      </c>
      <c r="M75" t="s">
        <v>73</v>
      </c>
    </row>
    <row r="76" spans="1:13" x14ac:dyDescent="0.3">
      <c r="A76" s="17" t="str">
        <f>IF(ISERROR(VLOOKUP(D76,MapName!A:D,4,0)),VLOOKUP(H76,MapEdgeCases!A:B,2,0),VLOOKUP(D76,MapName!A:D,4,0))</f>
        <v>Interest</v>
      </c>
      <c r="B76" s="4">
        <v>44924</v>
      </c>
      <c r="C76" s="4">
        <v>44924</v>
      </c>
      <c r="H76" t="s">
        <v>114</v>
      </c>
      <c r="K76" s="29">
        <v>28.65</v>
      </c>
      <c r="L76" s="29">
        <v>27550.36</v>
      </c>
    </row>
    <row r="77" spans="1:13" x14ac:dyDescent="0.3">
      <c r="A77" s="17" t="str">
        <f>IF(ISERROR(VLOOKUP(D77,MapName!A:D,4,0)),VLOOKUP(H77,MapEdgeCases!A:B,2,0),VLOOKUP(D77,MapName!A:D,4,0))</f>
        <v>Interest</v>
      </c>
      <c r="B77" s="4">
        <v>44953</v>
      </c>
      <c r="C77" s="4">
        <v>44953</v>
      </c>
      <c r="G77" s="3"/>
      <c r="H77" t="s">
        <v>114</v>
      </c>
      <c r="I77" s="2"/>
      <c r="K77" s="29">
        <v>35.950000000000003</v>
      </c>
      <c r="L77" s="29">
        <v>49391.85</v>
      </c>
    </row>
    <row r="78" spans="1:13" x14ac:dyDescent="0.3">
      <c r="A78" s="17" t="str">
        <f>IF(ISERROR(VLOOKUP(D78,MapName!A:D,4,0)),VLOOKUP(H78,MapEdgeCases!A:B,2,0),VLOOKUP(D78,MapName!A:D,4,0))</f>
        <v>Interest</v>
      </c>
      <c r="B78" s="4">
        <v>44984</v>
      </c>
      <c r="C78" s="4">
        <v>44984</v>
      </c>
      <c r="H78" t="s">
        <v>114</v>
      </c>
      <c r="K78" s="29">
        <v>61.81</v>
      </c>
      <c r="L78" s="29">
        <v>45058.99</v>
      </c>
    </row>
    <row r="79" spans="1:13" x14ac:dyDescent="0.3">
      <c r="A79" s="17" t="str">
        <f>IF(ISERROR(VLOOKUP(D79,MapName!A:D,4,0)),VLOOKUP(H79,MapEdgeCases!A:B,2,0),VLOOKUP(D79,MapName!A:D,4,0))</f>
        <v>Centamin</v>
      </c>
      <c r="B79" s="4">
        <v>44998</v>
      </c>
      <c r="C79" s="4">
        <v>45000</v>
      </c>
      <c r="D79" t="s">
        <v>43</v>
      </c>
      <c r="E79" t="s">
        <v>44</v>
      </c>
      <c r="F79" s="25">
        <v>4699</v>
      </c>
      <c r="G79" s="6">
        <v>1.06</v>
      </c>
      <c r="H79" t="s">
        <v>45</v>
      </c>
      <c r="I79" t="s">
        <v>120</v>
      </c>
      <c r="J79" s="29">
        <v>-4999.0200000000004</v>
      </c>
      <c r="L79" s="29">
        <v>35274.29</v>
      </c>
      <c r="M79" s="2"/>
    </row>
    <row r="80" spans="1:13" x14ac:dyDescent="0.3">
      <c r="A80" s="17" t="str">
        <f>IF(ISERROR(VLOOKUP(D80,MapName!A:D,4,0)),VLOOKUP(H80,MapEdgeCases!A:B,2,0),VLOOKUP(D80,MapName!A:D,4,0))</f>
        <v>Centamin</v>
      </c>
      <c r="B80" s="4">
        <v>44998</v>
      </c>
      <c r="C80" s="4">
        <v>45000</v>
      </c>
      <c r="D80" t="s">
        <v>43</v>
      </c>
      <c r="E80" t="s">
        <v>44</v>
      </c>
      <c r="F80" s="25">
        <v>4829</v>
      </c>
      <c r="G80" s="6">
        <v>1.03</v>
      </c>
      <c r="H80" t="s">
        <v>45</v>
      </c>
      <c r="I80" t="s">
        <v>121</v>
      </c>
      <c r="J80" s="29">
        <v>-4999.4399999999996</v>
      </c>
      <c r="L80" s="29">
        <v>40273.31</v>
      </c>
      <c r="M80" s="2"/>
    </row>
    <row r="81" spans="1:13" x14ac:dyDescent="0.3">
      <c r="A81" s="17" t="str">
        <f>IF(ISERROR(VLOOKUP(D81,MapName!A:D,4,0)),VLOOKUP(H81,MapEdgeCases!A:B,2,0),VLOOKUP(D81,MapName!A:D,4,0))</f>
        <v>Royal Dutch Shell Ord</v>
      </c>
      <c r="B81" s="4">
        <v>44998</v>
      </c>
      <c r="C81" s="4">
        <v>45000</v>
      </c>
      <c r="D81" t="s">
        <v>69</v>
      </c>
      <c r="E81" t="s">
        <v>70</v>
      </c>
      <c r="F81" s="25">
        <v>-4515</v>
      </c>
      <c r="G81" s="6">
        <v>0.47</v>
      </c>
      <c r="H81" t="s">
        <v>71</v>
      </c>
      <c r="I81" t="s">
        <v>122</v>
      </c>
      <c r="K81" s="29">
        <v>2150.14</v>
      </c>
      <c r="L81" s="29">
        <v>42209.91</v>
      </c>
      <c r="M81" s="2"/>
    </row>
    <row r="82" spans="1:13" x14ac:dyDescent="0.3">
      <c r="A82" s="17" t="str">
        <f>IF(ISERROR(VLOOKUP(D82,MapName!A:D,4,0)),VLOOKUP(H82,MapEdgeCases!A:B,2,0),VLOOKUP(D82,MapName!A:D,4,0))</f>
        <v>Centamin</v>
      </c>
      <c r="B82" s="4">
        <v>45001</v>
      </c>
      <c r="C82" s="4">
        <v>45005</v>
      </c>
      <c r="D82" t="s">
        <v>43</v>
      </c>
      <c r="E82" t="s">
        <v>44</v>
      </c>
      <c r="F82" s="25">
        <v>-5123</v>
      </c>
      <c r="G82" s="6">
        <v>0.98</v>
      </c>
      <c r="H82" t="s">
        <v>45</v>
      </c>
      <c r="I82" t="s">
        <v>123</v>
      </c>
      <c r="K82" s="29">
        <v>5023.1899999999996</v>
      </c>
      <c r="L82" s="29">
        <v>33251.47</v>
      </c>
      <c r="M82" s="2"/>
    </row>
    <row r="83" spans="1:13" x14ac:dyDescent="0.3">
      <c r="A83" s="17" t="str">
        <f>IF(ISERROR(VLOOKUP(D83,MapName!A:D,4,0)),VLOOKUP(H83,MapEdgeCases!A:B,2,0),VLOOKUP(D83,MapName!A:D,4,0))</f>
        <v>Centamin</v>
      </c>
      <c r="B83" s="4">
        <v>45001</v>
      </c>
      <c r="C83" s="4">
        <v>45005</v>
      </c>
      <c r="D83" t="s">
        <v>43</v>
      </c>
      <c r="E83" t="s">
        <v>44</v>
      </c>
      <c r="F83" s="25">
        <v>5123</v>
      </c>
      <c r="G83" s="6">
        <v>0.97</v>
      </c>
      <c r="H83" t="s">
        <v>45</v>
      </c>
      <c r="I83" t="s">
        <v>124</v>
      </c>
      <c r="J83" s="29">
        <v>-4999.37</v>
      </c>
      <c r="L83" s="29">
        <v>28228.28</v>
      </c>
      <c r="M83" s="2"/>
    </row>
    <row r="84" spans="1:13" x14ac:dyDescent="0.3">
      <c r="A84" s="17" t="str">
        <f>IF(ISERROR(VLOOKUP(D84,MapName!A:D,4,0)),VLOOKUP(H84,MapEdgeCases!A:B,2,0),VLOOKUP(D84,MapName!A:D,4,0))</f>
        <v>Centamin</v>
      </c>
      <c r="B84" s="4">
        <v>45005</v>
      </c>
      <c r="C84" s="4">
        <v>45007</v>
      </c>
      <c r="D84" t="s">
        <v>43</v>
      </c>
      <c r="E84" t="s">
        <v>44</v>
      </c>
      <c r="F84" s="25">
        <v>4688</v>
      </c>
      <c r="G84" s="6">
        <v>1.06</v>
      </c>
      <c r="H84" t="s">
        <v>45</v>
      </c>
      <c r="I84" t="s">
        <v>125</v>
      </c>
      <c r="J84" s="29">
        <v>-4999.87</v>
      </c>
      <c r="L84" s="29">
        <v>28251.599999999999</v>
      </c>
      <c r="M84" s="2"/>
    </row>
    <row r="85" spans="1:13" x14ac:dyDescent="0.3">
      <c r="A85" s="17" t="str">
        <f>IF(ISERROR(VLOOKUP(D85,MapName!A:D,4,0)),VLOOKUP(H85,MapEdgeCases!A:B,2,0),VLOOKUP(D85,MapName!A:D,4,0))</f>
        <v>Centamin</v>
      </c>
      <c r="B85" s="4">
        <v>45006</v>
      </c>
      <c r="C85" s="4">
        <v>45008</v>
      </c>
      <c r="D85" t="s">
        <v>43</v>
      </c>
      <c r="E85" t="s">
        <v>44</v>
      </c>
      <c r="F85" s="25">
        <v>-4688</v>
      </c>
      <c r="G85" s="6">
        <v>1.03</v>
      </c>
      <c r="H85" t="s">
        <v>45</v>
      </c>
      <c r="I85" t="s">
        <v>126</v>
      </c>
      <c r="K85" s="29">
        <v>4856.62</v>
      </c>
      <c r="L85" s="29">
        <v>37766.019999999997</v>
      </c>
      <c r="M85" s="2"/>
    </row>
    <row r="86" spans="1:13" x14ac:dyDescent="0.3">
      <c r="A86" s="17" t="str">
        <f>IF(ISERROR(VLOOKUP(D86,MapName!A:D,4,0)),VLOOKUP(H86,MapEdgeCases!A:B,2,0),VLOOKUP(D86,MapName!A:D,4,0))</f>
        <v>Centamin</v>
      </c>
      <c r="B86" s="4">
        <v>45006</v>
      </c>
      <c r="C86" s="4">
        <v>45008</v>
      </c>
      <c r="D86" t="s">
        <v>43</v>
      </c>
      <c r="E86" t="s">
        <v>44</v>
      </c>
      <c r="F86" s="25">
        <v>-4688</v>
      </c>
      <c r="G86" s="6">
        <v>0.99</v>
      </c>
      <c r="H86" t="s">
        <v>45</v>
      </c>
      <c r="I86" t="s">
        <v>127</v>
      </c>
      <c r="K86" s="29">
        <v>4657.8</v>
      </c>
      <c r="L86" s="29">
        <v>32909.4</v>
      </c>
      <c r="M86" s="2"/>
    </row>
    <row r="87" spans="1:13" x14ac:dyDescent="0.3">
      <c r="A87" s="17" t="str">
        <f>IF(ISERROR(VLOOKUP(D87,MapName!A:D,4,0)),VLOOKUP(H87,MapEdgeCases!A:B,2,0),VLOOKUP(D87,MapName!A:D,4,0))</f>
        <v>Interest</v>
      </c>
      <c r="B87" s="4">
        <v>45013</v>
      </c>
      <c r="C87" s="4">
        <v>45013</v>
      </c>
      <c r="F87" s="22"/>
      <c r="G87" s="3"/>
      <c r="H87" t="s">
        <v>114</v>
      </c>
      <c r="I87" s="2"/>
      <c r="J87" s="28"/>
      <c r="K87" s="29">
        <v>56.41</v>
      </c>
      <c r="L87" s="29">
        <v>38143.79</v>
      </c>
      <c r="M87" s="2"/>
    </row>
    <row r="88" spans="1:13" x14ac:dyDescent="0.3">
      <c r="A88" s="17" t="str">
        <f>IF(ISERROR(VLOOKUP(D88,MapName!A:D,4,0)),VLOOKUP(H88,MapEdgeCases!A:B,2,0),VLOOKUP(D88,MapName!A:D,4,0))</f>
        <v>Royal Dutch Shell Ord</v>
      </c>
      <c r="B88" s="4">
        <v>45016</v>
      </c>
      <c r="C88" s="4">
        <v>45016</v>
      </c>
      <c r="D88" t="s">
        <v>69</v>
      </c>
      <c r="E88" t="s">
        <v>70</v>
      </c>
      <c r="F88" s="22"/>
      <c r="G88" s="3"/>
      <c r="H88" t="s">
        <v>128</v>
      </c>
      <c r="I88" s="2"/>
      <c r="J88" s="28"/>
      <c r="K88" s="29">
        <v>356.07</v>
      </c>
      <c r="L88" s="29">
        <v>38499.86</v>
      </c>
      <c r="M88" s="2"/>
    </row>
    <row r="89" spans="1:13" x14ac:dyDescent="0.3">
      <c r="A89" s="17" t="str">
        <f>IF(ISERROR(VLOOKUP(D89,MapName!A:D,4,0)),VLOOKUP(H89,MapEdgeCases!A:B,2,0),VLOOKUP(D89,MapName!A:D,4,0))</f>
        <v>Centamin</v>
      </c>
      <c r="B89" s="4">
        <v>45021</v>
      </c>
      <c r="C89" s="4">
        <v>45027</v>
      </c>
      <c r="D89" t="s">
        <v>43</v>
      </c>
      <c r="E89" t="s">
        <v>44</v>
      </c>
      <c r="F89" s="25">
        <v>-4840</v>
      </c>
      <c r="G89" s="6">
        <v>1.08</v>
      </c>
      <c r="H89" t="s">
        <v>45</v>
      </c>
      <c r="I89" t="s">
        <v>129</v>
      </c>
      <c r="K89" s="29">
        <v>5222.45</v>
      </c>
      <c r="L89" s="29">
        <v>43722.31</v>
      </c>
      <c r="M89" s="2"/>
    </row>
    <row r="90" spans="1:13" x14ac:dyDescent="0.3">
      <c r="A90" s="17" t="str">
        <f>IF(ISERROR(VLOOKUP(D90,MapName!A:D,4,0)),VLOOKUP(H90,MapEdgeCases!A:B,2,0),VLOOKUP(D90,MapName!A:D,4,0))</f>
        <v>Royal Dutch Shell Ord</v>
      </c>
      <c r="B90" s="4">
        <v>45034</v>
      </c>
      <c r="C90" s="4">
        <v>45036</v>
      </c>
      <c r="D90" t="s">
        <v>69</v>
      </c>
      <c r="E90" t="s">
        <v>70</v>
      </c>
      <c r="F90" s="25">
        <v>-6505</v>
      </c>
      <c r="G90" s="6">
        <v>0.52</v>
      </c>
      <c r="H90" t="s">
        <v>71</v>
      </c>
      <c r="I90" t="s">
        <v>130</v>
      </c>
      <c r="K90" s="29">
        <v>3391.28</v>
      </c>
      <c r="L90" s="29">
        <v>47834.44</v>
      </c>
      <c r="M90" s="2"/>
    </row>
    <row r="91" spans="1:13" x14ac:dyDescent="0.3">
      <c r="A91" s="17" t="str">
        <f>IF(ISERROR(VLOOKUP(D91,MapName!A:D,4,0)),VLOOKUP(H91,MapEdgeCases!A:B,2,0),VLOOKUP(D91,MapName!A:D,4,0))</f>
        <v>Interest</v>
      </c>
      <c r="B91" s="4">
        <v>45042</v>
      </c>
      <c r="C91" s="4">
        <v>45042</v>
      </c>
      <c r="F91" s="22"/>
      <c r="G91" s="6"/>
      <c r="H91" t="s">
        <v>114</v>
      </c>
      <c r="K91" s="29">
        <v>69.040000000000006</v>
      </c>
      <c r="L91" s="29">
        <v>47295.17</v>
      </c>
      <c r="M91" s="2"/>
    </row>
    <row r="92" spans="1:13" x14ac:dyDescent="0.3">
      <c r="A92" s="17" t="str">
        <f>IF(ISERROR(VLOOKUP(D92,MapName!A:D,4,0)),VLOOKUP(H92,MapEdgeCases!A:B,2,0),VLOOKUP(D92,MapName!A:D,4,0))</f>
        <v>Centamin</v>
      </c>
      <c r="B92" s="4">
        <v>45049</v>
      </c>
      <c r="C92" s="4">
        <v>45051</v>
      </c>
      <c r="D92" t="s">
        <v>43</v>
      </c>
      <c r="E92" t="s">
        <v>44</v>
      </c>
      <c r="F92" s="25">
        <v>-4791</v>
      </c>
      <c r="G92" s="6">
        <v>1.06</v>
      </c>
      <c r="H92" t="s">
        <v>45</v>
      </c>
      <c r="I92" t="s">
        <v>131</v>
      </c>
      <c r="K92" s="29">
        <v>5101.78</v>
      </c>
      <c r="L92" s="29">
        <v>46612.76</v>
      </c>
      <c r="M92" s="2"/>
    </row>
    <row r="93" spans="1:13" x14ac:dyDescent="0.3">
      <c r="A93" s="17" t="str">
        <f>IF(ISERROR(VLOOKUP(D93,MapName!A:D,4,0)),VLOOKUP(H93,MapEdgeCases!A:B,2,0),VLOOKUP(D93,MapName!A:D,4,0))</f>
        <v>Centamin</v>
      </c>
      <c r="B93" s="4">
        <v>45049</v>
      </c>
      <c r="C93" s="4">
        <v>45051</v>
      </c>
      <c r="D93" t="s">
        <v>43</v>
      </c>
      <c r="E93" t="s">
        <v>44</v>
      </c>
      <c r="F93" s="25">
        <v>4791</v>
      </c>
      <c r="G93" s="6">
        <v>1.04</v>
      </c>
      <c r="H93" t="s">
        <v>45</v>
      </c>
      <c r="I93" t="s">
        <v>132</v>
      </c>
      <c r="J93" s="29">
        <v>-4999.09</v>
      </c>
      <c r="L93" s="29">
        <v>41510.980000000003</v>
      </c>
      <c r="M93" s="2"/>
    </row>
    <row r="94" spans="1:13" x14ac:dyDescent="0.3">
      <c r="A94" s="17" t="str">
        <f>IF(ISERROR(VLOOKUP(D94,MapName!A:D,4,0)),VLOOKUP(H94,MapEdgeCases!A:B,2,0),VLOOKUP(D94,MapName!A:D,4,0))</f>
        <v>Centamin</v>
      </c>
      <c r="B94" s="4">
        <v>45051</v>
      </c>
      <c r="C94" s="4">
        <v>45056</v>
      </c>
      <c r="D94" t="s">
        <v>43</v>
      </c>
      <c r="E94" t="s">
        <v>44</v>
      </c>
      <c r="F94" s="25">
        <v>-4517</v>
      </c>
      <c r="G94" s="6">
        <v>1.1100000000000001</v>
      </c>
      <c r="H94" t="s">
        <v>45</v>
      </c>
      <c r="I94" t="s">
        <v>133</v>
      </c>
      <c r="K94" s="29">
        <v>5022.99</v>
      </c>
      <c r="L94" s="29">
        <v>46635.96</v>
      </c>
      <c r="M94" s="2"/>
    </row>
    <row r="95" spans="1:13" x14ac:dyDescent="0.3">
      <c r="A95" s="17" t="str">
        <f>IF(ISERROR(VLOOKUP(D95,MapName!A:D,4,0)),VLOOKUP(H95,MapEdgeCases!A:B,2,0),VLOOKUP(D95,MapName!A:D,4,0))</f>
        <v>Centamin</v>
      </c>
      <c r="B95" s="4">
        <v>45051</v>
      </c>
      <c r="C95" s="4">
        <v>45056</v>
      </c>
      <c r="D95" t="s">
        <v>43</v>
      </c>
      <c r="E95" t="s">
        <v>44</v>
      </c>
      <c r="F95" s="25">
        <v>4517</v>
      </c>
      <c r="G95" s="6">
        <v>1.1000000000000001</v>
      </c>
      <c r="H95" t="s">
        <v>45</v>
      </c>
      <c r="I95" t="s">
        <v>134</v>
      </c>
      <c r="J95" s="29">
        <v>-4999.79</v>
      </c>
      <c r="L95" s="29">
        <v>41612.97</v>
      </c>
      <c r="M95" s="2"/>
    </row>
    <row r="96" spans="1:13" x14ac:dyDescent="0.3">
      <c r="A96" s="17" t="str">
        <f>IF(ISERROR(VLOOKUP(D96,MapName!A:D,4,0)),VLOOKUP(H96,MapEdgeCases!A:B,2,0),VLOOKUP(D96,MapName!A:D,4,0))</f>
        <v>Interest</v>
      </c>
      <c r="B96" s="4">
        <v>45072</v>
      </c>
      <c r="C96" s="4">
        <v>45072</v>
      </c>
      <c r="D96" s="2"/>
      <c r="E96" s="2"/>
      <c r="F96" s="22"/>
      <c r="G96" s="3"/>
      <c r="H96" s="2" t="s">
        <v>114</v>
      </c>
      <c r="I96" s="2"/>
      <c r="J96" s="28"/>
      <c r="K96" s="29">
        <v>72.36</v>
      </c>
      <c r="L96" s="29">
        <v>41842.400000000001</v>
      </c>
      <c r="M96" s="2"/>
    </row>
    <row r="97" spans="1:13" x14ac:dyDescent="0.3">
      <c r="A97" s="17" t="str">
        <f>IF(ISERROR(VLOOKUP(D97,MapName!A:D,4,0)),VLOOKUP(H97,MapEdgeCases!A:B,2,0),VLOOKUP(D97,MapName!A:D,4,0))</f>
        <v>Centamin</v>
      </c>
      <c r="B97" s="4">
        <v>45100</v>
      </c>
      <c r="C97" s="4">
        <v>45100</v>
      </c>
      <c r="D97" t="s">
        <v>43</v>
      </c>
      <c r="E97" t="s">
        <v>44</v>
      </c>
      <c r="F97" s="22"/>
      <c r="G97" s="3"/>
      <c r="H97" t="s">
        <v>83</v>
      </c>
      <c r="K97" s="29">
        <v>244.55</v>
      </c>
      <c r="L97" s="29">
        <v>43437.48</v>
      </c>
      <c r="M97" s="2"/>
    </row>
    <row r="98" spans="1:13" x14ac:dyDescent="0.3">
      <c r="A98" s="17" t="str">
        <f>IF(ISERROR(VLOOKUP(D98,MapName!A:D,4,0)),VLOOKUP(H98,MapEdgeCases!A:B,2,0),VLOOKUP(D98,MapName!A:D,4,0))</f>
        <v>Interest</v>
      </c>
      <c r="B98" s="4">
        <v>45104</v>
      </c>
      <c r="C98" s="4">
        <v>45104</v>
      </c>
      <c r="F98" s="22"/>
      <c r="G98" s="3"/>
      <c r="H98" t="s">
        <v>114</v>
      </c>
      <c r="K98" s="29">
        <v>82.05</v>
      </c>
      <c r="L98" s="29">
        <v>43519.53</v>
      </c>
      <c r="M98" s="2"/>
    </row>
    <row r="99" spans="1:13" x14ac:dyDescent="0.3">
      <c r="A99" s="17" t="str">
        <f>IF(ISERROR(VLOOKUP(D99,MapName!A:D,4,0)),VLOOKUP(H99,MapEdgeCases!A:B,2,0),VLOOKUP(D99,MapName!A:D,4,0))</f>
        <v>Royal Dutch Shell Ord</v>
      </c>
      <c r="B99" s="4">
        <v>45107</v>
      </c>
      <c r="C99" s="4">
        <v>45107</v>
      </c>
      <c r="D99" t="s">
        <v>69</v>
      </c>
      <c r="E99" t="s">
        <v>70</v>
      </c>
      <c r="F99" s="22"/>
      <c r="G99" s="3"/>
      <c r="H99" t="s">
        <v>135</v>
      </c>
      <c r="K99" s="29">
        <v>267.27999999999997</v>
      </c>
      <c r="L99" s="29">
        <v>43786.81</v>
      </c>
      <c r="M99" s="2"/>
    </row>
    <row r="100" spans="1:13" x14ac:dyDescent="0.3">
      <c r="A100" s="17" t="str">
        <f>IF(ISERROR(VLOOKUP(D100,MapName!A:D,4,0)),VLOOKUP(H100,MapEdgeCases!A:B,2,0),VLOOKUP(D100,MapName!A:D,4,0))</f>
        <v>Royal Dutch Shell Ord</v>
      </c>
      <c r="B100" s="4">
        <v>45112</v>
      </c>
      <c r="C100" s="4">
        <v>45114</v>
      </c>
      <c r="D100" t="s">
        <v>69</v>
      </c>
      <c r="E100" t="s">
        <v>70</v>
      </c>
      <c r="F100" s="25">
        <v>-5545</v>
      </c>
      <c r="G100" s="6">
        <v>0.56999999999999995</v>
      </c>
      <c r="H100" t="s">
        <v>71</v>
      </c>
      <c r="I100" t="s">
        <v>136</v>
      </c>
      <c r="K100" s="29">
        <v>3162.22</v>
      </c>
      <c r="L100" s="29">
        <v>41950.86</v>
      </c>
      <c r="M100" s="2"/>
    </row>
    <row r="101" spans="1:13" x14ac:dyDescent="0.3">
      <c r="A101" s="17" t="str">
        <f>IF(ISERROR(VLOOKUP(D101,MapName!A:D,4,0)),VLOOKUP(H101,MapEdgeCases!A:B,2,0),VLOOKUP(D101,MapName!A:D,4,0))</f>
        <v>Interest</v>
      </c>
      <c r="B101" s="4">
        <v>45133</v>
      </c>
      <c r="C101" s="4">
        <v>45133</v>
      </c>
      <c r="G101" s="6"/>
      <c r="H101" t="s">
        <v>114</v>
      </c>
      <c r="K101" s="29">
        <v>80.040000000000006</v>
      </c>
      <c r="L101" s="29">
        <v>47374.720000000001</v>
      </c>
    </row>
    <row r="102" spans="1:13" x14ac:dyDescent="0.3">
      <c r="A102" s="17" t="str">
        <f>IF(ISERROR(VLOOKUP(D102,MapName!A:D,4,0)),VLOOKUP(H102,MapEdgeCases!A:B,2,0),VLOOKUP(D102,MapName!A:D,4,0))</f>
        <v>Centamin</v>
      </c>
      <c r="B102" s="4">
        <v>45167</v>
      </c>
      <c r="C102" s="4">
        <v>45169</v>
      </c>
      <c r="D102" t="s">
        <v>43</v>
      </c>
      <c r="E102" t="s">
        <v>44</v>
      </c>
      <c r="F102" s="23">
        <v>1106</v>
      </c>
      <c r="G102" s="6">
        <v>0.9</v>
      </c>
      <c r="H102" t="s">
        <v>45</v>
      </c>
      <c r="I102" t="s">
        <v>137</v>
      </c>
      <c r="J102" s="29">
        <v>-999.45</v>
      </c>
      <c r="L102" s="29">
        <v>7529.91</v>
      </c>
    </row>
    <row r="103" spans="1:13" x14ac:dyDescent="0.3">
      <c r="A103" s="17" t="str">
        <f>IF(ISERROR(VLOOKUP(D103,MapName!A:D,4,0)),VLOOKUP(H103,MapEdgeCases!A:B,2,0),VLOOKUP(D103,MapName!A:D,4,0))</f>
        <v>Interest</v>
      </c>
      <c r="B103" s="4">
        <v>45167</v>
      </c>
      <c r="C103" s="4">
        <v>45167</v>
      </c>
      <c r="H103" t="s">
        <v>114</v>
      </c>
      <c r="K103" s="29">
        <v>38.200000000000003</v>
      </c>
      <c r="L103" s="29">
        <v>3516.67</v>
      </c>
    </row>
    <row r="104" spans="1:13" x14ac:dyDescent="0.3">
      <c r="A104" s="17" t="str">
        <f>IF(ISERROR(VLOOKUP(D104,MapName!A:D,4,0)),VLOOKUP(H104,MapEdgeCases!A:B,2,0),VLOOKUP(D104,MapName!A:D,4,0))</f>
        <v>Centamin</v>
      </c>
      <c r="B104" s="4">
        <v>45169</v>
      </c>
      <c r="C104" s="4">
        <v>45173</v>
      </c>
      <c r="D104" t="s">
        <v>43</v>
      </c>
      <c r="E104" t="s">
        <v>44</v>
      </c>
      <c r="F104" s="23">
        <v>1120</v>
      </c>
      <c r="G104" s="6">
        <v>0.89</v>
      </c>
      <c r="H104" t="s">
        <v>45</v>
      </c>
      <c r="I104" t="s">
        <v>138</v>
      </c>
      <c r="J104" s="29">
        <v>-999.98</v>
      </c>
      <c r="L104" s="29">
        <v>11625.62</v>
      </c>
    </row>
    <row r="105" spans="1:13" x14ac:dyDescent="0.3">
      <c r="A105" s="17" t="str">
        <f>IF(ISERROR(VLOOKUP(D105,MapName!A:D,4,0)),VLOOKUP(H105,MapEdgeCases!A:B,2,0),VLOOKUP(D105,MapName!A:D,4,0))</f>
        <v>Centamin</v>
      </c>
      <c r="B105" s="4">
        <v>45173</v>
      </c>
      <c r="C105" s="4">
        <v>45175</v>
      </c>
      <c r="D105" t="s">
        <v>43</v>
      </c>
      <c r="E105" t="s">
        <v>44</v>
      </c>
      <c r="F105" s="23">
        <v>1140</v>
      </c>
      <c r="G105" s="6">
        <v>0.87</v>
      </c>
      <c r="H105" t="s">
        <v>45</v>
      </c>
      <c r="I105" t="s">
        <v>139</v>
      </c>
      <c r="J105" s="29">
        <v>-999.5</v>
      </c>
      <c r="L105" s="29">
        <v>9626.5300000000007</v>
      </c>
      <c r="M105" s="2"/>
    </row>
    <row r="106" spans="1:13" x14ac:dyDescent="0.3">
      <c r="A106" s="17" t="str">
        <f>IF(ISERROR(VLOOKUP(D106,MapName!A:D,4,0)),VLOOKUP(H106,MapEdgeCases!A:B,2,0),VLOOKUP(D106,MapName!A:D,4,0))</f>
        <v>Centamin</v>
      </c>
      <c r="B106" s="4">
        <v>45173</v>
      </c>
      <c r="C106" s="4">
        <v>45175</v>
      </c>
      <c r="D106" t="s">
        <v>43</v>
      </c>
      <c r="E106" t="s">
        <v>44</v>
      </c>
      <c r="F106" s="23">
        <v>1130</v>
      </c>
      <c r="G106" s="6">
        <v>0.88</v>
      </c>
      <c r="H106" t="s">
        <v>45</v>
      </c>
      <c r="I106" t="s">
        <v>140</v>
      </c>
      <c r="J106" s="29">
        <v>-999.59</v>
      </c>
      <c r="L106" s="29">
        <v>10626.03</v>
      </c>
      <c r="M106" s="2"/>
    </row>
    <row r="107" spans="1:13" x14ac:dyDescent="0.3">
      <c r="A107" s="17" t="str">
        <f>IF(ISERROR(VLOOKUP(D107,MapName!A:D,4,0)),VLOOKUP(H107,MapEdgeCases!A:B,2,0),VLOOKUP(D107,MapName!A:D,4,0))</f>
        <v>Centamin</v>
      </c>
      <c r="B107" s="4">
        <v>45174</v>
      </c>
      <c r="C107" s="4">
        <v>45176</v>
      </c>
      <c r="D107" t="s">
        <v>43</v>
      </c>
      <c r="E107" t="s">
        <v>44</v>
      </c>
      <c r="F107" s="23">
        <v>1156</v>
      </c>
      <c r="G107" s="6">
        <v>0.86</v>
      </c>
      <c r="H107" t="s">
        <v>45</v>
      </c>
      <c r="I107" t="s">
        <v>141</v>
      </c>
      <c r="J107" s="29">
        <v>-999.52</v>
      </c>
      <c r="L107" s="29">
        <v>8627.01</v>
      </c>
      <c r="M107" s="2"/>
    </row>
    <row r="108" spans="1:13" x14ac:dyDescent="0.3">
      <c r="A108" s="17" t="str">
        <f>IF(ISERROR(VLOOKUP(D108,MapName!A:D,4,0)),VLOOKUP(H108,MapEdgeCases!A:B,2,0),VLOOKUP(D108,MapName!A:D,4,0))</f>
        <v>Centamin</v>
      </c>
      <c r="B108" s="4">
        <v>45188</v>
      </c>
      <c r="C108" s="4">
        <v>45190</v>
      </c>
      <c r="D108" t="s">
        <v>43</v>
      </c>
      <c r="E108" t="s">
        <v>44</v>
      </c>
      <c r="F108" s="23">
        <v>-5652</v>
      </c>
      <c r="G108" s="6">
        <v>0.9</v>
      </c>
      <c r="H108" t="s">
        <v>45</v>
      </c>
      <c r="I108" t="s">
        <v>142</v>
      </c>
      <c r="K108" s="29">
        <v>5077.4799999999996</v>
      </c>
      <c r="L108" s="29">
        <v>23497.759999999998</v>
      </c>
      <c r="M108" s="2"/>
    </row>
    <row r="109" spans="1:13" x14ac:dyDescent="0.3">
      <c r="A109" s="17" t="str">
        <f>IF(ISERROR(VLOOKUP(D109,MapName!A:D,4,0)),VLOOKUP(H109,MapEdgeCases!A:B,2,0),VLOOKUP(D109,MapName!A:D,4,0))</f>
        <v>Royal Dutch Shell Ord</v>
      </c>
      <c r="B109" s="4">
        <v>45190</v>
      </c>
      <c r="C109" s="4">
        <v>45194</v>
      </c>
      <c r="D109" t="s">
        <v>69</v>
      </c>
      <c r="E109" t="s">
        <v>70</v>
      </c>
      <c r="F109" s="23">
        <v>5563</v>
      </c>
      <c r="G109" s="6">
        <v>0.56999999999999995</v>
      </c>
      <c r="H109" t="s">
        <v>71</v>
      </c>
      <c r="I109" t="s">
        <v>143</v>
      </c>
      <c r="J109" s="29">
        <v>-3161.91</v>
      </c>
      <c r="L109" s="29">
        <v>20415.78</v>
      </c>
      <c r="M109" s="2"/>
    </row>
    <row r="110" spans="1:13" x14ac:dyDescent="0.3">
      <c r="A110" s="17" t="str">
        <f>IF(ISERROR(VLOOKUP(D110,MapName!A:D,4,0)),VLOOKUP(H110,MapEdgeCases!A:B,2,0),VLOOKUP(D110,MapName!A:D,4,0))</f>
        <v>Centamin</v>
      </c>
      <c r="B110" s="4">
        <v>45194</v>
      </c>
      <c r="C110" s="4">
        <v>45196</v>
      </c>
      <c r="D110" t="s">
        <v>43</v>
      </c>
      <c r="E110" t="s">
        <v>44</v>
      </c>
      <c r="F110" s="23">
        <v>1160</v>
      </c>
      <c r="G110" s="6">
        <v>0.86</v>
      </c>
      <c r="H110" t="s">
        <v>45</v>
      </c>
      <c r="I110" t="s">
        <v>144</v>
      </c>
      <c r="J110" s="29">
        <v>-999.81</v>
      </c>
      <c r="L110" s="29">
        <v>19415.97</v>
      </c>
      <c r="M110" s="2"/>
    </row>
    <row r="111" spans="1:13" x14ac:dyDescent="0.3">
      <c r="A111" s="17" t="str">
        <f>IF(ISERROR(VLOOKUP(D111,MapName!A:D,4,0)),VLOOKUP(H111,MapEdgeCases!A:B,2,0),VLOOKUP(D111,MapName!A:D,4,0))</f>
        <v>Centamin</v>
      </c>
      <c r="B111" s="4">
        <v>45195</v>
      </c>
      <c r="C111" s="4">
        <v>45197</v>
      </c>
      <c r="D111" t="s">
        <v>43</v>
      </c>
      <c r="E111" t="s">
        <v>44</v>
      </c>
      <c r="F111" s="23">
        <v>2344</v>
      </c>
      <c r="G111" s="6">
        <v>0.85</v>
      </c>
      <c r="H111" t="s">
        <v>45</v>
      </c>
      <c r="I111" t="s">
        <v>145</v>
      </c>
      <c r="J111" s="29">
        <v>-1999.92</v>
      </c>
      <c r="L111" s="29">
        <v>19237.53</v>
      </c>
      <c r="M111" s="2"/>
    </row>
    <row r="112" spans="1:13" x14ac:dyDescent="0.3">
      <c r="A112" s="17" t="str">
        <f>IF(ISERROR(VLOOKUP(D112,MapName!A:D,4,0)),VLOOKUP(H112,MapEdgeCases!A:B,2,0),VLOOKUP(D112,MapName!A:D,4,0))</f>
        <v>Interest</v>
      </c>
      <c r="B112" s="4">
        <v>45195</v>
      </c>
      <c r="C112" s="4">
        <v>45195</v>
      </c>
      <c r="G112" s="6"/>
      <c r="H112" t="s">
        <v>114</v>
      </c>
      <c r="K112" s="29">
        <v>21.58</v>
      </c>
      <c r="L112" s="29">
        <v>21237.45</v>
      </c>
      <c r="M112" s="2"/>
    </row>
    <row r="113" spans="1:13" x14ac:dyDescent="0.3">
      <c r="A113" s="17" t="str">
        <f>IF(ISERROR(VLOOKUP(D113,MapName!A:D,4,0)),VLOOKUP(H113,MapEdgeCases!A:B,2,0),VLOOKUP(D113,MapName!A:D,4,0))</f>
        <v>Centamin</v>
      </c>
      <c r="B113" s="4">
        <v>45196</v>
      </c>
      <c r="C113" s="4">
        <v>45198</v>
      </c>
      <c r="D113" t="s">
        <v>43</v>
      </c>
      <c r="E113" t="s">
        <v>44</v>
      </c>
      <c r="F113" s="23">
        <v>2364</v>
      </c>
      <c r="G113" s="6">
        <v>0.85</v>
      </c>
      <c r="H113" t="s">
        <v>45</v>
      </c>
      <c r="I113" t="s">
        <v>146</v>
      </c>
      <c r="J113" s="29">
        <v>-1999.49</v>
      </c>
      <c r="L113" s="29">
        <v>17238.04</v>
      </c>
      <c r="M113" s="2"/>
    </row>
    <row r="114" spans="1:13" x14ac:dyDescent="0.3">
      <c r="A114" s="17" t="str">
        <f>IF(ISERROR(VLOOKUP(D114,MapName!A:D,4,0)),VLOOKUP(H114,MapEdgeCases!A:B,2,0),VLOOKUP(D114,MapName!A:D,4,0))</f>
        <v>Royal Dutch Shell Ord</v>
      </c>
      <c r="B114" s="4">
        <v>45198</v>
      </c>
      <c r="C114" s="4">
        <v>45202</v>
      </c>
      <c r="D114" t="s">
        <v>69</v>
      </c>
      <c r="E114" t="s">
        <v>70</v>
      </c>
      <c r="F114" s="23">
        <v>3952</v>
      </c>
      <c r="G114" s="6">
        <v>0.5</v>
      </c>
      <c r="H114" t="s">
        <v>71</v>
      </c>
      <c r="I114" t="s">
        <v>147</v>
      </c>
      <c r="J114" s="29">
        <v>-1999.98</v>
      </c>
      <c r="L114" s="29">
        <v>10651.45</v>
      </c>
      <c r="M114" s="2"/>
    </row>
    <row r="115" spans="1:13" x14ac:dyDescent="0.3">
      <c r="A115" s="17" t="str">
        <f>IF(ISERROR(VLOOKUP(D115,MapName!A:D,4,0)),VLOOKUP(H115,MapEdgeCases!A:B,2,0),VLOOKUP(D115,MapName!A:D,4,0))</f>
        <v>Royal Dutch Shell Ord</v>
      </c>
      <c r="B115" s="4">
        <v>45198</v>
      </c>
      <c r="C115" s="4">
        <v>45198</v>
      </c>
      <c r="D115" t="s">
        <v>69</v>
      </c>
      <c r="E115" t="s">
        <v>70</v>
      </c>
      <c r="G115" s="6"/>
      <c r="H115" t="s">
        <v>148</v>
      </c>
      <c r="K115" s="29">
        <v>191.59</v>
      </c>
      <c r="L115" s="29">
        <v>12651.43</v>
      </c>
      <c r="M115" s="2"/>
    </row>
    <row r="116" spans="1:13" x14ac:dyDescent="0.3">
      <c r="A116" s="17" t="str">
        <f>IF(ISERROR(VLOOKUP(D116,MapName!A:D,4,0)),VLOOKUP(H116,MapEdgeCases!A:B,2,0),VLOOKUP(D116,MapName!A:D,4,0))</f>
        <v>Centamin</v>
      </c>
      <c r="B116" s="4">
        <v>45198</v>
      </c>
      <c r="C116" s="4">
        <v>45198</v>
      </c>
      <c r="D116" t="s">
        <v>43</v>
      </c>
      <c r="E116" t="s">
        <v>44</v>
      </c>
      <c r="G116" s="6"/>
      <c r="H116" t="s">
        <v>149</v>
      </c>
      <c r="K116" s="29">
        <v>221.16</v>
      </c>
      <c r="L116" s="29">
        <v>12459.84</v>
      </c>
      <c r="M116" s="2"/>
    </row>
    <row r="117" spans="1:13" x14ac:dyDescent="0.3">
      <c r="A117" s="17" t="str">
        <f>IF(ISERROR(VLOOKUP(D117,MapName!A:D,4,0)),VLOOKUP(H117,MapEdgeCases!A:B,2,0),VLOOKUP(D117,MapName!A:D,4,0))</f>
        <v>Royal Dutch Shell Ord</v>
      </c>
      <c r="B117" s="4">
        <v>45224</v>
      </c>
      <c r="C117" s="4">
        <v>45226</v>
      </c>
      <c r="D117" t="s">
        <v>69</v>
      </c>
      <c r="E117" t="s">
        <v>70</v>
      </c>
      <c r="F117" s="23">
        <v>-3952</v>
      </c>
      <c r="G117" s="6">
        <v>0.53</v>
      </c>
      <c r="H117" t="s">
        <v>71</v>
      </c>
      <c r="I117" t="s">
        <v>150</v>
      </c>
      <c r="K117" s="29">
        <v>2111.9499999999998</v>
      </c>
      <c r="L117" s="29">
        <v>13460</v>
      </c>
      <c r="M117" s="2"/>
    </row>
    <row r="118" spans="1:13" x14ac:dyDescent="0.3">
      <c r="A118" s="17" t="str">
        <f>IF(ISERROR(VLOOKUP(D118,MapName!A:D,4,0)),VLOOKUP(H118,MapEdgeCases!A:B,2,0),VLOOKUP(D118,MapName!A:D,4,0))</f>
        <v>Interest</v>
      </c>
      <c r="B118" s="4">
        <v>45225</v>
      </c>
      <c r="C118" s="4">
        <v>45225</v>
      </c>
      <c r="H118" t="s">
        <v>114</v>
      </c>
      <c r="K118" s="29">
        <v>20.02</v>
      </c>
      <c r="L118" s="29">
        <v>13480.02</v>
      </c>
      <c r="M118" s="2"/>
    </row>
    <row r="119" spans="1:13" x14ac:dyDescent="0.3">
      <c r="A119" s="17" t="str">
        <f>IF(ISERROR(VLOOKUP(D119,MapName!A:D,4,0)),VLOOKUP(H119,MapEdgeCases!A:B,2,0),VLOOKUP(D119,MapName!A:D,4,0))</f>
        <v>Centamin</v>
      </c>
      <c r="B119" s="4">
        <v>45233</v>
      </c>
      <c r="C119" s="4">
        <v>45237</v>
      </c>
      <c r="D119" t="s">
        <v>43</v>
      </c>
      <c r="E119" t="s">
        <v>44</v>
      </c>
      <c r="F119" s="23">
        <v>-5868</v>
      </c>
      <c r="G119" s="6">
        <v>0.86</v>
      </c>
      <c r="H119" t="s">
        <v>45</v>
      </c>
      <c r="I119" t="s">
        <v>151</v>
      </c>
      <c r="K119" s="29">
        <v>5065.0200000000004</v>
      </c>
      <c r="L119" s="29">
        <v>23578.799999999999</v>
      </c>
      <c r="M119" s="2"/>
    </row>
    <row r="120" spans="1:13" x14ac:dyDescent="0.3">
      <c r="A120" s="17" t="str">
        <f>IF(ISERROR(VLOOKUP(D120,MapName!A:D,4,0)),VLOOKUP(H120,MapEdgeCases!A:B,2,0),VLOOKUP(D120,MapName!A:D,4,0))</f>
        <v>Royal Dutch Shell Ord</v>
      </c>
      <c r="B120" s="4">
        <v>45240</v>
      </c>
      <c r="C120" s="4">
        <v>45244</v>
      </c>
      <c r="D120" t="s">
        <v>69</v>
      </c>
      <c r="E120" s="2" t="s">
        <v>70</v>
      </c>
      <c r="F120" s="23">
        <v>-5563</v>
      </c>
      <c r="G120" s="6">
        <v>0.59</v>
      </c>
      <c r="H120" t="s">
        <v>71</v>
      </c>
      <c r="I120" s="2" t="s">
        <v>152</v>
      </c>
      <c r="K120" s="29">
        <v>3260.2</v>
      </c>
      <c r="L120" s="29">
        <v>26839</v>
      </c>
      <c r="M120" s="2"/>
    </row>
    <row r="121" spans="1:13" x14ac:dyDescent="0.3">
      <c r="A121" s="17" t="str">
        <f>IF(ISERROR(VLOOKUP(D121,MapName!A:D,4,0)),VLOOKUP(H121,MapEdgeCases!A:B,2,0),VLOOKUP(D121,MapName!A:D,4,0))</f>
        <v>Interest</v>
      </c>
      <c r="B121" s="4">
        <v>45259</v>
      </c>
      <c r="C121" s="4">
        <v>45259</v>
      </c>
      <c r="H121" t="s">
        <v>114</v>
      </c>
      <c r="K121" s="29">
        <v>70.010000000000005</v>
      </c>
      <c r="L121" s="29">
        <v>69960.240000000005</v>
      </c>
      <c r="M121" s="2"/>
    </row>
    <row r="122" spans="1:13" x14ac:dyDescent="0.3">
      <c r="A122" s="17" t="str">
        <f>IF(ISERROR(VLOOKUP(D122,MapName!A:D,4,0)),VLOOKUP(H122,MapEdgeCases!A:B,2,0),VLOOKUP(D122,MapName!A:D,4,0))</f>
        <v>Royal Dutch Shell Ord</v>
      </c>
      <c r="B122" s="4">
        <v>45275</v>
      </c>
      <c r="C122" s="4">
        <v>45275</v>
      </c>
      <c r="D122" t="s">
        <v>69</v>
      </c>
      <c r="E122" t="s">
        <v>70</v>
      </c>
      <c r="H122" t="s">
        <v>148</v>
      </c>
      <c r="K122" s="29">
        <v>191.59</v>
      </c>
      <c r="L122" s="29">
        <v>60236.11</v>
      </c>
      <c r="M122" s="2"/>
    </row>
    <row r="123" spans="1:13" x14ac:dyDescent="0.3">
      <c r="A123" s="17" t="str">
        <f>IF(ISERROR(VLOOKUP(D123,MapName!A:D,4,0)),VLOOKUP(H123,MapEdgeCases!A:B,2,0),VLOOKUP(D123,MapName!A:D,4,0))</f>
        <v>Interest</v>
      </c>
      <c r="B123" s="4">
        <v>45288</v>
      </c>
      <c r="C123" s="4">
        <v>45288</v>
      </c>
      <c r="H123" t="s">
        <v>114</v>
      </c>
      <c r="K123" s="29">
        <v>140.38999999999999</v>
      </c>
      <c r="L123" s="29">
        <v>60376.5</v>
      </c>
      <c r="M123" s="2"/>
    </row>
    <row r="124" spans="1:13" x14ac:dyDescent="0.3">
      <c r="A124" s="17" t="str">
        <f>IF(ISERROR(VLOOKUP(D124,MapName!A:D,4,0)),VLOOKUP(H124,MapEdgeCases!A:B,2,0),VLOOKUP(D124,MapName!A:D,4,0))</f>
        <v>Interest</v>
      </c>
      <c r="B124" s="4">
        <v>45317</v>
      </c>
      <c r="C124" s="4">
        <v>45317</v>
      </c>
      <c r="G124" s="6"/>
      <c r="H124" t="s">
        <v>114</v>
      </c>
      <c r="K124" s="29">
        <v>163.92</v>
      </c>
      <c r="L124" s="29">
        <v>85836.14</v>
      </c>
      <c r="M124" s="2"/>
    </row>
    <row r="125" spans="1:13" x14ac:dyDescent="0.3">
      <c r="A125" s="17" t="str">
        <f>IF(ISERROR(VLOOKUP(D125,MapName!A:D,4,0)),VLOOKUP(H125,MapEdgeCases!A:B,2,0),VLOOKUP(D125,MapName!A:D,4,0))</f>
        <v>Royal Dutch Shell Ord</v>
      </c>
      <c r="B125" s="4">
        <v>45334</v>
      </c>
      <c r="C125" s="4">
        <v>45336</v>
      </c>
      <c r="D125" t="s">
        <v>69</v>
      </c>
      <c r="E125" t="s">
        <v>70</v>
      </c>
      <c r="F125" s="23">
        <v>5780</v>
      </c>
      <c r="G125" s="6">
        <v>0.56000000000000005</v>
      </c>
      <c r="H125" t="s">
        <v>71</v>
      </c>
      <c r="I125" t="s">
        <v>153</v>
      </c>
      <c r="J125" s="29">
        <v>-3259.88</v>
      </c>
      <c r="L125" s="29">
        <v>82576.259999999995</v>
      </c>
      <c r="M125" s="2"/>
    </row>
    <row r="126" spans="1:13" x14ac:dyDescent="0.3">
      <c r="A126" s="17" t="str">
        <f>IF(ISERROR(VLOOKUP(D126,MapName!A:D,4,0)),VLOOKUP(H126,MapEdgeCases!A:B,2,0),VLOOKUP(D126,MapName!A:D,4,0))</f>
        <v>Interest</v>
      </c>
      <c r="B126" s="4">
        <v>45349</v>
      </c>
      <c r="C126" s="4">
        <v>45349</v>
      </c>
      <c r="G126" s="6"/>
      <c r="H126" t="s">
        <v>114</v>
      </c>
      <c r="K126" s="29">
        <v>190.93</v>
      </c>
      <c r="L126" s="29">
        <v>82847.12</v>
      </c>
      <c r="M126" s="2"/>
    </row>
    <row r="127" spans="1:13" x14ac:dyDescent="0.3">
      <c r="A127" s="17" t="str">
        <f>IF(ISERROR(VLOOKUP(D127,MapName!A:D,4,0)),VLOOKUP(H127,MapEdgeCases!A:B,2,0),VLOOKUP(D127,MapName!A:D,4,0))</f>
        <v>Royal Dutch Shell Ord</v>
      </c>
      <c r="B127" s="4">
        <v>45357</v>
      </c>
      <c r="C127" s="4">
        <v>45359</v>
      </c>
      <c r="D127" t="s">
        <v>69</v>
      </c>
      <c r="E127" t="s">
        <v>70</v>
      </c>
      <c r="F127" s="23">
        <v>-5780</v>
      </c>
      <c r="G127" s="6">
        <v>0.57999999999999996</v>
      </c>
      <c r="H127" t="s">
        <v>71</v>
      </c>
      <c r="I127" t="s">
        <v>154</v>
      </c>
      <c r="K127" s="29">
        <v>3373.34</v>
      </c>
      <c r="L127" s="29">
        <v>86303.5</v>
      </c>
      <c r="M127" s="2"/>
    </row>
    <row r="128" spans="1:13" x14ac:dyDescent="0.3">
      <c r="A128" s="17" t="str">
        <f>IF(ISERROR(VLOOKUP(D128,MapName!A:D,4,0)),VLOOKUP(H128,MapEdgeCases!A:B,2,0),VLOOKUP(D128,MapName!A:D,4,0))</f>
        <v>Centamin</v>
      </c>
      <c r="B128" s="4">
        <v>45372</v>
      </c>
      <c r="C128" s="4">
        <v>45376</v>
      </c>
      <c r="D128" t="s">
        <v>43</v>
      </c>
      <c r="E128" t="s">
        <v>44</v>
      </c>
      <c r="F128" s="23">
        <v>-1480</v>
      </c>
      <c r="G128" s="6">
        <v>1.1200000000000001</v>
      </c>
      <c r="H128" t="s">
        <v>45</v>
      </c>
      <c r="I128" t="s">
        <v>155</v>
      </c>
      <c r="K128" s="29">
        <v>1651.85</v>
      </c>
      <c r="L128" s="29">
        <v>86955.42</v>
      </c>
      <c r="M128" s="2"/>
    </row>
    <row r="129" spans="1:13" x14ac:dyDescent="0.3">
      <c r="A129" s="17" t="str">
        <f>IF(ISERROR(VLOOKUP(D129,MapName!A:D,4,0)),VLOOKUP(H129,MapEdgeCases!A:B,2,0),VLOOKUP(D129,MapName!A:D,4,0))</f>
        <v>Centamin</v>
      </c>
      <c r="B129" s="4">
        <v>45373</v>
      </c>
      <c r="C129" s="4">
        <v>45377</v>
      </c>
      <c r="D129" t="s">
        <v>43</v>
      </c>
      <c r="E129" t="s">
        <v>44</v>
      </c>
      <c r="F129" s="23">
        <v>1570</v>
      </c>
      <c r="G129" s="6">
        <v>1.05</v>
      </c>
      <c r="H129" t="s">
        <v>45</v>
      </c>
      <c r="I129" t="s">
        <v>156</v>
      </c>
      <c r="J129" s="29">
        <v>-1651.11</v>
      </c>
      <c r="L129" s="29">
        <v>85304.31</v>
      </c>
      <c r="M129" s="2"/>
    </row>
    <row r="130" spans="1:13" x14ac:dyDescent="0.3">
      <c r="A130" s="17" t="str">
        <f>IF(ISERROR(VLOOKUP(D130,MapName!A:D,4,0)),VLOOKUP(H130,MapEdgeCases!A:B,2,0),VLOOKUP(D130,MapName!A:D,4,0))</f>
        <v>Centamin</v>
      </c>
      <c r="B130" s="4">
        <v>45377</v>
      </c>
      <c r="C130" s="4">
        <v>45379</v>
      </c>
      <c r="D130" t="s">
        <v>43</v>
      </c>
      <c r="E130" t="s">
        <v>44</v>
      </c>
      <c r="F130" s="23">
        <v>-1570</v>
      </c>
      <c r="G130" s="6">
        <v>1.1000000000000001</v>
      </c>
      <c r="H130" t="s">
        <v>45</v>
      </c>
      <c r="I130" t="s">
        <v>157</v>
      </c>
      <c r="K130" s="29">
        <v>1721.08</v>
      </c>
      <c r="L130" s="29">
        <v>87204.06</v>
      </c>
      <c r="M130" s="2"/>
    </row>
    <row r="131" spans="1:13" x14ac:dyDescent="0.3">
      <c r="A131" s="17" t="str">
        <f>IF(ISERROR(VLOOKUP(D131,MapName!A:D,4,0)),VLOOKUP(H131,MapEdgeCases!A:B,2,0),VLOOKUP(D131,MapName!A:D,4,0))</f>
        <v>Interest</v>
      </c>
      <c r="B131" s="4">
        <v>45377</v>
      </c>
      <c r="C131" s="4">
        <v>45377</v>
      </c>
      <c r="H131" t="s">
        <v>114</v>
      </c>
      <c r="K131" s="29">
        <v>178.67</v>
      </c>
      <c r="L131" s="29">
        <v>85482.98</v>
      </c>
      <c r="M131" s="2"/>
    </row>
    <row r="132" spans="1:13" x14ac:dyDescent="0.3">
      <c r="A132" s="17" t="str">
        <f>IF(ISERROR(VLOOKUP(D132,MapName!A:D,4,0)),VLOOKUP(H132,MapEdgeCases!A:B,2,0),VLOOKUP(D132,MapName!A:D,4,0))</f>
        <v>Royal Dutch Shell Ord</v>
      </c>
      <c r="B132" s="4">
        <v>45379</v>
      </c>
      <c r="C132" s="4">
        <v>45379</v>
      </c>
      <c r="D132" t="s">
        <v>69</v>
      </c>
      <c r="E132" t="s">
        <v>70</v>
      </c>
      <c r="H132" t="s">
        <v>148</v>
      </c>
      <c r="K132" s="29">
        <v>191.59</v>
      </c>
      <c r="L132" s="29">
        <v>87395.65</v>
      </c>
      <c r="M132" s="2"/>
    </row>
    <row r="133" spans="1:13" x14ac:dyDescent="0.3">
      <c r="A133" s="17" t="str">
        <f>IF(ISERROR(VLOOKUP(D133,MapName!A:D,4,0)),VLOOKUP(H133,MapEdgeCases!A:B,2,0),VLOOKUP(D133,MapName!A:D,4,0))</f>
        <v>Centamin</v>
      </c>
      <c r="B133" s="4">
        <v>45386</v>
      </c>
      <c r="C133" s="4">
        <v>45390</v>
      </c>
      <c r="D133" t="s">
        <v>43</v>
      </c>
      <c r="E133" t="s">
        <v>44</v>
      </c>
      <c r="F133" s="23">
        <v>-1539</v>
      </c>
      <c r="G133" s="6">
        <v>1.17</v>
      </c>
      <c r="H133" t="s">
        <v>45</v>
      </c>
      <c r="I133" t="s">
        <v>158</v>
      </c>
      <c r="K133" s="29">
        <v>1796.14</v>
      </c>
      <c r="L133" s="29">
        <v>97276.29</v>
      </c>
      <c r="M133" s="2"/>
    </row>
    <row r="134" spans="1:13" x14ac:dyDescent="0.3">
      <c r="A134" s="17" t="str">
        <f>IF(ISERROR(VLOOKUP(D134,MapName!A:D,4,0)),VLOOKUP(H134,MapEdgeCases!A:B,2,0),VLOOKUP(D134,MapName!A:D,4,0))</f>
        <v>Centamin</v>
      </c>
      <c r="B134" s="4">
        <v>45390</v>
      </c>
      <c r="C134" s="4">
        <v>45392</v>
      </c>
      <c r="D134" t="s">
        <v>43</v>
      </c>
      <c r="E134" t="s">
        <v>44</v>
      </c>
      <c r="F134" s="23">
        <v>4156</v>
      </c>
      <c r="G134" s="6">
        <v>1.2</v>
      </c>
      <c r="H134" t="s">
        <v>45</v>
      </c>
      <c r="I134" t="s">
        <v>159</v>
      </c>
      <c r="J134" s="29">
        <v>-4999.92</v>
      </c>
      <c r="L134" s="29">
        <v>89463.039999999994</v>
      </c>
      <c r="M134" s="2"/>
    </row>
    <row r="135" spans="1:13" x14ac:dyDescent="0.3">
      <c r="A135" s="17" t="str">
        <f>IF(ISERROR(VLOOKUP(D135,MapName!A:D,4,0)),VLOOKUP(H135,MapEdgeCases!A:B,2,0),VLOOKUP(D135,MapName!A:D,4,0))</f>
        <v>Centamin</v>
      </c>
      <c r="B135" s="4">
        <v>45390</v>
      </c>
      <c r="C135" s="4">
        <v>45392</v>
      </c>
      <c r="D135" t="s">
        <v>43</v>
      </c>
      <c r="E135" t="s">
        <v>44</v>
      </c>
      <c r="F135" s="23">
        <v>1500</v>
      </c>
      <c r="G135" s="6">
        <v>1.19</v>
      </c>
      <c r="H135" t="s">
        <v>45</v>
      </c>
      <c r="I135" t="s">
        <v>160</v>
      </c>
      <c r="J135" s="29">
        <v>-1795.1</v>
      </c>
      <c r="L135" s="29">
        <v>94462.96</v>
      </c>
      <c r="M135" s="2"/>
    </row>
    <row r="136" spans="1:13" x14ac:dyDescent="0.3">
      <c r="A136" s="17" t="str">
        <f>IF(ISERROR(VLOOKUP(D136,MapName!A:D,4,0)),VLOOKUP(H136,MapEdgeCases!A:B,2,0),VLOOKUP(D136,MapName!A:D,4,0))</f>
        <v>Centamin</v>
      </c>
      <c r="B136" s="4">
        <v>45390</v>
      </c>
      <c r="C136" s="4">
        <v>45392</v>
      </c>
      <c r="D136" t="s">
        <v>43</v>
      </c>
      <c r="E136" t="s">
        <v>44</v>
      </c>
      <c r="F136" s="23">
        <v>1435</v>
      </c>
      <c r="G136" s="6">
        <v>1.2</v>
      </c>
      <c r="H136" t="s">
        <v>45</v>
      </c>
      <c r="I136" t="s">
        <v>161</v>
      </c>
      <c r="J136" s="29">
        <v>-1720.26</v>
      </c>
      <c r="L136" s="29">
        <v>96258.06</v>
      </c>
      <c r="M136" s="2"/>
    </row>
    <row r="137" spans="1:13" x14ac:dyDescent="0.3">
      <c r="A137" s="17" t="str">
        <f>IF(ISERROR(VLOOKUP(D137,MapName!A:D,4,0)),VLOOKUP(H137,MapEdgeCases!A:B,2,0),VLOOKUP(D137,MapName!A:D,4,0))</f>
        <v>Centamin</v>
      </c>
      <c r="B137" s="4">
        <v>45391</v>
      </c>
      <c r="C137" s="4">
        <v>45393</v>
      </c>
      <c r="D137" t="s">
        <v>43</v>
      </c>
      <c r="E137" t="s">
        <v>44</v>
      </c>
      <c r="F137" s="23">
        <v>-1435</v>
      </c>
      <c r="G137" s="6">
        <v>1.24</v>
      </c>
      <c r="H137" t="s">
        <v>45</v>
      </c>
      <c r="I137" t="s">
        <v>162</v>
      </c>
      <c r="K137" s="29">
        <v>1778.12</v>
      </c>
      <c r="L137" s="29">
        <v>98189.16</v>
      </c>
      <c r="M137" s="2"/>
    </row>
    <row r="138" spans="1:13" x14ac:dyDescent="0.3">
      <c r="A138" s="17" t="str">
        <f>IF(ISERROR(VLOOKUP(D138,MapName!A:D,4,0)),VLOOKUP(H138,MapEdgeCases!A:B,2,0),VLOOKUP(D138,MapName!A:D,4,0))</f>
        <v>Centamin</v>
      </c>
      <c r="B138" s="4">
        <v>45391</v>
      </c>
      <c r="C138" s="4">
        <v>45393</v>
      </c>
      <c r="D138" t="s">
        <v>43</v>
      </c>
      <c r="E138" t="s">
        <v>44</v>
      </c>
      <c r="F138" s="23">
        <v>-1500</v>
      </c>
      <c r="G138" s="6">
        <v>1.23</v>
      </c>
      <c r="H138" t="s">
        <v>45</v>
      </c>
      <c r="I138" t="s">
        <v>163</v>
      </c>
      <c r="K138" s="29">
        <v>1840.77</v>
      </c>
      <c r="L138" s="29">
        <v>96411.04</v>
      </c>
      <c r="M138" s="2"/>
    </row>
    <row r="139" spans="1:13" x14ac:dyDescent="0.3">
      <c r="A139" s="17" t="str">
        <f>IF(ISERROR(VLOOKUP(D139,MapName!A:D,4,0)),VLOOKUP(H139,MapEdgeCases!A:B,2,0),VLOOKUP(D139,MapName!A:D,4,0))</f>
        <v>Centamin</v>
      </c>
      <c r="B139" s="4">
        <v>45391</v>
      </c>
      <c r="C139" s="4">
        <v>45393</v>
      </c>
      <c r="D139" t="s">
        <v>43</v>
      </c>
      <c r="E139" t="s">
        <v>44</v>
      </c>
      <c r="F139" s="23">
        <v>-4156</v>
      </c>
      <c r="G139" s="6">
        <v>1.23</v>
      </c>
      <c r="H139" t="s">
        <v>45</v>
      </c>
      <c r="I139" t="s">
        <v>164</v>
      </c>
      <c r="K139" s="29">
        <v>5107.2299999999996</v>
      </c>
      <c r="L139" s="29">
        <v>94570.27</v>
      </c>
      <c r="M139" s="2"/>
    </row>
    <row r="140" spans="1:13" x14ac:dyDescent="0.3">
      <c r="A140" s="17" t="str">
        <f>IF(ISERROR(VLOOKUP(D140,MapName!A:D,4,0)),VLOOKUP(H140,MapEdgeCases!A:B,2,0),VLOOKUP(D140,MapName!A:D,4,0))</f>
        <v>Centamin</v>
      </c>
      <c r="B140" s="4">
        <v>45393</v>
      </c>
      <c r="C140" s="4">
        <v>45397</v>
      </c>
      <c r="D140" t="s">
        <v>43</v>
      </c>
      <c r="E140" t="s">
        <v>44</v>
      </c>
      <c r="F140" s="23">
        <v>1462</v>
      </c>
      <c r="G140" s="6">
        <v>1.26</v>
      </c>
      <c r="H140" t="s">
        <v>45</v>
      </c>
      <c r="I140" t="s">
        <v>165</v>
      </c>
      <c r="J140" s="29">
        <v>-1839.95</v>
      </c>
      <c r="L140" s="29">
        <v>96349.21</v>
      </c>
      <c r="M140" s="2"/>
    </row>
    <row r="141" spans="1:13" x14ac:dyDescent="0.3">
      <c r="A141" s="17" t="str">
        <f>IF(ISERROR(VLOOKUP(D141,MapName!A:D,4,0)),VLOOKUP(H141,MapEdgeCases!A:B,2,0),VLOOKUP(D141,MapName!A:D,4,0))</f>
        <v>Centamin</v>
      </c>
      <c r="B141" s="4">
        <v>45394</v>
      </c>
      <c r="C141" s="4">
        <v>45398</v>
      </c>
      <c r="D141" t="s">
        <v>43</v>
      </c>
      <c r="E141" t="s">
        <v>44</v>
      </c>
      <c r="F141" s="23">
        <v>3810</v>
      </c>
      <c r="G141" s="6">
        <v>1.31</v>
      </c>
      <c r="H141" t="s">
        <v>45</v>
      </c>
      <c r="I141" t="s">
        <v>166</v>
      </c>
      <c r="J141" s="29">
        <v>-4999.6099999999997</v>
      </c>
      <c r="L141" s="29">
        <v>93595.8</v>
      </c>
      <c r="M141" s="2"/>
    </row>
    <row r="142" spans="1:13" x14ac:dyDescent="0.3">
      <c r="A142" s="17" t="str">
        <f>IF(ISERROR(VLOOKUP(D142,MapName!A:D,4,0)),VLOOKUP(H142,MapEdgeCases!A:B,2,0),VLOOKUP(D142,MapName!A:D,4,0))</f>
        <v>Centamin</v>
      </c>
      <c r="B142" s="4">
        <v>45394</v>
      </c>
      <c r="C142" s="4">
        <v>45398</v>
      </c>
      <c r="D142" t="s">
        <v>43</v>
      </c>
      <c r="E142" t="s">
        <v>44</v>
      </c>
      <c r="F142" s="23">
        <v>1352</v>
      </c>
      <c r="G142" s="6">
        <v>1.31</v>
      </c>
      <c r="H142" t="s">
        <v>45</v>
      </c>
      <c r="I142" t="s">
        <v>167</v>
      </c>
      <c r="J142" s="29">
        <v>-1777.11</v>
      </c>
      <c r="L142" s="29">
        <v>98595.41</v>
      </c>
      <c r="M142" s="2"/>
    </row>
    <row r="143" spans="1:13" x14ac:dyDescent="0.3">
      <c r="A143" s="17" t="str">
        <f>IF(ISERROR(VLOOKUP(D143,MapName!A:D,4,0)),VLOOKUP(H143,MapEdgeCases!A:B,2,0),VLOOKUP(D143,MapName!A:D,4,0))</f>
        <v>Centamin</v>
      </c>
      <c r="B143" s="4">
        <v>45397</v>
      </c>
      <c r="C143" s="4">
        <v>45399</v>
      </c>
      <c r="D143" t="s">
        <v>43</v>
      </c>
      <c r="E143" t="s">
        <v>44</v>
      </c>
      <c r="F143" s="23">
        <v>3912</v>
      </c>
      <c r="G143" s="6">
        <v>1.28</v>
      </c>
      <c r="H143" t="s">
        <v>45</v>
      </c>
      <c r="I143" t="s">
        <v>168</v>
      </c>
      <c r="J143" s="29">
        <v>-4999.08</v>
      </c>
      <c r="L143" s="29">
        <v>95275.7</v>
      </c>
      <c r="M143" s="2"/>
    </row>
    <row r="144" spans="1:13" x14ac:dyDescent="0.3">
      <c r="A144" s="17" t="str">
        <f>IF(ISERROR(VLOOKUP(D144,MapName!A:D,4,0)),VLOOKUP(H144,MapEdgeCases!A:B,2,0),VLOOKUP(D144,MapName!A:D,4,0))</f>
        <v>Centamin</v>
      </c>
      <c r="B144" s="4">
        <v>45397</v>
      </c>
      <c r="C144" s="4">
        <v>45399</v>
      </c>
      <c r="D144" t="s">
        <v>43</v>
      </c>
      <c r="E144" t="s">
        <v>44</v>
      </c>
      <c r="F144" s="23">
        <v>-3810</v>
      </c>
      <c r="G144" s="6">
        <v>1.27</v>
      </c>
      <c r="H144" t="s">
        <v>45</v>
      </c>
      <c r="I144" t="s">
        <v>169</v>
      </c>
      <c r="K144" s="29">
        <v>4827.47</v>
      </c>
      <c r="L144" s="29">
        <v>100274.78</v>
      </c>
      <c r="M144" s="2"/>
    </row>
    <row r="145" spans="1:13" x14ac:dyDescent="0.3">
      <c r="A145" s="17" t="str">
        <f>IF(ISERROR(VLOOKUP(D145,MapName!A:D,4,0)),VLOOKUP(H145,MapEdgeCases!A:B,2,0),VLOOKUP(D145,MapName!A:D,4,0))</f>
        <v>Centamin</v>
      </c>
      <c r="B145" s="4">
        <v>45397</v>
      </c>
      <c r="C145" s="4">
        <v>45399</v>
      </c>
      <c r="D145" t="s">
        <v>43</v>
      </c>
      <c r="E145" t="s">
        <v>44</v>
      </c>
      <c r="F145" s="23">
        <v>-1462</v>
      </c>
      <c r="G145" s="6">
        <v>1.27</v>
      </c>
      <c r="H145" t="s">
        <v>45</v>
      </c>
      <c r="I145" t="s">
        <v>170</v>
      </c>
      <c r="K145" s="29">
        <v>1851.51</v>
      </c>
      <c r="L145" s="29">
        <v>95447.31</v>
      </c>
      <c r="M145" s="2"/>
    </row>
    <row r="146" spans="1:13" x14ac:dyDescent="0.3">
      <c r="A146" s="17" t="str">
        <f>IF(ISERROR(VLOOKUP(D146,MapName!A:D,4,0)),VLOOKUP(H146,MapEdgeCases!A:B,2,0),VLOOKUP(D146,MapName!A:D,4,0))</f>
        <v>Centamin</v>
      </c>
      <c r="B146" s="4">
        <v>45398</v>
      </c>
      <c r="C146" s="4">
        <v>45400</v>
      </c>
      <c r="D146" t="s">
        <v>43</v>
      </c>
      <c r="E146" t="s">
        <v>44</v>
      </c>
      <c r="F146" s="23">
        <v>-3912</v>
      </c>
      <c r="G146" s="6">
        <v>1.3</v>
      </c>
      <c r="H146" t="s">
        <v>45</v>
      </c>
      <c r="I146" t="s">
        <v>171</v>
      </c>
      <c r="K146" s="29">
        <v>5080.51</v>
      </c>
      <c r="L146" s="29">
        <v>100356.21</v>
      </c>
      <c r="M146" s="2"/>
    </row>
    <row r="147" spans="1:13" x14ac:dyDescent="0.3">
      <c r="A147" s="17" t="str">
        <f>IF(ISERROR(VLOOKUP(D147,MapName!A:D,4,0)),VLOOKUP(H147,MapEdgeCases!A:B,2,0),VLOOKUP(D147,MapName!A:D,4,0))</f>
        <v>Centamin</v>
      </c>
      <c r="B147" s="4">
        <v>45400</v>
      </c>
      <c r="C147" s="4">
        <v>45404</v>
      </c>
      <c r="D147" s="2" t="s">
        <v>43</v>
      </c>
      <c r="E147" s="2" t="s">
        <v>44</v>
      </c>
      <c r="F147" s="25">
        <v>4010</v>
      </c>
      <c r="G147" s="6">
        <v>1.25</v>
      </c>
      <c r="H147" t="s">
        <v>45</v>
      </c>
      <c r="I147" s="2" t="s">
        <v>172</v>
      </c>
      <c r="J147" s="29">
        <v>-4999.5</v>
      </c>
      <c r="L147" s="29">
        <v>95356.71</v>
      </c>
      <c r="M147" s="2"/>
    </row>
    <row r="148" spans="1:13" x14ac:dyDescent="0.3">
      <c r="A148" s="17" t="str">
        <f>IF(ISERROR(VLOOKUP(D148,MapName!A:D,4,0)),VLOOKUP(H148,MapEdgeCases!A:B,2,0),VLOOKUP(D148,MapName!A:D,4,0))</f>
        <v>Centamin</v>
      </c>
      <c r="B148" s="4">
        <v>45404</v>
      </c>
      <c r="C148" s="4">
        <v>45406</v>
      </c>
      <c r="D148" t="s">
        <v>43</v>
      </c>
      <c r="E148" t="s">
        <v>44</v>
      </c>
      <c r="F148" s="23">
        <v>-4010</v>
      </c>
      <c r="G148" s="6">
        <v>1.27</v>
      </c>
      <c r="H148" t="s">
        <v>45</v>
      </c>
      <c r="I148" t="s">
        <v>173</v>
      </c>
      <c r="K148" s="29">
        <v>5079.97</v>
      </c>
      <c r="L148" s="29">
        <v>100436.68</v>
      </c>
      <c r="M148" s="2"/>
    </row>
    <row r="149" spans="1:13" x14ac:dyDescent="0.3">
      <c r="A149" s="17" t="str">
        <f>IF(ISERROR(VLOOKUP(D149,MapName!A:D,4,0)),VLOOKUP(H149,MapEdgeCases!A:B,2,0),VLOOKUP(D149,MapName!A:D,4,0))</f>
        <v>Centamin</v>
      </c>
      <c r="B149" s="4">
        <v>45405</v>
      </c>
      <c r="C149" s="4">
        <v>45407</v>
      </c>
      <c r="D149" t="s">
        <v>43</v>
      </c>
      <c r="E149" t="s">
        <v>44</v>
      </c>
      <c r="F149" s="23">
        <v>1494</v>
      </c>
      <c r="G149" s="6">
        <v>1.24</v>
      </c>
      <c r="H149" t="s">
        <v>45</v>
      </c>
      <c r="I149" t="s">
        <v>174</v>
      </c>
      <c r="J149" s="29">
        <v>-1850.51</v>
      </c>
      <c r="L149" s="29">
        <v>98586.17</v>
      </c>
      <c r="M149" s="2"/>
    </row>
    <row r="150" spans="1:13" x14ac:dyDescent="0.3">
      <c r="A150" s="17" t="str">
        <f>IF(ISERROR(VLOOKUP(D150,MapName!A:D,4,0)),VLOOKUP(H150,MapEdgeCases!A:B,2,0),VLOOKUP(D150,MapName!A:D,4,0))</f>
        <v>Centamin</v>
      </c>
      <c r="B150" s="4">
        <v>45408</v>
      </c>
      <c r="C150" s="4">
        <v>45412</v>
      </c>
      <c r="D150" t="s">
        <v>43</v>
      </c>
      <c r="E150" t="s">
        <v>44</v>
      </c>
      <c r="F150" s="23">
        <v>-1494</v>
      </c>
      <c r="G150" s="6">
        <v>1.25</v>
      </c>
      <c r="H150" t="s">
        <v>45</v>
      </c>
      <c r="I150" t="s">
        <v>175</v>
      </c>
      <c r="K150" s="29">
        <v>1870.54</v>
      </c>
      <c r="L150" s="29">
        <v>100668.28</v>
      </c>
      <c r="M150" s="2"/>
    </row>
    <row r="151" spans="1:13" x14ac:dyDescent="0.3">
      <c r="A151" s="17" t="str">
        <f>IF(ISERROR(VLOOKUP(D151,MapName!A:D,4,0)),VLOOKUP(H151,MapEdgeCases!A:B,2,0),VLOOKUP(D151,MapName!A:D,4,0))</f>
        <v>Interest</v>
      </c>
      <c r="B151" s="4">
        <v>45408</v>
      </c>
      <c r="C151" s="4">
        <v>45408</v>
      </c>
      <c r="G151" s="6"/>
      <c r="H151" t="s">
        <v>114</v>
      </c>
      <c r="K151" s="29">
        <v>211.57</v>
      </c>
      <c r="L151" s="29">
        <v>98797.74</v>
      </c>
      <c r="M151" s="2"/>
    </row>
    <row r="152" spans="1:13" x14ac:dyDescent="0.3">
      <c r="A152" s="17" t="str">
        <f>IF(ISERROR(VLOOKUP(D152,MapName!A:D,4,0)),VLOOKUP(H152,MapEdgeCases!A:B,2,0),VLOOKUP(D152,MapName!A:D,4,0))</f>
        <v>Centamin</v>
      </c>
      <c r="B152" s="4">
        <v>45413</v>
      </c>
      <c r="C152" s="11">
        <v>45780</v>
      </c>
      <c r="D152" t="s">
        <v>43</v>
      </c>
      <c r="E152" t="s">
        <v>44</v>
      </c>
      <c r="F152" s="23">
        <v>1550</v>
      </c>
      <c r="G152" s="6">
        <v>1.2</v>
      </c>
      <c r="H152" t="s">
        <v>45</v>
      </c>
      <c r="I152" t="s">
        <v>176</v>
      </c>
      <c r="J152" s="29">
        <v>-1869.88</v>
      </c>
      <c r="L152" s="29">
        <v>98798.399999999994</v>
      </c>
      <c r="M152" s="2"/>
    </row>
    <row r="153" spans="1:13" x14ac:dyDescent="0.3">
      <c r="A153" s="17" t="str">
        <f>IF(ISERROR(VLOOKUP(D153,MapName!A:D,4,0)),VLOOKUP(H153,MapEdgeCases!A:B,2,0),VLOOKUP(D153,MapName!A:D,4,0))</f>
        <v>Centamin</v>
      </c>
      <c r="B153" s="4">
        <v>45419</v>
      </c>
      <c r="C153" s="4">
        <v>45415</v>
      </c>
      <c r="D153" s="2" t="s">
        <v>43</v>
      </c>
      <c r="E153" s="2" t="s">
        <v>44</v>
      </c>
      <c r="F153" s="23">
        <v>-1550</v>
      </c>
      <c r="G153" s="6">
        <v>1.22</v>
      </c>
      <c r="H153" t="s">
        <v>45</v>
      </c>
      <c r="I153" s="2" t="s">
        <v>177</v>
      </c>
      <c r="K153" s="29">
        <v>1890.75</v>
      </c>
      <c r="L153" s="29">
        <v>100689.15</v>
      </c>
      <c r="M153" s="2"/>
    </row>
    <row r="154" spans="1:13" x14ac:dyDescent="0.3">
      <c r="A154" s="17" t="str">
        <f>IF(ISERROR(VLOOKUP(D154,MapName!A:D,4,0)),VLOOKUP(H154,MapEdgeCases!A:B,2,0),VLOOKUP(D154,MapName!A:D,4,0))</f>
        <v>Centamin</v>
      </c>
      <c r="B154" s="4">
        <v>45427</v>
      </c>
      <c r="C154" s="4">
        <v>45429</v>
      </c>
      <c r="D154" t="s">
        <v>43</v>
      </c>
      <c r="E154" t="s">
        <v>44</v>
      </c>
      <c r="F154" s="23">
        <v>1522</v>
      </c>
      <c r="G154" s="6">
        <v>1.24</v>
      </c>
      <c r="H154" t="s">
        <v>45</v>
      </c>
      <c r="I154" t="s">
        <v>178</v>
      </c>
      <c r="J154" s="29">
        <v>-1888.86</v>
      </c>
      <c r="L154" s="29">
        <v>102886.44</v>
      </c>
      <c r="M154" s="2"/>
    </row>
    <row r="155" spans="1:13" x14ac:dyDescent="0.3">
      <c r="A155" s="17" t="str">
        <f>IF(ISERROR(VLOOKUP(D155,MapName!A:D,4,0)),VLOOKUP(H155,MapEdgeCases!A:B,2,0),VLOOKUP(D155,MapName!A:D,4,0))</f>
        <v>Centamin</v>
      </c>
      <c r="B155" s="4">
        <v>45428</v>
      </c>
      <c r="C155" s="4">
        <v>45432</v>
      </c>
      <c r="D155" t="s">
        <v>43</v>
      </c>
      <c r="E155" t="s">
        <v>44</v>
      </c>
      <c r="F155" s="23">
        <v>-1522</v>
      </c>
      <c r="G155" s="6">
        <v>1.26</v>
      </c>
      <c r="H155" t="s">
        <v>45</v>
      </c>
      <c r="I155" t="s">
        <v>179</v>
      </c>
      <c r="K155" s="29">
        <v>1918.8</v>
      </c>
      <c r="L155" s="29">
        <v>106506.05</v>
      </c>
      <c r="M155" s="2"/>
    </row>
    <row r="156" spans="1:13" x14ac:dyDescent="0.3">
      <c r="A156" s="17" t="str">
        <f>IF(ISERROR(VLOOKUP(D156,MapName!A:D,4,0)),VLOOKUP(H156,MapEdgeCases!A:B,2,0),VLOOKUP(D156,MapName!A:D,4,0))</f>
        <v>Centamin</v>
      </c>
      <c r="B156" s="4">
        <v>45429</v>
      </c>
      <c r="C156" s="4">
        <v>45433</v>
      </c>
      <c r="D156" t="s">
        <v>43</v>
      </c>
      <c r="E156" t="s">
        <v>44</v>
      </c>
      <c r="F156" s="23">
        <v>-1523</v>
      </c>
      <c r="G156" s="6">
        <v>1.27</v>
      </c>
      <c r="H156" t="s">
        <v>45</v>
      </c>
      <c r="I156" t="s">
        <v>180</v>
      </c>
      <c r="K156" s="29">
        <v>1930.1</v>
      </c>
      <c r="L156" s="29">
        <v>106518.24</v>
      </c>
      <c r="M156" s="2"/>
    </row>
    <row r="157" spans="1:13" x14ac:dyDescent="0.3">
      <c r="A157" s="17" t="str">
        <f>IF(ISERROR(VLOOKUP(D157,MapName!A:D,4,0)),VLOOKUP(H157,MapEdgeCases!A:B,2,0),VLOOKUP(D157,MapName!A:D,4,0))</f>
        <v>Centamin</v>
      </c>
      <c r="B157" s="4">
        <v>45429</v>
      </c>
      <c r="C157" s="4">
        <v>45433</v>
      </c>
      <c r="D157" t="s">
        <v>43</v>
      </c>
      <c r="E157" t="s">
        <v>44</v>
      </c>
      <c r="F157" s="23">
        <v>1523</v>
      </c>
      <c r="G157" s="6">
        <v>1.26</v>
      </c>
      <c r="H157" t="s">
        <v>45</v>
      </c>
      <c r="I157" t="s">
        <v>181</v>
      </c>
      <c r="J157" s="29">
        <v>-1917.91</v>
      </c>
      <c r="L157" s="29">
        <v>104588.14</v>
      </c>
      <c r="M157" s="2"/>
    </row>
    <row r="158" spans="1:13" x14ac:dyDescent="0.3">
      <c r="A158" s="17" t="str">
        <f>IF(ISERROR(VLOOKUP(D158,MapName!A:D,4,0)),VLOOKUP(H158,MapEdgeCases!A:B,2,0),VLOOKUP(D158,MapName!A:D,4,0))</f>
        <v>Centamin</v>
      </c>
      <c r="B158" s="4">
        <v>45433</v>
      </c>
      <c r="C158" s="4">
        <v>45435</v>
      </c>
      <c r="D158" t="s">
        <v>43</v>
      </c>
      <c r="E158" t="s">
        <v>44</v>
      </c>
      <c r="F158" s="23">
        <v>1521</v>
      </c>
      <c r="G158" s="6">
        <v>1.27</v>
      </c>
      <c r="H158" t="s">
        <v>45</v>
      </c>
      <c r="I158" t="s">
        <v>182</v>
      </c>
      <c r="J158" s="29">
        <v>-1929.88</v>
      </c>
      <c r="L158" s="29">
        <v>104588.36</v>
      </c>
      <c r="M158" s="2"/>
    </row>
    <row r="159" spans="1:13" x14ac:dyDescent="0.3">
      <c r="A159" s="17" t="str">
        <f>IF(ISERROR(VLOOKUP(D159,MapName!A:D,4,0)),VLOOKUP(H159,MapEdgeCases!A:B,2,0),VLOOKUP(D159,MapName!A:D,4,0))</f>
        <v>Centamin</v>
      </c>
      <c r="B159" s="4">
        <v>45440</v>
      </c>
      <c r="C159" s="4">
        <v>45442</v>
      </c>
      <c r="D159" t="s">
        <v>43</v>
      </c>
      <c r="E159" t="s">
        <v>44</v>
      </c>
      <c r="F159" s="23">
        <v>4025</v>
      </c>
      <c r="G159" s="6">
        <v>1.24</v>
      </c>
      <c r="H159" t="s">
        <v>45</v>
      </c>
      <c r="I159" t="s">
        <v>183</v>
      </c>
      <c r="J159" s="29">
        <v>-4999.97</v>
      </c>
      <c r="L159" s="29">
        <v>94813.18</v>
      </c>
      <c r="M159" s="2"/>
    </row>
    <row r="160" spans="1:13" x14ac:dyDescent="0.3">
      <c r="A160" s="17" t="str">
        <f>IF(ISERROR(VLOOKUP(D160,MapName!A:D,4,0)),VLOOKUP(H160,MapEdgeCases!A:B,2,0),VLOOKUP(D160,MapName!A:D,4,0))</f>
        <v>Centamin</v>
      </c>
      <c r="B160" s="4">
        <v>45440</v>
      </c>
      <c r="C160" s="4">
        <v>45442</v>
      </c>
      <c r="D160" t="s">
        <v>43</v>
      </c>
      <c r="E160" t="s">
        <v>44</v>
      </c>
      <c r="F160" s="23">
        <v>4064</v>
      </c>
      <c r="G160" s="6">
        <v>1.23</v>
      </c>
      <c r="H160" t="s">
        <v>45</v>
      </c>
      <c r="I160" t="s">
        <v>184</v>
      </c>
      <c r="J160" s="29">
        <v>-4999.93</v>
      </c>
      <c r="L160" s="29">
        <v>99813.15</v>
      </c>
      <c r="M160" s="2"/>
    </row>
    <row r="161" spans="1:13" x14ac:dyDescent="0.3">
      <c r="A161" s="17" t="str">
        <f>IF(ISERROR(VLOOKUP(D161,MapName!A:D,4,0)),VLOOKUP(H161,MapEdgeCases!A:B,2,0),VLOOKUP(D161,MapName!A:D,4,0))</f>
        <v>Interest</v>
      </c>
      <c r="B161" s="4">
        <v>45440</v>
      </c>
      <c r="C161" s="4">
        <v>45440</v>
      </c>
      <c r="H161" t="s">
        <v>114</v>
      </c>
      <c r="K161" s="29">
        <v>224.72</v>
      </c>
      <c r="L161" s="29">
        <v>104813.08</v>
      </c>
      <c r="M161" s="2"/>
    </row>
    <row r="162" spans="1:13" x14ac:dyDescent="0.3">
      <c r="A162" s="17" t="str">
        <f>IF(ISERROR(VLOOKUP(D162,MapName!A:D,4,0)),VLOOKUP(H162,MapEdgeCases!A:B,2,0),VLOOKUP(D162,MapName!A:D,4,0))</f>
        <v>Centamin</v>
      </c>
      <c r="B162" s="4">
        <v>45442</v>
      </c>
      <c r="C162" s="4">
        <v>45446</v>
      </c>
      <c r="D162" t="s">
        <v>43</v>
      </c>
      <c r="E162" t="s">
        <v>44</v>
      </c>
      <c r="F162" s="23">
        <v>1604</v>
      </c>
      <c r="G162" s="6">
        <v>1.19</v>
      </c>
      <c r="H162" t="s">
        <v>45</v>
      </c>
      <c r="I162" t="s">
        <v>185</v>
      </c>
      <c r="J162" s="29">
        <v>-1918.38</v>
      </c>
      <c r="L162" s="29">
        <v>92894.8</v>
      </c>
      <c r="M162" s="2"/>
    </row>
    <row r="163" spans="1:13" x14ac:dyDescent="0.3">
      <c r="A163" s="17" t="str">
        <f>IF(ISERROR(VLOOKUP(D163,MapName!A:D,4,0)),VLOOKUP(H163,MapEdgeCases!A:B,2,0),VLOOKUP(D163,MapName!A:D,4,0))</f>
        <v>Centamin</v>
      </c>
      <c r="B163" s="4">
        <v>45443</v>
      </c>
      <c r="C163" s="4">
        <v>45447</v>
      </c>
      <c r="D163" t="s">
        <v>43</v>
      </c>
      <c r="E163" t="s">
        <v>44</v>
      </c>
      <c r="F163" s="23">
        <v>-1604</v>
      </c>
      <c r="G163" s="6">
        <v>1.21</v>
      </c>
      <c r="H163" t="s">
        <v>45</v>
      </c>
      <c r="I163" t="s">
        <v>186</v>
      </c>
      <c r="K163" s="29">
        <v>1940.41</v>
      </c>
      <c r="L163" s="29">
        <v>94835.21</v>
      </c>
      <c r="M163" s="2"/>
    </row>
    <row r="164" spans="1:13" x14ac:dyDescent="0.3">
      <c r="A164" s="17" t="str">
        <f>IF(ISERROR(VLOOKUP(D164,MapName!A:D,4,0)),VLOOKUP(H164,MapEdgeCases!A:B,2,0),VLOOKUP(D164,MapName!A:D,4,0))</f>
        <v>Royal Dutch Shell Ord</v>
      </c>
      <c r="B164" s="4">
        <v>45447</v>
      </c>
      <c r="C164" s="4">
        <v>45449</v>
      </c>
      <c r="D164" t="s">
        <v>69</v>
      </c>
      <c r="E164" s="2" t="s">
        <v>70</v>
      </c>
      <c r="F164" s="25">
        <v>5844</v>
      </c>
      <c r="G164" s="6">
        <v>0.56999999999999995</v>
      </c>
      <c r="H164" t="s">
        <v>71</v>
      </c>
      <c r="I164" s="2" t="s">
        <v>187</v>
      </c>
      <c r="J164" s="29">
        <v>-3372.62</v>
      </c>
      <c r="L164" s="29">
        <v>91462.59</v>
      </c>
      <c r="M164" s="2"/>
    </row>
    <row r="165" spans="1:13" x14ac:dyDescent="0.3">
      <c r="A165" s="17" t="str">
        <f>IF(ISERROR(VLOOKUP(D165,MapName!A:D,4,0)),VLOOKUP(H165,MapEdgeCases!A:B,2,0),VLOOKUP(D165,MapName!A:D,4,0))</f>
        <v>Centamin</v>
      </c>
      <c r="B165" s="4">
        <v>45454</v>
      </c>
      <c r="C165" s="4">
        <v>45456</v>
      </c>
      <c r="D165" t="s">
        <v>43</v>
      </c>
      <c r="E165" t="s">
        <v>44</v>
      </c>
      <c r="F165" s="23">
        <v>4326</v>
      </c>
      <c r="G165" s="6">
        <v>1.1499999999999999</v>
      </c>
      <c r="H165" t="s">
        <v>45</v>
      </c>
      <c r="I165" t="s">
        <v>188</v>
      </c>
      <c r="J165" s="29">
        <v>-4999.7</v>
      </c>
      <c r="L165" s="29">
        <v>86462.89</v>
      </c>
      <c r="M165" s="2"/>
    </row>
    <row r="166" spans="1:13" x14ac:dyDescent="0.3">
      <c r="A166" s="17" t="str">
        <f>IF(ISERROR(VLOOKUP(D166,MapName!A:D,4,0)),VLOOKUP(H166,MapEdgeCases!A:B,2,0),VLOOKUP(D166,MapName!A:D,4,0))</f>
        <v>Centamin</v>
      </c>
      <c r="B166" s="4">
        <v>45463</v>
      </c>
      <c r="C166" s="4">
        <v>45463</v>
      </c>
      <c r="D166" t="s">
        <v>43</v>
      </c>
      <c r="E166" t="s">
        <v>44</v>
      </c>
      <c r="H166" t="s">
        <v>189</v>
      </c>
      <c r="K166" s="29">
        <v>320.44</v>
      </c>
      <c r="L166" s="29">
        <v>95493</v>
      </c>
      <c r="M166" s="2"/>
    </row>
    <row r="167" spans="1:13" x14ac:dyDescent="0.3">
      <c r="A167" s="17" t="str">
        <f>IF(ISERROR(VLOOKUP(D167,MapName!A:D,4,0)),VLOOKUP(H167,MapEdgeCases!A:B,2,0),VLOOKUP(D167,MapName!A:D,4,0))</f>
        <v>Interest</v>
      </c>
      <c r="B167" s="4">
        <v>45469</v>
      </c>
      <c r="C167" s="4">
        <v>45469</v>
      </c>
      <c r="H167" t="s">
        <v>114</v>
      </c>
      <c r="K167" s="29">
        <v>216.01</v>
      </c>
      <c r="L167" s="29">
        <v>95709.01</v>
      </c>
      <c r="M167" s="2"/>
    </row>
    <row r="168" spans="1:13" x14ac:dyDescent="0.3">
      <c r="A168" s="17" t="str">
        <f>IF(ISERROR(VLOOKUP(D168,MapName!A:D,4,0)),VLOOKUP(H168,MapEdgeCases!A:B,2,0),VLOOKUP(D168,MapName!A:D,4,0))</f>
        <v>Centamin</v>
      </c>
      <c r="B168" s="4">
        <v>45471</v>
      </c>
      <c r="C168" s="4">
        <v>45475</v>
      </c>
      <c r="D168" t="s">
        <v>43</v>
      </c>
      <c r="E168" t="s">
        <v>44</v>
      </c>
      <c r="F168" s="23">
        <v>-4326</v>
      </c>
      <c r="G168" s="6">
        <v>1.22</v>
      </c>
      <c r="H168" t="s">
        <v>45</v>
      </c>
      <c r="I168" t="s">
        <v>190</v>
      </c>
      <c r="K168" s="29">
        <v>5253.86</v>
      </c>
      <c r="L168" s="29">
        <v>100454.51</v>
      </c>
      <c r="M168" s="2"/>
    </row>
    <row r="169" spans="1:13" x14ac:dyDescent="0.3">
      <c r="A169" s="17" t="str">
        <f>IF(ISERROR(VLOOKUP(D169,MapName!A:D,4,0)),VLOOKUP(H169,MapEdgeCases!A:B,2,0),VLOOKUP(D169,MapName!A:D,4,0))</f>
        <v>Royal Dutch Shell Ord</v>
      </c>
      <c r="B169" s="4">
        <v>45471</v>
      </c>
      <c r="C169" s="4">
        <v>45471</v>
      </c>
      <c r="D169" t="s">
        <v>69</v>
      </c>
      <c r="E169" t="s">
        <v>70</v>
      </c>
      <c r="G169" s="6"/>
      <c r="H169" t="s">
        <v>148</v>
      </c>
      <c r="K169" s="29">
        <v>191.59</v>
      </c>
      <c r="L169" s="29">
        <v>95200.65</v>
      </c>
      <c r="M169" s="2"/>
    </row>
    <row r="170" spans="1:13" x14ac:dyDescent="0.3">
      <c r="A170" s="17" t="str">
        <f>IF(ISERROR(VLOOKUP(D170,MapName!A:D,4,0)),VLOOKUP(H170,MapEdgeCases!A:B,2,0),VLOOKUP(D170,MapName!A:D,4,0))</f>
        <v>Centamin</v>
      </c>
      <c r="B170" s="4">
        <v>45476</v>
      </c>
      <c r="C170" s="4">
        <v>45478</v>
      </c>
      <c r="D170" t="s">
        <v>43</v>
      </c>
      <c r="E170" t="s">
        <v>44</v>
      </c>
      <c r="F170" s="23">
        <v>-4064</v>
      </c>
      <c r="G170" s="6">
        <v>1.24</v>
      </c>
      <c r="H170" t="s">
        <v>45</v>
      </c>
      <c r="I170" t="s">
        <v>191</v>
      </c>
      <c r="K170" s="29">
        <v>5045.2299999999996</v>
      </c>
      <c r="L170" s="29">
        <v>105499.74</v>
      </c>
      <c r="M170" s="2"/>
    </row>
    <row r="171" spans="1:13" x14ac:dyDescent="0.3">
      <c r="A171" s="17" t="str">
        <f>IF(ISERROR(VLOOKUP(D171,MapName!A:D,4,0)),VLOOKUP(H171,MapEdgeCases!A:B,2,0),VLOOKUP(D171,MapName!A:D,4,0))</f>
        <v>Centamin</v>
      </c>
      <c r="B171" s="4">
        <v>45477</v>
      </c>
      <c r="C171" s="4">
        <v>45481</v>
      </c>
      <c r="D171" t="s">
        <v>43</v>
      </c>
      <c r="E171" t="s">
        <v>44</v>
      </c>
      <c r="F171" s="23">
        <v>-4025</v>
      </c>
      <c r="G171" s="6">
        <v>1.26</v>
      </c>
      <c r="H171" t="s">
        <v>45</v>
      </c>
      <c r="I171" t="s">
        <v>192</v>
      </c>
      <c r="K171" s="29">
        <v>5065.99</v>
      </c>
      <c r="L171" s="29">
        <v>110565.73</v>
      </c>
      <c r="M171" s="2"/>
    </row>
    <row r="172" spans="1:13" x14ac:dyDescent="0.3">
      <c r="A172" s="17" t="str">
        <f>IF(ISERROR(VLOOKUP(D172,MapName!A:D,4,0)),VLOOKUP(H172,MapEdgeCases!A:B,2,0),VLOOKUP(D172,MapName!A:D,4,0))</f>
        <v>Centamin</v>
      </c>
      <c r="B172" s="4">
        <v>45478</v>
      </c>
      <c r="C172" s="4">
        <v>45482</v>
      </c>
      <c r="D172" t="s">
        <v>43</v>
      </c>
      <c r="E172" t="s">
        <v>44</v>
      </c>
      <c r="F172" s="23">
        <v>-1521</v>
      </c>
      <c r="G172" s="6">
        <v>1.29</v>
      </c>
      <c r="H172" t="s">
        <v>45</v>
      </c>
      <c r="I172" t="s">
        <v>193</v>
      </c>
      <c r="K172" s="29">
        <v>1959.7</v>
      </c>
      <c r="L172" s="29">
        <v>112525.43</v>
      </c>
      <c r="M172" s="2"/>
    </row>
    <row r="173" spans="1:13" x14ac:dyDescent="0.3">
      <c r="A173" s="17" t="str">
        <f>IF(ISERROR(VLOOKUP(D173,MapName!A:D,4,0)),VLOOKUP(H173,MapEdgeCases!A:B,2,0),VLOOKUP(D173,MapName!A:D,4,0))</f>
        <v>Centamin</v>
      </c>
      <c r="B173" s="4">
        <v>45483</v>
      </c>
      <c r="C173" s="4">
        <v>45485</v>
      </c>
      <c r="D173" t="s">
        <v>43</v>
      </c>
      <c r="E173" t="s">
        <v>44</v>
      </c>
      <c r="F173" s="23">
        <v>-1352</v>
      </c>
      <c r="G173" s="6">
        <v>1.31</v>
      </c>
      <c r="H173" t="s">
        <v>45</v>
      </c>
      <c r="I173" t="s">
        <v>194</v>
      </c>
      <c r="K173" s="29">
        <v>1771.27</v>
      </c>
      <c r="L173" s="29">
        <v>114296.7</v>
      </c>
      <c r="M173" s="2"/>
    </row>
    <row r="174" spans="1:13" x14ac:dyDescent="0.3">
      <c r="A174" s="17" t="str">
        <f>IF(ISERROR(VLOOKUP(D174,MapName!A:D,4,0)),VLOOKUP(H174,MapEdgeCases!A:B,2,0),VLOOKUP(D174,MapName!A:D,4,0))</f>
        <v>Centamin</v>
      </c>
      <c r="B174" s="4">
        <v>45491</v>
      </c>
      <c r="C174" s="4">
        <v>45495</v>
      </c>
      <c r="D174" t="s">
        <v>43</v>
      </c>
      <c r="E174" t="s">
        <v>44</v>
      </c>
      <c r="F174" s="23">
        <v>3746</v>
      </c>
      <c r="G174" s="6">
        <v>1.33</v>
      </c>
      <c r="H174" t="s">
        <v>45</v>
      </c>
      <c r="I174" t="s">
        <v>195</v>
      </c>
      <c r="J174" s="29">
        <v>-4999.33</v>
      </c>
      <c r="L174" s="29">
        <v>104812.25</v>
      </c>
      <c r="M174" s="2"/>
    </row>
    <row r="175" spans="1:13" x14ac:dyDescent="0.3">
      <c r="A175" s="17" t="str">
        <f>IF(ISERROR(VLOOKUP(D175,MapName!A:D,4,0)),VLOOKUP(H175,MapEdgeCases!A:B,2,0),VLOOKUP(D175,MapName!A:D,4,0))</f>
        <v>Centamin</v>
      </c>
      <c r="B175" s="4">
        <v>45491</v>
      </c>
      <c r="C175" s="4">
        <v>45495</v>
      </c>
      <c r="D175" t="s">
        <v>43</v>
      </c>
      <c r="E175" t="s">
        <v>44</v>
      </c>
      <c r="F175" s="23">
        <v>-3740</v>
      </c>
      <c r="G175" s="6">
        <v>1.33</v>
      </c>
      <c r="H175" t="s">
        <v>45</v>
      </c>
      <c r="I175" t="s">
        <v>196</v>
      </c>
      <c r="K175" s="29">
        <v>4983.75</v>
      </c>
      <c r="L175" s="29">
        <v>109811.58</v>
      </c>
      <c r="M175" s="2"/>
    </row>
    <row r="176" spans="1:13" x14ac:dyDescent="0.3">
      <c r="A176" s="17" t="str">
        <f>IF(ISERROR(VLOOKUP(D176,MapName!A:D,4,0)),VLOOKUP(H176,MapEdgeCases!A:B,2,0),VLOOKUP(D176,MapName!A:D,4,0))</f>
        <v>Centamin</v>
      </c>
      <c r="B176" s="4">
        <v>45491</v>
      </c>
      <c r="C176" s="4">
        <v>45495</v>
      </c>
      <c r="D176" t="s">
        <v>43</v>
      </c>
      <c r="E176" t="s">
        <v>44</v>
      </c>
      <c r="F176" s="23">
        <v>3740</v>
      </c>
      <c r="G176" s="6">
        <v>1.34</v>
      </c>
      <c r="H176" t="s">
        <v>45</v>
      </c>
      <c r="I176" t="s">
        <v>197</v>
      </c>
      <c r="J176" s="29">
        <v>-4999.41</v>
      </c>
      <c r="L176" s="29">
        <v>104827.83</v>
      </c>
      <c r="M176" s="2"/>
    </row>
    <row r="177" spans="1:13" x14ac:dyDescent="0.3">
      <c r="A177" s="17" t="str">
        <f>IF(ISERROR(VLOOKUP(D177,MapName!A:D,4,0)),VLOOKUP(H177,MapEdgeCases!A:B,2,0),VLOOKUP(D177,MapName!A:D,4,0))</f>
        <v>Centamin</v>
      </c>
      <c r="B177" s="4">
        <v>45492</v>
      </c>
      <c r="C177" s="4">
        <v>45496</v>
      </c>
      <c r="D177" t="s">
        <v>43</v>
      </c>
      <c r="E177" t="s">
        <v>44</v>
      </c>
      <c r="F177" s="23">
        <v>-3746</v>
      </c>
      <c r="G177" s="6">
        <v>1.29</v>
      </c>
      <c r="H177" t="s">
        <v>45</v>
      </c>
      <c r="I177" t="s">
        <v>198</v>
      </c>
      <c r="K177" s="29">
        <v>4846.76</v>
      </c>
      <c r="L177" s="29">
        <v>109659.01</v>
      </c>
      <c r="M177" s="2"/>
    </row>
    <row r="178" spans="1:13" x14ac:dyDescent="0.3">
      <c r="A178" s="17" t="str">
        <f>IF(ISERROR(VLOOKUP(D178,MapName!A:D,4,0)),VLOOKUP(H178,MapEdgeCases!A:B,2,0),VLOOKUP(D178,MapName!A:D,4,0))</f>
        <v>Royal Dutch Shell Ord</v>
      </c>
      <c r="B178" s="4">
        <v>45495</v>
      </c>
      <c r="C178" s="4">
        <v>45497</v>
      </c>
      <c r="D178" t="s">
        <v>69</v>
      </c>
      <c r="E178" t="s">
        <v>70</v>
      </c>
      <c r="F178" s="23">
        <v>-5844</v>
      </c>
      <c r="G178" s="6">
        <v>0.59</v>
      </c>
      <c r="H178" t="s">
        <v>71</v>
      </c>
      <c r="I178" t="s">
        <v>199</v>
      </c>
      <c r="K178" s="29">
        <v>3455.66</v>
      </c>
      <c r="L178" s="29">
        <v>112133.56</v>
      </c>
      <c r="M178" s="2"/>
    </row>
    <row r="179" spans="1:13" x14ac:dyDescent="0.3">
      <c r="A179" s="17" t="str">
        <f>IF(ISERROR(VLOOKUP(D179,MapName!A:D,4,0)),VLOOKUP(H179,MapEdgeCases!A:B,2,0),VLOOKUP(D179,MapName!A:D,4,0))</f>
        <v>Centamin</v>
      </c>
      <c r="B179" s="4">
        <v>45496</v>
      </c>
      <c r="C179" s="4">
        <v>45498</v>
      </c>
      <c r="D179" t="s">
        <v>43</v>
      </c>
      <c r="E179" t="s">
        <v>44</v>
      </c>
      <c r="F179" s="23">
        <v>1394</v>
      </c>
      <c r="G179" s="6">
        <v>1.27</v>
      </c>
      <c r="H179" t="s">
        <v>45</v>
      </c>
      <c r="I179" t="s">
        <v>200</v>
      </c>
      <c r="J179" s="29">
        <v>-1769.84</v>
      </c>
      <c r="L179" s="29">
        <v>110363.72</v>
      </c>
      <c r="M179" s="2"/>
    </row>
    <row r="180" spans="1:13" x14ac:dyDescent="0.3">
      <c r="A180" s="17" t="str">
        <f>IF(ISERROR(VLOOKUP(D180,MapName!A:D,4,0)),VLOOKUP(H180,MapEdgeCases!A:B,2,0),VLOOKUP(D180,MapName!A:D,4,0))</f>
        <v>Centamin</v>
      </c>
      <c r="B180" s="4">
        <v>45497</v>
      </c>
      <c r="C180" s="4">
        <v>45499</v>
      </c>
      <c r="D180" t="s">
        <v>43</v>
      </c>
      <c r="E180" t="s">
        <v>44</v>
      </c>
      <c r="F180" s="23">
        <v>-1394</v>
      </c>
      <c r="G180" s="6">
        <v>1.29</v>
      </c>
      <c r="H180" t="s">
        <v>45</v>
      </c>
      <c r="I180" t="s">
        <v>201</v>
      </c>
      <c r="K180" s="29">
        <v>1797.81</v>
      </c>
      <c r="L180" s="29">
        <v>112161.53</v>
      </c>
      <c r="M180" s="2"/>
    </row>
    <row r="181" spans="1:13" x14ac:dyDescent="0.3">
      <c r="A181" s="17" t="str">
        <f>IF(ISERROR(VLOOKUP(D181,MapName!A:D,4,0)),VLOOKUP(H181,MapEdgeCases!A:B,2,0),VLOOKUP(D181,MapName!A:D,4,0))</f>
        <v>Centamin</v>
      </c>
      <c r="B181" s="4">
        <v>45498</v>
      </c>
      <c r="C181" s="4">
        <v>45502</v>
      </c>
      <c r="D181" t="s">
        <v>43</v>
      </c>
      <c r="E181" t="s">
        <v>44</v>
      </c>
      <c r="F181" s="23">
        <v>1483</v>
      </c>
      <c r="G181" s="6">
        <v>1.21</v>
      </c>
      <c r="H181" t="s">
        <v>45</v>
      </c>
      <c r="I181" t="s">
        <v>202</v>
      </c>
      <c r="J181" s="29">
        <v>-1797.64</v>
      </c>
      <c r="L181" s="29">
        <v>110363.89</v>
      </c>
      <c r="M181" s="2"/>
    </row>
    <row r="182" spans="1:13" x14ac:dyDescent="0.3">
      <c r="A182" s="17" t="str">
        <f>IF(ISERROR(VLOOKUP(D182,MapName!A:D,4,0)),VLOOKUP(H182,MapEdgeCases!A:B,2,0),VLOOKUP(D182,MapName!A:D,4,0))</f>
        <v>Centamin</v>
      </c>
      <c r="B182" s="4">
        <v>45499</v>
      </c>
      <c r="C182" s="4">
        <v>45503</v>
      </c>
      <c r="D182" t="s">
        <v>43</v>
      </c>
      <c r="E182" t="s">
        <v>44</v>
      </c>
      <c r="F182" s="23">
        <v>1652</v>
      </c>
      <c r="G182" s="6">
        <v>1.18</v>
      </c>
      <c r="H182" t="s">
        <v>45</v>
      </c>
      <c r="I182" t="s">
        <v>203</v>
      </c>
      <c r="J182" s="29">
        <v>-1959.28</v>
      </c>
      <c r="L182" s="29">
        <v>108643.17</v>
      </c>
      <c r="M182" s="2"/>
    </row>
    <row r="183" spans="1:13" x14ac:dyDescent="0.3">
      <c r="A183" s="17" t="str">
        <f>IF(ISERROR(VLOOKUP(D183,MapName!A:D,4,0)),VLOOKUP(H183,MapEdgeCases!A:B,2,0),VLOOKUP(D183,MapName!A:D,4,0))</f>
        <v>Interest</v>
      </c>
      <c r="B183" s="4">
        <v>45499</v>
      </c>
      <c r="C183" s="4">
        <v>45499</v>
      </c>
      <c r="G183" s="6"/>
      <c r="H183" t="s">
        <v>114</v>
      </c>
      <c r="K183" s="29">
        <v>238.56</v>
      </c>
      <c r="L183" s="29">
        <v>110602.45</v>
      </c>
      <c r="M183" s="2"/>
    </row>
    <row r="184" spans="1:13" x14ac:dyDescent="0.3">
      <c r="A184" s="17" t="str">
        <f>IF(ISERROR(VLOOKUP(D184,MapName!A:D,4,0)),VLOOKUP(H184,MapEdgeCases!A:B,2,0),VLOOKUP(D184,MapName!A:D,4,0))</f>
        <v>Centamin</v>
      </c>
      <c r="B184" s="4">
        <v>45503</v>
      </c>
      <c r="C184" s="4">
        <v>45505</v>
      </c>
      <c r="D184" t="s">
        <v>43</v>
      </c>
      <c r="E184" t="s">
        <v>44</v>
      </c>
      <c r="F184" s="23">
        <v>-1652</v>
      </c>
      <c r="G184" s="6">
        <v>1.23</v>
      </c>
      <c r="H184" t="s">
        <v>45</v>
      </c>
      <c r="I184" t="s">
        <v>204</v>
      </c>
      <c r="K184" s="29">
        <v>2029.03</v>
      </c>
      <c r="L184" s="29">
        <v>110672.2</v>
      </c>
      <c r="M184" s="2"/>
    </row>
    <row r="185" spans="1:13" x14ac:dyDescent="0.3">
      <c r="A185" s="17" t="str">
        <f>IF(ISERROR(VLOOKUP(D185,MapName!A:D,4,0)),VLOOKUP(H185,MapEdgeCases!A:B,2,0),VLOOKUP(D185,MapName!A:D,4,0))</f>
        <v>Centamin</v>
      </c>
      <c r="B185" s="4">
        <v>45504</v>
      </c>
      <c r="C185" s="4">
        <v>45506</v>
      </c>
      <c r="D185" t="s">
        <v>43</v>
      </c>
      <c r="E185" t="s">
        <v>44</v>
      </c>
      <c r="F185" s="23">
        <v>-1483</v>
      </c>
      <c r="G185" s="6">
        <v>1.26</v>
      </c>
      <c r="H185" t="s">
        <v>45</v>
      </c>
      <c r="I185" t="s">
        <v>205</v>
      </c>
      <c r="K185" s="29">
        <v>1859.99</v>
      </c>
      <c r="L185" s="29">
        <v>112532.19</v>
      </c>
      <c r="M185" s="2"/>
    </row>
    <row r="186" spans="1:13" x14ac:dyDescent="0.3">
      <c r="A186" s="17" t="str">
        <f>IF(ISERROR(VLOOKUP(D186,MapName!A:D,4,0)),VLOOKUP(H186,MapEdgeCases!A:B,2,0),VLOOKUP(D186,MapName!A:D,4,0))</f>
        <v>Centamin</v>
      </c>
      <c r="B186" s="4">
        <v>45506</v>
      </c>
      <c r="C186" s="4">
        <v>45510</v>
      </c>
      <c r="D186" t="s">
        <v>43</v>
      </c>
      <c r="E186" t="s">
        <v>44</v>
      </c>
      <c r="F186" s="23">
        <v>1655</v>
      </c>
      <c r="G186" s="6">
        <v>1.22</v>
      </c>
      <c r="H186" t="s">
        <v>45</v>
      </c>
      <c r="I186" t="s">
        <v>206</v>
      </c>
      <c r="J186" s="29">
        <v>-2028.22</v>
      </c>
      <c r="L186" s="29">
        <v>108644.02</v>
      </c>
      <c r="M186" s="2"/>
    </row>
    <row r="187" spans="1:13" x14ac:dyDescent="0.3">
      <c r="A187" s="17" t="str">
        <f>IF(ISERROR(VLOOKUP(D187,MapName!A:D,4,0)),VLOOKUP(H187,MapEdgeCases!A:B,2,0),VLOOKUP(D187,MapName!A:D,4,0))</f>
        <v>Centamin</v>
      </c>
      <c r="B187" s="4">
        <v>45506</v>
      </c>
      <c r="C187" s="4">
        <v>45510</v>
      </c>
      <c r="D187" t="s">
        <v>43</v>
      </c>
      <c r="E187" t="s">
        <v>44</v>
      </c>
      <c r="F187" s="23">
        <v>1484</v>
      </c>
      <c r="G187" s="6">
        <v>1.25</v>
      </c>
      <c r="H187" t="s">
        <v>45</v>
      </c>
      <c r="I187" t="s">
        <v>207</v>
      </c>
      <c r="J187" s="29">
        <v>-1859.95</v>
      </c>
      <c r="L187" s="29">
        <v>110672.24</v>
      </c>
      <c r="M187" s="2"/>
    </row>
    <row r="188" spans="1:13" x14ac:dyDescent="0.3">
      <c r="A188" s="17" t="str">
        <f>IF(ISERROR(VLOOKUP(D188,MapName!A:D,4,0)),VLOOKUP(H188,MapEdgeCases!A:B,2,0),VLOOKUP(D188,MapName!A:D,4,0))</f>
        <v>Centamin</v>
      </c>
      <c r="B188" s="4">
        <v>45511</v>
      </c>
      <c r="C188" s="4">
        <v>45513</v>
      </c>
      <c r="D188" t="s">
        <v>43</v>
      </c>
      <c r="E188" t="s">
        <v>44</v>
      </c>
      <c r="F188" s="23">
        <v>4213</v>
      </c>
      <c r="G188" s="6">
        <v>1.19</v>
      </c>
      <c r="H188" t="s">
        <v>45</v>
      </c>
      <c r="I188" t="s">
        <v>208</v>
      </c>
      <c r="J188" s="29">
        <v>-4999.1099999999997</v>
      </c>
      <c r="L188" s="29">
        <v>103644.91</v>
      </c>
      <c r="M188" s="2"/>
    </row>
    <row r="189" spans="1:13" x14ac:dyDescent="0.3">
      <c r="A189" s="17" t="str">
        <f>IF(ISERROR(VLOOKUP(D189,MapName!A:D,4,0)),VLOOKUP(H189,MapEdgeCases!A:B,2,0),VLOOKUP(D189,MapName!A:D,4,0))</f>
        <v>Centamin</v>
      </c>
      <c r="B189" s="4">
        <v>45512</v>
      </c>
      <c r="C189" s="4">
        <v>45516</v>
      </c>
      <c r="D189" t="s">
        <v>43</v>
      </c>
      <c r="E189" t="s">
        <v>44</v>
      </c>
      <c r="F189" s="23">
        <v>-4249</v>
      </c>
      <c r="G189" s="6">
        <v>1.19</v>
      </c>
      <c r="H189" t="s">
        <v>45</v>
      </c>
      <c r="I189" t="s">
        <v>209</v>
      </c>
      <c r="K189" s="29">
        <v>5063.3500000000004</v>
      </c>
      <c r="L189" s="29">
        <v>103709.4</v>
      </c>
      <c r="M189" s="2"/>
    </row>
    <row r="190" spans="1:13" x14ac:dyDescent="0.3">
      <c r="A190" s="17" t="str">
        <f>IF(ISERROR(VLOOKUP(D190,MapName!A:D,4,0)),VLOOKUP(H190,MapEdgeCases!A:B,2,0),VLOOKUP(D190,MapName!A:D,4,0))</f>
        <v>Centamin</v>
      </c>
      <c r="B190" s="4">
        <v>45512</v>
      </c>
      <c r="C190" s="4">
        <v>45516</v>
      </c>
      <c r="D190" t="s">
        <v>43</v>
      </c>
      <c r="E190" t="s">
        <v>44</v>
      </c>
      <c r="F190" s="23">
        <v>4249</v>
      </c>
      <c r="G190" s="6">
        <v>1.18</v>
      </c>
      <c r="H190" t="s">
        <v>45</v>
      </c>
      <c r="I190" t="s">
        <v>210</v>
      </c>
      <c r="J190" s="29">
        <v>-4998.8599999999997</v>
      </c>
      <c r="L190" s="29">
        <v>98646.05</v>
      </c>
      <c r="M190" s="2"/>
    </row>
    <row r="191" spans="1:13" x14ac:dyDescent="0.3">
      <c r="A191" s="17" t="str">
        <f>IF(ISERROR(VLOOKUP(D191,MapName!A:D,4,0)),VLOOKUP(H191,MapEdgeCases!A:B,2,0),VLOOKUP(D191,MapName!A:D,4,0))</f>
        <v>Centamin</v>
      </c>
      <c r="B191" s="4">
        <v>45517</v>
      </c>
      <c r="C191" s="4">
        <v>45519</v>
      </c>
      <c r="D191" t="s">
        <v>43</v>
      </c>
      <c r="E191" t="s">
        <v>44</v>
      </c>
      <c r="F191" s="23">
        <v>-4213</v>
      </c>
      <c r="G191" s="6">
        <v>1.22</v>
      </c>
      <c r="H191" t="s">
        <v>45</v>
      </c>
      <c r="I191" t="s">
        <v>211</v>
      </c>
      <c r="K191" s="29">
        <v>5140.7</v>
      </c>
      <c r="L191" s="29">
        <v>108850.1</v>
      </c>
      <c r="M191" s="2"/>
    </row>
    <row r="192" spans="1:13" x14ac:dyDescent="0.3">
      <c r="A192" s="17" t="str">
        <f>IF(ISERROR(VLOOKUP(D192,MapName!A:D,4,0)),VLOOKUP(H192,MapEdgeCases!A:B,2,0),VLOOKUP(D192,MapName!A:D,4,0))</f>
        <v>Centamin</v>
      </c>
      <c r="B192" s="4">
        <v>45520</v>
      </c>
      <c r="C192" s="4">
        <v>45524</v>
      </c>
      <c r="D192" t="s">
        <v>43</v>
      </c>
      <c r="E192" t="s">
        <v>44</v>
      </c>
      <c r="F192" s="23">
        <v>-1655</v>
      </c>
      <c r="G192" s="6">
        <v>1.24</v>
      </c>
      <c r="H192" t="s">
        <v>45</v>
      </c>
      <c r="I192" t="s">
        <v>212</v>
      </c>
      <c r="K192" s="29">
        <v>2050.71</v>
      </c>
      <c r="L192" s="29">
        <v>108851.38</v>
      </c>
      <c r="M192" s="2"/>
    </row>
    <row r="193" spans="1:13" x14ac:dyDescent="0.3">
      <c r="A193" s="17" t="str">
        <f>IF(ISERROR(VLOOKUP(D193,MapName!A:D,4,0)),VLOOKUP(H193,MapEdgeCases!A:B,2,0),VLOOKUP(D193,MapName!A:D,4,0))</f>
        <v>Centamin</v>
      </c>
      <c r="B193" s="4">
        <v>45520</v>
      </c>
      <c r="C193" s="4">
        <v>45524</v>
      </c>
      <c r="D193" t="s">
        <v>43</v>
      </c>
      <c r="E193" t="s">
        <v>44</v>
      </c>
      <c r="F193" s="23">
        <v>1666</v>
      </c>
      <c r="G193" s="6">
        <v>1.23</v>
      </c>
      <c r="H193" t="s">
        <v>45</v>
      </c>
      <c r="I193" t="s">
        <v>213</v>
      </c>
      <c r="J193" s="29">
        <v>-2049.4299999999998</v>
      </c>
      <c r="L193" s="29">
        <v>106800.67</v>
      </c>
      <c r="M193" s="2"/>
    </row>
    <row r="194" spans="1:13" x14ac:dyDescent="0.3">
      <c r="A194" s="17" t="str">
        <f>IF(ISERROR(VLOOKUP(D194,MapName!A:D,4,0)),VLOOKUP(H194,MapEdgeCases!A:B,2,0),VLOOKUP(D194,MapName!A:D,4,0))</f>
        <v>Centamin</v>
      </c>
      <c r="B194" s="4">
        <v>45523</v>
      </c>
      <c r="C194" s="4">
        <v>45525</v>
      </c>
      <c r="D194" t="s">
        <v>43</v>
      </c>
      <c r="E194" t="s">
        <v>44</v>
      </c>
      <c r="F194" s="23">
        <v>-1666</v>
      </c>
      <c r="G194" s="6">
        <v>1.26</v>
      </c>
      <c r="H194" t="s">
        <v>45</v>
      </c>
      <c r="I194" t="s">
        <v>214</v>
      </c>
      <c r="K194" s="29">
        <v>2096.88</v>
      </c>
      <c r="L194" s="29">
        <v>110948.26</v>
      </c>
      <c r="M194" s="2"/>
    </row>
    <row r="195" spans="1:13" x14ac:dyDescent="0.3">
      <c r="A195" s="17" t="str">
        <f>IF(ISERROR(VLOOKUP(D195,MapName!A:D,4,0)),VLOOKUP(H195,MapEdgeCases!A:B,2,0),VLOOKUP(D195,MapName!A:D,4,0))</f>
        <v>Centamin</v>
      </c>
      <c r="B195" s="4">
        <v>45524</v>
      </c>
      <c r="C195" s="4">
        <v>45526</v>
      </c>
      <c r="D195" t="s">
        <v>43</v>
      </c>
      <c r="E195" t="s">
        <v>44</v>
      </c>
      <c r="F195" s="23">
        <v>-1484</v>
      </c>
      <c r="G195" s="6">
        <v>1.27</v>
      </c>
      <c r="H195" t="s">
        <v>45</v>
      </c>
      <c r="I195" t="s">
        <v>215</v>
      </c>
      <c r="K195" s="29">
        <v>1881.76</v>
      </c>
      <c r="L195" s="29">
        <v>112830.02</v>
      </c>
      <c r="M195" s="2"/>
    </row>
    <row r="196" spans="1:13" x14ac:dyDescent="0.3">
      <c r="A196" s="17" t="str">
        <f>IF(ISERROR(VLOOKUP(D196,MapName!A:D,4,0)),VLOOKUP(H196,MapEdgeCases!A:B,2,0),VLOOKUP(D196,MapName!A:D,4,0))</f>
        <v>Centamin</v>
      </c>
      <c r="B196" s="4">
        <v>45526</v>
      </c>
      <c r="C196" s="4">
        <v>45531</v>
      </c>
      <c r="D196" t="s">
        <v>43</v>
      </c>
      <c r="E196" t="s">
        <v>44</v>
      </c>
      <c r="F196" s="23">
        <v>2485</v>
      </c>
      <c r="G196" s="6">
        <v>1.29</v>
      </c>
      <c r="H196" t="s">
        <v>45</v>
      </c>
      <c r="I196" t="s">
        <v>216</v>
      </c>
      <c r="J196" s="29">
        <v>-3205.61</v>
      </c>
      <c r="L196" s="29">
        <v>112830.15</v>
      </c>
      <c r="M196" s="2"/>
    </row>
    <row r="197" spans="1:13" x14ac:dyDescent="0.3">
      <c r="A197" s="17" t="str">
        <f>IF(ISERROR(VLOOKUP(D197,MapName!A:D,4,0)),VLOOKUP(H197,MapEdgeCases!A:B,2,0),VLOOKUP(D197,MapName!A:D,4,0))</f>
        <v>Centamin</v>
      </c>
      <c r="B197" s="4">
        <v>45526</v>
      </c>
      <c r="C197" s="4">
        <v>45531</v>
      </c>
      <c r="D197" t="s">
        <v>43</v>
      </c>
      <c r="E197" t="s">
        <v>44</v>
      </c>
      <c r="F197" s="23">
        <v>-2469</v>
      </c>
      <c r="G197" s="6">
        <v>1.3</v>
      </c>
      <c r="H197" t="s">
        <v>45</v>
      </c>
      <c r="I197" t="s">
        <v>217</v>
      </c>
      <c r="K197" s="29">
        <v>3205.74</v>
      </c>
      <c r="L197" s="29">
        <v>116035.76</v>
      </c>
      <c r="M197" s="2"/>
    </row>
    <row r="198" spans="1:13" x14ac:dyDescent="0.3">
      <c r="A198" s="17" t="str">
        <f>IF(ISERROR(VLOOKUP(D198,MapName!A:D,4,0)),VLOOKUP(H198,MapEdgeCases!A:B,2,0),VLOOKUP(D198,MapName!A:D,4,0))</f>
        <v>Centamin</v>
      </c>
      <c r="B198" s="4">
        <v>45527</v>
      </c>
      <c r="C198" s="4">
        <v>45532</v>
      </c>
      <c r="D198" t="s">
        <v>43</v>
      </c>
      <c r="E198" t="s">
        <v>44</v>
      </c>
      <c r="F198" s="23">
        <v>3901</v>
      </c>
      <c r="G198" s="6">
        <v>1.28</v>
      </c>
      <c r="H198" t="s">
        <v>45</v>
      </c>
      <c r="I198" t="s">
        <v>218</v>
      </c>
      <c r="J198" s="29">
        <v>-4999.99</v>
      </c>
      <c r="L198" s="29">
        <v>107830.16</v>
      </c>
      <c r="M198" s="2"/>
    </row>
    <row r="199" spans="1:13" x14ac:dyDescent="0.3">
      <c r="A199" s="17" t="str">
        <f>IF(ISERROR(VLOOKUP(D199,MapName!A:D,4,0)),VLOOKUP(H199,MapEdgeCases!A:B,2,0),VLOOKUP(D199,MapName!A:D,4,0))</f>
        <v>Centamin</v>
      </c>
      <c r="B199" s="4">
        <v>45531</v>
      </c>
      <c r="C199" s="4">
        <v>45533</v>
      </c>
      <c r="D199" t="s">
        <v>43</v>
      </c>
      <c r="E199" t="s">
        <v>44</v>
      </c>
      <c r="F199" s="23">
        <v>3929</v>
      </c>
      <c r="G199" s="12">
        <v>1.27</v>
      </c>
      <c r="H199" t="s">
        <v>45</v>
      </c>
      <c r="I199" t="s">
        <v>219</v>
      </c>
      <c r="J199" s="29">
        <v>-4999.29</v>
      </c>
      <c r="L199" s="29">
        <v>97831.47</v>
      </c>
      <c r="M199" s="2"/>
    </row>
    <row r="200" spans="1:13" x14ac:dyDescent="0.3">
      <c r="A200" s="17" t="str">
        <f>IF(ISERROR(VLOOKUP(D200,MapName!A:D,4,0)),VLOOKUP(H200,MapEdgeCases!A:B,2,0),VLOOKUP(D200,MapName!A:D,4,0))</f>
        <v>Centamin</v>
      </c>
      <c r="B200" s="4">
        <v>45531</v>
      </c>
      <c r="C200" s="4">
        <v>45533</v>
      </c>
      <c r="D200" t="s">
        <v>43</v>
      </c>
      <c r="E200" t="s">
        <v>44</v>
      </c>
      <c r="F200" s="23">
        <v>3907</v>
      </c>
      <c r="G200" s="12">
        <v>1.28</v>
      </c>
      <c r="H200" t="s">
        <v>45</v>
      </c>
      <c r="I200" t="s">
        <v>220</v>
      </c>
      <c r="J200" s="29">
        <v>-4999.3999999999996</v>
      </c>
      <c r="L200" s="29">
        <v>102830.76</v>
      </c>
      <c r="M200" s="2"/>
    </row>
    <row r="201" spans="1:13" x14ac:dyDescent="0.3">
      <c r="A201" s="17" t="str">
        <f>IF(ISERROR(VLOOKUP(D201,MapName!A:D,4,0)),VLOOKUP(H201,MapEdgeCases!A:B,2,0),VLOOKUP(D201,MapName!A:D,4,0))</f>
        <v>Interest</v>
      </c>
      <c r="B201" s="4">
        <v>45532</v>
      </c>
      <c r="C201" s="4">
        <v>45532</v>
      </c>
      <c r="H201" t="s">
        <v>114</v>
      </c>
      <c r="K201" s="29">
        <v>256.66000000000003</v>
      </c>
      <c r="L201" s="29">
        <v>98088.13</v>
      </c>
      <c r="M201" s="2"/>
    </row>
    <row r="202" spans="1:13" x14ac:dyDescent="0.3">
      <c r="A202" s="17" t="str">
        <f>IF(ISERROR(VLOOKUP(D202,MapName!A:D,4,0)),VLOOKUP(H202,MapEdgeCases!A:B,2,0),VLOOKUP(D202,MapName!A:D,4,0))</f>
        <v>Centamin</v>
      </c>
      <c r="B202" s="4">
        <v>45538</v>
      </c>
      <c r="C202" s="4">
        <v>45540</v>
      </c>
      <c r="D202" t="s">
        <v>43</v>
      </c>
      <c r="E202" t="s">
        <v>44</v>
      </c>
      <c r="F202" s="23">
        <v>1711</v>
      </c>
      <c r="G202" s="12">
        <v>1.22</v>
      </c>
      <c r="H202" t="s">
        <v>45</v>
      </c>
      <c r="I202" t="s">
        <v>221</v>
      </c>
      <c r="J202" s="29">
        <v>-2095.7199999999998</v>
      </c>
      <c r="L202" s="29">
        <v>95992.41</v>
      </c>
      <c r="M202" s="2"/>
    </row>
    <row r="203" spans="1:13" x14ac:dyDescent="0.3">
      <c r="A203" s="17" t="str">
        <f>IF(ISERROR(VLOOKUP(D203,MapName!A:D,4,0)),VLOOKUP(H203,MapEdgeCases!A:B,2,0),VLOOKUP(D203,MapName!A:D,4,0))</f>
        <v>Centamin</v>
      </c>
      <c r="B203" s="4">
        <v>45539</v>
      </c>
      <c r="C203" s="4">
        <v>45541</v>
      </c>
      <c r="D203" t="s">
        <v>43</v>
      </c>
      <c r="E203" t="s">
        <v>44</v>
      </c>
      <c r="F203" s="23">
        <v>1556</v>
      </c>
      <c r="G203" s="12">
        <v>1.21</v>
      </c>
      <c r="H203" t="s">
        <v>45</v>
      </c>
      <c r="I203" t="s">
        <v>222</v>
      </c>
      <c r="J203" s="29">
        <v>-1881.3</v>
      </c>
      <c r="L203" s="29">
        <v>94111.11</v>
      </c>
      <c r="M203" s="2"/>
    </row>
    <row r="204" spans="1:13" x14ac:dyDescent="0.3">
      <c r="A204" s="17" t="str">
        <f>IF(ISERROR(VLOOKUP(D204,MapName!A:D,4,0)),VLOOKUP(H204,MapEdgeCases!A:B,2,0),VLOOKUP(D204,MapName!A:D,4,0))</f>
        <v>Centamin</v>
      </c>
      <c r="B204" s="4">
        <v>45540</v>
      </c>
      <c r="C204" s="4">
        <v>45544</v>
      </c>
      <c r="D204" t="s">
        <v>43</v>
      </c>
      <c r="E204" t="s">
        <v>44</v>
      </c>
      <c r="F204" s="23">
        <v>4141</v>
      </c>
      <c r="G204" s="12">
        <v>1.21</v>
      </c>
      <c r="H204" t="s">
        <v>45</v>
      </c>
      <c r="I204" t="s">
        <v>223</v>
      </c>
      <c r="J204" s="29">
        <v>-4999.79</v>
      </c>
      <c r="L204" s="29">
        <v>89111.32</v>
      </c>
      <c r="M204" s="2"/>
    </row>
    <row r="205" spans="1:13" x14ac:dyDescent="0.3">
      <c r="A205" s="17" t="str">
        <f>IF(ISERROR(VLOOKUP(D205,MapName!A:D,4,0)),VLOOKUP(H205,MapEdgeCases!A:B,2,0),VLOOKUP(D205,MapName!A:D,4,0))</f>
        <v>Centamin</v>
      </c>
      <c r="B205" s="4">
        <v>45545</v>
      </c>
      <c r="C205" s="4">
        <v>45547</v>
      </c>
      <c r="D205" t="s">
        <v>43</v>
      </c>
      <c r="E205" t="s">
        <v>44</v>
      </c>
      <c r="F205" s="23">
        <v>-4031</v>
      </c>
      <c r="G205" s="12">
        <v>1.49</v>
      </c>
      <c r="H205" t="s">
        <v>45</v>
      </c>
      <c r="I205" t="s">
        <v>224</v>
      </c>
      <c r="K205" s="29">
        <v>6004.7</v>
      </c>
      <c r="L205" s="29">
        <v>115706.36</v>
      </c>
      <c r="M205" s="2"/>
    </row>
    <row r="206" spans="1:13" x14ac:dyDescent="0.3">
      <c r="A206" s="17" t="str">
        <f>IF(ISERROR(VLOOKUP(D206,MapName!A:D,4,0)),VLOOKUP(H206,MapEdgeCases!A:B,2,0),VLOOKUP(D206,MapName!A:D,4,0))</f>
        <v>Centamin</v>
      </c>
      <c r="B206" s="4">
        <v>45545</v>
      </c>
      <c r="C206" s="4">
        <v>45547</v>
      </c>
      <c r="D206" t="s">
        <v>43</v>
      </c>
      <c r="E206" t="s">
        <v>44</v>
      </c>
      <c r="F206" s="23">
        <v>-1711</v>
      </c>
      <c r="G206" s="12">
        <v>1.49</v>
      </c>
      <c r="H206" t="s">
        <v>45</v>
      </c>
      <c r="I206" t="s">
        <v>225</v>
      </c>
      <c r="K206" s="29">
        <v>2546.2600000000002</v>
      </c>
      <c r="L206" s="29">
        <v>109701.66</v>
      </c>
      <c r="M206" s="2"/>
    </row>
    <row r="207" spans="1:13" x14ac:dyDescent="0.3">
      <c r="A207" s="17" t="str">
        <f>IF(ISERROR(VLOOKUP(D207,MapName!A:D,4,0)),VLOOKUP(H207,MapEdgeCases!A:B,2,0),VLOOKUP(D207,MapName!A:D,4,0))</f>
        <v>Centamin</v>
      </c>
      <c r="B207" s="4">
        <v>45545</v>
      </c>
      <c r="C207" s="4">
        <v>45547</v>
      </c>
      <c r="D207" t="s">
        <v>43</v>
      </c>
      <c r="E207" t="s">
        <v>44</v>
      </c>
      <c r="F207" s="23">
        <v>-1556</v>
      </c>
      <c r="G207" s="12">
        <v>1.49</v>
      </c>
      <c r="H207" t="s">
        <v>45</v>
      </c>
      <c r="I207" t="s">
        <v>226</v>
      </c>
      <c r="K207" s="29">
        <v>2315.23</v>
      </c>
      <c r="L207" s="29">
        <v>107155.4</v>
      </c>
      <c r="M207" s="2"/>
    </row>
    <row r="208" spans="1:13" x14ac:dyDescent="0.3">
      <c r="A208" s="17" t="str">
        <f>IF(ISERROR(VLOOKUP(D208,MapName!A:D,4,0)),VLOOKUP(H208,MapEdgeCases!A:B,2,0),VLOOKUP(D208,MapName!A:D,4,0))</f>
        <v>Centamin</v>
      </c>
      <c r="B208" s="4">
        <v>45545</v>
      </c>
      <c r="C208" s="4">
        <v>45547</v>
      </c>
      <c r="D208" t="s">
        <v>43</v>
      </c>
      <c r="E208" t="s">
        <v>44</v>
      </c>
      <c r="F208" s="23">
        <v>-2485</v>
      </c>
      <c r="G208" s="12">
        <v>1.49</v>
      </c>
      <c r="H208" t="s">
        <v>45</v>
      </c>
      <c r="I208" t="s">
        <v>227</v>
      </c>
      <c r="K208" s="29">
        <v>3702.39</v>
      </c>
      <c r="L208" s="29">
        <v>104840.17</v>
      </c>
      <c r="M208" s="2"/>
    </row>
    <row r="209" spans="1:13" x14ac:dyDescent="0.3">
      <c r="A209" s="17" t="str">
        <f>IF(ISERROR(VLOOKUP(D209,MapName!A:D,4,0)),VLOOKUP(H209,MapEdgeCases!A:B,2,0),VLOOKUP(D209,MapName!A:D,4,0))</f>
        <v>Centamin</v>
      </c>
      <c r="B209" s="4">
        <v>45545</v>
      </c>
      <c r="C209" s="4">
        <v>45547</v>
      </c>
      <c r="D209" t="s">
        <v>43</v>
      </c>
      <c r="E209" t="s">
        <v>44</v>
      </c>
      <c r="F209" s="23">
        <v>-4141</v>
      </c>
      <c r="G209" s="12">
        <v>1.49</v>
      </c>
      <c r="H209" t="s">
        <v>45</v>
      </c>
      <c r="I209" t="s">
        <v>228</v>
      </c>
      <c r="K209" s="29">
        <v>6172.31</v>
      </c>
      <c r="L209" s="29">
        <v>101137.78</v>
      </c>
      <c r="M209" s="2"/>
    </row>
    <row r="210" spans="1:13" x14ac:dyDescent="0.3">
      <c r="A210" s="17" t="str">
        <f>IF(ISERROR(VLOOKUP(D210,MapName!A:D,4,0)),VLOOKUP(H210,MapEdgeCases!A:B,2,0),VLOOKUP(D210,MapName!A:D,4,0))</f>
        <v>Centamin</v>
      </c>
      <c r="B210" s="4">
        <v>45545</v>
      </c>
      <c r="C210" s="4">
        <v>45547</v>
      </c>
      <c r="D210" t="s">
        <v>43</v>
      </c>
      <c r="E210" t="s">
        <v>44</v>
      </c>
      <c r="F210" s="23">
        <v>-3929</v>
      </c>
      <c r="G210" s="12">
        <v>1.49</v>
      </c>
      <c r="H210" t="s">
        <v>45</v>
      </c>
      <c r="I210" t="s">
        <v>229</v>
      </c>
      <c r="K210" s="29">
        <v>5854.15</v>
      </c>
      <c r="L210" s="29">
        <v>94965.47</v>
      </c>
      <c r="M210" s="2"/>
    </row>
    <row r="211" spans="1:13" x14ac:dyDescent="0.3">
      <c r="A211" s="17" t="str">
        <f>IF(ISERROR(VLOOKUP(D211,MapName!A:D,4,0)),VLOOKUP(H211,MapEdgeCases!A:B,2,0),VLOOKUP(D211,MapName!A:D,4,0))</f>
        <v>Fresnillo</v>
      </c>
      <c r="B211" s="4">
        <v>45547</v>
      </c>
      <c r="C211" s="4">
        <v>45551</v>
      </c>
      <c r="D211" t="s">
        <v>230</v>
      </c>
      <c r="E211" t="s">
        <v>231</v>
      </c>
      <c r="F211" s="23">
        <v>569</v>
      </c>
      <c r="G211" s="12">
        <v>5.23</v>
      </c>
      <c r="H211" s="2" t="s">
        <v>232</v>
      </c>
      <c r="I211" t="s">
        <v>233</v>
      </c>
      <c r="J211" s="29">
        <v>-2996.57</v>
      </c>
      <c r="L211" s="29">
        <v>117567.62</v>
      </c>
      <c r="M211" s="2"/>
    </row>
    <row r="212" spans="1:13" x14ac:dyDescent="0.3">
      <c r="A212" s="17" t="str">
        <f>IF(ISERROR(VLOOKUP(D212,MapName!A:D,4,0)),VLOOKUP(H212,MapEdgeCases!A:B,2,0),VLOOKUP(D212,MapName!A:D,4,0))</f>
        <v>Centamin</v>
      </c>
      <c r="B212" s="4">
        <v>45547</v>
      </c>
      <c r="C212" s="4">
        <v>45551</v>
      </c>
      <c r="D212" t="s">
        <v>43</v>
      </c>
      <c r="E212" t="s">
        <v>44</v>
      </c>
      <c r="F212" s="23">
        <v>-3901</v>
      </c>
      <c r="G212" s="12">
        <v>1.5</v>
      </c>
      <c r="H212" t="s">
        <v>45</v>
      </c>
      <c r="I212" t="s">
        <v>234</v>
      </c>
      <c r="K212" s="29">
        <v>5845.87</v>
      </c>
      <c r="L212" s="29">
        <v>120564.19</v>
      </c>
      <c r="M212" s="2"/>
    </row>
    <row r="213" spans="1:13" x14ac:dyDescent="0.3">
      <c r="A213" s="17" t="str">
        <f>IF(ISERROR(VLOOKUP(D213,MapName!A:D,4,0)),VLOOKUP(H213,MapEdgeCases!A:B,2,0),VLOOKUP(D213,MapName!A:D,4,0))</f>
        <v>Fresnillo</v>
      </c>
      <c r="B213" s="4">
        <v>45548</v>
      </c>
      <c r="C213" s="4">
        <v>45552</v>
      </c>
      <c r="D213" t="s">
        <v>230</v>
      </c>
      <c r="E213" t="s">
        <v>231</v>
      </c>
      <c r="F213" s="23">
        <v>345</v>
      </c>
      <c r="G213" s="12">
        <v>5.74</v>
      </c>
      <c r="H213" t="s">
        <v>232</v>
      </c>
      <c r="I213" t="s">
        <v>235</v>
      </c>
      <c r="J213" s="29">
        <v>-1994.35</v>
      </c>
      <c r="L213" s="29">
        <v>123567.77</v>
      </c>
      <c r="M213" s="2"/>
    </row>
    <row r="214" spans="1:13" x14ac:dyDescent="0.3">
      <c r="A214" s="17" t="str">
        <f>IF(ISERROR(VLOOKUP(D214,MapName!A:D,4,0)),VLOOKUP(H214,MapEdgeCases!A:B,2,0),VLOOKUP(D214,MapName!A:D,4,0))</f>
        <v>Centamin</v>
      </c>
      <c r="B214" s="4">
        <v>45548</v>
      </c>
      <c r="C214" s="4">
        <v>45552</v>
      </c>
      <c r="D214" t="s">
        <v>43</v>
      </c>
      <c r="E214" t="s">
        <v>44</v>
      </c>
      <c r="F214" s="23">
        <v>-3907</v>
      </c>
      <c r="G214" s="12">
        <v>1.55</v>
      </c>
      <c r="H214" t="s">
        <v>45</v>
      </c>
      <c r="I214" t="s">
        <v>236</v>
      </c>
      <c r="K214" s="29">
        <v>6064.28</v>
      </c>
      <c r="L214" s="29">
        <v>125562.12</v>
      </c>
      <c r="M214" s="2"/>
    </row>
    <row r="215" spans="1:13" x14ac:dyDescent="0.3">
      <c r="A215" s="17" t="str">
        <f>IF(ISERROR(VLOOKUP(D215,MapName!A:D,4,0)),VLOOKUP(H215,MapEdgeCases!A:B,2,0),VLOOKUP(D215,MapName!A:D,4,0))</f>
        <v>Fresnillo</v>
      </c>
      <c r="B215" s="4">
        <v>45548</v>
      </c>
      <c r="C215" s="4">
        <v>45552</v>
      </c>
      <c r="D215" t="s">
        <v>230</v>
      </c>
      <c r="E215" t="s">
        <v>231</v>
      </c>
      <c r="F215" s="23">
        <v>-861</v>
      </c>
      <c r="G215" s="12">
        <v>5.7</v>
      </c>
      <c r="H215" s="2" t="s">
        <v>232</v>
      </c>
      <c r="I215" t="s">
        <v>237</v>
      </c>
      <c r="K215" s="29">
        <v>4904.66</v>
      </c>
      <c r="L215" s="29">
        <v>119497.84</v>
      </c>
      <c r="M215" s="2"/>
    </row>
    <row r="216" spans="1:13" x14ac:dyDescent="0.3">
      <c r="A216" s="17" t="str">
        <f>IF(ISERROR(VLOOKUP(D216,MapName!A:D,4,0)),VLOOKUP(H216,MapEdgeCases!A:B,2,0),VLOOKUP(D216,MapName!A:D,4,0))</f>
        <v>Fresnillo</v>
      </c>
      <c r="B216" s="4">
        <v>45548</v>
      </c>
      <c r="C216" s="4">
        <v>45552</v>
      </c>
      <c r="D216" t="s">
        <v>230</v>
      </c>
      <c r="E216" t="s">
        <v>231</v>
      </c>
      <c r="F216" s="23">
        <v>861</v>
      </c>
      <c r="G216" s="12">
        <v>5.77</v>
      </c>
      <c r="H216" s="2" t="s">
        <v>232</v>
      </c>
      <c r="I216" t="s">
        <v>238</v>
      </c>
      <c r="J216" s="29">
        <v>-4994.3500000000004</v>
      </c>
      <c r="L216" s="29">
        <v>114593.18</v>
      </c>
      <c r="M216" s="2"/>
    </row>
    <row r="217" spans="1:13" x14ac:dyDescent="0.3">
      <c r="A217" s="17" t="str">
        <f>IF(ISERROR(VLOOKUP(D217,MapName!A:D,4,0)),VLOOKUP(H217,MapEdgeCases!A:B,2,0),VLOOKUP(D217,MapName!A:D,4,0))</f>
        <v>Fresnillo</v>
      </c>
      <c r="B217" s="4">
        <v>45548</v>
      </c>
      <c r="C217" s="4">
        <v>45552</v>
      </c>
      <c r="D217" t="s">
        <v>230</v>
      </c>
      <c r="E217" t="s">
        <v>231</v>
      </c>
      <c r="F217" s="23">
        <v>-354</v>
      </c>
      <c r="G217" s="12">
        <v>5.7</v>
      </c>
      <c r="H217" s="2" t="s">
        <v>232</v>
      </c>
      <c r="I217" t="s">
        <v>239</v>
      </c>
      <c r="K217" s="29">
        <v>2013.48</v>
      </c>
      <c r="L217" s="29">
        <v>119587.53</v>
      </c>
      <c r="M217" s="2"/>
    </row>
    <row r="218" spans="1:13" x14ac:dyDescent="0.3">
      <c r="A218" s="17" t="str">
        <f>IF(ISERROR(VLOOKUP(D218,MapName!A:D,4,0)),VLOOKUP(H218,MapEdgeCases!A:B,2,0),VLOOKUP(D218,MapName!A:D,4,0))</f>
        <v>Fresnillo</v>
      </c>
      <c r="B218" s="4">
        <v>45548</v>
      </c>
      <c r="C218" s="4">
        <v>45552</v>
      </c>
      <c r="D218" t="s">
        <v>230</v>
      </c>
      <c r="E218" t="s">
        <v>231</v>
      </c>
      <c r="F218" s="23">
        <v>354</v>
      </c>
      <c r="G218" s="12">
        <v>5.61</v>
      </c>
      <c r="H218" s="2" t="s">
        <v>232</v>
      </c>
      <c r="I218" t="s">
        <v>240</v>
      </c>
      <c r="J218" s="29">
        <v>-1998.96</v>
      </c>
      <c r="L218" s="29">
        <v>117574.05</v>
      </c>
      <c r="M218" s="2"/>
    </row>
    <row r="219" spans="1:13" x14ac:dyDescent="0.3">
      <c r="A219" s="17" t="str">
        <f>IF(ISERROR(VLOOKUP(D219,MapName!A:D,4,0)),VLOOKUP(H219,MapEdgeCases!A:B,2,0),VLOOKUP(D219,MapName!A:D,4,0))</f>
        <v>Fresnillo</v>
      </c>
      <c r="B219" s="4">
        <v>45551</v>
      </c>
      <c r="C219" s="4">
        <v>45553</v>
      </c>
      <c r="D219" t="s">
        <v>230</v>
      </c>
      <c r="E219" t="s">
        <v>231</v>
      </c>
      <c r="F219" s="23">
        <v>871</v>
      </c>
      <c r="G219" s="12">
        <v>5.7</v>
      </c>
      <c r="H219" t="s">
        <v>232</v>
      </c>
      <c r="I219" t="s">
        <v>241</v>
      </c>
      <c r="J219" s="29">
        <v>-4996.93</v>
      </c>
      <c r="L219" s="29">
        <v>118570.84</v>
      </c>
      <c r="M219" s="2"/>
    </row>
    <row r="220" spans="1:13" x14ac:dyDescent="0.3">
      <c r="A220" s="17" t="str">
        <f>IF(ISERROR(VLOOKUP(D220,MapName!A:D,4,0)),VLOOKUP(H220,MapEdgeCases!A:B,2,0),VLOOKUP(D220,MapName!A:D,4,0))</f>
        <v>Fresnillo</v>
      </c>
      <c r="B220" s="4">
        <v>45552</v>
      </c>
      <c r="C220" s="4">
        <v>45554</v>
      </c>
      <c r="D220" t="s">
        <v>230</v>
      </c>
      <c r="E220" t="s">
        <v>231</v>
      </c>
      <c r="F220" s="23">
        <v>868</v>
      </c>
      <c r="G220" s="12">
        <v>5.72</v>
      </c>
      <c r="H220" t="s">
        <v>232</v>
      </c>
      <c r="I220" t="s">
        <v>242</v>
      </c>
      <c r="J220" s="29">
        <v>-4995.33</v>
      </c>
      <c r="L220" s="29">
        <v>108654.18</v>
      </c>
      <c r="M220" s="2"/>
    </row>
    <row r="221" spans="1:13" x14ac:dyDescent="0.3">
      <c r="A221" s="17" t="str">
        <f>IF(ISERROR(VLOOKUP(D221,MapName!A:D,4,0)),VLOOKUP(H221,MapEdgeCases!A:B,2,0),VLOOKUP(D221,MapName!A:D,4,0))</f>
        <v>Fresnillo</v>
      </c>
      <c r="B221" s="4">
        <v>45552</v>
      </c>
      <c r="C221" s="4">
        <v>45554</v>
      </c>
      <c r="D221" t="s">
        <v>230</v>
      </c>
      <c r="E221" t="s">
        <v>231</v>
      </c>
      <c r="F221" s="23">
        <v>868</v>
      </c>
      <c r="G221" s="12">
        <v>5.72</v>
      </c>
      <c r="H221" t="s">
        <v>232</v>
      </c>
      <c r="I221" t="s">
        <v>243</v>
      </c>
      <c r="J221" s="29">
        <v>-4998.07</v>
      </c>
      <c r="L221" s="29">
        <v>113649.51</v>
      </c>
      <c r="M221" s="2"/>
    </row>
    <row r="222" spans="1:13" x14ac:dyDescent="0.3">
      <c r="A222" s="17" t="str">
        <f>IF(ISERROR(VLOOKUP(D222,MapName!A:D,4,0)),VLOOKUP(H222,MapEdgeCases!A:B,2,0),VLOOKUP(D222,MapName!A:D,4,0))</f>
        <v>Fresnillo</v>
      </c>
      <c r="B222" s="4">
        <v>45552</v>
      </c>
      <c r="C222" s="4">
        <v>45554</v>
      </c>
      <c r="D222" t="s">
        <v>230</v>
      </c>
      <c r="E222" t="s">
        <v>231</v>
      </c>
      <c r="F222" s="23">
        <v>869</v>
      </c>
      <c r="G222" s="12">
        <v>5.72</v>
      </c>
      <c r="H222" t="s">
        <v>232</v>
      </c>
      <c r="I222" t="s">
        <v>244</v>
      </c>
      <c r="J222" s="29">
        <v>-4995.6400000000003</v>
      </c>
      <c r="L222" s="29">
        <v>118647.58</v>
      </c>
      <c r="M222" s="2"/>
    </row>
    <row r="223" spans="1:13" x14ac:dyDescent="0.3">
      <c r="A223" s="17" t="str">
        <f>IF(ISERROR(VLOOKUP(D223,MapName!A:D,4,0)),VLOOKUP(H223,MapEdgeCases!A:B,2,0),VLOOKUP(D223,MapName!A:D,4,0))</f>
        <v>Fresnillo</v>
      </c>
      <c r="B223" s="4">
        <v>45552</v>
      </c>
      <c r="C223" s="4">
        <v>45554</v>
      </c>
      <c r="D223" t="s">
        <v>230</v>
      </c>
      <c r="E223" t="s">
        <v>231</v>
      </c>
      <c r="F223" s="23">
        <v>-871</v>
      </c>
      <c r="G223" s="12">
        <v>5.83</v>
      </c>
      <c r="H223" t="s">
        <v>232</v>
      </c>
      <c r="I223" t="s">
        <v>245</v>
      </c>
      <c r="K223" s="29">
        <v>5072.38</v>
      </c>
      <c r="L223" s="29">
        <v>123643.22</v>
      </c>
      <c r="M223" s="2"/>
    </row>
    <row r="224" spans="1:13" x14ac:dyDescent="0.3">
      <c r="A224" s="17" t="str">
        <f>IF(ISERROR(VLOOKUP(D224,MapName!A:D,4,0)),VLOOKUP(H224,MapEdgeCases!A:B,2,0),VLOOKUP(D224,MapName!A:D,4,0))</f>
        <v>Fresnillo</v>
      </c>
      <c r="B224" s="4">
        <v>45553</v>
      </c>
      <c r="C224" s="4">
        <v>45555</v>
      </c>
      <c r="D224" t="s">
        <v>230</v>
      </c>
      <c r="E224" t="s">
        <v>231</v>
      </c>
      <c r="F224" s="23">
        <v>879</v>
      </c>
      <c r="G224" s="12">
        <v>5.65</v>
      </c>
      <c r="H224" t="s">
        <v>232</v>
      </c>
      <c r="I224" t="s">
        <v>246</v>
      </c>
      <c r="J224" s="29">
        <v>-4998.84</v>
      </c>
      <c r="L224" s="29">
        <v>106859.84</v>
      </c>
      <c r="M224" s="2"/>
    </row>
    <row r="225" spans="1:13" x14ac:dyDescent="0.3">
      <c r="A225" s="17" t="str">
        <f>IF(ISERROR(VLOOKUP(D225,MapName!A:D,4,0)),VLOOKUP(H225,MapEdgeCases!A:B,2,0),VLOOKUP(D225,MapName!A:D,4,0))</f>
        <v>Fresnillo</v>
      </c>
      <c r="B225" s="4">
        <v>45553</v>
      </c>
      <c r="C225" s="4">
        <v>45555</v>
      </c>
      <c r="D225" t="s">
        <v>230</v>
      </c>
      <c r="E225" t="s">
        <v>231</v>
      </c>
      <c r="F225" s="23">
        <v>-569</v>
      </c>
      <c r="G225" s="12">
        <v>5.64</v>
      </c>
      <c r="H225" t="s">
        <v>232</v>
      </c>
      <c r="I225" t="s">
        <v>247</v>
      </c>
      <c r="K225" s="29">
        <v>3204.5</v>
      </c>
      <c r="L225" s="29">
        <v>111858.68</v>
      </c>
      <c r="M225" s="2"/>
    </row>
    <row r="226" spans="1:13" x14ac:dyDescent="0.3">
      <c r="A226" s="17" t="str">
        <f>IF(ISERROR(VLOOKUP(D226,MapName!A:D,4,0)),VLOOKUP(H226,MapEdgeCases!A:B,2,0),VLOOKUP(D226,MapName!A:D,4,0))</f>
        <v>Fresnillo</v>
      </c>
      <c r="B226" s="4">
        <v>45554</v>
      </c>
      <c r="C226" s="4">
        <v>45558</v>
      </c>
      <c r="D226" t="s">
        <v>230</v>
      </c>
      <c r="E226" t="s">
        <v>231</v>
      </c>
      <c r="F226" s="23">
        <v>846</v>
      </c>
      <c r="G226" s="12">
        <v>5.87</v>
      </c>
      <c r="H226" t="s">
        <v>232</v>
      </c>
      <c r="I226" t="s">
        <v>248</v>
      </c>
      <c r="J226" s="29">
        <v>-4998.66</v>
      </c>
      <c r="L226" s="29">
        <v>112022.7</v>
      </c>
      <c r="M226" s="2"/>
    </row>
    <row r="227" spans="1:13" x14ac:dyDescent="0.3">
      <c r="A227" s="17" t="str">
        <f>IF(ISERROR(VLOOKUP(D227,MapName!A:D,4,0)),VLOOKUP(H227,MapEdgeCases!A:B,2,0),VLOOKUP(D227,MapName!A:D,4,0))</f>
        <v>Fresnillo</v>
      </c>
      <c r="B227" s="4">
        <v>45554</v>
      </c>
      <c r="C227" s="4">
        <v>45558</v>
      </c>
      <c r="D227" t="s">
        <v>230</v>
      </c>
      <c r="E227" t="s">
        <v>231</v>
      </c>
      <c r="F227" s="23">
        <v>-869</v>
      </c>
      <c r="G227" s="12">
        <v>5.79</v>
      </c>
      <c r="H227" t="s">
        <v>232</v>
      </c>
      <c r="I227" t="s">
        <v>249</v>
      </c>
      <c r="K227" s="29">
        <v>5024.09</v>
      </c>
      <c r="L227" s="29">
        <v>117021.36</v>
      </c>
      <c r="M227" s="2"/>
    </row>
    <row r="228" spans="1:13" x14ac:dyDescent="0.3">
      <c r="A228" s="17" t="str">
        <f>IF(ISERROR(VLOOKUP(D228,MapName!A:D,4,0)),VLOOKUP(H228,MapEdgeCases!A:B,2,0),VLOOKUP(D228,MapName!A:D,4,0))</f>
        <v>Fresnillo</v>
      </c>
      <c r="B228" s="4">
        <v>45554</v>
      </c>
      <c r="C228" s="4">
        <v>45558</v>
      </c>
      <c r="D228" t="s">
        <v>230</v>
      </c>
      <c r="E228" t="s">
        <v>231</v>
      </c>
      <c r="F228" s="23">
        <v>855</v>
      </c>
      <c r="G228" s="12">
        <v>5.81</v>
      </c>
      <c r="H228" t="s">
        <v>232</v>
      </c>
      <c r="I228" t="s">
        <v>250</v>
      </c>
      <c r="J228" s="29">
        <v>-4997.3599999999997</v>
      </c>
      <c r="L228" s="29">
        <v>111997.27</v>
      </c>
      <c r="M228" s="2"/>
    </row>
    <row r="229" spans="1:13" x14ac:dyDescent="0.3">
      <c r="A229" s="17" t="str">
        <f>IF(ISERROR(VLOOKUP(D229,MapName!A:D,4,0)),VLOOKUP(H229,MapEdgeCases!A:B,2,0),VLOOKUP(D229,MapName!A:D,4,0))</f>
        <v>Fresnillo</v>
      </c>
      <c r="B229" s="4">
        <v>45554</v>
      </c>
      <c r="C229" s="4">
        <v>45558</v>
      </c>
      <c r="D229" t="s">
        <v>230</v>
      </c>
      <c r="E229" t="s">
        <v>231</v>
      </c>
      <c r="F229" s="23">
        <v>-879</v>
      </c>
      <c r="G229" s="12">
        <v>5.81</v>
      </c>
      <c r="H229" t="s">
        <v>232</v>
      </c>
      <c r="I229" t="s">
        <v>251</v>
      </c>
      <c r="K229" s="29">
        <v>5099.09</v>
      </c>
      <c r="L229" s="29">
        <v>116994.63</v>
      </c>
      <c r="M229" s="2"/>
    </row>
    <row r="230" spans="1:13" x14ac:dyDescent="0.3">
      <c r="A230" s="17" t="str">
        <f>IF(ISERROR(VLOOKUP(D230,MapName!A:D,4,0)),VLOOKUP(H230,MapEdgeCases!A:B,2,0),VLOOKUP(D230,MapName!A:D,4,0))</f>
        <v>Fresnillo</v>
      </c>
      <c r="B230" s="4">
        <v>45554</v>
      </c>
      <c r="C230" s="4">
        <v>45558</v>
      </c>
      <c r="D230" t="s">
        <v>230</v>
      </c>
      <c r="E230" t="s">
        <v>231</v>
      </c>
      <c r="F230" s="23">
        <v>-868</v>
      </c>
      <c r="G230" s="12">
        <v>5.81</v>
      </c>
      <c r="H230" t="s">
        <v>232</v>
      </c>
      <c r="I230" t="s">
        <v>252</v>
      </c>
      <c r="K230" s="29">
        <v>5035.7</v>
      </c>
      <c r="L230" s="29">
        <v>111895.54</v>
      </c>
      <c r="M230" s="2"/>
    </row>
    <row r="231" spans="1:13" x14ac:dyDescent="0.3">
      <c r="A231" s="17" t="str">
        <f>IF(ISERROR(VLOOKUP(D231,MapName!A:D,4,0)),VLOOKUP(H231,MapEdgeCases!A:B,2,0),VLOOKUP(D231,MapName!A:D,4,0))</f>
        <v>Centamin</v>
      </c>
      <c r="B231" s="4">
        <v>45555</v>
      </c>
      <c r="C231" s="4">
        <v>45559</v>
      </c>
      <c r="D231" t="s">
        <v>43</v>
      </c>
      <c r="E231" t="s">
        <v>44</v>
      </c>
      <c r="F231" s="23">
        <v>-3276</v>
      </c>
      <c r="G231" s="12">
        <v>1.54</v>
      </c>
      <c r="H231" t="s">
        <v>45</v>
      </c>
      <c r="I231" t="s">
        <v>253</v>
      </c>
      <c r="K231" s="29">
        <v>5032.7299999999996</v>
      </c>
      <c r="L231" s="29">
        <v>104072.66</v>
      </c>
      <c r="M231" s="2"/>
    </row>
    <row r="232" spans="1:13" x14ac:dyDescent="0.3">
      <c r="A232" s="17" t="str">
        <f>IF(ISERROR(VLOOKUP(D232,MapName!A:D,4,0)),VLOOKUP(H232,MapEdgeCases!A:B,2,0),VLOOKUP(D232,MapName!A:D,4,0))</f>
        <v>Fresnillo</v>
      </c>
      <c r="B232" s="4">
        <v>45555</v>
      </c>
      <c r="C232" s="4">
        <v>45559</v>
      </c>
      <c r="D232" t="s">
        <v>230</v>
      </c>
      <c r="E232" t="s">
        <v>231</v>
      </c>
      <c r="F232" s="23">
        <v>-345</v>
      </c>
      <c r="G232" s="12">
        <v>5.85</v>
      </c>
      <c r="H232" t="s">
        <v>232</v>
      </c>
      <c r="I232" t="s">
        <v>254</v>
      </c>
      <c r="K232" s="29">
        <v>2015.35</v>
      </c>
      <c r="L232" s="29">
        <v>99039.93</v>
      </c>
      <c r="M232" s="2"/>
    </row>
    <row r="233" spans="1:13" x14ac:dyDescent="0.3">
      <c r="A233" s="17" t="str">
        <f>IF(ISERROR(VLOOKUP(D233,MapName!A:D,4,0)),VLOOKUP(H233,MapEdgeCases!A:B,2,0),VLOOKUP(D233,MapName!A:D,4,0))</f>
        <v>Centamin</v>
      </c>
      <c r="B233" s="4">
        <v>45555</v>
      </c>
      <c r="C233" s="4">
        <v>45559</v>
      </c>
      <c r="D233" t="s">
        <v>43</v>
      </c>
      <c r="E233" t="s">
        <v>44</v>
      </c>
      <c r="F233" s="23">
        <v>3276</v>
      </c>
      <c r="G233" s="12">
        <v>1.52</v>
      </c>
      <c r="H233" t="s">
        <v>45</v>
      </c>
      <c r="I233" t="s">
        <v>255</v>
      </c>
      <c r="J233" s="29">
        <v>-4998.8100000000004</v>
      </c>
      <c r="L233" s="29">
        <v>97024.58</v>
      </c>
      <c r="M233" s="2"/>
    </row>
    <row r="234" spans="1:13" x14ac:dyDescent="0.3">
      <c r="A234" s="17" t="str">
        <f>IF(ISERROR(VLOOKUP(D234,MapName!A:D,4,0)),VLOOKUP(H234,MapEdgeCases!A:B,2,0),VLOOKUP(D234,MapName!A:D,4,0))</f>
        <v>Centamin</v>
      </c>
      <c r="B234" s="4">
        <v>45555</v>
      </c>
      <c r="C234" s="4">
        <v>45559</v>
      </c>
      <c r="D234" t="s">
        <v>43</v>
      </c>
      <c r="E234" t="s">
        <v>44</v>
      </c>
      <c r="F234" s="23">
        <v>3289</v>
      </c>
      <c r="G234" s="12">
        <v>1.52</v>
      </c>
      <c r="H234" t="s">
        <v>45</v>
      </c>
      <c r="I234" t="s">
        <v>256</v>
      </c>
      <c r="J234" s="29">
        <v>-4999.4399999999996</v>
      </c>
      <c r="L234" s="29">
        <v>102023.39</v>
      </c>
      <c r="M234" s="2"/>
    </row>
    <row r="235" spans="1:13" x14ac:dyDescent="0.3">
      <c r="A235" s="17" t="str">
        <f>IF(ISERROR(VLOOKUP(D235,MapName!A:D,4,0)),VLOOKUP(H235,MapEdgeCases!A:B,2,0),VLOOKUP(D235,MapName!A:D,4,0))</f>
        <v>Centamin</v>
      </c>
      <c r="B235" s="4">
        <v>45555</v>
      </c>
      <c r="C235" s="4">
        <v>45559</v>
      </c>
      <c r="D235" t="s">
        <v>43</v>
      </c>
      <c r="E235" t="s">
        <v>44</v>
      </c>
      <c r="F235" s="23">
        <v>3279</v>
      </c>
      <c r="G235" s="12">
        <v>1.52</v>
      </c>
      <c r="H235" t="s">
        <v>45</v>
      </c>
      <c r="I235" t="s">
        <v>257</v>
      </c>
      <c r="J235" s="29">
        <v>-4999.87</v>
      </c>
      <c r="L235" s="29">
        <v>107022.83</v>
      </c>
      <c r="M235" s="2"/>
    </row>
    <row r="236" spans="1:13" x14ac:dyDescent="0.3">
      <c r="A236" s="17" t="str">
        <f>IF(ISERROR(VLOOKUP(D236,MapName!A:D,4,0)),VLOOKUP(H236,MapEdgeCases!A:B,2,0),VLOOKUP(D236,MapName!A:D,4,0))</f>
        <v>Fresnillo</v>
      </c>
      <c r="B236" s="4">
        <v>45558</v>
      </c>
      <c r="C236" s="4">
        <v>45560</v>
      </c>
      <c r="D236" t="s">
        <v>230</v>
      </c>
      <c r="E236" t="s">
        <v>231</v>
      </c>
      <c r="F236" s="23">
        <v>848</v>
      </c>
      <c r="G236" s="12">
        <v>5.86</v>
      </c>
      <c r="H236" t="s">
        <v>232</v>
      </c>
      <c r="I236" t="s">
        <v>258</v>
      </c>
      <c r="J236" s="29">
        <v>-4999.26</v>
      </c>
      <c r="L236" s="29">
        <v>109278.83</v>
      </c>
      <c r="M236" s="2"/>
    </row>
    <row r="237" spans="1:13" x14ac:dyDescent="0.3">
      <c r="A237" s="17" t="str">
        <f>IF(ISERROR(VLOOKUP(D237,MapName!A:D,4,0)),VLOOKUP(H237,MapEdgeCases!A:B,2,0),VLOOKUP(D237,MapName!A:D,4,0))</f>
        <v>Centamin</v>
      </c>
      <c r="B237" s="4">
        <v>45558</v>
      </c>
      <c r="C237" s="4">
        <v>45560</v>
      </c>
      <c r="D237" t="s">
        <v>43</v>
      </c>
      <c r="E237" t="s">
        <v>44</v>
      </c>
      <c r="F237" s="23">
        <v>-3289</v>
      </c>
      <c r="G237" s="12">
        <v>1.54</v>
      </c>
      <c r="H237" t="s">
        <v>45</v>
      </c>
      <c r="I237" t="s">
        <v>259</v>
      </c>
      <c r="K237" s="29">
        <v>5060.41</v>
      </c>
      <c r="L237" s="29">
        <v>114278.09</v>
      </c>
      <c r="M237" s="2"/>
    </row>
    <row r="238" spans="1:13" x14ac:dyDescent="0.3">
      <c r="A238" s="17" t="str">
        <f>IF(ISERROR(VLOOKUP(D238,MapName!A:D,4,0)),VLOOKUP(H238,MapEdgeCases!A:B,2,0),VLOOKUP(D238,MapName!A:D,4,0))</f>
        <v>Centamin</v>
      </c>
      <c r="B238" s="4">
        <v>45558</v>
      </c>
      <c r="C238" s="4">
        <v>45560</v>
      </c>
      <c r="D238" t="s">
        <v>43</v>
      </c>
      <c r="E238" t="s">
        <v>44</v>
      </c>
      <c r="F238" s="23">
        <v>-3279</v>
      </c>
      <c r="G238" s="12">
        <v>1.57</v>
      </c>
      <c r="H238" t="s">
        <v>45</v>
      </c>
      <c r="I238" t="s">
        <v>260</v>
      </c>
      <c r="K238" s="29">
        <v>5145.0200000000004</v>
      </c>
      <c r="L238" s="29">
        <v>109217.68</v>
      </c>
      <c r="M238" s="2"/>
    </row>
    <row r="239" spans="1:13" x14ac:dyDescent="0.3">
      <c r="A239" s="17" t="str">
        <f>IF(ISERROR(VLOOKUP(D239,MapName!A:D,4,0)),VLOOKUP(H239,MapEdgeCases!A:B,2,0),VLOOKUP(D239,MapName!A:D,4,0))</f>
        <v>Centamin</v>
      </c>
      <c r="B239" s="4">
        <v>45559</v>
      </c>
      <c r="C239" s="4">
        <v>45561</v>
      </c>
      <c r="D239" t="s">
        <v>43</v>
      </c>
      <c r="E239" t="s">
        <v>44</v>
      </c>
      <c r="F239" s="23">
        <v>3249</v>
      </c>
      <c r="G239" s="12">
        <v>1.54</v>
      </c>
      <c r="H239" t="s">
        <v>45</v>
      </c>
      <c r="I239" t="s">
        <v>261</v>
      </c>
      <c r="J239" s="29">
        <v>-5000</v>
      </c>
      <c r="L239" s="29">
        <v>119681.27</v>
      </c>
      <c r="M239" s="2"/>
    </row>
    <row r="240" spans="1:13" x14ac:dyDescent="0.3">
      <c r="A240" s="17" t="str">
        <f>IF(ISERROR(VLOOKUP(D240,MapName!A:D,4,0)),VLOOKUP(H240,MapEdgeCases!A:B,2,0),VLOOKUP(D240,MapName!A:D,4,0))</f>
        <v>Fresnillo</v>
      </c>
      <c r="B240" s="4">
        <v>45559</v>
      </c>
      <c r="C240" s="4">
        <v>45561</v>
      </c>
      <c r="D240" t="s">
        <v>230</v>
      </c>
      <c r="E240" t="s">
        <v>231</v>
      </c>
      <c r="F240" s="26">
        <v>832</v>
      </c>
      <c r="G240" s="12">
        <v>5.97</v>
      </c>
      <c r="H240" t="s">
        <v>232</v>
      </c>
      <c r="I240" t="s">
        <v>262</v>
      </c>
      <c r="J240" s="29">
        <v>-4997.13</v>
      </c>
      <c r="L240" s="29">
        <v>124681.27</v>
      </c>
      <c r="M240" s="2"/>
    </row>
    <row r="241" spans="1:13" x14ac:dyDescent="0.3">
      <c r="A241" s="17" t="str">
        <f>IF(ISERROR(VLOOKUP(D241,MapName!A:D,4,0)),VLOOKUP(H241,MapEdgeCases!A:B,2,0),VLOOKUP(D241,MapName!A:D,4,0))</f>
        <v>Fresnillo</v>
      </c>
      <c r="B241" s="4">
        <v>45559</v>
      </c>
      <c r="C241" s="4">
        <v>45561</v>
      </c>
      <c r="D241" t="s">
        <v>230</v>
      </c>
      <c r="E241" t="s">
        <v>231</v>
      </c>
      <c r="F241" s="23">
        <v>-821</v>
      </c>
      <c r="G241" s="12">
        <v>6.01</v>
      </c>
      <c r="H241" t="s">
        <v>232</v>
      </c>
      <c r="I241" t="s">
        <v>263</v>
      </c>
      <c r="K241" s="29">
        <v>4927.0200000000004</v>
      </c>
      <c r="L241" s="29">
        <v>129678.39999999999</v>
      </c>
      <c r="M241" s="2"/>
    </row>
    <row r="242" spans="1:13" x14ac:dyDescent="0.3">
      <c r="A242" s="17" t="str">
        <f>IF(ISERROR(VLOOKUP(D242,MapName!A:D,4,0)),VLOOKUP(H242,MapEdgeCases!A:B,2,0),VLOOKUP(D242,MapName!A:D,4,0))</f>
        <v>Fresnillo</v>
      </c>
      <c r="B242" s="4">
        <v>45559</v>
      </c>
      <c r="C242" s="4">
        <v>45561</v>
      </c>
      <c r="D242" t="s">
        <v>230</v>
      </c>
      <c r="E242" t="s">
        <v>231</v>
      </c>
      <c r="F242" s="23">
        <v>-855</v>
      </c>
      <c r="G242" s="12">
        <v>6.02</v>
      </c>
      <c r="H242" t="s">
        <v>232</v>
      </c>
      <c r="I242" t="s">
        <v>264</v>
      </c>
      <c r="K242" s="29">
        <v>5144.05</v>
      </c>
      <c r="L242" s="29">
        <v>124751.38</v>
      </c>
      <c r="M242" s="2"/>
    </row>
    <row r="243" spans="1:13" x14ac:dyDescent="0.3">
      <c r="A243" s="17" t="str">
        <f>IF(ISERROR(VLOOKUP(D243,MapName!A:D,4,0)),VLOOKUP(H243,MapEdgeCases!A:B,2,0),VLOOKUP(D243,MapName!A:D,4,0))</f>
        <v>Fresnillo</v>
      </c>
      <c r="B243" s="4">
        <v>45559</v>
      </c>
      <c r="C243" s="4">
        <v>45561</v>
      </c>
      <c r="D243" t="s">
        <v>230</v>
      </c>
      <c r="E243" t="s">
        <v>231</v>
      </c>
      <c r="F243" s="23">
        <v>821</v>
      </c>
      <c r="G243" s="12">
        <v>6.05</v>
      </c>
      <c r="H243" t="s">
        <v>232</v>
      </c>
      <c r="I243" t="s">
        <v>265</v>
      </c>
      <c r="J243" s="29">
        <v>-4998.8100000000004</v>
      </c>
      <c r="L243" s="29">
        <v>119607.33</v>
      </c>
      <c r="M243" s="2"/>
    </row>
    <row r="244" spans="1:13" x14ac:dyDescent="0.3">
      <c r="A244" s="17" t="str">
        <f>IF(ISERROR(VLOOKUP(D244,MapName!A:D,4,0)),VLOOKUP(H244,MapEdgeCases!A:B,2,0),VLOOKUP(D244,MapName!A:D,4,0))</f>
        <v>Fresnillo</v>
      </c>
      <c r="B244" s="4">
        <v>45559</v>
      </c>
      <c r="C244" s="4">
        <v>45561</v>
      </c>
      <c r="D244" t="s">
        <v>230</v>
      </c>
      <c r="E244" t="s">
        <v>231</v>
      </c>
      <c r="F244" s="23">
        <v>-817</v>
      </c>
      <c r="G244" s="12">
        <v>6.04</v>
      </c>
      <c r="H244" t="s">
        <v>232</v>
      </c>
      <c r="I244" t="s">
        <v>266</v>
      </c>
      <c r="K244" s="29">
        <v>4933.24</v>
      </c>
      <c r="L244" s="29">
        <v>124606.14</v>
      </c>
      <c r="M244" s="2"/>
    </row>
    <row r="245" spans="1:13" x14ac:dyDescent="0.3">
      <c r="A245" s="17" t="str">
        <f>IF(ISERROR(VLOOKUP(D245,MapName!A:D,4,0)),VLOOKUP(H245,MapEdgeCases!A:B,2,0),VLOOKUP(D245,MapName!A:D,4,0))</f>
        <v>Fresnillo</v>
      </c>
      <c r="B245" s="4">
        <v>45559</v>
      </c>
      <c r="C245" s="4">
        <v>45561</v>
      </c>
      <c r="D245" t="s">
        <v>230</v>
      </c>
      <c r="E245" t="s">
        <v>231</v>
      </c>
      <c r="F245" s="23">
        <v>817</v>
      </c>
      <c r="G245" s="12">
        <v>6.08</v>
      </c>
      <c r="H245" t="s">
        <v>232</v>
      </c>
      <c r="I245" t="s">
        <v>267</v>
      </c>
      <c r="J245" s="29">
        <v>-4997.93</v>
      </c>
      <c r="L245" s="29">
        <v>119672.9</v>
      </c>
      <c r="M245" s="2"/>
    </row>
    <row r="246" spans="1:13" x14ac:dyDescent="0.3">
      <c r="A246" s="17" t="str">
        <f>IF(ISERROR(VLOOKUP(D246,MapName!A:D,4,0)),VLOOKUP(H246,MapEdgeCases!A:B,2,0),VLOOKUP(D246,MapName!A:D,4,0))</f>
        <v>Fresnillo</v>
      </c>
      <c r="B246" s="4">
        <v>45559</v>
      </c>
      <c r="C246" s="4">
        <v>45561</v>
      </c>
      <c r="D246" t="s">
        <v>230</v>
      </c>
      <c r="E246" t="s">
        <v>231</v>
      </c>
      <c r="F246" s="23">
        <v>-818</v>
      </c>
      <c r="G246" s="12">
        <v>6.02</v>
      </c>
      <c r="H246" t="s">
        <v>232</v>
      </c>
      <c r="I246" t="s">
        <v>268</v>
      </c>
      <c r="K246" s="29">
        <v>4923.5</v>
      </c>
      <c r="L246" s="29">
        <v>124670.83</v>
      </c>
      <c r="M246" s="2"/>
    </row>
    <row r="247" spans="1:13" x14ac:dyDescent="0.3">
      <c r="A247" s="17" t="str">
        <f>IF(ISERROR(VLOOKUP(D247,MapName!A:D,4,0)),VLOOKUP(H247,MapEdgeCases!A:B,2,0),VLOOKUP(D247,MapName!A:D,4,0))</f>
        <v>Fresnillo</v>
      </c>
      <c r="B247" s="4">
        <v>45559</v>
      </c>
      <c r="C247" s="4">
        <v>45561</v>
      </c>
      <c r="D247" t="s">
        <v>230</v>
      </c>
      <c r="E247" t="s">
        <v>231</v>
      </c>
      <c r="F247" s="23">
        <v>818</v>
      </c>
      <c r="G247" s="12">
        <v>6.07</v>
      </c>
      <c r="H247" t="s">
        <v>232</v>
      </c>
      <c r="I247" t="s">
        <v>269</v>
      </c>
      <c r="J247" s="29">
        <v>-4995.8900000000003</v>
      </c>
      <c r="L247" s="29">
        <v>119747.33</v>
      </c>
      <c r="M247" s="2"/>
    </row>
    <row r="248" spans="1:13" x14ac:dyDescent="0.3">
      <c r="A248" s="17" t="str">
        <f>IF(ISERROR(VLOOKUP(D248,MapName!A:D,4,0)),VLOOKUP(H248,MapEdgeCases!A:B,2,0),VLOOKUP(D248,MapName!A:D,4,0))</f>
        <v>Fresnillo</v>
      </c>
      <c r="B248" s="4">
        <v>45559</v>
      </c>
      <c r="C248" s="4">
        <v>45561</v>
      </c>
      <c r="D248" t="s">
        <v>230</v>
      </c>
      <c r="E248" t="s">
        <v>231</v>
      </c>
      <c r="F248" s="23">
        <v>-846</v>
      </c>
      <c r="G248" s="12">
        <v>6.05</v>
      </c>
      <c r="H248" t="s">
        <v>232</v>
      </c>
      <c r="I248" t="s">
        <v>270</v>
      </c>
      <c r="K248" s="29">
        <v>5115.24</v>
      </c>
      <c r="L248" s="29">
        <v>124743.22</v>
      </c>
      <c r="M248" s="2"/>
    </row>
    <row r="249" spans="1:13" x14ac:dyDescent="0.3">
      <c r="A249" s="17" t="str">
        <f>IF(ISERROR(VLOOKUP(D249,MapName!A:D,4,0)),VLOOKUP(H249,MapEdgeCases!A:B,2,0),VLOOKUP(D249,MapName!A:D,4,0))</f>
        <v>Fresnillo</v>
      </c>
      <c r="B249" s="4">
        <v>45559</v>
      </c>
      <c r="C249" s="4">
        <v>45561</v>
      </c>
      <c r="D249" t="s">
        <v>230</v>
      </c>
      <c r="E249" t="s">
        <v>231</v>
      </c>
      <c r="F249" s="23">
        <v>-868</v>
      </c>
      <c r="G249" s="12">
        <v>6.05</v>
      </c>
      <c r="H249" t="s">
        <v>232</v>
      </c>
      <c r="I249" t="s">
        <v>271</v>
      </c>
      <c r="K249" s="29">
        <v>5246.39</v>
      </c>
      <c r="L249" s="29">
        <v>119627.98</v>
      </c>
      <c r="M249" s="2"/>
    </row>
    <row r="250" spans="1:13" x14ac:dyDescent="0.3">
      <c r="A250" s="17" t="str">
        <f>IF(ISERROR(VLOOKUP(D250,MapName!A:D,4,0)),VLOOKUP(H250,MapEdgeCases!A:B,2,0),VLOOKUP(D250,MapName!A:D,4,0))</f>
        <v>Fresnillo</v>
      </c>
      <c r="B250" s="4">
        <v>45559</v>
      </c>
      <c r="C250" s="4">
        <v>45561</v>
      </c>
      <c r="D250" t="s">
        <v>230</v>
      </c>
      <c r="E250" t="s">
        <v>231</v>
      </c>
      <c r="F250" s="23">
        <v>-848</v>
      </c>
      <c r="G250" s="12">
        <v>6.02</v>
      </c>
      <c r="H250" t="s">
        <v>232</v>
      </c>
      <c r="I250" t="s">
        <v>272</v>
      </c>
      <c r="K250" s="29">
        <v>5102.76</v>
      </c>
      <c r="L250" s="29">
        <v>114381.59</v>
      </c>
      <c r="M250" s="2"/>
    </row>
    <row r="251" spans="1:13" x14ac:dyDescent="0.3">
      <c r="A251" s="17" t="str">
        <f>IF(ISERROR(VLOOKUP(D251,MapName!A:D,4,0)),VLOOKUP(H251,MapEdgeCases!A:B,2,0),VLOOKUP(D251,MapName!A:D,4,0))</f>
        <v>Centamin</v>
      </c>
      <c r="B251" s="4">
        <v>45560</v>
      </c>
      <c r="C251" s="4">
        <v>45562</v>
      </c>
      <c r="D251" t="s">
        <v>43</v>
      </c>
      <c r="E251" t="s">
        <v>44</v>
      </c>
      <c r="F251" s="23">
        <v>-3211</v>
      </c>
      <c r="G251" s="12">
        <v>1.58</v>
      </c>
      <c r="H251" t="s">
        <v>45</v>
      </c>
      <c r="I251" t="s">
        <v>273</v>
      </c>
      <c r="K251" s="29">
        <v>5068.93</v>
      </c>
      <c r="L251" s="29">
        <v>124787.97</v>
      </c>
      <c r="M251" s="2"/>
    </row>
    <row r="252" spans="1:13" x14ac:dyDescent="0.3">
      <c r="A252" s="17" t="str">
        <f>IF(ISERROR(VLOOKUP(D252,MapName!A:D,4,0)),VLOOKUP(H252,MapEdgeCases!A:B,2,0),VLOOKUP(D252,MapName!A:D,4,0))</f>
        <v>Centamin</v>
      </c>
      <c r="B252" s="4">
        <v>45560</v>
      </c>
      <c r="C252" s="4">
        <v>45562</v>
      </c>
      <c r="D252" t="s">
        <v>43</v>
      </c>
      <c r="E252" t="s">
        <v>44</v>
      </c>
      <c r="F252" s="23">
        <v>3211</v>
      </c>
      <c r="G252" s="12">
        <v>1.56</v>
      </c>
      <c r="H252" t="s">
        <v>45</v>
      </c>
      <c r="I252" t="s">
        <v>274</v>
      </c>
      <c r="J252" s="29">
        <v>-4999.37</v>
      </c>
      <c r="L252" s="29">
        <v>119719.03999999999</v>
      </c>
      <c r="M252" s="2"/>
    </row>
    <row r="253" spans="1:13" x14ac:dyDescent="0.3">
      <c r="A253" s="17" t="str">
        <f>IF(ISERROR(VLOOKUP(D253,MapName!A:D,4,0)),VLOOKUP(H253,MapEdgeCases!A:B,2,0),VLOOKUP(D253,MapName!A:D,4,0))</f>
        <v>Fresnillo</v>
      </c>
      <c r="B253" s="4">
        <v>45560</v>
      </c>
      <c r="C253" s="4">
        <v>45562</v>
      </c>
      <c r="D253" t="s">
        <v>230</v>
      </c>
      <c r="E253" t="s">
        <v>231</v>
      </c>
      <c r="F253" s="26">
        <v>-832</v>
      </c>
      <c r="G253" s="12">
        <v>6.06</v>
      </c>
      <c r="H253" t="s">
        <v>232</v>
      </c>
      <c r="I253" t="s">
        <v>275</v>
      </c>
      <c r="K253" s="29">
        <v>5037.1400000000003</v>
      </c>
      <c r="L253" s="29">
        <v>124718.41</v>
      </c>
      <c r="M253" s="2"/>
    </row>
    <row r="254" spans="1:13" x14ac:dyDescent="0.3">
      <c r="A254" s="17" t="str">
        <f>IF(ISERROR(VLOOKUP(D254,MapName!A:D,4,0)),VLOOKUP(H254,MapEdgeCases!A:B,2,0),VLOOKUP(D254,MapName!A:D,4,0))</f>
        <v>Fresnillo</v>
      </c>
      <c r="B254" s="4">
        <v>45561</v>
      </c>
      <c r="C254" s="4">
        <v>45565</v>
      </c>
      <c r="D254" t="s">
        <v>230</v>
      </c>
      <c r="E254" t="s">
        <v>231</v>
      </c>
      <c r="F254" s="23">
        <v>784</v>
      </c>
      <c r="G254" s="12">
        <v>6.34</v>
      </c>
      <c r="H254" t="s">
        <v>232</v>
      </c>
      <c r="I254" t="s">
        <v>276</v>
      </c>
      <c r="J254" s="29">
        <v>-4999.8599999999997</v>
      </c>
      <c r="L254" s="29">
        <v>125072.38</v>
      </c>
      <c r="M254" s="2"/>
    </row>
    <row r="255" spans="1:13" x14ac:dyDescent="0.3">
      <c r="A255" s="17" t="str">
        <f>IF(ISERROR(VLOOKUP(D255,MapName!A:D,4,0)),VLOOKUP(H255,MapEdgeCases!A:B,2,0),VLOOKUP(D255,MapName!A:D,4,0))</f>
        <v>Fresnillo</v>
      </c>
      <c r="B255" s="4">
        <v>45561</v>
      </c>
      <c r="C255" s="4">
        <v>45565</v>
      </c>
      <c r="D255" t="s">
        <v>230</v>
      </c>
      <c r="E255" t="s">
        <v>231</v>
      </c>
      <c r="F255" s="23">
        <v>-778</v>
      </c>
      <c r="G255" s="12">
        <v>6.35</v>
      </c>
      <c r="H255" t="s">
        <v>232</v>
      </c>
      <c r="I255" t="s">
        <v>277</v>
      </c>
      <c r="K255" s="29">
        <v>4933.28</v>
      </c>
      <c r="L255" s="29">
        <v>130072.24</v>
      </c>
      <c r="M255" s="2"/>
    </row>
    <row r="256" spans="1:13" x14ac:dyDescent="0.3">
      <c r="A256" s="17" t="str">
        <f>IF(ISERROR(VLOOKUP(D256,MapName!A:D,4,0)),VLOOKUP(H256,MapEdgeCases!A:B,2,0),VLOOKUP(D256,MapName!A:D,4,0))</f>
        <v>Centamin</v>
      </c>
      <c r="B256" s="4">
        <v>45561</v>
      </c>
      <c r="C256" s="4">
        <v>45565</v>
      </c>
      <c r="D256" t="s">
        <v>43</v>
      </c>
      <c r="E256" t="s">
        <v>44</v>
      </c>
      <c r="F256" s="23">
        <v>-3249</v>
      </c>
      <c r="G256" s="12">
        <v>1.58</v>
      </c>
      <c r="H256" t="s">
        <v>45</v>
      </c>
      <c r="I256" t="s">
        <v>278</v>
      </c>
      <c r="K256" s="29">
        <v>5128.42</v>
      </c>
      <c r="L256" s="29">
        <v>125138.96</v>
      </c>
      <c r="M256" s="2"/>
    </row>
    <row r="257" spans="1:13" x14ac:dyDescent="0.3">
      <c r="A257" s="17" t="str">
        <f>IF(ISERROR(VLOOKUP(D257,MapName!A:D,4,0)),VLOOKUP(H257,MapEdgeCases!A:B,2,0),VLOOKUP(D257,MapName!A:D,4,0))</f>
        <v>Centamin</v>
      </c>
      <c r="B257" s="4">
        <v>45561</v>
      </c>
      <c r="C257" s="4">
        <v>45565</v>
      </c>
      <c r="D257" t="s">
        <v>43</v>
      </c>
      <c r="E257" t="s">
        <v>44</v>
      </c>
      <c r="F257" s="23">
        <v>-3162</v>
      </c>
      <c r="G257" s="12">
        <v>1.58</v>
      </c>
      <c r="H257" t="s">
        <v>45</v>
      </c>
      <c r="I257" t="s">
        <v>279</v>
      </c>
      <c r="K257" s="29">
        <v>4988.91</v>
      </c>
      <c r="L257" s="29">
        <v>120010.54</v>
      </c>
      <c r="M257" s="2"/>
    </row>
    <row r="258" spans="1:13" x14ac:dyDescent="0.3">
      <c r="A258" s="17" t="str">
        <f>IF(ISERROR(VLOOKUP(D258,MapName!A:D,4,0)),VLOOKUP(H258,MapEdgeCases!A:B,2,0),VLOOKUP(D258,MapName!A:D,4,0))</f>
        <v>Fresnillo</v>
      </c>
      <c r="B258" s="4">
        <v>45561</v>
      </c>
      <c r="C258" s="4">
        <v>45565</v>
      </c>
      <c r="D258" t="s">
        <v>230</v>
      </c>
      <c r="E258" t="s">
        <v>231</v>
      </c>
      <c r="F258" s="23">
        <v>778</v>
      </c>
      <c r="G258" s="12">
        <v>6.38</v>
      </c>
      <c r="H258" t="s">
        <v>232</v>
      </c>
      <c r="I258" t="s">
        <v>280</v>
      </c>
      <c r="J258" s="29">
        <v>-4993.88</v>
      </c>
      <c r="L258" s="29">
        <v>115021.63</v>
      </c>
      <c r="M258" s="2"/>
    </row>
    <row r="259" spans="1:13" x14ac:dyDescent="0.3">
      <c r="A259" s="17" t="str">
        <f>IF(ISERROR(VLOOKUP(D259,MapName!A:D,4,0)),VLOOKUP(H259,MapEdgeCases!A:B,2,0),VLOOKUP(D259,MapName!A:D,4,0))</f>
        <v>Centamin</v>
      </c>
      <c r="B259" s="4">
        <v>45561</v>
      </c>
      <c r="C259" s="4">
        <v>45565</v>
      </c>
      <c r="D259" t="s">
        <v>43</v>
      </c>
      <c r="E259" t="s">
        <v>44</v>
      </c>
      <c r="F259" s="23">
        <v>3162</v>
      </c>
      <c r="G259" s="12">
        <v>1.58</v>
      </c>
      <c r="H259" t="s">
        <v>45</v>
      </c>
      <c r="I259" t="s">
        <v>281</v>
      </c>
      <c r="J259" s="29">
        <v>-4999.13</v>
      </c>
      <c r="L259" s="29">
        <v>120015.51</v>
      </c>
      <c r="M259" s="2"/>
    </row>
    <row r="260" spans="1:13" x14ac:dyDescent="0.3">
      <c r="A260" s="17" t="str">
        <f>IF(ISERROR(VLOOKUP(D260,MapName!A:D,4,0)),VLOOKUP(H260,MapEdgeCases!A:B,2,0),VLOOKUP(D260,MapName!A:D,4,0))</f>
        <v>Interest</v>
      </c>
      <c r="B260" s="4">
        <v>45561</v>
      </c>
      <c r="C260" s="4">
        <v>45561</v>
      </c>
      <c r="H260" t="s">
        <v>114</v>
      </c>
      <c r="K260" s="29">
        <v>226.67</v>
      </c>
      <c r="L260" s="29">
        <v>125014.64</v>
      </c>
      <c r="M260" s="2"/>
    </row>
    <row r="261" spans="1:13" x14ac:dyDescent="0.3">
      <c r="A261" s="17" t="str">
        <f>IF(ISERROR(VLOOKUP(D261,MapName!A:D,4,0)),VLOOKUP(H261,MapEdgeCases!A:B,2,0),VLOOKUP(D261,MapName!A:D,4,0))</f>
        <v>Centamin</v>
      </c>
      <c r="B261" s="4">
        <v>45562</v>
      </c>
      <c r="C261" s="4">
        <v>45566</v>
      </c>
      <c r="D261" t="s">
        <v>43</v>
      </c>
      <c r="E261" t="s">
        <v>44</v>
      </c>
      <c r="F261" s="23">
        <v>3257</v>
      </c>
      <c r="G261" s="12">
        <v>1.53</v>
      </c>
      <c r="H261" t="s">
        <v>45</v>
      </c>
      <c r="I261" t="s">
        <v>282</v>
      </c>
      <c r="J261" s="29">
        <v>-4998.79</v>
      </c>
      <c r="L261" s="29">
        <v>110432.36</v>
      </c>
      <c r="M261" s="2"/>
    </row>
    <row r="262" spans="1:13" x14ac:dyDescent="0.3">
      <c r="A262" s="17" t="str">
        <f>IF(ISERROR(VLOOKUP(D262,MapName!A:D,4,0)),VLOOKUP(H262,MapEdgeCases!A:B,2,0),VLOOKUP(D262,MapName!A:D,4,0))</f>
        <v>Fresnillo</v>
      </c>
      <c r="B262" s="4">
        <v>45562</v>
      </c>
      <c r="C262" s="4">
        <v>45566</v>
      </c>
      <c r="D262" t="s">
        <v>230</v>
      </c>
      <c r="E262" t="s">
        <v>231</v>
      </c>
      <c r="F262" s="23">
        <v>795</v>
      </c>
      <c r="G262" s="12">
        <v>6.25</v>
      </c>
      <c r="H262" t="s">
        <v>232</v>
      </c>
      <c r="I262" t="s">
        <v>283</v>
      </c>
      <c r="J262" s="29">
        <v>-4997.9399999999996</v>
      </c>
      <c r="L262" s="29">
        <v>115431.15</v>
      </c>
      <c r="M262" s="2"/>
    </row>
    <row r="263" spans="1:13" x14ac:dyDescent="0.3">
      <c r="A263" s="17" t="str">
        <f>IF(ISERROR(VLOOKUP(D263,MapName!A:D,4,0)),VLOOKUP(H263,MapEdgeCases!A:B,2,0),VLOOKUP(D263,MapName!A:D,4,0))</f>
        <v>Centamin</v>
      </c>
      <c r="B263" s="4">
        <v>45562</v>
      </c>
      <c r="C263" s="4">
        <v>45566</v>
      </c>
      <c r="D263" t="s">
        <v>43</v>
      </c>
      <c r="E263" t="s">
        <v>44</v>
      </c>
      <c r="F263" s="23">
        <v>3203</v>
      </c>
      <c r="G263" s="12">
        <v>1.56</v>
      </c>
      <c r="H263" t="s">
        <v>45</v>
      </c>
      <c r="I263" t="s">
        <v>284</v>
      </c>
      <c r="J263" s="29">
        <v>-4999</v>
      </c>
      <c r="L263" s="29">
        <v>120429.09</v>
      </c>
      <c r="M263" s="2"/>
    </row>
    <row r="264" spans="1:13" x14ac:dyDescent="0.3">
      <c r="A264" s="17" t="str">
        <f>IF(ISERROR(VLOOKUP(D264,MapName!A:D,4,0)),VLOOKUP(H264,MapEdgeCases!A:B,2,0),VLOOKUP(D264,MapName!A:D,4,0))</f>
        <v>Centamin</v>
      </c>
      <c r="B264" s="4">
        <v>45562</v>
      </c>
      <c r="C264" s="4">
        <v>45562</v>
      </c>
      <c r="D264" t="s">
        <v>43</v>
      </c>
      <c r="E264" t="s">
        <v>44</v>
      </c>
      <c r="H264" t="s">
        <v>285</v>
      </c>
      <c r="K264" s="29">
        <v>355.71</v>
      </c>
      <c r="L264" s="29">
        <v>125428.09</v>
      </c>
      <c r="M264" s="2"/>
    </row>
    <row r="265" spans="1:13" x14ac:dyDescent="0.3">
      <c r="A265" s="17" t="str">
        <f>IF(ISERROR(VLOOKUP(D265,MapName!A:D,4,0)),VLOOKUP(H265,MapEdgeCases!A:B,2,0),VLOOKUP(D265,MapName!A:D,4,0))</f>
        <v>Centamin</v>
      </c>
      <c r="B265" s="4">
        <v>45565</v>
      </c>
      <c r="C265" s="4">
        <v>45567</v>
      </c>
      <c r="D265" t="s">
        <v>43</v>
      </c>
      <c r="E265" t="s">
        <v>44</v>
      </c>
      <c r="F265" s="23">
        <v>3291</v>
      </c>
      <c r="G265" s="12">
        <v>1.52</v>
      </c>
      <c r="H265" t="s">
        <v>45</v>
      </c>
      <c r="I265" t="s">
        <v>286</v>
      </c>
      <c r="J265" s="29">
        <v>-4998.6499999999996</v>
      </c>
      <c r="L265" s="29">
        <v>95434.93</v>
      </c>
      <c r="M265" s="2"/>
    </row>
    <row r="266" spans="1:13" x14ac:dyDescent="0.3">
      <c r="A266" s="17" t="str">
        <f>IF(ISERROR(VLOOKUP(D266,MapName!A:D,4,0)),VLOOKUP(H266,MapEdgeCases!A:B,2,0),VLOOKUP(D266,MapName!A:D,4,0))</f>
        <v>Centamin</v>
      </c>
      <c r="B266" s="4">
        <v>45565</v>
      </c>
      <c r="C266" s="4">
        <v>45567</v>
      </c>
      <c r="D266" t="s">
        <v>43</v>
      </c>
      <c r="E266" t="s">
        <v>44</v>
      </c>
      <c r="F266" s="23">
        <v>3297</v>
      </c>
      <c r="G266" s="12">
        <v>1.52</v>
      </c>
      <c r="H266" t="s">
        <v>45</v>
      </c>
      <c r="I266" t="s">
        <v>287</v>
      </c>
      <c r="J266" s="29">
        <v>-4999.87</v>
      </c>
      <c r="L266" s="29">
        <v>100433.58</v>
      </c>
      <c r="M266" s="2"/>
    </row>
    <row r="267" spans="1:13" x14ac:dyDescent="0.3">
      <c r="A267" s="17" t="str">
        <f>IF(ISERROR(VLOOKUP(D267,MapName!A:D,4,0)),VLOOKUP(H267,MapEdgeCases!A:B,2,0),VLOOKUP(D267,MapName!A:D,4,0))</f>
        <v>Centamin</v>
      </c>
      <c r="B267" s="4">
        <v>45565</v>
      </c>
      <c r="C267" s="4">
        <v>45567</v>
      </c>
      <c r="D267" t="s">
        <v>43</v>
      </c>
      <c r="E267" t="s">
        <v>44</v>
      </c>
      <c r="F267" s="23">
        <v>3267</v>
      </c>
      <c r="G267" s="12">
        <v>1.53</v>
      </c>
      <c r="H267" t="s">
        <v>45</v>
      </c>
      <c r="I267" t="s">
        <v>288</v>
      </c>
      <c r="J267" s="29">
        <v>-4998.91</v>
      </c>
      <c r="L267" s="29">
        <v>105433.45</v>
      </c>
      <c r="M267" s="2"/>
    </row>
    <row r="268" spans="1:13" x14ac:dyDescent="0.3">
      <c r="A268" s="17" t="str">
        <f>IF(ISERROR(VLOOKUP(D268,MapName!A:D,4,0)),VLOOKUP(H268,MapEdgeCases!A:B,2,0),VLOOKUP(D268,MapName!A:D,4,0))</f>
        <v>Centamin</v>
      </c>
      <c r="B268" s="4">
        <v>45566</v>
      </c>
      <c r="C268" s="4">
        <v>45568</v>
      </c>
      <c r="D268" t="s">
        <v>43</v>
      </c>
      <c r="E268" t="s">
        <v>44</v>
      </c>
      <c r="F268" s="23">
        <v>3402</v>
      </c>
      <c r="G268" s="12">
        <v>1.47</v>
      </c>
      <c r="H268" t="s">
        <v>45</v>
      </c>
      <c r="I268" t="s">
        <v>289</v>
      </c>
      <c r="J268" s="29">
        <v>-4999.42</v>
      </c>
      <c r="L268" s="29">
        <v>90435.51</v>
      </c>
      <c r="M268" s="2"/>
    </row>
    <row r="269" spans="1:13" x14ac:dyDescent="0.3">
      <c r="A269" s="17" t="str">
        <f>IF(ISERROR(VLOOKUP(D269,MapName!A:D,4,0)),VLOOKUP(H269,MapEdgeCases!A:B,2,0),VLOOKUP(D269,MapName!A:D,4,0))</f>
        <v>Centamin</v>
      </c>
      <c r="B269" s="4">
        <v>45567</v>
      </c>
      <c r="C269" s="4">
        <v>45569</v>
      </c>
      <c r="D269" t="s">
        <v>43</v>
      </c>
      <c r="E269" t="s">
        <v>44</v>
      </c>
      <c r="F269" s="23">
        <v>-3402</v>
      </c>
      <c r="G269" s="12">
        <v>1.5</v>
      </c>
      <c r="H269" t="s">
        <v>45</v>
      </c>
      <c r="I269" t="s">
        <v>290</v>
      </c>
      <c r="K269" s="29">
        <v>5107.63</v>
      </c>
      <c r="L269" s="29">
        <v>95543.14</v>
      </c>
      <c r="M269" s="2"/>
    </row>
    <row r="270" spans="1:13" x14ac:dyDescent="0.3">
      <c r="A270" s="17" t="str">
        <f>IF(ISERROR(VLOOKUP(D270,MapName!A:D,4,0)),VLOOKUP(H270,MapEdgeCases!A:B,2,0),VLOOKUP(D270,MapName!A:D,4,0))</f>
        <v>Fresnillo</v>
      </c>
      <c r="B270" s="4">
        <v>45569</v>
      </c>
      <c r="C270" s="4">
        <v>45573</v>
      </c>
      <c r="D270" t="s">
        <v>230</v>
      </c>
      <c r="E270" t="s">
        <v>231</v>
      </c>
      <c r="F270" s="23">
        <v>-787</v>
      </c>
      <c r="G270" s="12">
        <v>6.4</v>
      </c>
      <c r="H270" t="s">
        <v>232</v>
      </c>
      <c r="I270" t="s">
        <v>291</v>
      </c>
      <c r="K270" s="29">
        <v>5035.82</v>
      </c>
      <c r="L270" s="29">
        <v>95793.25</v>
      </c>
      <c r="M270" s="2"/>
    </row>
    <row r="271" spans="1:13" x14ac:dyDescent="0.3">
      <c r="A271" s="17" t="str">
        <f>IF(ISERROR(VLOOKUP(D271,MapName!A:D,4,0)),VLOOKUP(H271,MapEdgeCases!A:B,2,0),VLOOKUP(D271,MapName!A:D,4,0))</f>
        <v>Fresnillo</v>
      </c>
      <c r="B271" s="4">
        <v>45569</v>
      </c>
      <c r="C271" s="4">
        <v>45573</v>
      </c>
      <c r="D271" t="s">
        <v>230</v>
      </c>
      <c r="E271" t="s">
        <v>231</v>
      </c>
      <c r="F271" s="23">
        <v>787</v>
      </c>
      <c r="G271" s="12">
        <v>6.31</v>
      </c>
      <c r="H271" t="s">
        <v>232</v>
      </c>
      <c r="I271" t="s">
        <v>292</v>
      </c>
      <c r="J271" s="29">
        <v>-4998.74</v>
      </c>
      <c r="L271" s="29">
        <v>90757.43</v>
      </c>
      <c r="M271" s="2"/>
    </row>
    <row r="272" spans="1:13" x14ac:dyDescent="0.3">
      <c r="A272" s="17" t="str">
        <f>IF(ISERROR(VLOOKUP(D272,MapName!A:D,4,0)),VLOOKUP(H272,MapEdgeCases!A:B,2,0),VLOOKUP(D272,MapName!A:D,4,0))</f>
        <v>Centamin</v>
      </c>
      <c r="B272" s="4">
        <v>45569</v>
      </c>
      <c r="C272" s="4">
        <v>45573</v>
      </c>
      <c r="D272" t="s">
        <v>43</v>
      </c>
      <c r="E272" t="s">
        <v>44</v>
      </c>
      <c r="F272" s="23">
        <v>3387</v>
      </c>
      <c r="G272" s="12">
        <v>1.47</v>
      </c>
      <c r="H272" t="s">
        <v>45</v>
      </c>
      <c r="I272" t="s">
        <v>293</v>
      </c>
      <c r="J272" s="29">
        <v>-4998.8</v>
      </c>
      <c r="L272" s="29">
        <v>95756.17</v>
      </c>
      <c r="M272" s="2"/>
    </row>
    <row r="273" spans="1:13" x14ac:dyDescent="0.3">
      <c r="A273" s="17" t="str">
        <f>IF(ISERROR(VLOOKUP(D273,MapName!A:D,4,0)),VLOOKUP(H273,MapEdgeCases!A:B,2,0),VLOOKUP(D273,MapName!A:D,4,0))</f>
        <v>Fresnillo</v>
      </c>
      <c r="B273" s="4">
        <v>45569</v>
      </c>
      <c r="C273" s="4">
        <v>45573</v>
      </c>
      <c r="D273" t="s">
        <v>230</v>
      </c>
      <c r="E273" t="s">
        <v>231</v>
      </c>
      <c r="F273" s="23">
        <v>-784</v>
      </c>
      <c r="G273" s="12">
        <v>6.41</v>
      </c>
      <c r="H273" t="s">
        <v>232</v>
      </c>
      <c r="I273" t="s">
        <v>294</v>
      </c>
      <c r="K273" s="29">
        <v>5020.24</v>
      </c>
      <c r="L273" s="29">
        <v>100754.97</v>
      </c>
      <c r="M273" s="2"/>
    </row>
    <row r="274" spans="1:13" x14ac:dyDescent="0.3">
      <c r="A274" s="17" t="str">
        <f>IF(ISERROR(VLOOKUP(D274,MapName!A:D,4,0)),VLOOKUP(H274,MapEdgeCases!A:B,2,0),VLOOKUP(D274,MapName!A:D,4,0))</f>
        <v>Royal Dutch Shell Ord</v>
      </c>
      <c r="B274" s="4">
        <v>45569</v>
      </c>
      <c r="C274" s="4">
        <v>45569</v>
      </c>
      <c r="D274" t="s">
        <v>69</v>
      </c>
      <c r="E274" t="s">
        <v>70</v>
      </c>
      <c r="H274" t="s">
        <v>148</v>
      </c>
      <c r="K274" s="29">
        <v>191.59</v>
      </c>
      <c r="L274" s="29">
        <v>95734.73</v>
      </c>
      <c r="M274" s="2"/>
    </row>
    <row r="275" spans="1:13" x14ac:dyDescent="0.3">
      <c r="A275" s="17" t="str">
        <f>IF(ISERROR(VLOOKUP(D275,MapName!A:D,4,0)),VLOOKUP(H275,MapEdgeCases!A:B,2,0),VLOOKUP(D275,MapName!A:D,4,0))</f>
        <v>Fresnillo</v>
      </c>
      <c r="B275" s="4">
        <v>45573</v>
      </c>
      <c r="C275" s="4">
        <v>45575</v>
      </c>
      <c r="D275" t="s">
        <v>230</v>
      </c>
      <c r="E275" t="s">
        <v>231</v>
      </c>
      <c r="F275" s="23">
        <v>817</v>
      </c>
      <c r="G275" s="12">
        <v>6.08</v>
      </c>
      <c r="H275" t="s">
        <v>232</v>
      </c>
      <c r="I275" t="s">
        <v>295</v>
      </c>
      <c r="J275" s="29">
        <v>-4996.99</v>
      </c>
      <c r="L275" s="29">
        <v>90796.26</v>
      </c>
      <c r="M275" s="2"/>
    </row>
    <row r="276" spans="1:13" x14ac:dyDescent="0.3">
      <c r="A276" s="17" t="str">
        <f>IF(ISERROR(VLOOKUP(D276,MapName!A:D,4,0)),VLOOKUP(H276,MapEdgeCases!A:B,2,0),VLOOKUP(D276,MapName!A:D,4,0))</f>
        <v>Fresnillo</v>
      </c>
      <c r="B276" s="4">
        <v>45574</v>
      </c>
      <c r="C276" s="4">
        <v>45576</v>
      </c>
      <c r="D276" t="s">
        <v>230</v>
      </c>
      <c r="E276" t="s">
        <v>231</v>
      </c>
      <c r="F276" s="23">
        <v>-817</v>
      </c>
      <c r="G276" s="12">
        <v>6.31</v>
      </c>
      <c r="H276" t="s">
        <v>232</v>
      </c>
      <c r="I276" t="s">
        <v>296</v>
      </c>
      <c r="K276" s="29">
        <v>5148.92</v>
      </c>
      <c r="L276" s="29">
        <v>95945.18</v>
      </c>
      <c r="M276" s="2"/>
    </row>
    <row r="277" spans="1:13" x14ac:dyDescent="0.3">
      <c r="A277" s="17" t="str">
        <f>IF(ISERROR(VLOOKUP(D277,MapName!A:D,4,0)),VLOOKUP(H277,MapEdgeCases!A:B,2,0),VLOOKUP(D277,MapName!A:D,4,0))</f>
        <v>Centamin</v>
      </c>
      <c r="B277" s="4">
        <v>45575</v>
      </c>
      <c r="C277" s="4">
        <v>45579</v>
      </c>
      <c r="D277" t="s">
        <v>43</v>
      </c>
      <c r="E277" t="s">
        <v>44</v>
      </c>
      <c r="F277" s="23">
        <v>-3387</v>
      </c>
      <c r="G277" s="12">
        <v>1.49</v>
      </c>
      <c r="H277" t="s">
        <v>45</v>
      </c>
      <c r="I277" t="s">
        <v>297</v>
      </c>
      <c r="K277" s="29">
        <v>5047.21</v>
      </c>
      <c r="L277" s="29">
        <v>101081.62</v>
      </c>
      <c r="M277" s="2"/>
    </row>
    <row r="278" spans="1:13" x14ac:dyDescent="0.3">
      <c r="A278" s="17" t="str">
        <f>IF(ISERROR(VLOOKUP(D278,MapName!A:D,4,0)),VLOOKUP(H278,MapEdgeCases!A:B,2,0),VLOOKUP(D278,MapName!A:D,4,0))</f>
        <v>Fresnillo</v>
      </c>
      <c r="B278" s="4">
        <v>45575</v>
      </c>
      <c r="C278" s="4">
        <v>45579</v>
      </c>
      <c r="D278" t="s">
        <v>230</v>
      </c>
      <c r="E278" t="s">
        <v>231</v>
      </c>
      <c r="F278" s="23">
        <v>-795</v>
      </c>
      <c r="G278" s="12">
        <v>6.4</v>
      </c>
      <c r="H278" t="s">
        <v>232</v>
      </c>
      <c r="I278" t="s">
        <v>298</v>
      </c>
      <c r="K278" s="29">
        <v>5089.2299999999996</v>
      </c>
      <c r="L278" s="29">
        <v>96034.41</v>
      </c>
      <c r="M278" s="2"/>
    </row>
    <row r="279" spans="1:13" x14ac:dyDescent="0.3">
      <c r="A279" s="17" t="str">
        <f>IF(ISERROR(VLOOKUP(D279,MapName!A:D,4,0)),VLOOKUP(H279,MapEdgeCases!A:B,2,0),VLOOKUP(D279,MapName!A:D,4,0))</f>
        <v>Centamin</v>
      </c>
      <c r="B279" s="4">
        <v>45576</v>
      </c>
      <c r="C279" s="4">
        <v>45580</v>
      </c>
      <c r="D279" t="s">
        <v>43</v>
      </c>
      <c r="E279" t="s">
        <v>44</v>
      </c>
      <c r="F279" s="23">
        <v>-3291</v>
      </c>
      <c r="G279" s="12">
        <v>1.53</v>
      </c>
      <c r="H279" t="s">
        <v>45</v>
      </c>
      <c r="I279" t="s">
        <v>299</v>
      </c>
      <c r="K279" s="29">
        <v>5043.22</v>
      </c>
      <c r="L279" s="29">
        <v>106124.84</v>
      </c>
      <c r="M279" s="2"/>
    </row>
    <row r="280" spans="1:13" x14ac:dyDescent="0.3">
      <c r="A280" s="17" t="str">
        <f>IF(ISERROR(VLOOKUP(D280,MapName!A:D,4,0)),VLOOKUP(H280,MapEdgeCases!A:B,2,0),VLOOKUP(D280,MapName!A:D,4,0))</f>
        <v>Centamin</v>
      </c>
      <c r="B280" s="4">
        <v>45580</v>
      </c>
      <c r="C280" s="4">
        <v>45582</v>
      </c>
      <c r="D280" t="s">
        <v>43</v>
      </c>
      <c r="E280" t="s">
        <v>44</v>
      </c>
      <c r="F280" s="23">
        <v>-3291</v>
      </c>
      <c r="G280" s="12">
        <v>1.54</v>
      </c>
      <c r="H280" t="s">
        <v>45</v>
      </c>
      <c r="I280" t="s">
        <v>300</v>
      </c>
      <c r="K280" s="29">
        <v>5067.7700000000004</v>
      </c>
      <c r="L280" s="29">
        <v>111192.61</v>
      </c>
      <c r="M280" s="2"/>
    </row>
    <row r="281" spans="1:13" x14ac:dyDescent="0.3">
      <c r="A281" s="17" t="str">
        <f>IF(ISERROR(VLOOKUP(D281,MapName!A:D,4,0)),VLOOKUP(H281,MapEdgeCases!A:B,2,0),VLOOKUP(D281,MapName!A:D,4,0))</f>
        <v>Centamin</v>
      </c>
      <c r="B281" s="4">
        <v>45581</v>
      </c>
      <c r="C281" s="4">
        <v>45583</v>
      </c>
      <c r="D281" t="s">
        <v>43</v>
      </c>
      <c r="E281" t="s">
        <v>44</v>
      </c>
      <c r="F281" s="23">
        <v>-3273</v>
      </c>
      <c r="G281" s="12">
        <v>1.58</v>
      </c>
      <c r="H281" t="s">
        <v>45</v>
      </c>
      <c r="I281" t="s">
        <v>301</v>
      </c>
      <c r="K281" s="29">
        <v>5167.58</v>
      </c>
      <c r="L281" s="29">
        <v>126494.41</v>
      </c>
      <c r="M281" s="2"/>
    </row>
    <row r="282" spans="1:13" x14ac:dyDescent="0.3">
      <c r="A282" s="17" t="str">
        <f>IF(ISERROR(VLOOKUP(D282,MapName!A:D,4,0)),VLOOKUP(H282,MapEdgeCases!A:B,2,0),VLOOKUP(D282,MapName!A:D,4,0))</f>
        <v>Centamin</v>
      </c>
      <c r="B282" s="4">
        <v>45581</v>
      </c>
      <c r="C282" s="4">
        <v>45583</v>
      </c>
      <c r="D282" t="s">
        <v>43</v>
      </c>
      <c r="E282" t="s">
        <v>44</v>
      </c>
      <c r="F282" s="23">
        <v>-3257</v>
      </c>
      <c r="G282" s="12">
        <v>1.57</v>
      </c>
      <c r="H282" t="s">
        <v>45</v>
      </c>
      <c r="I282" t="s">
        <v>302</v>
      </c>
      <c r="K282" s="29">
        <v>5109.5</v>
      </c>
      <c r="L282" s="29">
        <v>121326.83</v>
      </c>
      <c r="M282" s="2"/>
    </row>
    <row r="283" spans="1:13" x14ac:dyDescent="0.3">
      <c r="A283" s="17" t="str">
        <f>IF(ISERROR(VLOOKUP(D283,MapName!A:D,4,0)),VLOOKUP(H283,MapEdgeCases!A:B,2,0),VLOOKUP(D283,MapName!A:D,4,0))</f>
        <v>Centamin</v>
      </c>
      <c r="B283" s="4">
        <v>45581</v>
      </c>
      <c r="C283" s="4">
        <v>45583</v>
      </c>
      <c r="D283" t="s">
        <v>43</v>
      </c>
      <c r="E283" t="s">
        <v>44</v>
      </c>
      <c r="F283" s="23">
        <v>-3203</v>
      </c>
      <c r="G283" s="12">
        <v>1.57</v>
      </c>
      <c r="H283" t="s">
        <v>45</v>
      </c>
      <c r="I283" t="s">
        <v>303</v>
      </c>
      <c r="K283" s="29">
        <v>5024.72</v>
      </c>
      <c r="L283" s="29">
        <v>116217.33</v>
      </c>
      <c r="M283" s="2"/>
    </row>
    <row r="284" spans="1:13" x14ac:dyDescent="0.3">
      <c r="A284" s="17" t="str">
        <f>IF(ISERROR(VLOOKUP(D284,MapName!A:D,4,0)),VLOOKUP(H284,MapEdgeCases!A:B,2,0),VLOOKUP(D284,MapName!A:D,4,0))</f>
        <v>Fresnillo</v>
      </c>
      <c r="B284" s="4">
        <v>45582</v>
      </c>
      <c r="C284" s="4">
        <v>45586</v>
      </c>
      <c r="D284" t="s">
        <v>230</v>
      </c>
      <c r="E284" t="s">
        <v>231</v>
      </c>
      <c r="F284" s="23">
        <v>740</v>
      </c>
      <c r="G284" s="12">
        <v>6.71</v>
      </c>
      <c r="H284" t="s">
        <v>232</v>
      </c>
      <c r="I284" t="s">
        <v>304</v>
      </c>
      <c r="J284" s="29">
        <v>-4997.87</v>
      </c>
      <c r="L284" s="29">
        <v>121496.54</v>
      </c>
      <c r="M284" s="2"/>
    </row>
    <row r="285" spans="1:13" x14ac:dyDescent="0.3">
      <c r="A285" s="17" t="str">
        <f>IF(ISERROR(VLOOKUP(D285,MapName!A:D,4,0)),VLOOKUP(H285,MapEdgeCases!A:B,2,0),VLOOKUP(D285,MapName!A:D,4,0))</f>
        <v>Fresnillo</v>
      </c>
      <c r="B285" s="4">
        <v>45583</v>
      </c>
      <c r="C285" s="4">
        <v>45587</v>
      </c>
      <c r="D285" t="s">
        <v>230</v>
      </c>
      <c r="E285" t="s">
        <v>231</v>
      </c>
      <c r="F285" s="23">
        <v>709</v>
      </c>
      <c r="G285" s="12">
        <v>7.01</v>
      </c>
      <c r="H285" t="s">
        <v>232</v>
      </c>
      <c r="I285" t="s">
        <v>305</v>
      </c>
      <c r="J285" s="29">
        <v>-4997.6400000000003</v>
      </c>
      <c r="L285" s="29">
        <v>111661.85</v>
      </c>
      <c r="M285" s="2"/>
    </row>
    <row r="286" spans="1:13" x14ac:dyDescent="0.3">
      <c r="A286" s="17" t="str">
        <f>IF(ISERROR(VLOOKUP(D286,MapName!A:D,4,0)),VLOOKUP(H286,MapEdgeCases!A:B,2,0),VLOOKUP(D286,MapName!A:D,4,0))</f>
        <v>Fresnillo</v>
      </c>
      <c r="B286" s="4">
        <v>45587</v>
      </c>
      <c r="C286" s="4">
        <v>45589</v>
      </c>
      <c r="D286" t="s">
        <v>230</v>
      </c>
      <c r="E286" t="s">
        <v>231</v>
      </c>
      <c r="F286" s="23">
        <v>652</v>
      </c>
      <c r="G286" s="12">
        <v>7.62</v>
      </c>
      <c r="H286" t="s">
        <v>232</v>
      </c>
      <c r="I286" t="s">
        <v>306</v>
      </c>
      <c r="J286" s="29">
        <v>-4998.3</v>
      </c>
      <c r="L286" s="29">
        <v>106663.55</v>
      </c>
      <c r="M286" s="2"/>
    </row>
    <row r="287" spans="1:13" x14ac:dyDescent="0.3">
      <c r="A287" s="17" t="str">
        <f>IF(ISERROR(VLOOKUP(D287,MapName!A:D,4,0)),VLOOKUP(H287,MapEdgeCases!A:B,2,0),VLOOKUP(D287,MapName!A:D,4,0))</f>
        <v>Fresnillo</v>
      </c>
      <c r="B287" s="4">
        <v>45588</v>
      </c>
      <c r="C287" s="4">
        <v>45590</v>
      </c>
      <c r="D287" t="s">
        <v>230</v>
      </c>
      <c r="E287" t="s">
        <v>231</v>
      </c>
      <c r="F287" s="23">
        <v>-638</v>
      </c>
      <c r="G287" s="12">
        <v>7.68</v>
      </c>
      <c r="H287" t="s">
        <v>232</v>
      </c>
      <c r="I287" t="s">
        <v>307</v>
      </c>
      <c r="K287" s="29">
        <v>4894.7</v>
      </c>
      <c r="L287" s="29">
        <v>112304.02</v>
      </c>
      <c r="M287" s="2"/>
    </row>
    <row r="288" spans="1:13" x14ac:dyDescent="0.3">
      <c r="A288" s="17" t="str">
        <f>IF(ISERROR(VLOOKUP(D288,MapName!A:D,4,0)),VLOOKUP(H288,MapEdgeCases!A:B,2,0),VLOOKUP(D288,MapName!A:D,4,0))</f>
        <v>Fresnillo</v>
      </c>
      <c r="B288" s="4">
        <v>45588</v>
      </c>
      <c r="C288" s="4">
        <v>45590</v>
      </c>
      <c r="D288" t="s">
        <v>230</v>
      </c>
      <c r="E288" t="s">
        <v>231</v>
      </c>
      <c r="F288" s="23">
        <v>638</v>
      </c>
      <c r="G288" s="12">
        <v>7.79</v>
      </c>
      <c r="H288" t="s">
        <v>232</v>
      </c>
      <c r="I288" t="s">
        <v>308</v>
      </c>
      <c r="J288" s="29">
        <v>-4999.92</v>
      </c>
      <c r="L288" s="29">
        <v>107409.32</v>
      </c>
      <c r="M288" s="2"/>
    </row>
    <row r="289" spans="1:13" x14ac:dyDescent="0.3">
      <c r="A289" s="17" t="str">
        <f>IF(ISERROR(VLOOKUP(D289,MapName!A:D,4,0)),VLOOKUP(H289,MapEdgeCases!A:B,2,0),VLOOKUP(D289,MapName!A:D,4,0))</f>
        <v>Royal Dutch Shell Ord</v>
      </c>
      <c r="B289" s="4">
        <v>45588</v>
      </c>
      <c r="C289" s="4">
        <v>45590</v>
      </c>
      <c r="D289" t="s">
        <v>69</v>
      </c>
      <c r="E289" t="s">
        <v>70</v>
      </c>
      <c r="F289" s="23">
        <v>7888</v>
      </c>
      <c r="G289" s="12">
        <v>0.63</v>
      </c>
      <c r="H289" t="s">
        <v>71</v>
      </c>
      <c r="I289" t="s">
        <v>309</v>
      </c>
      <c r="J289" s="29">
        <v>-4999.7</v>
      </c>
      <c r="L289" s="29">
        <v>112409.24</v>
      </c>
      <c r="M289" s="2"/>
    </row>
    <row r="290" spans="1:13" x14ac:dyDescent="0.3">
      <c r="A290" s="17" t="str">
        <f>IF(ISERROR(VLOOKUP(D290,MapName!A:D,4,0)),VLOOKUP(H290,MapEdgeCases!A:B,2,0),VLOOKUP(D290,MapName!A:D,4,0))</f>
        <v>Fresnillo</v>
      </c>
      <c r="B290" s="4">
        <v>45588</v>
      </c>
      <c r="C290" s="4">
        <v>45590</v>
      </c>
      <c r="D290" t="s">
        <v>230</v>
      </c>
      <c r="E290" t="s">
        <v>231</v>
      </c>
      <c r="F290" s="23">
        <v>-740</v>
      </c>
      <c r="G290" s="12">
        <v>7.59</v>
      </c>
      <c r="H290" t="s">
        <v>232</v>
      </c>
      <c r="I290" t="s">
        <v>310</v>
      </c>
      <c r="K290" s="29">
        <v>5616.17</v>
      </c>
      <c r="L290" s="29">
        <v>117408.94</v>
      </c>
      <c r="M290" s="2"/>
    </row>
    <row r="291" spans="1:13" x14ac:dyDescent="0.3">
      <c r="A291" s="17" t="str">
        <f>IF(ISERROR(VLOOKUP(D291,MapName!A:D,4,0)),VLOOKUP(H291,MapEdgeCases!A:B,2,0),VLOOKUP(D291,MapName!A:D,4,0))</f>
        <v>Centamin</v>
      </c>
      <c r="B291" s="4">
        <v>45588</v>
      </c>
      <c r="C291" s="4">
        <v>45590</v>
      </c>
      <c r="D291" t="s">
        <v>43</v>
      </c>
      <c r="E291" t="s">
        <v>44</v>
      </c>
      <c r="F291" s="23">
        <v>-2999</v>
      </c>
      <c r="G291" s="12">
        <v>1.71</v>
      </c>
      <c r="H291" t="s">
        <v>45</v>
      </c>
      <c r="I291" t="s">
        <v>311</v>
      </c>
      <c r="K291" s="29">
        <v>5129.22</v>
      </c>
      <c r="L291" s="29">
        <v>111792.77</v>
      </c>
      <c r="M291" s="2"/>
    </row>
    <row r="292" spans="1:13" x14ac:dyDescent="0.3">
      <c r="A292" s="17" t="str">
        <f>IF(ISERROR(VLOOKUP(D292,MapName!A:D,4,0)),VLOOKUP(H292,MapEdgeCases!A:B,2,0),VLOOKUP(D292,MapName!A:D,4,0))</f>
        <v>Fresnillo</v>
      </c>
      <c r="B292" s="4">
        <v>45589</v>
      </c>
      <c r="C292" s="4">
        <v>45593</v>
      </c>
      <c r="D292" t="s">
        <v>230</v>
      </c>
      <c r="E292" t="s">
        <v>231</v>
      </c>
      <c r="F292" s="23">
        <v>639</v>
      </c>
      <c r="G292" s="12">
        <v>7.77</v>
      </c>
      <c r="H292" t="s">
        <v>232</v>
      </c>
      <c r="I292" t="s">
        <v>312</v>
      </c>
      <c r="J292" s="29">
        <v>-4995.09</v>
      </c>
      <c r="L292" s="29">
        <v>107308.93</v>
      </c>
      <c r="M292" s="2"/>
    </row>
    <row r="293" spans="1:13" x14ac:dyDescent="0.3">
      <c r="A293" s="17" t="str">
        <f>IF(ISERROR(VLOOKUP(D293,MapName!A:D,4,0)),VLOOKUP(H293,MapEdgeCases!A:B,2,0),VLOOKUP(D293,MapName!A:D,4,0))</f>
        <v>Fresnillo</v>
      </c>
      <c r="B293" s="4">
        <v>45590</v>
      </c>
      <c r="C293" s="4">
        <v>45594</v>
      </c>
      <c r="D293" t="s">
        <v>230</v>
      </c>
      <c r="E293" t="s">
        <v>231</v>
      </c>
      <c r="F293" s="23">
        <v>656</v>
      </c>
      <c r="G293" s="12">
        <v>7.57</v>
      </c>
      <c r="H293" t="s">
        <v>232</v>
      </c>
      <c r="I293" t="s">
        <v>313</v>
      </c>
      <c r="J293" s="29">
        <v>-4997.01</v>
      </c>
      <c r="L293" s="29">
        <v>117484.8</v>
      </c>
      <c r="M293" s="2"/>
    </row>
    <row r="294" spans="1:13" x14ac:dyDescent="0.3">
      <c r="A294" s="17" t="str">
        <f>IF(ISERROR(VLOOKUP(D294,MapName!A:D,4,0)),VLOOKUP(H294,MapEdgeCases!A:B,2,0),VLOOKUP(D294,MapName!A:D,4,0))</f>
        <v>Fresnillo</v>
      </c>
      <c r="B294" s="4">
        <v>45590</v>
      </c>
      <c r="C294" s="4">
        <v>45594</v>
      </c>
      <c r="D294" t="s">
        <v>230</v>
      </c>
      <c r="E294" t="s">
        <v>231</v>
      </c>
      <c r="F294" s="23">
        <v>-639</v>
      </c>
      <c r="G294" s="12">
        <v>7.59</v>
      </c>
      <c r="H294" t="s">
        <v>232</v>
      </c>
      <c r="I294" t="s">
        <v>314</v>
      </c>
      <c r="K294" s="29">
        <v>4847.29</v>
      </c>
      <c r="L294" s="29">
        <v>122481.81</v>
      </c>
      <c r="M294" s="2"/>
    </row>
    <row r="295" spans="1:13" x14ac:dyDescent="0.3">
      <c r="A295" s="17" t="str">
        <f>IF(ISERROR(VLOOKUP(D295,MapName!A:D,4,0)),VLOOKUP(H295,MapEdgeCases!A:B,2,0),VLOOKUP(D295,MapName!A:D,4,0))</f>
        <v>Fresnillo</v>
      </c>
      <c r="B295" s="4">
        <v>45590</v>
      </c>
      <c r="C295" s="4">
        <v>45594</v>
      </c>
      <c r="D295" t="s">
        <v>230</v>
      </c>
      <c r="E295" t="s">
        <v>231</v>
      </c>
      <c r="F295" s="23">
        <v>-709</v>
      </c>
      <c r="G295" s="12">
        <v>7.59</v>
      </c>
      <c r="H295" t="s">
        <v>232</v>
      </c>
      <c r="I295" t="s">
        <v>315</v>
      </c>
      <c r="K295" s="29">
        <v>5379.02</v>
      </c>
      <c r="L295" s="29">
        <v>117634.52</v>
      </c>
      <c r="M295" s="2"/>
    </row>
    <row r="296" spans="1:13" x14ac:dyDescent="0.3">
      <c r="A296" s="17" t="str">
        <f>IF(ISERROR(VLOOKUP(D296,MapName!A:D,4,0)),VLOOKUP(H296,MapEdgeCases!A:B,2,0),VLOOKUP(D296,MapName!A:D,4,0))</f>
        <v>Fresnillo</v>
      </c>
      <c r="B296" s="4">
        <v>45590</v>
      </c>
      <c r="C296" s="4">
        <v>45594</v>
      </c>
      <c r="D296" t="s">
        <v>230</v>
      </c>
      <c r="E296" t="s">
        <v>231</v>
      </c>
      <c r="F296" s="23">
        <v>-652</v>
      </c>
      <c r="G296" s="12">
        <v>7.59</v>
      </c>
      <c r="H296" t="s">
        <v>232</v>
      </c>
      <c r="I296" t="s">
        <v>316</v>
      </c>
      <c r="K296" s="29">
        <v>4946.57</v>
      </c>
      <c r="L296" s="29">
        <v>112255.5</v>
      </c>
      <c r="M296" s="2"/>
    </row>
    <row r="297" spans="1:13" x14ac:dyDescent="0.3">
      <c r="A297" s="17" t="str">
        <f>IF(ISERROR(VLOOKUP(D297,MapName!A:D,4,0)),VLOOKUP(H297,MapEdgeCases!A:B,2,0),VLOOKUP(D297,MapName!A:D,4,0))</f>
        <v>Interest</v>
      </c>
      <c r="B297" s="4">
        <v>45593</v>
      </c>
      <c r="C297" s="4">
        <v>45593</v>
      </c>
      <c r="H297" t="s">
        <v>114</v>
      </c>
      <c r="K297" s="29">
        <v>220.36</v>
      </c>
      <c r="L297" s="29">
        <v>117705.16</v>
      </c>
      <c r="M297" s="2"/>
    </row>
    <row r="298" spans="1:13" x14ac:dyDescent="0.3">
      <c r="A298" s="17" t="str">
        <f>IF(ISERROR(VLOOKUP(D298,MapName!A:D,4,0)),VLOOKUP(H298,MapEdgeCases!A:B,2,0),VLOOKUP(D298,MapName!A:D,4,0))</f>
        <v>Royal Dutch Shell Ord</v>
      </c>
      <c r="B298" s="4">
        <v>45595</v>
      </c>
      <c r="C298" s="4">
        <v>45597</v>
      </c>
      <c r="D298" t="s">
        <v>69</v>
      </c>
      <c r="E298" t="s">
        <v>70</v>
      </c>
      <c r="F298" s="23">
        <v>-7888</v>
      </c>
      <c r="G298" s="12">
        <v>0.65</v>
      </c>
      <c r="H298" t="s">
        <v>71</v>
      </c>
      <c r="I298" t="s">
        <v>317</v>
      </c>
      <c r="K298" s="29">
        <v>5145.6899999999996</v>
      </c>
      <c r="L298" s="29">
        <v>122931.66</v>
      </c>
      <c r="M298" s="2"/>
    </row>
    <row r="299" spans="1:13" x14ac:dyDescent="0.3">
      <c r="A299" s="17" t="str">
        <f>IF(ISERROR(VLOOKUP(D299,MapName!A:D,4,0)),VLOOKUP(H299,MapEdgeCases!A:B,2,0),VLOOKUP(D299,MapName!A:D,4,0))</f>
        <v>Fresnillo</v>
      </c>
      <c r="B299" s="4">
        <v>45595</v>
      </c>
      <c r="C299" s="4">
        <v>45597</v>
      </c>
      <c r="D299" t="s">
        <v>230</v>
      </c>
      <c r="E299" t="s">
        <v>231</v>
      </c>
      <c r="F299" s="23">
        <v>654</v>
      </c>
      <c r="G299" s="12">
        <v>7.59</v>
      </c>
      <c r="H299" t="s">
        <v>232</v>
      </c>
      <c r="I299" t="s">
        <v>318</v>
      </c>
      <c r="J299" s="29">
        <v>-4995.1499999999996</v>
      </c>
      <c r="L299" s="29">
        <v>117785.97</v>
      </c>
      <c r="M299" s="2"/>
    </row>
    <row r="300" spans="1:13" x14ac:dyDescent="0.3">
      <c r="A300" s="17" t="str">
        <f>IF(ISERROR(VLOOKUP(D300,MapName!A:D,4,0)),VLOOKUP(H300,MapEdgeCases!A:B,2,0),VLOOKUP(D300,MapName!A:D,4,0))</f>
        <v>Fresnillo</v>
      </c>
      <c r="B300" s="4">
        <v>45595</v>
      </c>
      <c r="C300" s="4">
        <v>45597</v>
      </c>
      <c r="D300" t="s">
        <v>230</v>
      </c>
      <c r="E300" t="s">
        <v>231</v>
      </c>
      <c r="F300" s="23">
        <v>-656</v>
      </c>
      <c r="G300" s="12">
        <v>7.74</v>
      </c>
      <c r="H300" t="s">
        <v>232</v>
      </c>
      <c r="I300" t="s">
        <v>319</v>
      </c>
      <c r="K300" s="29">
        <v>5075.96</v>
      </c>
      <c r="L300" s="29">
        <v>122781.12</v>
      </c>
      <c r="M300" s="2"/>
    </row>
    <row r="301" spans="1:13" x14ac:dyDescent="0.3">
      <c r="A301" s="17" t="str">
        <f>IF(ISERROR(VLOOKUP(D301,MapName!A:D,4,0)),VLOOKUP(H301,MapEdgeCases!A:B,2,0),VLOOKUP(D301,MapName!A:D,4,0))</f>
        <v>Fresnillo</v>
      </c>
      <c r="B301" s="4">
        <v>45596</v>
      </c>
      <c r="C301" s="4">
        <v>45600</v>
      </c>
      <c r="D301" t="s">
        <v>230</v>
      </c>
      <c r="E301" t="s">
        <v>231</v>
      </c>
      <c r="F301" s="23">
        <v>658</v>
      </c>
      <c r="G301" s="12">
        <v>7.55</v>
      </c>
      <c r="H301" t="s">
        <v>232</v>
      </c>
      <c r="I301" t="s">
        <v>320</v>
      </c>
      <c r="J301" s="29">
        <v>-4998.03</v>
      </c>
      <c r="L301" s="29">
        <v>112934.53</v>
      </c>
      <c r="M301" s="2"/>
    </row>
    <row r="302" spans="1:13" x14ac:dyDescent="0.3">
      <c r="A302" s="17" t="str">
        <f>IF(ISERROR(VLOOKUP(D302,MapName!A:D,4,0)),VLOOKUP(H302,MapEdgeCases!A:B,2,0),VLOOKUP(D302,MapName!A:D,4,0))</f>
        <v>Centamin</v>
      </c>
      <c r="B302" s="4">
        <v>45596</v>
      </c>
      <c r="C302" s="4">
        <v>45600</v>
      </c>
      <c r="D302" t="s">
        <v>43</v>
      </c>
      <c r="E302" t="s">
        <v>44</v>
      </c>
      <c r="F302" s="19">
        <v>3098</v>
      </c>
      <c r="G302" s="12">
        <v>1.61</v>
      </c>
      <c r="H302" t="s">
        <v>45</v>
      </c>
      <c r="I302" t="s">
        <v>321</v>
      </c>
      <c r="J302" s="29">
        <v>-4999.1000000000004</v>
      </c>
      <c r="L302" s="29">
        <v>117932.56</v>
      </c>
      <c r="M302" s="2"/>
    </row>
    <row r="303" spans="1:13" x14ac:dyDescent="0.3">
      <c r="A303" s="17" t="str">
        <f>IF(ISERROR(VLOOKUP(D303,MapName!A:D,4,0)),VLOOKUP(H303,MapEdgeCases!A:B,2,0),VLOOKUP(D303,MapName!A:D,4,0))</f>
        <v>Centamin</v>
      </c>
      <c r="B303" s="4">
        <v>45601</v>
      </c>
      <c r="C303" s="4">
        <v>45603</v>
      </c>
      <c r="D303" t="s">
        <v>43</v>
      </c>
      <c r="E303" t="s">
        <v>44</v>
      </c>
      <c r="F303" s="23">
        <v>3248</v>
      </c>
      <c r="G303" s="12">
        <v>1.54</v>
      </c>
      <c r="H303" t="s">
        <v>45</v>
      </c>
      <c r="I303" t="s">
        <v>322</v>
      </c>
      <c r="J303" s="29">
        <v>-4998.6000000000004</v>
      </c>
      <c r="L303" s="29">
        <v>107935.93</v>
      </c>
      <c r="M303" s="2"/>
    </row>
    <row r="304" spans="1:13" x14ac:dyDescent="0.3">
      <c r="A304" s="17" t="str">
        <f>IF(ISERROR(VLOOKUP(D304,MapName!A:D,4,0)),VLOOKUP(H304,MapEdgeCases!A:B,2,0),VLOOKUP(D304,MapName!A:D,4,0))</f>
        <v>Fresnillo</v>
      </c>
      <c r="B304" s="4">
        <v>45602</v>
      </c>
      <c r="C304" s="4">
        <v>45604</v>
      </c>
      <c r="D304" t="s">
        <v>230</v>
      </c>
      <c r="E304" t="s">
        <v>231</v>
      </c>
      <c r="F304" s="23">
        <v>-654</v>
      </c>
      <c r="G304" s="12">
        <v>6.91</v>
      </c>
      <c r="H304" t="s">
        <v>232</v>
      </c>
      <c r="I304" t="s">
        <v>323</v>
      </c>
      <c r="K304" s="29">
        <v>4515.87</v>
      </c>
      <c r="L304" s="29">
        <v>121835.54</v>
      </c>
      <c r="M304" s="2"/>
    </row>
    <row r="305" spans="1:13" x14ac:dyDescent="0.3">
      <c r="A305" s="17" t="str">
        <f>IF(ISERROR(VLOOKUP(D305,MapName!A:D,4,0)),VLOOKUP(H305,MapEdgeCases!A:B,2,0),VLOOKUP(D305,MapName!A:D,4,0))</f>
        <v>Centamin</v>
      </c>
      <c r="B305" s="4">
        <v>45602</v>
      </c>
      <c r="C305" s="4">
        <v>45604</v>
      </c>
      <c r="D305" t="s">
        <v>43</v>
      </c>
      <c r="E305" t="s">
        <v>44</v>
      </c>
      <c r="F305" s="23">
        <v>-3248</v>
      </c>
      <c r="G305" s="12">
        <v>1.49</v>
      </c>
      <c r="H305" t="s">
        <v>45</v>
      </c>
      <c r="I305" t="s">
        <v>324</v>
      </c>
      <c r="K305" s="29">
        <v>4836.47</v>
      </c>
      <c r="L305" s="29">
        <v>117319.67</v>
      </c>
      <c r="M305" s="2"/>
    </row>
    <row r="306" spans="1:13" x14ac:dyDescent="0.3">
      <c r="A306" s="17" t="str">
        <f>IF(ISERROR(VLOOKUP(D306,MapName!A:D,4,0)),VLOOKUP(H306,MapEdgeCases!A:B,2,0),VLOOKUP(D306,MapName!A:D,4,0))</f>
        <v>Fresnillo</v>
      </c>
      <c r="B306" s="4">
        <v>45602</v>
      </c>
      <c r="C306" s="4">
        <v>45604</v>
      </c>
      <c r="D306" t="s">
        <v>230</v>
      </c>
      <c r="E306" t="s">
        <v>231</v>
      </c>
      <c r="F306" s="23">
        <v>-658</v>
      </c>
      <c r="G306" s="12">
        <v>6.92</v>
      </c>
      <c r="H306" t="s">
        <v>232</v>
      </c>
      <c r="I306" t="s">
        <v>325</v>
      </c>
      <c r="K306" s="29">
        <v>4547.2700000000004</v>
      </c>
      <c r="L306" s="29">
        <v>112483.2</v>
      </c>
      <c r="M306" s="2"/>
    </row>
    <row r="307" spans="1:13" x14ac:dyDescent="0.3">
      <c r="A307" s="17" t="str">
        <f>IF(ISERROR(VLOOKUP(D307,MapName!A:D,4,0)),VLOOKUP(H307,MapEdgeCases!A:B,2,0),VLOOKUP(D307,MapName!A:D,4,0))</f>
        <v>Royal Dutch Shell Ord</v>
      </c>
      <c r="B307" s="4">
        <v>45603</v>
      </c>
      <c r="C307" s="4">
        <v>45607</v>
      </c>
      <c r="D307" t="s">
        <v>69</v>
      </c>
      <c r="E307" t="s">
        <v>70</v>
      </c>
      <c r="F307" s="19">
        <v>7908</v>
      </c>
      <c r="G307" s="12">
        <v>0.63</v>
      </c>
      <c r="H307" t="s">
        <v>71</v>
      </c>
      <c r="I307" t="s">
        <v>326</v>
      </c>
      <c r="J307" s="29">
        <v>-4999.88</v>
      </c>
      <c r="L307" s="29">
        <v>116835.66</v>
      </c>
      <c r="M307" s="2"/>
    </row>
    <row r="308" spans="1:13" x14ac:dyDescent="0.3">
      <c r="A308" s="17" t="str">
        <f>IF(ISERROR(VLOOKUP(D308,MapName!A:D,4,0)),VLOOKUP(H308,MapEdgeCases!A:B,2,0),VLOOKUP(D308,MapName!A:D,4,0))</f>
        <v>Interest</v>
      </c>
      <c r="B308" s="4">
        <v>45622</v>
      </c>
      <c r="C308" s="4">
        <v>45622</v>
      </c>
      <c r="H308" t="s">
        <v>114</v>
      </c>
      <c r="K308" s="29">
        <v>255.27</v>
      </c>
      <c r="L308" s="29">
        <v>117090.93</v>
      </c>
      <c r="M308" s="2"/>
    </row>
    <row r="309" spans="1:13" x14ac:dyDescent="0.3">
      <c r="A309" s="17" t="str">
        <f>IF(ISERROR(VLOOKUP(D309,MapName!A:D,4,0)),VLOOKUP(H309,MapEdgeCases!A:B,2,0),VLOOKUP(D309,MapName!A:D,4,0))</f>
        <v>Centamin</v>
      </c>
      <c r="B309" s="4">
        <v>45628</v>
      </c>
      <c r="C309" s="4">
        <v>45628</v>
      </c>
      <c r="E309" t="s">
        <v>44</v>
      </c>
      <c r="F309" s="27">
        <v>-3098</v>
      </c>
      <c r="H309" t="s">
        <v>327</v>
      </c>
      <c r="K309" s="29">
        <v>304.51</v>
      </c>
      <c r="L309" s="29">
        <v>117395.44</v>
      </c>
      <c r="M309" s="2"/>
    </row>
    <row r="310" spans="1:13" x14ac:dyDescent="0.3">
      <c r="A310" s="17" t="str">
        <f>IF(ISERROR(VLOOKUP(D310,MapName!A:D,4,0)),VLOOKUP(H310,MapEdgeCases!A:B,2,0),VLOOKUP(D310,MapName!A:D,4,0))</f>
        <v>Royal Dutch Shell Ord</v>
      </c>
      <c r="B310" s="4">
        <v>45632</v>
      </c>
      <c r="C310" s="4">
        <v>45636</v>
      </c>
      <c r="D310" t="s">
        <v>69</v>
      </c>
      <c r="E310" t="s">
        <v>70</v>
      </c>
      <c r="F310" s="19">
        <v>8194</v>
      </c>
      <c r="G310" s="12">
        <v>0.61</v>
      </c>
      <c r="H310" t="s">
        <v>71</v>
      </c>
      <c r="I310" t="s">
        <v>328</v>
      </c>
      <c r="J310" s="29">
        <v>-4999.45</v>
      </c>
      <c r="L310" s="29">
        <v>112395.99</v>
      </c>
      <c r="M310" s="2"/>
    </row>
    <row r="311" spans="1:13" x14ac:dyDescent="0.3">
      <c r="A311" s="17" t="str">
        <f>IF(ISERROR(VLOOKUP(D311,MapName!A:D,4,0)),VLOOKUP(H311,MapEdgeCases!A:B,2,0),VLOOKUP(D311,MapName!A:D,4,0))</f>
        <v>Royal Dutch Shell Ord</v>
      </c>
      <c r="B311" s="4">
        <v>45639</v>
      </c>
      <c r="C311" s="4">
        <v>45639</v>
      </c>
      <c r="D311" t="s">
        <v>69</v>
      </c>
      <c r="E311" t="s">
        <v>70</v>
      </c>
      <c r="H311" t="s">
        <v>329</v>
      </c>
      <c r="K311" s="29">
        <v>299.52999999999997</v>
      </c>
      <c r="L311" s="29">
        <v>112695.52</v>
      </c>
      <c r="M311" s="2"/>
    </row>
    <row r="312" spans="1:13" x14ac:dyDescent="0.3">
      <c r="A312" s="17" t="str">
        <f>IF(ISERROR(VLOOKUP(D312,MapName!A:D,4,0)),VLOOKUP(H312,MapEdgeCases!A:B,2,0),VLOOKUP(D312,MapName!A:D,4,0))</f>
        <v>Centamin</v>
      </c>
      <c r="B312" s="4">
        <v>45642</v>
      </c>
      <c r="C312" s="4">
        <v>45642</v>
      </c>
      <c r="E312" t="s">
        <v>44</v>
      </c>
      <c r="H312" t="s">
        <v>330</v>
      </c>
      <c r="K312" s="29">
        <v>6.58</v>
      </c>
      <c r="L312" s="29">
        <v>112702.1</v>
      </c>
      <c r="M312" s="2"/>
    </row>
    <row r="313" spans="1:13" x14ac:dyDescent="0.3">
      <c r="A313" s="17" t="str">
        <f>IF(ISERROR(VLOOKUP(D313,MapName!A:D,4,0)),VLOOKUP(H313,MapEdgeCases!A:B,2,0),VLOOKUP(D313,MapName!A:D,4,0))</f>
        <v>Interest</v>
      </c>
      <c r="B313" s="4">
        <v>45656</v>
      </c>
      <c r="C313" s="4">
        <v>45656</v>
      </c>
      <c r="H313" t="s">
        <v>114</v>
      </c>
      <c r="K313" s="29">
        <v>218.67</v>
      </c>
      <c r="L313" s="29">
        <v>112920.77</v>
      </c>
      <c r="M313" s="2"/>
    </row>
    <row r="314" spans="1:13" x14ac:dyDescent="0.3">
      <c r="A314" s="17" t="str">
        <f>IF(ISERROR(VLOOKUP(D314,MapName!A:D,4,0)),VLOOKUP(H314,MapEdgeCases!A:B,2,0),VLOOKUP(D314,MapName!A:D,4,0))</f>
        <v>Interest</v>
      </c>
      <c r="B314" s="7">
        <v>45685</v>
      </c>
      <c r="C314" s="7">
        <v>45685</v>
      </c>
      <c r="D314" s="2"/>
      <c r="E314" s="2"/>
      <c r="F314" s="22"/>
      <c r="G314" s="3"/>
      <c r="H314" s="2" t="s">
        <v>114</v>
      </c>
      <c r="I314" s="2"/>
      <c r="K314" s="28">
        <v>217.63</v>
      </c>
      <c r="L314" s="28">
        <v>109701.35</v>
      </c>
      <c r="M314" s="2"/>
    </row>
    <row r="315" spans="1:13" x14ac:dyDescent="0.3">
      <c r="A315" s="17" t="str">
        <f>IF(ISERROR(VLOOKUP(D315,MapName!A:D,4,0)),VLOOKUP(H315,MapEdgeCases!A:B,2,0),VLOOKUP(D315,MapName!A:D,4,0))</f>
        <v>Interest</v>
      </c>
      <c r="B315" s="7">
        <v>45714</v>
      </c>
      <c r="C315" s="7">
        <v>45714</v>
      </c>
      <c r="D315" s="2"/>
      <c r="E315" s="2"/>
      <c r="F315" s="22"/>
      <c r="G315" s="3"/>
      <c r="H315" s="2" t="s">
        <v>114</v>
      </c>
      <c r="I315" s="2"/>
      <c r="K315" s="28">
        <v>210.76</v>
      </c>
      <c r="L315" s="28">
        <v>109912.11</v>
      </c>
      <c r="M315" s="2"/>
    </row>
    <row r="316" spans="1:13" x14ac:dyDescent="0.3">
      <c r="A316" s="17" t="str">
        <f>IF(ISERROR(VLOOKUP(D316,MapName!A:D,4,0)),VLOOKUP(H316,MapEdgeCases!A:B,2,0),VLOOKUP(D316,MapName!A:D,4,0))</f>
        <v>Royal Dutch Shell Ord</v>
      </c>
      <c r="B316" s="7">
        <v>45726</v>
      </c>
      <c r="C316" s="7">
        <v>45728</v>
      </c>
      <c r="D316" t="s">
        <v>69</v>
      </c>
      <c r="E316" s="2" t="s">
        <v>70</v>
      </c>
      <c r="F316" s="22">
        <v>14288</v>
      </c>
      <c r="G316" s="3">
        <v>0.56000000000000005</v>
      </c>
      <c r="H316" s="2" t="s">
        <v>331</v>
      </c>
      <c r="I316" s="2" t="s">
        <v>332</v>
      </c>
      <c r="J316" s="28">
        <v>-8054.58</v>
      </c>
      <c r="K316" s="28"/>
      <c r="L316" s="28">
        <v>101857.53</v>
      </c>
      <c r="M316" s="2"/>
    </row>
    <row r="317" spans="1:13" x14ac:dyDescent="0.3">
      <c r="A317" s="17" t="str">
        <f>IF(ISERROR(VLOOKUP(D317,MapName!A:D,4,0)),VLOOKUP(H317,MapEdgeCases!A:B,2,0),VLOOKUP(D317,MapName!A:D,4,0))</f>
        <v>Royal Dutch Shell Ord</v>
      </c>
      <c r="B317" s="7">
        <v>45737</v>
      </c>
      <c r="C317" s="7">
        <v>45741</v>
      </c>
      <c r="D317" t="s">
        <v>69</v>
      </c>
      <c r="E317" s="2" t="s">
        <v>70</v>
      </c>
      <c r="F317" s="22">
        <v>-14288</v>
      </c>
      <c r="G317" s="3">
        <v>0.59</v>
      </c>
      <c r="H317" s="2" t="s">
        <v>333</v>
      </c>
      <c r="I317" s="2" t="s">
        <v>334</v>
      </c>
      <c r="K317" s="28">
        <v>8458.34</v>
      </c>
      <c r="L317" s="28">
        <v>113371.13</v>
      </c>
      <c r="M317" s="2"/>
    </row>
    <row r="318" spans="1:13" x14ac:dyDescent="0.3">
      <c r="A318" s="17" t="str">
        <f>IF(ISERROR(VLOOKUP(D318,MapName!A:D,4,0)),VLOOKUP(H318,MapEdgeCases!A:B,2,0),VLOOKUP(D318,MapName!A:D,4,0))</f>
        <v>Royal Dutch Shell Ord</v>
      </c>
      <c r="B318" s="7">
        <v>45743</v>
      </c>
      <c r="C318" s="7">
        <v>45747</v>
      </c>
      <c r="D318" t="s">
        <v>69</v>
      </c>
      <c r="E318" s="2" t="s">
        <v>70</v>
      </c>
      <c r="F318" s="22">
        <v>-8194</v>
      </c>
      <c r="G318" s="3">
        <v>0.64</v>
      </c>
      <c r="H318" s="2" t="s">
        <v>335</v>
      </c>
      <c r="I318" s="2" t="s">
        <v>336</v>
      </c>
      <c r="K318" s="28">
        <v>5207.3900000000003</v>
      </c>
      <c r="L318" s="28">
        <v>113748.44</v>
      </c>
      <c r="M318" s="2"/>
    </row>
    <row r="319" spans="1:13" x14ac:dyDescent="0.3">
      <c r="A319" s="17" t="str">
        <f>IF(ISERROR(VLOOKUP(D319,MapName!A:D,4,0)),VLOOKUP(H319,MapEdgeCases!A:B,2,0),VLOOKUP(D319,MapName!A:D,4,0))</f>
        <v>Interest</v>
      </c>
      <c r="B319" s="7">
        <v>45743</v>
      </c>
      <c r="C319" s="7">
        <v>45743</v>
      </c>
      <c r="D319" s="2"/>
      <c r="E319" s="2"/>
      <c r="F319" s="22"/>
      <c r="G319" s="3"/>
      <c r="H319" s="2" t="s">
        <v>114</v>
      </c>
      <c r="I319" s="2"/>
      <c r="K319" s="28">
        <v>169.92</v>
      </c>
      <c r="L319" s="28">
        <v>108541.05</v>
      </c>
      <c r="M319" s="2"/>
    </row>
    <row r="320" spans="1:13" x14ac:dyDescent="0.3">
      <c r="A320" s="17" t="str">
        <f>IF(ISERROR(VLOOKUP(D320,MapName!A:D,4,0)),VLOOKUP(H320,MapEdgeCases!A:B,2,0),VLOOKUP(D320,MapName!A:D,4,0))</f>
        <v>AngloGold</v>
      </c>
      <c r="B320" s="7">
        <v>45747</v>
      </c>
      <c r="C320" s="7">
        <v>45747</v>
      </c>
      <c r="D320" s="2" t="s">
        <v>32</v>
      </c>
      <c r="E320" s="2" t="s">
        <v>337</v>
      </c>
      <c r="G320" s="3"/>
      <c r="H320" s="2" t="s">
        <v>338</v>
      </c>
      <c r="I320" s="2"/>
      <c r="K320" s="28">
        <v>114.58</v>
      </c>
      <c r="L320" s="28">
        <v>113863.02</v>
      </c>
      <c r="M320" s="2"/>
    </row>
    <row r="321" spans="1:13" x14ac:dyDescent="0.3">
      <c r="A321" s="17" t="str">
        <f>IF(ISERROR(VLOOKUP(D321,MapName!A:D,4,0)),VLOOKUP(H321,MapEdgeCases!A:B,2,0),VLOOKUP(D321,MapName!A:D,4,0))</f>
        <v>Royal Dutch Shell Ord</v>
      </c>
      <c r="B321" s="7">
        <v>45758</v>
      </c>
      <c r="C321" s="7">
        <v>45758</v>
      </c>
      <c r="D321" t="s">
        <v>69</v>
      </c>
      <c r="E321" s="2" t="s">
        <v>70</v>
      </c>
      <c r="F321" s="22"/>
      <c r="G321" s="3"/>
      <c r="H321" s="2" t="s">
        <v>339</v>
      </c>
      <c r="I321" s="2"/>
      <c r="K321" s="28">
        <v>411.38</v>
      </c>
      <c r="L321" s="28">
        <v>114437.35</v>
      </c>
      <c r="M321" s="2"/>
    </row>
    <row r="322" spans="1:13" x14ac:dyDescent="0.3">
      <c r="A322" s="17" t="str">
        <f>IF(ISERROR(VLOOKUP(D322,MapName!A:D,4,0)),VLOOKUP(H322,MapEdgeCases!A:B,2,0),VLOOKUP(D322,MapName!A:D,4,0))</f>
        <v>Interest</v>
      </c>
      <c r="B322" s="7">
        <v>45775</v>
      </c>
      <c r="C322" s="7">
        <v>45775</v>
      </c>
      <c r="D322" s="2"/>
      <c r="E322" s="2"/>
      <c r="F322" s="22"/>
      <c r="G322" s="3"/>
      <c r="H322" s="2" t="s">
        <v>114</v>
      </c>
      <c r="I322" s="2"/>
      <c r="K322" s="28">
        <v>199.04</v>
      </c>
      <c r="L322" s="28">
        <v>114636.39</v>
      </c>
      <c r="M322" s="2"/>
    </row>
    <row r="323" spans="1:13" x14ac:dyDescent="0.3">
      <c r="A323" s="17" t="str">
        <f>IF(ISERROR(VLOOKUP(D323,MapName!A:D,4,0)),VLOOKUP(H323,MapEdgeCases!A:B,2,0),VLOOKUP(D323,MapName!A:D,4,0))</f>
        <v>Royal Dutch Shell Ord</v>
      </c>
      <c r="B323" s="7">
        <v>45779</v>
      </c>
      <c r="C323" s="7">
        <v>45784</v>
      </c>
      <c r="D323" t="s">
        <v>69</v>
      </c>
      <c r="E323" s="2" t="s">
        <v>70</v>
      </c>
      <c r="F323" s="22">
        <v>11550</v>
      </c>
      <c r="G323" s="3">
        <v>0.73</v>
      </c>
      <c r="H323" s="2" t="s">
        <v>340</v>
      </c>
      <c r="I323" s="2" t="s">
        <v>341</v>
      </c>
      <c r="J323" s="28">
        <v>-8457.2900000000009</v>
      </c>
      <c r="K323" s="28"/>
      <c r="L323" s="28">
        <v>106179.1</v>
      </c>
      <c r="M323" s="2"/>
    </row>
    <row r="324" spans="1:13" x14ac:dyDescent="0.3">
      <c r="A324" s="17" t="str">
        <f>IF(ISERROR(VLOOKUP(D324,MapName!A:D,4,0)),VLOOKUP(H324,MapEdgeCases!A:B,2,0),VLOOKUP(D324,MapName!A:D,4,0))</f>
        <v>Interest</v>
      </c>
      <c r="B324" s="7">
        <v>45805</v>
      </c>
      <c r="C324" s="7">
        <v>45805</v>
      </c>
      <c r="D324" s="2"/>
      <c r="E324" s="2"/>
      <c r="F324" s="22"/>
      <c r="G324" s="3"/>
      <c r="H324" s="2" t="s">
        <v>114</v>
      </c>
      <c r="I324" s="2"/>
      <c r="K324" s="28">
        <v>183.8</v>
      </c>
      <c r="L324" s="28">
        <v>106362.9</v>
      </c>
      <c r="M324" s="2"/>
    </row>
    <row r="325" spans="1:13" x14ac:dyDescent="0.3">
      <c r="A325" s="17" t="str">
        <f>IF(ISERROR(VLOOKUP(D325,MapName!A:D,4,0)),VLOOKUP(H325,MapEdgeCases!A:B,2,0),VLOOKUP(D325,MapName!A:D,4,0))</f>
        <v>Royal Dutch Shell Ord</v>
      </c>
      <c r="B325" s="7">
        <v>45813</v>
      </c>
      <c r="C325" s="7">
        <v>45817</v>
      </c>
      <c r="D325" t="s">
        <v>69</v>
      </c>
      <c r="E325" s="2" t="s">
        <v>70</v>
      </c>
      <c r="F325" s="22">
        <v>7292</v>
      </c>
      <c r="G325" s="3">
        <v>0.68</v>
      </c>
      <c r="H325" s="2" t="s">
        <v>342</v>
      </c>
      <c r="I325" s="2" t="s">
        <v>343</v>
      </c>
      <c r="J325" s="28">
        <v>-4999.47</v>
      </c>
      <c r="K325" s="28"/>
      <c r="L325" s="28">
        <v>101363.43</v>
      </c>
      <c r="M325" s="2"/>
    </row>
    <row r="326" spans="1:13" x14ac:dyDescent="0.3">
      <c r="A326" s="17" t="str">
        <f>IF(ISERROR(VLOOKUP(D326,MapName!A:D,4,0)),VLOOKUP(H326,MapEdgeCases!A:B,2,0),VLOOKUP(D326,MapName!A:D,4,0))</f>
        <v>Royal Dutch Shell Ord</v>
      </c>
      <c r="B326" s="7">
        <v>45818</v>
      </c>
      <c r="C326" s="7">
        <v>45820</v>
      </c>
      <c r="D326" t="s">
        <v>69</v>
      </c>
      <c r="E326" s="2" t="s">
        <v>70</v>
      </c>
      <c r="F326" s="22">
        <v>-7292</v>
      </c>
      <c r="G326" s="3">
        <v>0.71</v>
      </c>
      <c r="H326" s="2" t="s">
        <v>344</v>
      </c>
      <c r="I326" s="2" t="s">
        <v>345</v>
      </c>
      <c r="K326" s="28">
        <v>5183.1099999999997</v>
      </c>
      <c r="L326" s="28">
        <v>106546.54</v>
      </c>
      <c r="M326" s="2"/>
    </row>
    <row r="327" spans="1:13" x14ac:dyDescent="0.3">
      <c r="A327" s="17" t="str">
        <f>IF(ISERROR(VLOOKUP(D327,MapName!A:D,4,0)),VLOOKUP(H327,MapEdgeCases!A:B,2,0),VLOOKUP(D327,MapName!A:D,4,0))</f>
        <v>AngloGold</v>
      </c>
      <c r="B327" s="7">
        <v>45826</v>
      </c>
      <c r="C327" s="7">
        <v>45826</v>
      </c>
      <c r="D327" s="2" t="s">
        <v>32</v>
      </c>
      <c r="E327" s="2" t="s">
        <v>337</v>
      </c>
      <c r="F327" s="22"/>
      <c r="G327" s="3"/>
      <c r="H327" s="2" t="s">
        <v>338</v>
      </c>
      <c r="I327" s="2"/>
      <c r="K327" s="28">
        <v>19.86</v>
      </c>
      <c r="L327" s="28">
        <v>106566.39999999999</v>
      </c>
      <c r="M327" s="2"/>
    </row>
    <row r="328" spans="1:13" x14ac:dyDescent="0.3">
      <c r="A328" s="17" t="str">
        <f>IF(ISERROR(VLOOKUP(D328,MapName!A:D,4,0)),VLOOKUP(H328,MapEdgeCases!A:B,2,0),VLOOKUP(D328,MapName!A:D,4,0))</f>
        <v>Royal Dutch Shell Ord</v>
      </c>
      <c r="B328" s="7">
        <v>45831</v>
      </c>
      <c r="C328" s="7">
        <v>45833</v>
      </c>
      <c r="D328" t="s">
        <v>69</v>
      </c>
      <c r="E328" s="2" t="s">
        <v>70</v>
      </c>
      <c r="F328" s="22">
        <v>7093</v>
      </c>
      <c r="G328" s="3">
        <v>0.7</v>
      </c>
      <c r="H328" s="2" t="s">
        <v>346</v>
      </c>
      <c r="I328" s="2" t="s">
        <v>347</v>
      </c>
      <c r="J328" s="28">
        <v>-4999.62</v>
      </c>
      <c r="K328" s="28"/>
      <c r="L328" s="28">
        <v>101566.78</v>
      </c>
      <c r="M328" s="2"/>
    </row>
    <row r="329" spans="1:13" x14ac:dyDescent="0.3">
      <c r="A329" s="17" t="str">
        <f>IF(ISERROR(VLOOKUP(D329,MapName!A:D,4,0)),VLOOKUP(H329,MapEdgeCases!A:B,2,0),VLOOKUP(D329,MapName!A:D,4,0))</f>
        <v>Interest</v>
      </c>
      <c r="B329" s="7">
        <v>45834</v>
      </c>
      <c r="C329" s="7">
        <v>45834</v>
      </c>
      <c r="D329" s="2"/>
      <c r="E329" s="2"/>
      <c r="F329" s="22"/>
      <c r="G329" s="3"/>
      <c r="H329" s="2" t="s">
        <v>114</v>
      </c>
      <c r="I329" s="2"/>
      <c r="K329" s="28">
        <v>159.32</v>
      </c>
      <c r="L329" s="28">
        <v>101726.1</v>
      </c>
      <c r="M329" s="2"/>
    </row>
    <row r="330" spans="1:13" x14ac:dyDescent="0.3">
      <c r="A330" s="17" t="str">
        <f>IF(ISERROR(VLOOKUP(D330,MapName!A:D,4,0)),VLOOKUP(H330,MapEdgeCases!A:B,2,0),VLOOKUP(D330,MapName!A:D,4,0))</f>
        <v>Royal Dutch Shell Ord</v>
      </c>
      <c r="B330" s="7">
        <v>45835</v>
      </c>
      <c r="C330" s="7">
        <v>45835</v>
      </c>
      <c r="D330" t="s">
        <v>69</v>
      </c>
      <c r="E330" s="2" t="s">
        <v>70</v>
      </c>
      <c r="F330" s="22"/>
      <c r="G330" s="3"/>
      <c r="H330" s="2" t="s">
        <v>348</v>
      </c>
      <c r="I330" s="2"/>
      <c r="K330" s="28">
        <v>470.75</v>
      </c>
      <c r="L330" s="28">
        <v>102196.85</v>
      </c>
      <c r="M330" s="2"/>
    </row>
    <row r="331" spans="1:13" x14ac:dyDescent="0.3">
      <c r="A331" s="17" t="str">
        <f>IF(ISERROR(VLOOKUP(D331,MapName!A:D,4,0)),VLOOKUP(H331,MapEdgeCases!A:B,2,0),VLOOKUP(D331,MapName!A:D,4,0))</f>
        <v>Royal Dutch Shell Ord</v>
      </c>
      <c r="B331" s="7">
        <v>45838</v>
      </c>
      <c r="C331" s="7">
        <v>45840</v>
      </c>
      <c r="D331" t="s">
        <v>69</v>
      </c>
      <c r="E331" s="2" t="s">
        <v>70</v>
      </c>
      <c r="F331" s="22">
        <v>-7093</v>
      </c>
      <c r="G331" s="3">
        <v>0.71</v>
      </c>
      <c r="H331" s="2" t="s">
        <v>349</v>
      </c>
      <c r="I331" s="2" t="s">
        <v>350</v>
      </c>
      <c r="K331" s="28">
        <v>5038</v>
      </c>
      <c r="L331" s="28">
        <v>107234.85</v>
      </c>
      <c r="M331" s="2"/>
    </row>
    <row r="332" spans="1:13" x14ac:dyDescent="0.3">
      <c r="A332" s="17" t="str">
        <f>IF(ISERROR(VLOOKUP(D332,MapName!A:D,4,0)),VLOOKUP(H332,MapEdgeCases!A:B,2,0),VLOOKUP(D332,MapName!A:D,4,0))</f>
        <v>Royal Dutch Shell Ord</v>
      </c>
      <c r="B332" s="7">
        <v>45846</v>
      </c>
      <c r="C332" s="7">
        <v>45848</v>
      </c>
      <c r="D332" t="s">
        <v>69</v>
      </c>
      <c r="E332" s="2" t="s">
        <v>70</v>
      </c>
      <c r="F332" s="22">
        <v>7049</v>
      </c>
      <c r="G332" s="3">
        <v>0.71</v>
      </c>
      <c r="H332" s="2" t="s">
        <v>351</v>
      </c>
      <c r="I332" s="2" t="s">
        <v>352</v>
      </c>
      <c r="J332" s="28">
        <v>-4999.5</v>
      </c>
      <c r="K332" s="28"/>
      <c r="L332" s="28">
        <v>102235.35</v>
      </c>
      <c r="M332" s="2"/>
    </row>
    <row r="333" spans="1:13" x14ac:dyDescent="0.3">
      <c r="A333" s="17" t="str">
        <f>IF(ISERROR(VLOOKUP(D333,MapName!A:D,4,0)),VLOOKUP(H333,MapEdgeCases!A:B,2,0),VLOOKUP(D333,MapName!A:D,4,0))</f>
        <v>Interest</v>
      </c>
      <c r="B333" s="7">
        <v>45866</v>
      </c>
      <c r="C333" s="7">
        <v>45866</v>
      </c>
      <c r="D333" s="2"/>
      <c r="E333" s="2"/>
      <c r="F333" s="22"/>
      <c r="G333" s="3"/>
      <c r="H333" s="2" t="s">
        <v>114</v>
      </c>
      <c r="I333" s="2"/>
      <c r="K333" s="28">
        <v>145.86000000000001</v>
      </c>
      <c r="L333" s="28">
        <v>97381.21</v>
      </c>
      <c r="M333" s="2"/>
    </row>
    <row r="334" spans="1:13" x14ac:dyDescent="0.3">
      <c r="A334" s="17" t="str">
        <f>IF(ISERROR(VLOOKUP(D334,MapName!A:D,4,0)),VLOOKUP(H334,MapEdgeCases!A:B,2,0),VLOOKUP(D334,MapName!A:D,4,0))</f>
        <v>Royal Dutch Shell Ord</v>
      </c>
      <c r="B334" s="7">
        <v>45867</v>
      </c>
      <c r="C334" s="7">
        <v>45869</v>
      </c>
      <c r="D334" t="s">
        <v>69</v>
      </c>
      <c r="E334" s="2" t="s">
        <v>70</v>
      </c>
      <c r="F334" s="22">
        <v>7097</v>
      </c>
      <c r="G334" s="3">
        <v>0.7</v>
      </c>
      <c r="H334" s="2" t="s">
        <v>353</v>
      </c>
      <c r="I334" s="2" t="s">
        <v>354</v>
      </c>
      <c r="J334" s="28">
        <v>-4999.51</v>
      </c>
      <c r="K334" s="28"/>
      <c r="L334" s="28">
        <v>92381.7</v>
      </c>
      <c r="M334" s="2"/>
    </row>
    <row r="335" spans="1:13" x14ac:dyDescent="0.3">
      <c r="A335" s="17" t="str">
        <f>IF(ISERROR(VLOOKUP(D335,MapName!A:D,4,0)),VLOOKUP(H335,MapEdgeCases!A:B,2,0),VLOOKUP(D335,MapName!A:D,4,0))</f>
        <v>Royal Dutch Shell Ord</v>
      </c>
      <c r="B335" s="7">
        <v>45868</v>
      </c>
      <c r="C335" s="7">
        <v>45870</v>
      </c>
      <c r="D335" t="s">
        <v>69</v>
      </c>
      <c r="E335" s="2" t="s">
        <v>70</v>
      </c>
      <c r="F335" s="22">
        <v>7191</v>
      </c>
      <c r="G335" s="3">
        <v>0.69</v>
      </c>
      <c r="H335" s="2" t="s">
        <v>355</v>
      </c>
      <c r="I335" s="2" t="s">
        <v>356</v>
      </c>
      <c r="J335" s="28">
        <v>-4999.45</v>
      </c>
      <c r="K335" s="28"/>
      <c r="L335" s="28">
        <v>87382.25</v>
      </c>
      <c r="M335" s="2"/>
    </row>
    <row r="336" spans="1:13" x14ac:dyDescent="0.3">
      <c r="A336" s="17" t="str">
        <f>IF(ISERROR(VLOOKUP(D336,MapName!A:D,4,0)),VLOOKUP(H336,MapEdgeCases!A:B,2,0),VLOOKUP(D336,MapName!A:D,4,0))</f>
        <v>Interest</v>
      </c>
      <c r="B336" s="4">
        <v>45897</v>
      </c>
      <c r="C336" s="4">
        <v>45897</v>
      </c>
      <c r="H336" t="s">
        <v>114</v>
      </c>
      <c r="K336" s="29">
        <v>129.57</v>
      </c>
      <c r="L336" s="29">
        <v>87511.82</v>
      </c>
    </row>
    <row r="337" spans="1:12" x14ac:dyDescent="0.3">
      <c r="A337" s="17" t="str">
        <f>IF(ISERROR(VLOOKUP(D337,MapName!A:D,4,0)),VLOOKUP(H337,MapEdgeCases!A:B,2,0),VLOOKUP(D337,MapName!A:D,4,0))</f>
        <v>HSBC Bank</v>
      </c>
      <c r="B337" s="4">
        <v>45904</v>
      </c>
      <c r="C337" s="4">
        <v>45906</v>
      </c>
      <c r="D337" t="s">
        <v>357</v>
      </c>
      <c r="E337" t="s">
        <v>231</v>
      </c>
      <c r="F337" s="19">
        <v>49</v>
      </c>
      <c r="G337" s="1">
        <v>20.010000000000002</v>
      </c>
      <c r="H337" t="s">
        <v>358</v>
      </c>
      <c r="I337" t="s">
        <v>359</v>
      </c>
      <c r="J337" s="29">
        <v>-985.38</v>
      </c>
      <c r="L337" s="29">
        <v>86526.44</v>
      </c>
    </row>
    <row r="338" spans="1:12" x14ac:dyDescent="0.3">
      <c r="A338" s="17" t="str">
        <f>IF(ISERROR(VLOOKUP(D338,MapName!A:D,4,0)),VLOOKUP(H338,MapEdgeCases!A:B,2,0),VLOOKUP(D338,MapName!A:D,4,0))</f>
        <v>HSBC Bank</v>
      </c>
      <c r="B338" s="4">
        <v>45906</v>
      </c>
      <c r="C338" s="4">
        <v>45910</v>
      </c>
      <c r="D338" t="s">
        <v>357</v>
      </c>
      <c r="E338" t="s">
        <v>231</v>
      </c>
      <c r="F338" s="19">
        <v>234</v>
      </c>
      <c r="G338" s="1">
        <v>21.23</v>
      </c>
      <c r="H338" t="s">
        <v>360</v>
      </c>
      <c r="I338" t="s">
        <v>361</v>
      </c>
      <c r="J338" s="29">
        <v>-4996.1899999999996</v>
      </c>
      <c r="L338" s="29">
        <v>81530.25</v>
      </c>
    </row>
    <row r="339" spans="1:12" x14ac:dyDescent="0.3">
      <c r="A339" s="17" t="str">
        <f>IF(ISERROR(VLOOKUP(D339,MapName!A:D,4,0)),VLOOKUP(H339,MapEdgeCases!A:B,2,0),VLOOKUP(D339,MapName!A:D,4,0))</f>
        <v>HSBC Bank</v>
      </c>
      <c r="B339" s="4">
        <v>45910</v>
      </c>
      <c r="C339" s="4">
        <v>45912</v>
      </c>
      <c r="D339" t="s">
        <v>357</v>
      </c>
      <c r="E339" t="s">
        <v>231</v>
      </c>
      <c r="F339" s="19">
        <v>-234</v>
      </c>
      <c r="G339" s="1">
        <v>21.78</v>
      </c>
      <c r="H339" t="s">
        <v>362</v>
      </c>
      <c r="I339" t="s">
        <v>363</v>
      </c>
      <c r="K339" s="29">
        <v>5093.01</v>
      </c>
      <c r="L339" s="29">
        <v>86642.93</v>
      </c>
    </row>
    <row r="340" spans="1:12" x14ac:dyDescent="0.3">
      <c r="A340" s="17" t="str">
        <f>IF(ISERROR(VLOOKUP(D340,MapName!A:D,4,0)),VLOOKUP(H340,MapEdgeCases!A:B,2,0),VLOOKUP(D340,MapName!A:D,4,0))</f>
        <v>AngloGold</v>
      </c>
      <c r="B340" s="4">
        <v>45910</v>
      </c>
      <c r="C340" s="4">
        <v>45910</v>
      </c>
      <c r="D340" t="s">
        <v>32</v>
      </c>
      <c r="E340" t="s">
        <v>337</v>
      </c>
      <c r="H340" t="s">
        <v>338</v>
      </c>
      <c r="K340" s="29">
        <v>19.670000000000002</v>
      </c>
      <c r="L340" s="29">
        <v>81549.919999999998</v>
      </c>
    </row>
    <row r="341" spans="1:12" x14ac:dyDescent="0.3">
      <c r="A341" s="17" t="str">
        <f>IF(ISERROR(VLOOKUP(D341,MapName!A:D,4,0)),VLOOKUP(H341,MapEdgeCases!A:B,2,0),VLOOKUP(D341,MapName!A:D,4,0))</f>
        <v>Royal Dutch Shell Ord</v>
      </c>
      <c r="B341" s="4">
        <v>45911</v>
      </c>
      <c r="C341" s="4">
        <v>45913</v>
      </c>
      <c r="D341" t="s">
        <v>69</v>
      </c>
      <c r="E341" t="s">
        <v>70</v>
      </c>
      <c r="F341" s="19">
        <v>-7191</v>
      </c>
      <c r="G341" s="1">
        <v>0.7</v>
      </c>
      <c r="H341" t="s">
        <v>364</v>
      </c>
      <c r="I341" t="s">
        <v>365</v>
      </c>
      <c r="K341" s="29">
        <v>5057.5200000000004</v>
      </c>
      <c r="L341" s="29">
        <v>91807.66</v>
      </c>
    </row>
    <row r="342" spans="1:12" x14ac:dyDescent="0.3">
      <c r="A342" s="17" t="str">
        <f>IF(ISERROR(VLOOKUP(D342,MapName!A:D,4,0)),VLOOKUP(H342,MapEdgeCases!A:B,2,0),VLOOKUP(D342,MapName!A:D,4,0))</f>
        <v>AngloGold</v>
      </c>
      <c r="B342" s="4">
        <v>45911</v>
      </c>
      <c r="C342" s="4">
        <v>45911</v>
      </c>
      <c r="D342" t="s">
        <v>32</v>
      </c>
      <c r="E342" t="s">
        <v>337</v>
      </c>
      <c r="H342" t="s">
        <v>338</v>
      </c>
      <c r="K342" s="29">
        <v>107.21</v>
      </c>
      <c r="L342" s="29">
        <v>86750.14</v>
      </c>
    </row>
    <row r="343" spans="1:12" x14ac:dyDescent="0.3">
      <c r="A343" s="17" t="str">
        <f>IF(ISERROR(VLOOKUP(D343,MapName!A:D,4,0)),VLOOKUP(H343,MapEdgeCases!A:B,2,0),VLOOKUP(D343,MapName!A:D,4,0))</f>
        <v>Endeavour</v>
      </c>
      <c r="B343" s="4">
        <v>45916</v>
      </c>
      <c r="C343" s="4">
        <v>45918</v>
      </c>
      <c r="D343" t="s">
        <v>366</v>
      </c>
      <c r="E343" t="s">
        <v>367</v>
      </c>
      <c r="F343" s="19">
        <v>34</v>
      </c>
      <c r="G343" s="1">
        <v>29.08</v>
      </c>
      <c r="H343" t="s">
        <v>368</v>
      </c>
      <c r="I343" t="s">
        <v>369</v>
      </c>
      <c r="J343" s="29">
        <v>-997.49</v>
      </c>
      <c r="L343" s="29">
        <v>79826.240000000005</v>
      </c>
    </row>
    <row r="344" spans="1:12" x14ac:dyDescent="0.3">
      <c r="A344" s="17" t="str">
        <f>IF(ISERROR(VLOOKUP(D344,MapName!A:D,4,0)),VLOOKUP(H344,MapEdgeCases!A:B,2,0),VLOOKUP(D344,MapName!A:D,4,0))</f>
        <v>HSBC Bank</v>
      </c>
      <c r="B344" s="4">
        <v>45916</v>
      </c>
      <c r="C344" s="4">
        <v>45918</v>
      </c>
      <c r="D344" t="s">
        <v>357</v>
      </c>
      <c r="E344" t="s">
        <v>231</v>
      </c>
      <c r="F344" s="19">
        <v>232</v>
      </c>
      <c r="G344" s="1">
        <v>21.36</v>
      </c>
      <c r="H344" t="s">
        <v>370</v>
      </c>
      <c r="I344" t="s">
        <v>371</v>
      </c>
      <c r="J344" s="29">
        <v>-4983.93</v>
      </c>
      <c r="L344" s="29">
        <v>80823.73</v>
      </c>
    </row>
    <row r="345" spans="1:12" x14ac:dyDescent="0.3">
      <c r="A345" s="17" t="str">
        <f>IF(ISERROR(VLOOKUP(D345,MapName!A:D,4,0)),VLOOKUP(H345,MapEdgeCases!A:B,2,0),VLOOKUP(D345,MapName!A:D,4,0))</f>
        <v>Endeavour</v>
      </c>
      <c r="B345" s="4">
        <v>45917</v>
      </c>
      <c r="C345" s="4">
        <v>45919</v>
      </c>
      <c r="D345" t="s">
        <v>366</v>
      </c>
      <c r="E345" t="s">
        <v>367</v>
      </c>
      <c r="F345" s="19">
        <v>170</v>
      </c>
      <c r="G345" s="1">
        <v>29.15</v>
      </c>
      <c r="H345" t="s">
        <v>372</v>
      </c>
      <c r="I345" t="s">
        <v>373</v>
      </c>
      <c r="J345" s="29">
        <v>-4984.08</v>
      </c>
      <c r="L345" s="29">
        <v>74842.16</v>
      </c>
    </row>
    <row r="346" spans="1:12" x14ac:dyDescent="0.3">
      <c r="A346" s="17" t="str">
        <f>IF(ISERROR(VLOOKUP(D346,MapName!A:D,4,0)),VLOOKUP(H346,MapEdgeCases!A:B,2,0),VLOOKUP(D346,MapName!A:D,4,0))</f>
        <v>Endeavour</v>
      </c>
      <c r="B346" s="4">
        <v>45923</v>
      </c>
      <c r="C346" s="4">
        <v>45925</v>
      </c>
      <c r="D346" t="s">
        <v>366</v>
      </c>
      <c r="E346" t="s">
        <v>367</v>
      </c>
      <c r="F346" s="19">
        <v>-170</v>
      </c>
      <c r="G346" s="1">
        <v>29.69</v>
      </c>
      <c r="H346" t="s">
        <v>374</v>
      </c>
      <c r="I346" t="s">
        <v>375</v>
      </c>
      <c r="K346" s="29">
        <v>5043.32</v>
      </c>
      <c r="L346" s="29">
        <v>79885.48</v>
      </c>
    </row>
    <row r="347" spans="1:12" x14ac:dyDescent="0.3">
      <c r="A347" s="17" t="str">
        <f>IF(ISERROR(VLOOKUP(D347,MapName!A:D,4,0)),VLOOKUP(H347,MapEdgeCases!A:B,2,0),VLOOKUP(D347,MapName!A:D,4,0))</f>
        <v>Interest</v>
      </c>
      <c r="B347" s="4">
        <v>45927</v>
      </c>
      <c r="C347" s="4">
        <v>45927</v>
      </c>
      <c r="H347" t="s">
        <v>114</v>
      </c>
      <c r="K347" s="29">
        <v>104.82</v>
      </c>
      <c r="L347" s="29">
        <v>79990.3</v>
      </c>
    </row>
    <row r="348" spans="1:12" x14ac:dyDescent="0.3">
      <c r="A348" s="17" t="str">
        <f>IF(ISERROR(VLOOKUP(D348,MapName!A:D,4,0)),VLOOKUP(H348,MapEdgeCases!A:B,2,0),VLOOKUP(D348,MapName!A:D,4,0))</f>
        <v>Endeavour</v>
      </c>
      <c r="B348" s="4">
        <v>45931</v>
      </c>
      <c r="C348" s="4">
        <v>45933</v>
      </c>
      <c r="D348" t="s">
        <v>366</v>
      </c>
      <c r="E348" t="s">
        <v>367</v>
      </c>
      <c r="F348" s="19">
        <v>164</v>
      </c>
      <c r="G348" s="1">
        <v>30.19</v>
      </c>
      <c r="H348" t="s">
        <v>376</v>
      </c>
      <c r="I348" t="s">
        <v>377</v>
      </c>
      <c r="J348" s="29">
        <v>-4979.7700000000004</v>
      </c>
      <c r="L348" s="29">
        <v>75010.53</v>
      </c>
    </row>
  </sheetData>
  <autoFilter ref="A1:M335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2"/>
  <sheetViews>
    <sheetView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11.6640625" customWidth="1"/>
    <col min="2" max="2" width="6.77734375" bestFit="1" customWidth="1"/>
    <col min="3" max="3" width="20.109375" bestFit="1" customWidth="1"/>
    <col min="4" max="4" width="6.5546875" bestFit="1" customWidth="1"/>
    <col min="5" max="5" width="9.109375" bestFit="1" customWidth="1"/>
    <col min="6" max="6" width="12.44140625" bestFit="1" customWidth="1"/>
    <col min="7" max="7" width="14.44140625" bestFit="1" customWidth="1"/>
    <col min="8" max="8" width="12.77734375" bestFit="1" customWidth="1"/>
    <col min="9" max="9" width="11.44140625" bestFit="1" customWidth="1"/>
    <col min="10" max="10" width="10.109375" bestFit="1" customWidth="1"/>
    <col min="11" max="11" width="9.109375" bestFit="1" customWidth="1"/>
    <col min="12" max="12" width="11" bestFit="1" customWidth="1"/>
    <col min="13" max="13" width="12" bestFit="1" customWidth="1"/>
  </cols>
  <sheetData>
    <row r="1" spans="1:13" x14ac:dyDescent="0.3">
      <c r="A1" s="31" t="s">
        <v>20</v>
      </c>
      <c r="B1" s="32" t="s">
        <v>378</v>
      </c>
      <c r="C1" s="32" t="s">
        <v>20</v>
      </c>
      <c r="D1" s="32" t="s">
        <v>379</v>
      </c>
      <c r="E1" s="32" t="s">
        <v>25</v>
      </c>
      <c r="F1" s="32" t="s">
        <v>380</v>
      </c>
      <c r="G1" s="32" t="s">
        <v>381</v>
      </c>
      <c r="H1" s="32" t="s">
        <v>382</v>
      </c>
      <c r="I1" s="32" t="s">
        <v>383</v>
      </c>
      <c r="J1" s="32" t="s">
        <v>384</v>
      </c>
      <c r="K1" s="32" t="s">
        <v>385</v>
      </c>
      <c r="L1" s="32" t="s">
        <v>386</v>
      </c>
      <c r="M1" s="32" t="s">
        <v>387</v>
      </c>
    </row>
    <row r="2" spans="1:13" x14ac:dyDescent="0.3">
      <c r="A2" s="17" t="str">
        <f>IF(ISERROR(VLOOKUP(B2,MapName!A:D,4,0)),"",VLOOKUP(B2,MapName!A:D,4,0))</f>
        <v>AngloGold</v>
      </c>
      <c r="B2" t="s">
        <v>32</v>
      </c>
      <c r="C2" t="s">
        <v>388</v>
      </c>
      <c r="D2" s="19">
        <v>2160</v>
      </c>
      <c r="E2" s="30">
        <v>69.290000000000006</v>
      </c>
      <c r="F2" s="29">
        <v>213.84</v>
      </c>
      <c r="G2" s="29">
        <v>1.45</v>
      </c>
      <c r="H2" s="29">
        <v>11147.84</v>
      </c>
      <c r="I2" t="s">
        <v>389</v>
      </c>
      <c r="J2" s="29">
        <v>6198.48</v>
      </c>
      <c r="K2" s="29">
        <v>8768.16</v>
      </c>
      <c r="L2" s="29">
        <v>141.46</v>
      </c>
      <c r="M2" t="s">
        <v>390</v>
      </c>
    </row>
    <row r="3" spans="1:13" x14ac:dyDescent="0.3">
      <c r="A3" s="17" t="str">
        <f>IF(ISERROR(VLOOKUP(B3,MapName!A:D,4,0)),"",VLOOKUP(B3,MapName!A:D,4,0))</f>
        <v>Endeavour</v>
      </c>
      <c r="B3" t="s">
        <v>366</v>
      </c>
      <c r="C3" t="s">
        <v>391</v>
      </c>
      <c r="D3" s="19">
        <v>198</v>
      </c>
      <c r="E3" s="30">
        <v>3054</v>
      </c>
      <c r="F3" s="29">
        <v>-79.2</v>
      </c>
      <c r="G3" s="29">
        <v>-1.29</v>
      </c>
      <c r="H3" s="29">
        <v>6046.92</v>
      </c>
      <c r="I3" s="15" t="s">
        <v>392</v>
      </c>
      <c r="J3" s="29">
        <v>5976.7</v>
      </c>
      <c r="K3" s="29">
        <v>70.22</v>
      </c>
      <c r="L3" s="29">
        <v>1.17</v>
      </c>
      <c r="M3" t="s">
        <v>393</v>
      </c>
    </row>
    <row r="4" spans="1:13" x14ac:dyDescent="0.3">
      <c r="A4" s="17" t="str">
        <f>IF(ISERROR(VLOOKUP(B4,MapName!A:D,4,0)),"",VLOOKUP(B4,MapName!A:D,4,0))</f>
        <v>HSBC Bank</v>
      </c>
      <c r="B4" t="s">
        <v>357</v>
      </c>
      <c r="C4" t="s">
        <v>394</v>
      </c>
      <c r="D4" s="19">
        <v>281</v>
      </c>
      <c r="E4" s="30">
        <v>2308</v>
      </c>
      <c r="F4" s="29">
        <v>-16.86</v>
      </c>
      <c r="G4" s="29">
        <v>-0.26</v>
      </c>
      <c r="H4" s="29">
        <v>6485.48</v>
      </c>
      <c r="I4" s="15" t="s">
        <v>395</v>
      </c>
      <c r="J4" s="29">
        <v>6019.61</v>
      </c>
      <c r="K4" s="29">
        <v>465.87</v>
      </c>
      <c r="L4" s="29">
        <v>7.74</v>
      </c>
      <c r="M4" t="s">
        <v>396</v>
      </c>
    </row>
    <row r="5" spans="1:13" x14ac:dyDescent="0.3">
      <c r="A5" s="17" t="str">
        <f>IF(ISERROR(VLOOKUP(B5,MapName!A:D,4,0)),"",VLOOKUP(B5,MapName!A:D,4,0))</f>
        <v>Royal Dutch Shell Ord</v>
      </c>
      <c r="B5" t="s">
        <v>69</v>
      </c>
      <c r="C5" t="s">
        <v>18</v>
      </c>
      <c r="D5" s="19">
        <v>47640</v>
      </c>
      <c r="E5" s="30">
        <v>69.599999999999994</v>
      </c>
      <c r="F5" s="29">
        <v>-6.67</v>
      </c>
      <c r="G5" s="29">
        <v>-0.02</v>
      </c>
      <c r="H5" s="29">
        <v>33157.440000000002</v>
      </c>
      <c r="I5" t="s">
        <v>397</v>
      </c>
      <c r="J5" s="29">
        <v>32461.62</v>
      </c>
      <c r="K5" s="29">
        <v>695.82</v>
      </c>
      <c r="L5" s="29">
        <v>2.14</v>
      </c>
      <c r="M5" t="s">
        <v>398</v>
      </c>
    </row>
    <row r="6" spans="1:13" x14ac:dyDescent="0.3">
      <c r="A6" s="17" t="str">
        <f>IF(ISERROR(VLOOKUP(B6,MapName!A:D,4,0)),"",VLOOKUP(B6,MapName!A:D,4,0))</f>
        <v/>
      </c>
      <c r="E6" t="s">
        <v>399</v>
      </c>
      <c r="F6" s="29"/>
      <c r="G6" s="29"/>
      <c r="H6" s="29"/>
      <c r="J6" s="29"/>
      <c r="K6" s="29"/>
      <c r="L6" s="29"/>
    </row>
    <row r="7" spans="1:13" x14ac:dyDescent="0.3">
      <c r="A7" s="17" t="str">
        <f>IF(ISERROR(VLOOKUP(B7,MapName!A:D,4,0)),"",VLOOKUP(B7,MapName!A:D,4,0))</f>
        <v/>
      </c>
      <c r="E7" t="s">
        <v>400</v>
      </c>
      <c r="F7" s="29">
        <v>-102.73</v>
      </c>
      <c r="G7" s="29">
        <v>-0.35</v>
      </c>
      <c r="H7" s="29">
        <v>45689.84</v>
      </c>
      <c r="I7" s="15" t="s">
        <v>401</v>
      </c>
      <c r="J7" s="29">
        <v>44457.93</v>
      </c>
      <c r="K7" s="29">
        <v>1231.9100000000001</v>
      </c>
      <c r="L7" s="29">
        <v>2.77</v>
      </c>
    </row>
    <row r="8" spans="1:13" x14ac:dyDescent="0.3">
      <c r="A8" s="17" t="str">
        <f>IF(ISERROR(VLOOKUP(B8,MapName!A:D,4,0)),"",VLOOKUP(B8,MapName!A:D,4,0))</f>
        <v/>
      </c>
      <c r="E8" t="s">
        <v>402</v>
      </c>
      <c r="F8" s="29">
        <v>213.84</v>
      </c>
      <c r="G8" s="29">
        <v>0</v>
      </c>
      <c r="H8" s="29">
        <v>11147.84</v>
      </c>
      <c r="I8" t="s">
        <v>389</v>
      </c>
      <c r="J8" s="29">
        <v>6198.48</v>
      </c>
      <c r="K8" s="29">
        <v>8768.16</v>
      </c>
      <c r="L8" s="29">
        <v>141.46</v>
      </c>
    </row>
    <row r="16" spans="1:13" x14ac:dyDescent="0.3">
      <c r="G16" s="14"/>
      <c r="H16" s="15"/>
      <c r="L16" s="14"/>
    </row>
    <row r="17" spans="6:12" x14ac:dyDescent="0.3">
      <c r="F17" s="15"/>
      <c r="G17" s="14"/>
      <c r="H17" s="15"/>
      <c r="I17" s="15"/>
      <c r="J17" s="15"/>
      <c r="K17" s="15"/>
      <c r="L17" s="14"/>
    </row>
    <row r="18" spans="6:12" x14ac:dyDescent="0.3">
      <c r="F18" s="15"/>
      <c r="G18" s="14"/>
      <c r="H18" s="15"/>
      <c r="I18" s="15"/>
      <c r="J18" s="15"/>
      <c r="K18" s="15"/>
      <c r="L18" s="14"/>
    </row>
    <row r="19" spans="6:12" x14ac:dyDescent="0.3">
      <c r="F19" s="15"/>
      <c r="G19" s="14"/>
      <c r="H19" s="15"/>
      <c r="I19" s="15"/>
      <c r="J19" s="15"/>
      <c r="K19" s="15"/>
      <c r="L19" s="14"/>
    </row>
    <row r="21" spans="6:12" x14ac:dyDescent="0.3">
      <c r="F21" s="15"/>
      <c r="G21" s="14"/>
      <c r="H21" s="15"/>
      <c r="I21" s="15"/>
      <c r="J21" s="15"/>
      <c r="K21" s="15"/>
      <c r="L21" s="14"/>
    </row>
    <row r="22" spans="6:12" x14ac:dyDescent="0.3">
      <c r="G22" s="16"/>
      <c r="H22" s="15"/>
      <c r="L2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4" x14ac:dyDescent="0.3"/>
  <cols>
    <col min="1" max="1" width="6.77734375" bestFit="1" customWidth="1"/>
    <col min="2" max="2" width="9.21875" bestFit="1" customWidth="1"/>
    <col min="3" max="3" width="14.6640625" bestFit="1" customWidth="1"/>
    <col min="4" max="4" width="12.88671875" bestFit="1" customWidth="1"/>
  </cols>
  <sheetData>
    <row r="1" spans="1:4" x14ac:dyDescent="0.3">
      <c r="A1" t="s">
        <v>23</v>
      </c>
      <c r="B1" t="s">
        <v>24</v>
      </c>
      <c r="C1" t="s">
        <v>31</v>
      </c>
      <c r="D1" t="s">
        <v>20</v>
      </c>
    </row>
    <row r="2" spans="1:4" x14ac:dyDescent="0.3">
      <c r="A2" t="s">
        <v>403</v>
      </c>
      <c r="B2" t="s">
        <v>404</v>
      </c>
      <c r="C2" t="s">
        <v>405</v>
      </c>
      <c r="D2" t="s">
        <v>9</v>
      </c>
    </row>
    <row r="3" spans="1:4" x14ac:dyDescent="0.3">
      <c r="A3" t="s">
        <v>32</v>
      </c>
      <c r="B3" t="s">
        <v>337</v>
      </c>
      <c r="D3" t="s">
        <v>10</v>
      </c>
    </row>
    <row r="4" spans="1:4" x14ac:dyDescent="0.3">
      <c r="A4" t="s">
        <v>79</v>
      </c>
      <c r="B4">
        <v>287580</v>
      </c>
      <c r="C4" t="s">
        <v>82</v>
      </c>
      <c r="D4" t="s">
        <v>11</v>
      </c>
    </row>
    <row r="5" spans="1:4" x14ac:dyDescent="0.3">
      <c r="A5" t="s">
        <v>43</v>
      </c>
      <c r="B5" t="s">
        <v>44</v>
      </c>
      <c r="C5" t="s">
        <v>47</v>
      </c>
      <c r="D5" t="s">
        <v>12</v>
      </c>
    </row>
    <row r="6" spans="1:4" x14ac:dyDescent="0.3">
      <c r="A6" t="s">
        <v>366</v>
      </c>
      <c r="B6" t="s">
        <v>367</v>
      </c>
      <c r="D6" t="s">
        <v>406</v>
      </c>
    </row>
    <row r="7" spans="1:4" x14ac:dyDescent="0.3">
      <c r="A7" t="s">
        <v>407</v>
      </c>
      <c r="B7" t="s">
        <v>408</v>
      </c>
      <c r="C7" t="s">
        <v>409</v>
      </c>
      <c r="D7" t="s">
        <v>410</v>
      </c>
    </row>
    <row r="8" spans="1:4" x14ac:dyDescent="0.3">
      <c r="A8" t="s">
        <v>230</v>
      </c>
      <c r="B8" t="s">
        <v>231</v>
      </c>
      <c r="D8" t="s">
        <v>13</v>
      </c>
    </row>
    <row r="9" spans="1:4" x14ac:dyDescent="0.3">
      <c r="A9" t="s">
        <v>411</v>
      </c>
      <c r="B9">
        <v>925288</v>
      </c>
      <c r="C9" t="s">
        <v>412</v>
      </c>
      <c r="D9" t="s">
        <v>411</v>
      </c>
    </row>
    <row r="10" spans="1:4" x14ac:dyDescent="0.3">
      <c r="A10" t="s">
        <v>413</v>
      </c>
      <c r="B10" t="s">
        <v>414</v>
      </c>
      <c r="C10" t="s">
        <v>415</v>
      </c>
      <c r="D10" t="s">
        <v>416</v>
      </c>
    </row>
    <row r="11" spans="1:4" x14ac:dyDescent="0.3">
      <c r="A11" t="s">
        <v>417</v>
      </c>
      <c r="B11" t="s">
        <v>418</v>
      </c>
      <c r="D11" t="s">
        <v>419</v>
      </c>
    </row>
    <row r="12" spans="1:4" x14ac:dyDescent="0.3">
      <c r="A12" t="s">
        <v>420</v>
      </c>
      <c r="B12" t="s">
        <v>421</v>
      </c>
      <c r="C12" t="s">
        <v>422</v>
      </c>
      <c r="D12" t="s">
        <v>423</v>
      </c>
    </row>
    <row r="13" spans="1:4" x14ac:dyDescent="0.3">
      <c r="A13" t="s">
        <v>424</v>
      </c>
      <c r="B13">
        <v>454492</v>
      </c>
      <c r="C13" t="s">
        <v>425</v>
      </c>
      <c r="D13" t="s">
        <v>426</v>
      </c>
    </row>
    <row r="14" spans="1:4" x14ac:dyDescent="0.3">
      <c r="A14" t="s">
        <v>427</v>
      </c>
      <c r="B14">
        <v>504245</v>
      </c>
      <c r="C14" t="s">
        <v>428</v>
      </c>
      <c r="D14" t="s">
        <v>429</v>
      </c>
    </row>
    <row r="15" spans="1:4" x14ac:dyDescent="0.3">
      <c r="A15" t="s">
        <v>430</v>
      </c>
      <c r="B15" t="s">
        <v>431</v>
      </c>
      <c r="C15" t="s">
        <v>432</v>
      </c>
      <c r="D15" t="s">
        <v>433</v>
      </c>
    </row>
    <row r="16" spans="1:4" x14ac:dyDescent="0.3">
      <c r="A16" t="s">
        <v>434</v>
      </c>
      <c r="B16">
        <v>3144206</v>
      </c>
      <c r="C16" t="s">
        <v>435</v>
      </c>
      <c r="D16" t="s">
        <v>436</v>
      </c>
    </row>
    <row r="17" spans="1:4" x14ac:dyDescent="0.3">
      <c r="A17" t="s">
        <v>437</v>
      </c>
      <c r="B17">
        <v>560399</v>
      </c>
      <c r="C17" t="s">
        <v>438</v>
      </c>
      <c r="D17" t="s">
        <v>439</v>
      </c>
    </row>
    <row r="18" spans="1:4" x14ac:dyDescent="0.3">
      <c r="A18" t="s">
        <v>34</v>
      </c>
      <c r="B18" t="s">
        <v>35</v>
      </c>
      <c r="C18" t="s">
        <v>38</v>
      </c>
      <c r="D18" t="s">
        <v>17</v>
      </c>
    </row>
    <row r="19" spans="1:4" x14ac:dyDescent="0.3">
      <c r="A19" t="s">
        <v>440</v>
      </c>
      <c r="B19" t="s">
        <v>441</v>
      </c>
      <c r="C19" t="s">
        <v>442</v>
      </c>
      <c r="D19" t="s">
        <v>443</v>
      </c>
    </row>
    <row r="20" spans="1:4" x14ac:dyDescent="0.3">
      <c r="A20" t="s">
        <v>444</v>
      </c>
      <c r="B20" t="s">
        <v>445</v>
      </c>
      <c r="C20" t="s">
        <v>446</v>
      </c>
      <c r="D20" t="s">
        <v>447</v>
      </c>
    </row>
    <row r="21" spans="1:4" x14ac:dyDescent="0.3">
      <c r="A21" t="s">
        <v>448</v>
      </c>
      <c r="B21" t="s">
        <v>449</v>
      </c>
      <c r="C21" t="s">
        <v>450</v>
      </c>
      <c r="D21" t="s">
        <v>448</v>
      </c>
    </row>
    <row r="22" spans="1:4" x14ac:dyDescent="0.3">
      <c r="A22" t="s">
        <v>451</v>
      </c>
      <c r="B22" t="s">
        <v>452</v>
      </c>
      <c r="C22" t="s">
        <v>453</v>
      </c>
      <c r="D22" t="s">
        <v>454</v>
      </c>
    </row>
    <row r="23" spans="1:4" x14ac:dyDescent="0.3">
      <c r="A23" t="s">
        <v>455</v>
      </c>
      <c r="B23" t="s">
        <v>70</v>
      </c>
      <c r="C23" t="s">
        <v>73</v>
      </c>
      <c r="D23" t="s">
        <v>456</v>
      </c>
    </row>
    <row r="24" spans="1:4" x14ac:dyDescent="0.3">
      <c r="A24" t="s">
        <v>457</v>
      </c>
      <c r="B24" t="s">
        <v>458</v>
      </c>
      <c r="C24" t="s">
        <v>459</v>
      </c>
      <c r="D24" t="s">
        <v>460</v>
      </c>
    </row>
    <row r="25" spans="1:4" x14ac:dyDescent="0.3">
      <c r="A25" t="s">
        <v>461</v>
      </c>
      <c r="B25" t="s">
        <v>462</v>
      </c>
      <c r="C25" t="s">
        <v>463</v>
      </c>
      <c r="D25" t="s">
        <v>464</v>
      </c>
    </row>
    <row r="26" spans="1:4" x14ac:dyDescent="0.3">
      <c r="A26" t="s">
        <v>465</v>
      </c>
      <c r="B26" t="s">
        <v>466</v>
      </c>
      <c r="C26" t="s">
        <v>467</v>
      </c>
      <c r="D26" t="s">
        <v>423</v>
      </c>
    </row>
    <row r="27" spans="1:4" x14ac:dyDescent="0.3">
      <c r="A27" t="s">
        <v>468</v>
      </c>
      <c r="B27" t="s">
        <v>469</v>
      </c>
      <c r="C27" t="s">
        <v>470</v>
      </c>
      <c r="D27" t="s">
        <v>436</v>
      </c>
    </row>
    <row r="28" spans="1:4" x14ac:dyDescent="0.3">
      <c r="A28" t="s">
        <v>471</v>
      </c>
      <c r="B28" t="s">
        <v>472</v>
      </c>
      <c r="C28" t="s">
        <v>473</v>
      </c>
      <c r="D28" t="s">
        <v>474</v>
      </c>
    </row>
    <row r="29" spans="1:4" x14ac:dyDescent="0.3">
      <c r="A29" t="s">
        <v>357</v>
      </c>
      <c r="D29" t="s">
        <v>394</v>
      </c>
    </row>
    <row r="30" spans="1:4" x14ac:dyDescent="0.3">
      <c r="A30" t="s">
        <v>69</v>
      </c>
      <c r="D3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9.5546875" bestFit="1" customWidth="1"/>
    <col min="2" max="2" width="12.44140625" bestFit="1" customWidth="1"/>
  </cols>
  <sheetData>
    <row r="1" spans="1:2" x14ac:dyDescent="0.3">
      <c r="A1" t="s">
        <v>26</v>
      </c>
      <c r="B1" t="s">
        <v>20</v>
      </c>
    </row>
    <row r="2" spans="1:2" x14ac:dyDescent="0.3">
      <c r="A2" t="s">
        <v>40</v>
      </c>
      <c r="B2" t="s">
        <v>14</v>
      </c>
    </row>
    <row r="3" spans="1:2" x14ac:dyDescent="0.3">
      <c r="A3" t="s">
        <v>48</v>
      </c>
      <c r="B3" t="s">
        <v>15</v>
      </c>
    </row>
    <row r="4" spans="1:2" x14ac:dyDescent="0.3">
      <c r="A4" t="s">
        <v>475</v>
      </c>
      <c r="B4" t="s">
        <v>14</v>
      </c>
    </row>
    <row r="5" spans="1:2" x14ac:dyDescent="0.3">
      <c r="A5" t="s">
        <v>98</v>
      </c>
      <c r="B5" t="s">
        <v>9</v>
      </c>
    </row>
    <row r="6" spans="1:2" x14ac:dyDescent="0.3">
      <c r="A6" t="s">
        <v>114</v>
      </c>
      <c r="B6" t="s">
        <v>16</v>
      </c>
    </row>
    <row r="7" spans="1:2" x14ac:dyDescent="0.3">
      <c r="A7" t="s">
        <v>327</v>
      </c>
      <c r="B7" t="s">
        <v>12</v>
      </c>
    </row>
    <row r="8" spans="1:2" x14ac:dyDescent="0.3">
      <c r="A8" t="s">
        <v>330</v>
      </c>
      <c r="B8" t="s">
        <v>12</v>
      </c>
    </row>
  </sheetData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PnL</vt:lpstr>
      <vt:lpstr>Transactions</vt:lpstr>
      <vt:lpstr>Investments</vt:lpstr>
      <vt:lpstr>MapName</vt:lpstr>
      <vt:lpstr>MapEdgeCases</vt:lpstr>
      <vt:lpstr>Transactions!_FilterDatabase_0</vt:lpstr>
      <vt:lpstr>Transactions!_FilterDatabase_0_0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 Ta</cp:lastModifiedBy>
  <cp:revision>671</cp:revision>
  <dcterms:created xsi:type="dcterms:W3CDTF">2025-09-18T12:38:02Z</dcterms:created>
  <dcterms:modified xsi:type="dcterms:W3CDTF">2025-10-01T12:19:48Z</dcterms:modified>
  <dc:language>en-GB</dc:language>
</cp:coreProperties>
</file>