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0490" windowHeight="7620" activeTab="5"/>
  </bookViews>
  <sheets>
    <sheet name="SME NB " sheetId="7" r:id="rId1"/>
    <sheet name="SME EB INDIVIDUAL" sheetId="6" r:id="rId2"/>
    <sheet name="SME EB" sheetId="3" r:id="rId3"/>
    <sheet name="VAN NB" sheetId="4" r:id="rId4"/>
    <sheet name="Van EB" sheetId="5" r:id="rId5"/>
    <sheet name="Summary" sheetId="8" r:id="rId6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7" l="1"/>
  <c r="C3" i="3" l="1"/>
  <c r="C2" i="3"/>
  <c r="C5" i="3"/>
  <c r="B6" i="3"/>
  <c r="B5" i="3"/>
  <c r="G22" i="7" l="1"/>
  <c r="L7" i="4" l="1"/>
  <c r="K9" i="4" s="1"/>
  <c r="D6" i="4"/>
  <c r="E6" i="4" s="1"/>
  <c r="D5" i="4"/>
  <c r="E5" i="4" s="1"/>
  <c r="D4" i="4"/>
  <c r="E4" i="4" s="1"/>
  <c r="D3" i="4"/>
  <c r="E3" i="4" s="1"/>
  <c r="D2" i="4"/>
  <c r="E2" i="4" s="1"/>
  <c r="B15" i="5"/>
  <c r="J8" i="5"/>
  <c r="K8" i="5" s="1"/>
  <c r="L6" i="5"/>
  <c r="D5" i="5"/>
  <c r="E5" i="5" s="1"/>
  <c r="D4" i="5"/>
  <c r="E4" i="5" s="1"/>
  <c r="D3" i="5"/>
  <c r="E3" i="5" s="1"/>
  <c r="D2" i="5"/>
  <c r="E2" i="5" s="1"/>
  <c r="E9" i="4" l="1"/>
  <c r="F9" i="4" s="1"/>
  <c r="E8" i="5"/>
  <c r="F8" i="5" s="1"/>
  <c r="F6" i="4" l="1"/>
  <c r="G6" i="4" s="1"/>
  <c r="J6" i="4" s="1"/>
  <c r="K6" i="4" s="1"/>
  <c r="F5" i="4"/>
  <c r="G5" i="4" s="1"/>
  <c r="J5" i="4" s="1"/>
  <c r="K5" i="4" s="1"/>
  <c r="F4" i="4"/>
  <c r="G4" i="4" s="1"/>
  <c r="J4" i="4" s="1"/>
  <c r="K4" i="4" s="1"/>
  <c r="F3" i="4"/>
  <c r="G3" i="4" s="1"/>
  <c r="J3" i="4" s="1"/>
  <c r="K3" i="4" s="1"/>
  <c r="F2" i="4"/>
  <c r="G2" i="4" s="1"/>
  <c r="J2" i="4" s="1"/>
  <c r="K2" i="4" s="1"/>
  <c r="F5" i="5"/>
  <c r="G5" i="5" s="1"/>
  <c r="J5" i="5" s="1"/>
  <c r="K5" i="5" s="1"/>
  <c r="F4" i="5"/>
  <c r="G4" i="5" s="1"/>
  <c r="J4" i="5" s="1"/>
  <c r="K4" i="5" s="1"/>
  <c r="F3" i="5"/>
  <c r="G3" i="5" s="1"/>
  <c r="J3" i="5" s="1"/>
  <c r="K3" i="5" s="1"/>
  <c r="F2" i="5"/>
  <c r="G2" i="5" s="1"/>
  <c r="J2" i="5" s="1"/>
  <c r="K2" i="5" s="1"/>
  <c r="D8" i="7" l="1"/>
  <c r="E8" i="7" s="1"/>
  <c r="M8" i="7"/>
  <c r="P8" i="7" s="1"/>
  <c r="Q8" i="7" l="1"/>
  <c r="D2" i="6"/>
  <c r="E2" i="6" s="1"/>
  <c r="M2" i="6"/>
  <c r="B7" i="3"/>
  <c r="B27" i="7" l="1"/>
  <c r="D2" i="3" l="1"/>
  <c r="D3" i="3"/>
  <c r="F2" i="3"/>
  <c r="B20" i="6" s="1"/>
  <c r="D5" i="6" l="1"/>
  <c r="E5" i="6"/>
  <c r="M5" i="6"/>
  <c r="D4" i="3"/>
  <c r="D6" i="3" l="1"/>
  <c r="C4" i="3" l="1"/>
  <c r="F4" i="3" l="1"/>
  <c r="B22" i="6" s="1"/>
  <c r="C7" i="3"/>
  <c r="M3" i="6"/>
  <c r="D3" i="6"/>
  <c r="E3" i="6" s="1"/>
  <c r="M4" i="6" l="1"/>
  <c r="D4" i="6"/>
  <c r="E4" i="6" s="1"/>
  <c r="M6" i="6" l="1"/>
  <c r="M7" i="6"/>
  <c r="D6" i="6"/>
  <c r="E6" i="6" s="1"/>
  <c r="F7" i="3" l="1"/>
  <c r="B25" i="6" s="1"/>
  <c r="M10" i="7"/>
  <c r="P10" i="7" s="1"/>
  <c r="D10" i="7"/>
  <c r="E10" i="7" s="1"/>
  <c r="M9" i="7"/>
  <c r="P9" i="7" s="1"/>
  <c r="D9" i="7"/>
  <c r="E9" i="7" s="1"/>
  <c r="M7" i="7"/>
  <c r="P7" i="7" s="1"/>
  <c r="D7" i="7"/>
  <c r="E7" i="7" s="1"/>
  <c r="M6" i="7"/>
  <c r="P6" i="7" s="1"/>
  <c r="D6" i="7"/>
  <c r="E6" i="7" s="1"/>
  <c r="M5" i="7"/>
  <c r="P5" i="7" s="1"/>
  <c r="D5" i="7"/>
  <c r="E5" i="7" s="1"/>
  <c r="M4" i="7"/>
  <c r="P4" i="7" s="1"/>
  <c r="D4" i="7"/>
  <c r="E4" i="7" s="1"/>
  <c r="M3" i="7"/>
  <c r="P3" i="7" s="1"/>
  <c r="D3" i="7"/>
  <c r="E3" i="7" s="1"/>
  <c r="M2" i="7"/>
  <c r="P2" i="7" s="1"/>
  <c r="D2" i="7"/>
  <c r="E2" i="7" s="1"/>
  <c r="Q10" i="7" l="1"/>
  <c r="Q6" i="7"/>
  <c r="Q5" i="7"/>
  <c r="Q3" i="7"/>
  <c r="Q9" i="7"/>
  <c r="Q7" i="7"/>
  <c r="Q4" i="7"/>
  <c r="Q2" i="7"/>
  <c r="P12" i="7"/>
  <c r="E13" i="7"/>
  <c r="F8" i="7" s="1"/>
  <c r="G8" i="7" s="1"/>
  <c r="J8" i="7" s="1"/>
  <c r="K8" i="7" s="1"/>
  <c r="F13" i="7" l="1"/>
  <c r="F3" i="7"/>
  <c r="G3" i="7" s="1"/>
  <c r="J3" i="7" s="1"/>
  <c r="K3" i="7" s="1"/>
  <c r="F7" i="7"/>
  <c r="G7" i="7" s="1"/>
  <c r="J7" i="7" s="1"/>
  <c r="K7" i="7" s="1"/>
  <c r="F5" i="7"/>
  <c r="G5" i="7" s="1"/>
  <c r="J5" i="7" s="1"/>
  <c r="K5" i="7" s="1"/>
  <c r="F10" i="7"/>
  <c r="G10" i="7" s="1"/>
  <c r="J10" i="7" s="1"/>
  <c r="K10" i="7" s="1"/>
  <c r="F6" i="7"/>
  <c r="G6" i="7" s="1"/>
  <c r="J6" i="7" s="1"/>
  <c r="K6" i="7" s="1"/>
  <c r="F4" i="7"/>
  <c r="G4" i="7" s="1"/>
  <c r="J4" i="7" s="1"/>
  <c r="K4" i="7" s="1"/>
  <c r="F9" i="7"/>
  <c r="G9" i="7" s="1"/>
  <c r="J9" i="7" s="1"/>
  <c r="K9" i="7" s="1"/>
  <c r="F2" i="7"/>
  <c r="G2" i="7" s="1"/>
  <c r="J2" i="7" s="1"/>
  <c r="K2" i="7" s="1"/>
  <c r="N8" i="6" l="1"/>
  <c r="D7" i="6"/>
  <c r="E7" i="6" s="1"/>
  <c r="E9" i="6" l="1"/>
  <c r="F5" i="6" l="1"/>
  <c r="F2" i="6"/>
  <c r="F4" i="6"/>
  <c r="F3" i="6"/>
  <c r="F9" i="6"/>
  <c r="F6" i="6"/>
  <c r="F7" i="6"/>
  <c r="F6" i="3" l="1"/>
  <c r="F3" i="3" l="1"/>
  <c r="B21" i="6" s="1"/>
  <c r="F5" i="3" l="1"/>
  <c r="I3" i="3" s="1"/>
  <c r="B23" i="6" l="1"/>
  <c r="B24" i="6" s="1"/>
  <c r="K20" i="6" s="1"/>
  <c r="B15" i="6" l="1"/>
  <c r="B12" i="6" l="1"/>
  <c r="G2" i="6"/>
  <c r="J2" i="6" s="1"/>
  <c r="K2" i="6" s="1"/>
  <c r="G4" i="6"/>
  <c r="J4" i="6" s="1"/>
  <c r="K4" i="6" s="1"/>
  <c r="G3" i="6"/>
  <c r="J3" i="6" s="1"/>
  <c r="K3" i="6" s="1"/>
  <c r="G7" i="6"/>
  <c r="J7" i="6" s="1"/>
  <c r="K7" i="6" s="1"/>
  <c r="G6" i="6"/>
  <c r="J6" i="6" s="1"/>
  <c r="K6" i="6" s="1"/>
  <c r="G5" i="6"/>
  <c r="J5" i="6" s="1"/>
  <c r="K5" i="6" s="1"/>
</calcChain>
</file>

<file path=xl/sharedStrings.xml><?xml version="1.0" encoding="utf-8"?>
<sst xmlns="http://schemas.openxmlformats.org/spreadsheetml/2006/main" count="251" uniqueCount="99">
  <si>
    <t>Agent</t>
  </si>
  <si>
    <t>Time Off</t>
  </si>
  <si>
    <t>ft/pt</t>
  </si>
  <si>
    <t>Days Worked</t>
  </si>
  <si>
    <t>Hours Worked</t>
  </si>
  <si>
    <t>%</t>
  </si>
  <si>
    <t>Split</t>
  </si>
  <si>
    <t>Inexperience Adj</t>
  </si>
  <si>
    <t>Salary Adj</t>
  </si>
  <si>
    <t>Adjusted</t>
  </si>
  <si>
    <t>Target</t>
  </si>
  <si>
    <t>Avg Inc</t>
  </si>
  <si>
    <t>Policies</t>
  </si>
  <si>
    <t>Final</t>
  </si>
  <si>
    <t>Conversion</t>
  </si>
  <si>
    <t>Quotes</t>
  </si>
  <si>
    <t>Aimee Davies</t>
  </si>
  <si>
    <t>Elisha Perry</t>
  </si>
  <si>
    <t>Reece Bullock</t>
  </si>
  <si>
    <t>Nick Dibble</t>
  </si>
  <si>
    <t>Nikki Thomas</t>
  </si>
  <si>
    <t>Sophie Roberts</t>
  </si>
  <si>
    <t>Working Days</t>
  </si>
  <si>
    <t>Kelly Vaughan</t>
  </si>
  <si>
    <t>Total</t>
  </si>
  <si>
    <t>NB BREAKDOWN</t>
  </si>
  <si>
    <t>WEB</t>
  </si>
  <si>
    <t>T1-6</t>
  </si>
  <si>
    <t>TOTAL</t>
  </si>
  <si>
    <t>Growth</t>
  </si>
  <si>
    <t>&lt;£100</t>
  </si>
  <si>
    <t>£100-£250</t>
  </si>
  <si>
    <t>£250 - £500</t>
  </si>
  <si>
    <t>£500-£750</t>
  </si>
  <si>
    <t>£750-£1k</t>
  </si>
  <si>
    <t>£1k - £2k</t>
  </si>
  <si>
    <t>£2-3k</t>
  </si>
  <si>
    <t>£3-5k</t>
  </si>
  <si>
    <t>£5k+</t>
  </si>
  <si>
    <t>Auto CC</t>
  </si>
  <si>
    <t>Auto DD</t>
  </si>
  <si>
    <t>CC Expired</t>
  </si>
  <si>
    <t>Non Auto</t>
  </si>
  <si>
    <t>Av</t>
  </si>
  <si>
    <t>Placement</t>
  </si>
  <si>
    <t>Dan Veal</t>
  </si>
  <si>
    <t>VAN EB</t>
  </si>
  <si>
    <t>VAN NB</t>
  </si>
  <si>
    <t>Diane Barnaby</t>
  </si>
  <si>
    <t>Martin Haskins</t>
  </si>
  <si>
    <t>Paul Rogers</t>
  </si>
  <si>
    <t>Lee Powell</t>
  </si>
  <si>
    <t>Tony Lewis</t>
  </si>
  <si>
    <t>Hayley Donovan</t>
  </si>
  <si>
    <t>EB</t>
  </si>
  <si>
    <t>Steve Medway</t>
  </si>
  <si>
    <t>Louise Bray</t>
  </si>
  <si>
    <t>Auto</t>
  </si>
  <si>
    <t>Kelly Mordecai</t>
  </si>
  <si>
    <t>EB BREAKDOWN</t>
  </si>
  <si>
    <t>Jessica Pope</t>
  </si>
  <si>
    <t>Agents</t>
  </si>
  <si>
    <t>Aimee Matthews</t>
  </si>
  <si>
    <t>Auto (Diane)</t>
  </si>
  <si>
    <t>Sheryl Summers</t>
  </si>
  <si>
    <t>Wayne Jenner</t>
  </si>
  <si>
    <t>Kirsty</t>
  </si>
  <si>
    <t>Auto into EB</t>
  </si>
  <si>
    <t>Amy</t>
  </si>
  <si>
    <t>Nicola Christensen</t>
  </si>
  <si>
    <t>M</t>
  </si>
  <si>
    <t>Natalie Paul</t>
  </si>
  <si>
    <t>Paul Hoskins</t>
  </si>
  <si>
    <t>Daily Quotes</t>
  </si>
  <si>
    <t>Catherine Thomas</t>
  </si>
  <si>
    <t xml:space="preserve">Keira Saunders </t>
  </si>
  <si>
    <t>SME NB - Tier 3</t>
  </si>
  <si>
    <t>SME NB - Tier 2</t>
  </si>
  <si>
    <t>SME M (NB)</t>
  </si>
  <si>
    <t>Daniel Veall</t>
  </si>
  <si>
    <t>Team</t>
  </si>
  <si>
    <t>New Business</t>
  </si>
  <si>
    <t>TGSL Name</t>
  </si>
  <si>
    <t>DEPT</t>
  </si>
  <si>
    <t>HierarchyMonthID</t>
  </si>
  <si>
    <t>MonthlyTarget</t>
  </si>
  <si>
    <t>Existing Business</t>
  </si>
  <si>
    <t>SME RNL</t>
  </si>
  <si>
    <t>Kirsty Harley</t>
  </si>
  <si>
    <t>Van - NB</t>
  </si>
  <si>
    <t>Van - EB</t>
  </si>
  <si>
    <t>Amy Jayne Thomas</t>
  </si>
  <si>
    <t>Diane Verity</t>
  </si>
  <si>
    <t>SME RNL - Tier 3 (Admin)</t>
  </si>
  <si>
    <t>Chris Harvey</t>
  </si>
  <si>
    <t>David Kaminski</t>
  </si>
  <si>
    <t>M RNL</t>
  </si>
  <si>
    <t>Auto Renewal</t>
  </si>
  <si>
    <t>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</si>
</sst>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0" borderId="0" xfId="0" applyNumberFormat="1"/>
    <xf numFmtId="8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8" fontId="0" fillId="0" borderId="0" xfId="0" applyNumberFormat="1" applyBorder="1"/>
    <xf numFmtId="6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/>
    <xf numFmtId="165" fontId="3" fillId="0" borderId="1" xfId="0" applyNumberFormat="1" applyFont="1" applyBorder="1"/>
    <xf numFmtId="0" fontId="1" fillId="6" borderId="0" xfId="0" applyFont="1" applyFill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8" fontId="1" fillId="6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/>
    <xf numFmtId="0" fontId="1" fillId="0" borderId="1" xfId="0" applyFont="1" applyBorder="1" applyAlignment="1">
      <alignment horizontal="center"/>
    </xf>
    <xf numFmtId="6" fontId="0" fillId="0" borderId="1" xfId="0" applyNumberFormat="1" applyBorder="1"/>
    <xf numFmtId="8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165" fontId="3" fillId="0" borderId="1" xfId="0" applyNumberFormat="1" applyFont="1" applyFill="1" applyBorder="1"/>
    <xf numFmtId="0" fontId="4" fillId="6" borderId="1" xfId="1" applyFont="1" applyFill="1" applyBorder="1" applyAlignment="1">
      <alignment horizontal="center" vertical="center"/>
    </xf>
    <xf numFmtId="165" fontId="4" fillId="6" borderId="1" xfId="0" applyNumberFormat="1" applyFont="1" applyFill="1" applyBorder="1"/>
    <xf numFmtId="0" fontId="2" fillId="0" borderId="1" xfId="0" applyFont="1" applyBorder="1"/>
    <xf numFmtId="0" fontId="4" fillId="0" borderId="0" xfId="0" applyFont="1"/>
    <xf numFmtId="165" fontId="2" fillId="0" borderId="1" xfId="0" applyNumberFormat="1" applyFont="1" applyBorder="1" applyAlignment="1">
      <alignment horizontal="center" vertical="center"/>
    </xf>
    <xf numFmtId="6" fontId="3" fillId="0" borderId="0" xfId="0" applyNumberFormat="1" applyFont="1"/>
    <xf numFmtId="165" fontId="2" fillId="0" borderId="1" xfId="0" applyNumberFormat="1" applyFont="1" applyBorder="1"/>
    <xf numFmtId="0" fontId="1" fillId="6" borderId="0" xfId="0" applyFont="1" applyFill="1" applyBorder="1"/>
    <xf numFmtId="164" fontId="1" fillId="6" borderId="0" xfId="0" applyNumberFormat="1" applyFont="1" applyFill="1" applyBorder="1"/>
    <xf numFmtId="0" fontId="0" fillId="6" borderId="0" xfId="0" applyFill="1" applyBorder="1"/>
    <xf numFmtId="164" fontId="0" fillId="6" borderId="0" xfId="0" applyNumberFormat="1" applyFill="1" applyBorder="1"/>
    <xf numFmtId="165" fontId="0" fillId="6" borderId="0" xfId="0" applyNumberFormat="1" applyFill="1" applyBorder="1"/>
    <xf numFmtId="165" fontId="5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" fontId="8" fillId="0" borderId="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4" borderId="0" xfId="0" applyFill="1"/>
    <xf numFmtId="0" fontId="6" fillId="5" borderId="5" xfId="0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workbookViewId="0">
      <selection activeCell="B25" sqref="B25"/>
    </sheetView>
  </sheetViews>
  <sheetFormatPr defaultRowHeight="15" x14ac:dyDescent="0.25"/>
  <cols>
    <col min="1" max="1" width="14" bestFit="1" customWidth="1"/>
    <col min="4" max="4" width="11.42578125" bestFit="1" customWidth="1"/>
    <col min="5" max="5" width="12.28515625" bestFit="1" customWidth="1"/>
    <col min="6" max="6" width="7.7109375" bestFit="1" customWidth="1"/>
    <col min="7" max="7" width="9.85546875" bestFit="1" customWidth="1"/>
    <col min="8" max="8" width="14.140625" bestFit="1" customWidth="1"/>
    <col min="9" max="9" width="11.140625" bestFit="1" customWidth="1"/>
    <col min="10" max="11" width="10.85546875" bestFit="1" customWidth="1"/>
    <col min="15" max="15" width="9.85546875" bestFit="1" customWidth="1"/>
    <col min="17" max="17" width="12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73</v>
      </c>
    </row>
    <row r="2" spans="1:17" x14ac:dyDescent="0.25">
      <c r="A2" s="3" t="s">
        <v>16</v>
      </c>
      <c r="B2" s="4">
        <v>0</v>
      </c>
      <c r="C2" s="2">
        <v>0.43</v>
      </c>
      <c r="D2" s="2">
        <f t="shared" ref="D2:D10" si="0">$B$14-B2</f>
        <v>20</v>
      </c>
      <c r="E2" s="2">
        <f t="shared" ref="E2:E10" si="1">7.5*D2*C2</f>
        <v>64.5</v>
      </c>
      <c r="F2" s="5">
        <f t="shared" ref="F2:F10" si="2">E2/$E$13</f>
        <v>5.9065934065934064E-2</v>
      </c>
      <c r="G2" s="6">
        <f t="shared" ref="G2:G10" si="3">$B$19*F2</f>
        <v>6591.6991758241757</v>
      </c>
      <c r="H2" s="7">
        <v>1</v>
      </c>
      <c r="I2" s="6"/>
      <c r="J2" s="6">
        <f>G2*H2</f>
        <v>6591.6991758241757</v>
      </c>
      <c r="K2" s="6">
        <f t="shared" ref="K2:K10" si="4">J2*$K$13</f>
        <v>6591.6991758241757</v>
      </c>
      <c r="L2" s="8">
        <v>121</v>
      </c>
      <c r="M2" s="9">
        <f>N2/L2</f>
        <v>53.719008264462808</v>
      </c>
      <c r="N2" s="10">
        <v>6500</v>
      </c>
      <c r="O2" s="11">
        <v>0.35</v>
      </c>
      <c r="P2" s="9">
        <f>M2/O2</f>
        <v>153.48288075560802</v>
      </c>
      <c r="Q2" s="78">
        <f>P2/D2</f>
        <v>7.6741440377804011</v>
      </c>
    </row>
    <row r="3" spans="1:17" x14ac:dyDescent="0.25">
      <c r="A3" s="3" t="s">
        <v>18</v>
      </c>
      <c r="B3" s="4">
        <v>0</v>
      </c>
      <c r="C3" s="2">
        <v>1</v>
      </c>
      <c r="D3" s="2">
        <f t="shared" si="0"/>
        <v>20</v>
      </c>
      <c r="E3" s="2">
        <f t="shared" si="1"/>
        <v>150</v>
      </c>
      <c r="F3" s="5">
        <f t="shared" si="2"/>
        <v>0.13736263736263737</v>
      </c>
      <c r="G3" s="6">
        <f t="shared" si="3"/>
        <v>15329.532967032968</v>
      </c>
      <c r="H3" s="7">
        <v>1</v>
      </c>
      <c r="I3" s="6"/>
      <c r="J3" s="6">
        <f t="shared" ref="J3:J10" si="5">G3*H3</f>
        <v>15329.532967032968</v>
      </c>
      <c r="K3" s="6">
        <f t="shared" si="4"/>
        <v>15329.532967032968</v>
      </c>
      <c r="L3" s="8">
        <v>210</v>
      </c>
      <c r="M3" s="9">
        <f t="shared" ref="M3:M10" si="6">N3/L3</f>
        <v>85.714285714285708</v>
      </c>
      <c r="N3" s="10">
        <v>18000</v>
      </c>
      <c r="O3" s="11">
        <v>0.35</v>
      </c>
      <c r="P3" s="9">
        <f t="shared" ref="P3:P10" si="7">M3/O3</f>
        <v>244.89795918367346</v>
      </c>
      <c r="Q3" s="78">
        <f t="shared" ref="Q3:Q10" si="8">P3/D3</f>
        <v>12.244897959183673</v>
      </c>
    </row>
    <row r="4" spans="1:17" x14ac:dyDescent="0.25">
      <c r="A4" s="3" t="s">
        <v>19</v>
      </c>
      <c r="B4" s="4">
        <v>0</v>
      </c>
      <c r="C4" s="2">
        <v>1</v>
      </c>
      <c r="D4" s="2">
        <f t="shared" si="0"/>
        <v>20</v>
      </c>
      <c r="E4" s="2">
        <f t="shared" si="1"/>
        <v>150</v>
      </c>
      <c r="F4" s="5">
        <f t="shared" si="2"/>
        <v>0.13736263736263737</v>
      </c>
      <c r="G4" s="6">
        <f t="shared" si="3"/>
        <v>15329.532967032968</v>
      </c>
      <c r="H4" s="7">
        <v>0.7</v>
      </c>
      <c r="I4" s="6"/>
      <c r="J4" s="6">
        <f t="shared" si="5"/>
        <v>10730.673076923078</v>
      </c>
      <c r="K4" s="6">
        <f t="shared" si="4"/>
        <v>10730.673076923078</v>
      </c>
      <c r="L4" s="8">
        <v>93</v>
      </c>
      <c r="M4" s="9">
        <f t="shared" si="6"/>
        <v>115.59139784946237</v>
      </c>
      <c r="N4" s="10">
        <v>10750</v>
      </c>
      <c r="O4" s="11">
        <v>0.35</v>
      </c>
      <c r="P4" s="9">
        <f t="shared" si="7"/>
        <v>330.26113671274965</v>
      </c>
      <c r="Q4" s="78">
        <f t="shared" si="8"/>
        <v>16.513056835637482</v>
      </c>
    </row>
    <row r="5" spans="1:17" x14ac:dyDescent="0.25">
      <c r="A5" s="3" t="s">
        <v>20</v>
      </c>
      <c r="B5" s="4">
        <v>2</v>
      </c>
      <c r="C5" s="2">
        <v>1</v>
      </c>
      <c r="D5" s="2">
        <f t="shared" si="0"/>
        <v>18</v>
      </c>
      <c r="E5" s="2">
        <f t="shared" si="1"/>
        <v>135</v>
      </c>
      <c r="F5" s="5">
        <f t="shared" si="2"/>
        <v>0.12362637362637363</v>
      </c>
      <c r="G5" s="6">
        <f t="shared" si="3"/>
        <v>13796.579670329671</v>
      </c>
      <c r="H5" s="7">
        <v>1</v>
      </c>
      <c r="I5" s="6"/>
      <c r="J5" s="6">
        <f t="shared" si="5"/>
        <v>13796.579670329671</v>
      </c>
      <c r="K5" s="6">
        <f t="shared" si="4"/>
        <v>13796.579670329671</v>
      </c>
      <c r="L5" s="8">
        <v>152</v>
      </c>
      <c r="M5" s="9">
        <f t="shared" si="6"/>
        <v>85.526315789473685</v>
      </c>
      <c r="N5" s="10">
        <v>13000</v>
      </c>
      <c r="O5" s="11">
        <v>0.35</v>
      </c>
      <c r="P5" s="9">
        <f t="shared" si="7"/>
        <v>244.3609022556391</v>
      </c>
      <c r="Q5" s="78">
        <f t="shared" si="8"/>
        <v>13.57560568086884</v>
      </c>
    </row>
    <row r="6" spans="1:17" x14ac:dyDescent="0.25">
      <c r="A6" s="3" t="s">
        <v>23</v>
      </c>
      <c r="B6" s="4">
        <v>0</v>
      </c>
      <c r="C6" s="1">
        <v>1</v>
      </c>
      <c r="D6" s="2">
        <f t="shared" si="0"/>
        <v>20</v>
      </c>
      <c r="E6" s="2">
        <f t="shared" si="1"/>
        <v>150</v>
      </c>
      <c r="F6" s="5">
        <f t="shared" si="2"/>
        <v>0.13736263736263737</v>
      </c>
      <c r="G6" s="6">
        <f t="shared" si="3"/>
        <v>15329.532967032968</v>
      </c>
      <c r="H6" s="7">
        <v>1</v>
      </c>
      <c r="I6" s="6"/>
      <c r="J6" s="6">
        <f t="shared" si="5"/>
        <v>15329.532967032968</v>
      </c>
      <c r="K6" s="6">
        <f t="shared" si="4"/>
        <v>15329.532967032968</v>
      </c>
      <c r="L6" s="8">
        <v>188</v>
      </c>
      <c r="M6" s="9">
        <f t="shared" si="6"/>
        <v>44.414893617021278</v>
      </c>
      <c r="N6" s="10">
        <v>8350</v>
      </c>
      <c r="O6" s="11">
        <v>0.35</v>
      </c>
      <c r="P6" s="9">
        <f t="shared" si="7"/>
        <v>126.89969604863224</v>
      </c>
      <c r="Q6" s="78">
        <f t="shared" si="8"/>
        <v>6.344984802431612</v>
      </c>
    </row>
    <row r="7" spans="1:17" x14ac:dyDescent="0.25">
      <c r="A7" s="3" t="s">
        <v>45</v>
      </c>
      <c r="B7" s="4">
        <v>0</v>
      </c>
      <c r="C7" s="1">
        <v>1</v>
      </c>
      <c r="D7" s="2">
        <f t="shared" si="0"/>
        <v>20</v>
      </c>
      <c r="E7" s="2">
        <f t="shared" si="1"/>
        <v>150</v>
      </c>
      <c r="F7" s="5">
        <f t="shared" si="2"/>
        <v>0.13736263736263737</v>
      </c>
      <c r="G7" s="6">
        <f t="shared" si="3"/>
        <v>15329.532967032968</v>
      </c>
      <c r="H7" s="7">
        <v>1.6</v>
      </c>
      <c r="I7" s="6"/>
      <c r="J7" s="6">
        <f t="shared" si="5"/>
        <v>24527.252747252751</v>
      </c>
      <c r="K7" s="6">
        <f t="shared" si="4"/>
        <v>24527.252747252751</v>
      </c>
      <c r="L7" s="8">
        <v>292</v>
      </c>
      <c r="M7" s="9">
        <f t="shared" si="6"/>
        <v>78.767123287671239</v>
      </c>
      <c r="N7" s="10">
        <v>23000</v>
      </c>
      <c r="O7" s="11">
        <v>0.35</v>
      </c>
      <c r="P7" s="9">
        <f t="shared" si="7"/>
        <v>225.04892367906069</v>
      </c>
      <c r="Q7" s="78">
        <f t="shared" si="8"/>
        <v>11.252446183953035</v>
      </c>
    </row>
    <row r="8" spans="1:17" x14ac:dyDescent="0.25">
      <c r="A8" s="3" t="s">
        <v>71</v>
      </c>
      <c r="B8" s="4">
        <v>0</v>
      </c>
      <c r="C8" s="1">
        <v>1</v>
      </c>
      <c r="D8" s="2">
        <f t="shared" ref="D8" si="9">$B$14-B8</f>
        <v>20</v>
      </c>
      <c r="E8" s="2">
        <f t="shared" ref="E8" si="10">7.5*D8*C8</f>
        <v>150</v>
      </c>
      <c r="F8" s="5">
        <f t="shared" ref="F8" si="11">E8/$E$13</f>
        <v>0.13736263736263737</v>
      </c>
      <c r="G8" s="6">
        <f t="shared" ref="G8" si="12">$B$19*F8</f>
        <v>15329.532967032968</v>
      </c>
      <c r="H8" s="7">
        <v>0.3</v>
      </c>
      <c r="I8" s="6"/>
      <c r="J8" s="6">
        <f t="shared" ref="J8" si="13">G8*H8</f>
        <v>4598.8598901098903</v>
      </c>
      <c r="K8" s="6">
        <f t="shared" ref="K8" si="14">J8*$K$13</f>
        <v>4598.8598901098903</v>
      </c>
      <c r="L8" s="8">
        <v>90</v>
      </c>
      <c r="M8" s="9">
        <f t="shared" ref="M8" si="15">N8/L8</f>
        <v>50</v>
      </c>
      <c r="N8" s="10">
        <v>4500</v>
      </c>
      <c r="O8" s="11">
        <v>0.35</v>
      </c>
      <c r="P8" s="9">
        <f t="shared" ref="P8" si="16">M8/O8</f>
        <v>142.85714285714286</v>
      </c>
      <c r="Q8" s="78">
        <f t="shared" si="8"/>
        <v>7.1428571428571432</v>
      </c>
    </row>
    <row r="9" spans="1:17" x14ac:dyDescent="0.25">
      <c r="A9" s="3" t="s">
        <v>21</v>
      </c>
      <c r="B9" s="4">
        <v>1</v>
      </c>
      <c r="C9" s="2">
        <v>1</v>
      </c>
      <c r="D9" s="2">
        <f t="shared" si="0"/>
        <v>19</v>
      </c>
      <c r="E9" s="2">
        <f t="shared" si="1"/>
        <v>142.5</v>
      </c>
      <c r="F9" s="5">
        <f t="shared" si="2"/>
        <v>0.1304945054945055</v>
      </c>
      <c r="G9" s="6">
        <f t="shared" si="3"/>
        <v>14563.05631868132</v>
      </c>
      <c r="H9" s="7">
        <v>1</v>
      </c>
      <c r="I9" s="6"/>
      <c r="J9" s="6">
        <f t="shared" si="5"/>
        <v>14563.05631868132</v>
      </c>
      <c r="K9" s="6">
        <f t="shared" si="4"/>
        <v>14563.05631868132</v>
      </c>
      <c r="L9" s="8">
        <v>178</v>
      </c>
      <c r="M9" s="9">
        <f t="shared" si="6"/>
        <v>89.887640449438209</v>
      </c>
      <c r="N9" s="10">
        <v>16000</v>
      </c>
      <c r="O9" s="11">
        <v>0.35</v>
      </c>
      <c r="P9" s="9">
        <f t="shared" si="7"/>
        <v>256.82182985553777</v>
      </c>
      <c r="Q9" s="78">
        <f t="shared" si="8"/>
        <v>13.516938413449356</v>
      </c>
    </row>
    <row r="10" spans="1:17" x14ac:dyDescent="0.25">
      <c r="A10" s="3" t="s">
        <v>55</v>
      </c>
      <c r="B10" s="4">
        <v>0</v>
      </c>
      <c r="C10" s="2">
        <v>1</v>
      </c>
      <c r="D10" s="2">
        <f t="shared" si="0"/>
        <v>20</v>
      </c>
      <c r="E10" s="2">
        <f t="shared" si="1"/>
        <v>150</v>
      </c>
      <c r="F10" s="5">
        <f t="shared" si="2"/>
        <v>0.13736263736263737</v>
      </c>
      <c r="G10" s="6">
        <f t="shared" si="3"/>
        <v>15329.532967032968</v>
      </c>
      <c r="H10" s="7">
        <v>0.6</v>
      </c>
      <c r="I10" s="6"/>
      <c r="J10" s="6">
        <f t="shared" si="5"/>
        <v>9197.7197802197807</v>
      </c>
      <c r="K10" s="6">
        <f t="shared" si="4"/>
        <v>9197.7197802197807</v>
      </c>
      <c r="L10" s="8">
        <v>117</v>
      </c>
      <c r="M10" s="9">
        <f t="shared" si="6"/>
        <v>72.649572649572647</v>
      </c>
      <c r="N10" s="10">
        <v>8500</v>
      </c>
      <c r="O10" s="11">
        <v>0.35</v>
      </c>
      <c r="P10" s="9">
        <f t="shared" si="7"/>
        <v>207.57020757020757</v>
      </c>
      <c r="Q10" s="78">
        <f t="shared" si="8"/>
        <v>10.378510378510379</v>
      </c>
    </row>
    <row r="11" spans="1:17" x14ac:dyDescent="0.25">
      <c r="A11" s="26" t="s">
        <v>75</v>
      </c>
      <c r="B11" s="79"/>
      <c r="C11" s="27"/>
      <c r="D11" s="27"/>
      <c r="E11" s="36"/>
      <c r="F11" s="37"/>
      <c r="G11" s="15"/>
      <c r="H11" s="28"/>
      <c r="I11" s="15"/>
      <c r="J11" s="15"/>
      <c r="K11" s="15"/>
      <c r="L11" s="29"/>
      <c r="M11" s="30"/>
      <c r="N11" s="80">
        <v>3000</v>
      </c>
      <c r="O11" s="31"/>
      <c r="P11" s="30"/>
      <c r="Q11" s="81"/>
    </row>
    <row r="12" spans="1:17" x14ac:dyDescent="0.25">
      <c r="A12" s="26"/>
      <c r="B12" s="27"/>
      <c r="C12" s="27"/>
      <c r="D12" s="27"/>
      <c r="E12" s="36"/>
      <c r="F12" s="37"/>
      <c r="G12" s="15"/>
      <c r="H12" s="28"/>
      <c r="I12" s="15"/>
      <c r="J12" s="15"/>
      <c r="K12" s="15"/>
      <c r="L12" s="29"/>
      <c r="M12" s="30"/>
      <c r="N12" s="18">
        <f>SUM(N2:N11)</f>
        <v>111600</v>
      </c>
      <c r="P12" s="25">
        <f>SUM(P2:P10)</f>
        <v>1932.2006789182515</v>
      </c>
    </row>
    <row r="13" spans="1:17" x14ac:dyDescent="0.25">
      <c r="A13" s="12"/>
      <c r="B13" s="12"/>
      <c r="C13" s="12"/>
      <c r="D13" s="12"/>
      <c r="E13" s="1">
        <f>SUM(E2:E9)</f>
        <v>1092</v>
      </c>
      <c r="F13" s="13">
        <f>E13/$E$13</f>
        <v>1</v>
      </c>
      <c r="G13" s="14"/>
      <c r="H13" s="12"/>
      <c r="I13" s="12"/>
      <c r="J13" s="15"/>
      <c r="K13" s="12">
        <v>1</v>
      </c>
    </row>
    <row r="14" spans="1:17" x14ac:dyDescent="0.25">
      <c r="A14" s="3" t="s">
        <v>22</v>
      </c>
      <c r="B14" s="4">
        <v>20</v>
      </c>
      <c r="C14" s="12"/>
      <c r="D14" s="12"/>
      <c r="E14" s="12"/>
      <c r="F14" s="16"/>
      <c r="G14" s="14"/>
      <c r="H14" s="12"/>
      <c r="I14" s="12"/>
      <c r="J14" s="15"/>
      <c r="K14" s="12"/>
    </row>
    <row r="15" spans="1:17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34"/>
      <c r="K15" s="34"/>
      <c r="L15" s="31"/>
      <c r="M15" s="31"/>
      <c r="N15" s="31"/>
    </row>
    <row r="16" spans="1:17" x14ac:dyDescent="0.25">
      <c r="A16" s="12"/>
      <c r="B16" s="12"/>
      <c r="C16" s="12"/>
      <c r="D16" s="12"/>
      <c r="E16" s="34"/>
      <c r="F16" s="12"/>
      <c r="G16" s="12"/>
      <c r="H16" s="12"/>
      <c r="I16" s="12"/>
      <c r="J16" s="34"/>
      <c r="K16" s="34"/>
      <c r="L16" s="27"/>
      <c r="M16" s="27"/>
      <c r="N16" s="31"/>
    </row>
    <row r="17" spans="1:14" x14ac:dyDescent="0.25">
      <c r="A17" s="34"/>
      <c r="B17" s="34"/>
      <c r="C17" s="12"/>
      <c r="D17" s="12"/>
      <c r="E17" s="29"/>
      <c r="F17" s="12"/>
      <c r="G17" s="12"/>
      <c r="H17" s="35"/>
      <c r="I17" s="35"/>
      <c r="J17" s="35"/>
      <c r="K17" s="35"/>
      <c r="L17" s="31"/>
      <c r="M17" s="31"/>
      <c r="N17" s="31"/>
    </row>
    <row r="18" spans="1:14" x14ac:dyDescent="0.25">
      <c r="A18" s="34"/>
      <c r="B18" s="29"/>
      <c r="C18" s="12"/>
      <c r="D18" s="12"/>
      <c r="E18" s="34"/>
      <c r="F18" s="12"/>
      <c r="G18" s="12"/>
      <c r="H18" s="48"/>
      <c r="I18" s="49"/>
      <c r="J18" s="49"/>
      <c r="K18" s="35"/>
    </row>
    <row r="19" spans="1:14" x14ac:dyDescent="0.25">
      <c r="A19" s="1" t="s">
        <v>27</v>
      </c>
      <c r="B19" s="8">
        <v>111599</v>
      </c>
      <c r="C19" s="12"/>
      <c r="D19" s="12"/>
      <c r="E19" s="34"/>
      <c r="F19" s="12"/>
      <c r="G19" s="12"/>
      <c r="H19" s="50"/>
      <c r="I19" s="51"/>
      <c r="J19" s="51"/>
      <c r="K19" s="35"/>
    </row>
    <row r="20" spans="1:14" x14ac:dyDescent="0.25">
      <c r="A20" s="1" t="s">
        <v>24</v>
      </c>
      <c r="B20" s="10">
        <v>111599</v>
      </c>
      <c r="C20" s="12"/>
      <c r="D20" s="12"/>
      <c r="E20" s="34"/>
      <c r="F20" s="12"/>
      <c r="G20" s="12"/>
      <c r="H20" s="50"/>
      <c r="I20" s="51"/>
      <c r="J20" s="51"/>
      <c r="K20" s="35"/>
    </row>
    <row r="21" spans="1:14" x14ac:dyDescent="0.25">
      <c r="A21" s="17"/>
      <c r="B21" s="17"/>
      <c r="C21" s="17"/>
      <c r="D21" s="17"/>
      <c r="E21" s="57"/>
      <c r="F21" s="17"/>
      <c r="G21" s="17">
        <v>139099</v>
      </c>
      <c r="H21" s="50"/>
      <c r="I21" s="51"/>
      <c r="J21" s="51"/>
      <c r="K21" s="35"/>
    </row>
    <row r="22" spans="1:14" x14ac:dyDescent="0.25">
      <c r="A22" s="17"/>
      <c r="B22" s="17"/>
      <c r="C22" s="17"/>
      <c r="D22" s="17"/>
      <c r="E22" s="17"/>
      <c r="F22" s="17"/>
      <c r="G22" s="57">
        <f>G21-B24-B25</f>
        <v>111599</v>
      </c>
      <c r="H22" s="50"/>
      <c r="I22" s="51"/>
      <c r="J22" s="51"/>
      <c r="K22" s="35"/>
    </row>
    <row r="23" spans="1:14" x14ac:dyDescent="0.25">
      <c r="A23" s="82" t="s">
        <v>25</v>
      </c>
      <c r="B23" s="82"/>
      <c r="C23" s="17"/>
      <c r="D23" s="17"/>
      <c r="E23" s="17"/>
      <c r="F23" s="17"/>
      <c r="G23" s="17"/>
      <c r="H23" s="52"/>
      <c r="I23" s="51"/>
      <c r="J23" s="53"/>
      <c r="K23" s="35"/>
    </row>
    <row r="24" spans="1:14" x14ac:dyDescent="0.25">
      <c r="A24" s="62" t="s">
        <v>70</v>
      </c>
      <c r="B24" s="69">
        <v>10000</v>
      </c>
      <c r="C24" s="17"/>
      <c r="D24" s="17"/>
      <c r="E24" s="17"/>
      <c r="F24" s="17"/>
      <c r="G24" s="17"/>
      <c r="H24" s="52"/>
      <c r="I24" s="51"/>
      <c r="J24" s="53"/>
      <c r="K24" s="35"/>
    </row>
    <row r="25" spans="1:14" x14ac:dyDescent="0.25">
      <c r="A25" s="1" t="s">
        <v>26</v>
      </c>
      <c r="B25" s="8">
        <v>17500</v>
      </c>
      <c r="C25" s="17"/>
      <c r="D25" s="17"/>
      <c r="E25" s="57"/>
      <c r="F25" s="17"/>
      <c r="G25" s="17"/>
      <c r="H25" s="35"/>
      <c r="I25" s="35"/>
      <c r="J25" s="35"/>
      <c r="K25" s="35"/>
    </row>
    <row r="26" spans="1:14" x14ac:dyDescent="0.25">
      <c r="A26" s="1" t="s">
        <v>27</v>
      </c>
      <c r="B26" s="8">
        <v>111599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1:14" x14ac:dyDescent="0.25">
      <c r="A27" s="1" t="s">
        <v>28</v>
      </c>
      <c r="B27" s="8">
        <f>SUM(B24:B26)</f>
        <v>139099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1:14" x14ac:dyDescent="0.25">
      <c r="C28" s="17"/>
      <c r="D28" s="17"/>
      <c r="E28" s="17"/>
      <c r="F28" s="17"/>
      <c r="G28" s="17"/>
      <c r="H28" s="17"/>
      <c r="I28" s="17"/>
      <c r="J28" s="17"/>
      <c r="K28" s="17"/>
    </row>
  </sheetData>
  <mergeCells count="1">
    <mergeCell ref="A23:B23"/>
  </mergeCells>
  <pageMargins left="0.25" right="0.25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workbookViewId="0">
      <selection activeCell="B15" sqref="B15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11.42578125" bestFit="1" customWidth="1"/>
    <col min="5" max="5" width="12.28515625" bestFit="1" customWidth="1"/>
    <col min="6" max="6" width="10.85546875" bestFit="1" customWidth="1"/>
    <col min="7" max="7" width="9.85546875" bestFit="1" customWidth="1"/>
    <col min="8" max="8" width="14.140625" bestFit="1" customWidth="1"/>
    <col min="9" max="9" width="9" bestFit="1" customWidth="1"/>
    <col min="10" max="11" width="10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5" x14ac:dyDescent="0.25">
      <c r="A2" s="58" t="s">
        <v>74</v>
      </c>
      <c r="B2" s="4">
        <v>3</v>
      </c>
      <c r="C2" s="2">
        <v>0.43</v>
      </c>
      <c r="D2" s="2">
        <f t="shared" ref="D2" si="0">$B$10-B2</f>
        <v>17</v>
      </c>
      <c r="E2" s="2">
        <f t="shared" ref="E2:E7" si="1">7.5*D2*C2</f>
        <v>54.824999999999996</v>
      </c>
      <c r="F2" s="5">
        <f t="shared" ref="F2" si="2">E2/$E$9</f>
        <v>7.007957051097688E-2</v>
      </c>
      <c r="G2" s="6">
        <f t="shared" ref="G2" si="3">$B$15*F2</f>
        <v>6128.9420182532822</v>
      </c>
      <c r="H2" s="7">
        <v>0.4</v>
      </c>
      <c r="I2" s="6"/>
      <c r="J2" s="6">
        <f t="shared" ref="J2:J7" si="4">G2*H2</f>
        <v>2451.5768073013128</v>
      </c>
      <c r="K2" s="6">
        <f t="shared" ref="K2" si="5">J2*$K$9</f>
        <v>2451.5768073013128</v>
      </c>
      <c r="L2" s="8">
        <v>141</v>
      </c>
      <c r="M2" s="9">
        <f t="shared" ref="M2:M7" si="6">N2/L2</f>
        <v>21.276595744680851</v>
      </c>
      <c r="N2" s="77">
        <v>3000</v>
      </c>
      <c r="O2" s="70"/>
    </row>
    <row r="3" spans="1:15" x14ac:dyDescent="0.25">
      <c r="A3" s="3" t="s">
        <v>17</v>
      </c>
      <c r="B3" s="4">
        <v>0</v>
      </c>
      <c r="C3" s="2">
        <v>1</v>
      </c>
      <c r="D3" s="2">
        <f>$B$10-B3</f>
        <v>20</v>
      </c>
      <c r="E3" s="2">
        <f t="shared" ref="E3" si="7">7.5*D3*C3</f>
        <v>150</v>
      </c>
      <c r="F3" s="5">
        <f>E3/$E$9</f>
        <v>0.19173617102866455</v>
      </c>
      <c r="G3" s="6">
        <f>$B$15*F3</f>
        <v>16768.651212731282</v>
      </c>
      <c r="H3" s="7">
        <v>1.3</v>
      </c>
      <c r="I3" s="6"/>
      <c r="J3" s="6">
        <f t="shared" ref="J3" si="8">G3*H3</f>
        <v>21799.246576550668</v>
      </c>
      <c r="K3" s="6">
        <f>J3*$K$9</f>
        <v>21799.246576550668</v>
      </c>
      <c r="L3" s="8">
        <v>141</v>
      </c>
      <c r="M3" s="9">
        <f t="shared" ref="M3" si="9">N3/L3</f>
        <v>145.39007092198582</v>
      </c>
      <c r="N3" s="10">
        <v>20500</v>
      </c>
    </row>
    <row r="4" spans="1:15" x14ac:dyDescent="0.25">
      <c r="A4" s="3" t="s">
        <v>56</v>
      </c>
      <c r="B4" s="4">
        <v>0</v>
      </c>
      <c r="C4" s="2">
        <v>1</v>
      </c>
      <c r="D4" s="2">
        <f>$B$10-B4</f>
        <v>20</v>
      </c>
      <c r="E4" s="2">
        <f t="shared" si="1"/>
        <v>150</v>
      </c>
      <c r="F4" s="5">
        <f>E4/$E$9</f>
        <v>0.19173617102866455</v>
      </c>
      <c r="G4" s="6">
        <f>$B$15*F4</f>
        <v>16768.651212731282</v>
      </c>
      <c r="H4" s="7">
        <v>1.3</v>
      </c>
      <c r="I4" s="6"/>
      <c r="J4" s="6">
        <f t="shared" si="4"/>
        <v>21799.246576550668</v>
      </c>
      <c r="K4" s="6">
        <f>J4*$K$9</f>
        <v>21799.246576550668</v>
      </c>
      <c r="L4" s="8">
        <v>141</v>
      </c>
      <c r="M4" s="9">
        <f t="shared" si="6"/>
        <v>145.39007092198582</v>
      </c>
      <c r="N4" s="10">
        <v>20500</v>
      </c>
    </row>
    <row r="5" spans="1:15" x14ac:dyDescent="0.25">
      <c r="A5" s="3" t="s">
        <v>69</v>
      </c>
      <c r="B5" s="4">
        <v>0</v>
      </c>
      <c r="C5" s="2">
        <v>1</v>
      </c>
      <c r="D5" s="2">
        <f>$B$10-B5</f>
        <v>20</v>
      </c>
      <c r="E5" s="2">
        <f t="shared" ref="E5" si="10">7.5*D5*C5</f>
        <v>150</v>
      </c>
      <c r="F5" s="5">
        <f>E5/$E$9</f>
        <v>0.19173617102866455</v>
      </c>
      <c r="G5" s="6">
        <f>$B$15*F5</f>
        <v>16768.651212731282</v>
      </c>
      <c r="H5" s="7">
        <v>1</v>
      </c>
      <c r="I5" s="6"/>
      <c r="J5" s="6">
        <f t="shared" ref="J5" si="11">G5*H5</f>
        <v>16768.651212731282</v>
      </c>
      <c r="K5" s="6">
        <f>J5*$K$9</f>
        <v>16768.651212731282</v>
      </c>
      <c r="L5" s="8">
        <v>142</v>
      </c>
      <c r="M5" s="9">
        <f t="shared" ref="M5" si="12">N5/L5</f>
        <v>117.65492957746478</v>
      </c>
      <c r="N5" s="10">
        <v>16707</v>
      </c>
    </row>
    <row r="6" spans="1:15" x14ac:dyDescent="0.25">
      <c r="A6" s="3" t="s">
        <v>60</v>
      </c>
      <c r="B6" s="4">
        <v>3</v>
      </c>
      <c r="C6" s="2">
        <v>1</v>
      </c>
      <c r="D6" s="2">
        <f>$B$10-B6</f>
        <v>17</v>
      </c>
      <c r="E6" s="2">
        <f t="shared" si="1"/>
        <v>127.5</v>
      </c>
      <c r="F6" s="5">
        <f>E6/$E$9</f>
        <v>0.16297574537436488</v>
      </c>
      <c r="G6" s="6">
        <f>$B$15*F6</f>
        <v>14253.353530821589</v>
      </c>
      <c r="H6" s="7">
        <v>1</v>
      </c>
      <c r="I6" s="6"/>
      <c r="J6" s="6">
        <f t="shared" si="4"/>
        <v>14253.353530821589</v>
      </c>
      <c r="K6" s="6">
        <f>J6*$K$9</f>
        <v>14253.353530821589</v>
      </c>
      <c r="L6" s="8">
        <v>143</v>
      </c>
      <c r="M6" s="9">
        <f t="shared" si="6"/>
        <v>99.650349650349654</v>
      </c>
      <c r="N6" s="10">
        <v>14250</v>
      </c>
    </row>
    <row r="7" spans="1:15" x14ac:dyDescent="0.25">
      <c r="A7" s="3" t="s">
        <v>65</v>
      </c>
      <c r="B7" s="4">
        <v>0</v>
      </c>
      <c r="C7" s="2">
        <v>1</v>
      </c>
      <c r="D7" s="2">
        <f>$B$10-B7</f>
        <v>20</v>
      </c>
      <c r="E7" s="2">
        <f t="shared" si="1"/>
        <v>150</v>
      </c>
      <c r="F7" s="5">
        <f>E7/$E$9</f>
        <v>0.19173617102866455</v>
      </c>
      <c r="G7" s="6">
        <f>$B$15*F7</f>
        <v>16768.651212731282</v>
      </c>
      <c r="H7" s="7">
        <v>0.75</v>
      </c>
      <c r="I7" s="6"/>
      <c r="J7" s="6">
        <f t="shared" si="4"/>
        <v>12576.488409548461</v>
      </c>
      <c r="K7" s="6">
        <f>J7*$K$9</f>
        <v>12576.488409548461</v>
      </c>
      <c r="L7" s="8">
        <v>144</v>
      </c>
      <c r="M7" s="9">
        <f t="shared" si="6"/>
        <v>86.805555555555557</v>
      </c>
      <c r="N7" s="10">
        <v>12500</v>
      </c>
    </row>
    <row r="8" spans="1:15" x14ac:dyDescent="0.25">
      <c r="A8" s="26"/>
      <c r="B8" s="27"/>
      <c r="C8" s="27"/>
      <c r="D8" s="27"/>
      <c r="E8" s="36"/>
      <c r="F8" s="37"/>
      <c r="G8" s="15"/>
      <c r="H8" s="28"/>
      <c r="I8" s="15"/>
      <c r="J8" s="15"/>
      <c r="K8" s="15"/>
      <c r="L8" s="29"/>
      <c r="M8" s="30"/>
      <c r="N8" s="18">
        <f>SUM(N2:N7)</f>
        <v>87457</v>
      </c>
    </row>
    <row r="9" spans="1:15" x14ac:dyDescent="0.25">
      <c r="A9" s="12"/>
      <c r="B9" s="12"/>
      <c r="C9" s="12"/>
      <c r="D9" s="12"/>
      <c r="E9" s="1">
        <f>SUM(E2:E7)</f>
        <v>782.32500000000005</v>
      </c>
      <c r="F9" s="13">
        <f>E9/$E$9</f>
        <v>1</v>
      </c>
      <c r="G9" s="14"/>
      <c r="H9" s="12"/>
      <c r="I9" s="12"/>
      <c r="J9" s="15"/>
      <c r="K9" s="12">
        <v>1</v>
      </c>
    </row>
    <row r="10" spans="1:15" x14ac:dyDescent="0.25">
      <c r="A10" s="3" t="s">
        <v>22</v>
      </c>
      <c r="B10" s="4">
        <v>20</v>
      </c>
      <c r="C10" s="12"/>
      <c r="D10" s="12"/>
      <c r="E10" s="12"/>
      <c r="F10" s="16"/>
      <c r="G10" s="14"/>
      <c r="H10" s="12"/>
      <c r="I10" s="12"/>
      <c r="J10" s="15"/>
      <c r="K10" s="12"/>
    </row>
    <row r="11" spans="1:15" x14ac:dyDescent="0.25">
      <c r="A11" s="26"/>
      <c r="B11" s="45"/>
      <c r="C11" s="12"/>
      <c r="D11" s="12"/>
      <c r="E11" s="12"/>
      <c r="F11" s="16"/>
      <c r="G11" s="14"/>
      <c r="H11" s="12"/>
      <c r="I11" s="12"/>
      <c r="J11" s="15"/>
      <c r="K11" s="12"/>
    </row>
    <row r="12" spans="1:15" x14ac:dyDescent="0.25">
      <c r="A12" s="54" t="s">
        <v>62</v>
      </c>
      <c r="B12" s="59">
        <f>B15-N8</f>
        <v>-9.9600000001373701E-2</v>
      </c>
      <c r="C12" s="12"/>
      <c r="D12" s="12"/>
      <c r="E12" s="12"/>
      <c r="F12" s="16"/>
      <c r="G12" s="14"/>
      <c r="H12" s="12"/>
      <c r="I12" s="12"/>
      <c r="J12" s="15"/>
      <c r="K12" s="12"/>
    </row>
    <row r="13" spans="1:15" x14ac:dyDescent="0.25">
      <c r="A13" s="26"/>
      <c r="B13" s="45"/>
      <c r="C13" s="12"/>
      <c r="D13" s="12"/>
      <c r="E13" s="12"/>
      <c r="F13" s="16"/>
      <c r="G13" s="14"/>
      <c r="H13" s="12"/>
      <c r="I13" s="12"/>
      <c r="J13" s="15"/>
      <c r="K13" s="12"/>
    </row>
    <row r="14" spans="1:15" x14ac:dyDescent="0.25">
      <c r="A14" s="12"/>
      <c r="B14" s="12"/>
      <c r="C14" s="12"/>
      <c r="D14" s="12"/>
      <c r="E14" s="34"/>
      <c r="F14" s="12"/>
      <c r="G14" s="12"/>
      <c r="H14" s="12"/>
      <c r="I14" s="12"/>
      <c r="J14" s="29"/>
      <c r="K14" s="34"/>
      <c r="L14" s="31"/>
      <c r="M14" s="31"/>
      <c r="N14" s="31"/>
    </row>
    <row r="15" spans="1:15" x14ac:dyDescent="0.25">
      <c r="A15" s="1" t="s">
        <v>10</v>
      </c>
      <c r="B15" s="46">
        <f>'SME EB'!I3</f>
        <v>87456.900399999999</v>
      </c>
      <c r="C15" s="12"/>
      <c r="D15" s="12"/>
      <c r="E15" s="34"/>
      <c r="F15" s="12"/>
      <c r="G15" s="12"/>
      <c r="H15" s="12"/>
      <c r="I15" s="12"/>
      <c r="J15" s="34"/>
      <c r="K15" s="34"/>
      <c r="L15" s="27"/>
      <c r="M15" s="27"/>
      <c r="N15" s="31"/>
    </row>
    <row r="16" spans="1:15" x14ac:dyDescent="0.25">
      <c r="A16" s="12"/>
      <c r="B16" s="12"/>
      <c r="C16" s="12"/>
      <c r="D16" s="12"/>
      <c r="E16" s="34"/>
      <c r="F16" s="12"/>
      <c r="G16" s="12"/>
      <c r="H16" s="17"/>
      <c r="I16" s="17"/>
      <c r="J16" s="35"/>
      <c r="K16" s="35"/>
      <c r="L16" s="31"/>
      <c r="M16" s="31"/>
      <c r="N16" s="31"/>
    </row>
    <row r="17" spans="1:1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25">
      <c r="A18" s="17"/>
      <c r="B18" s="17"/>
      <c r="C18" s="17"/>
      <c r="D18" s="17"/>
      <c r="E18" s="56"/>
      <c r="F18" s="17"/>
      <c r="G18" s="17"/>
      <c r="H18" s="17"/>
      <c r="I18" s="17"/>
      <c r="J18" s="17"/>
      <c r="K18" s="17"/>
    </row>
    <row r="19" spans="1:11" x14ac:dyDescent="0.25">
      <c r="A19" s="82" t="s">
        <v>59</v>
      </c>
      <c r="B19" s="82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5">
      <c r="A20" s="1" t="s">
        <v>70</v>
      </c>
      <c r="B20" s="8">
        <f>'SME EB'!F2</f>
        <v>22554.35</v>
      </c>
      <c r="C20" s="17"/>
      <c r="D20" s="17"/>
      <c r="E20" s="67"/>
      <c r="F20" s="71"/>
      <c r="G20" s="17"/>
      <c r="H20" s="17"/>
      <c r="I20" s="17"/>
      <c r="J20" s="17"/>
      <c r="K20" s="57">
        <f>F20-B20</f>
        <v>-22554.35</v>
      </c>
    </row>
    <row r="21" spans="1:11" x14ac:dyDescent="0.25">
      <c r="A21" s="1" t="s">
        <v>66</v>
      </c>
      <c r="B21" s="8">
        <f>'SME EB'!F3</f>
        <v>64557.219999999994</v>
      </c>
      <c r="C21" s="17"/>
      <c r="D21" s="17"/>
      <c r="E21" s="17"/>
      <c r="F21" s="68"/>
      <c r="G21" s="17"/>
      <c r="H21" s="17"/>
      <c r="I21" s="17"/>
      <c r="J21" s="17"/>
      <c r="K21" s="17"/>
    </row>
    <row r="22" spans="1:11" x14ac:dyDescent="0.25">
      <c r="A22" s="1" t="s">
        <v>68</v>
      </c>
      <c r="B22" s="8">
        <f>'SME EB'!F4</f>
        <v>31178.799999999999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5">
      <c r="A23" s="3" t="s">
        <v>54</v>
      </c>
      <c r="B23" s="47">
        <f>'SME EB'!I3</f>
        <v>87456.900399999999</v>
      </c>
      <c r="D23" s="19"/>
    </row>
    <row r="24" spans="1:11" x14ac:dyDescent="0.25">
      <c r="A24" s="1" t="s">
        <v>63</v>
      </c>
      <c r="B24" s="8">
        <f>B25-(B23+B22+B21+B20)</f>
        <v>114017.84399999995</v>
      </c>
      <c r="C24" s="17"/>
      <c r="D24" s="17"/>
      <c r="E24" s="17"/>
      <c r="F24" s="17"/>
      <c r="G24" s="17"/>
      <c r="H24" s="17"/>
      <c r="I24" s="17"/>
      <c r="J24" s="17"/>
      <c r="K24" s="17"/>
    </row>
    <row r="25" spans="1:11" x14ac:dyDescent="0.25">
      <c r="A25" s="65" t="s">
        <v>28</v>
      </c>
      <c r="B25" s="66">
        <f>'SME EB'!F7</f>
        <v>319765.11439999996</v>
      </c>
    </row>
  </sheetData>
  <mergeCells count="1">
    <mergeCell ref="A19:B19"/>
  </mergeCells>
  <pageMargins left="0.25" right="0.25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7"/>
  <sheetViews>
    <sheetView workbookViewId="0">
      <selection activeCell="I3" sqref="I3"/>
    </sheetView>
  </sheetViews>
  <sheetFormatPr defaultRowHeight="15" x14ac:dyDescent="0.25"/>
  <cols>
    <col min="1" max="1" width="11.5703125" bestFit="1" customWidth="1"/>
    <col min="2" max="4" width="11.140625" bestFit="1" customWidth="1"/>
    <col min="5" max="5" width="19.42578125" customWidth="1"/>
    <col min="6" max="6" width="11.140625" bestFit="1" customWidth="1"/>
    <col min="7" max="8" width="10.140625" bestFit="1" customWidth="1"/>
    <col min="9" max="9" width="11.85546875" bestFit="1" customWidth="1"/>
    <col min="10" max="10" width="11.5703125" bestFit="1" customWidth="1"/>
    <col min="11" max="11" width="12.5703125" bestFit="1" customWidth="1"/>
    <col min="12" max="12" width="9.42578125" bestFit="1" customWidth="1"/>
    <col min="13" max="13" width="10.42578125" bestFit="1" customWidth="1"/>
    <col min="14" max="19" width="10.140625" bestFit="1" customWidth="1"/>
    <col min="20" max="20" width="17.28515625" bestFit="1" customWidth="1"/>
    <col min="21" max="21" width="11.140625" bestFit="1" customWidth="1"/>
    <col min="22" max="22" width="10.140625" bestFit="1" customWidth="1"/>
    <col min="23" max="23" width="13.7109375" customWidth="1"/>
  </cols>
  <sheetData>
    <row r="1" spans="1:34" x14ac:dyDescent="0.25">
      <c r="A1" s="42"/>
      <c r="B1" s="63" t="s">
        <v>43</v>
      </c>
      <c r="C1" s="63" t="s">
        <v>10</v>
      </c>
      <c r="D1" s="21" t="s">
        <v>29</v>
      </c>
      <c r="E1" s="21" t="s">
        <v>44</v>
      </c>
      <c r="F1" s="43" t="s">
        <v>24</v>
      </c>
      <c r="I1" s="43" t="s">
        <v>67</v>
      </c>
    </row>
    <row r="2" spans="1:34" x14ac:dyDescent="0.25">
      <c r="A2" s="21" t="s">
        <v>70</v>
      </c>
      <c r="B2" s="44">
        <v>24785</v>
      </c>
      <c r="C2" s="44">
        <f>B2*0.85</f>
        <v>21067.25</v>
      </c>
      <c r="D2" s="44">
        <f>B2*0.06</f>
        <v>1487.1</v>
      </c>
      <c r="E2" s="44"/>
      <c r="F2" s="64">
        <f t="shared" ref="F2:F7" si="0">C2+D2+E2</f>
        <v>22554.35</v>
      </c>
      <c r="I2" s="43"/>
    </row>
    <row r="3" spans="1:34" x14ac:dyDescent="0.25">
      <c r="A3" s="21" t="s">
        <v>66</v>
      </c>
      <c r="B3" s="44">
        <v>70942</v>
      </c>
      <c r="C3" s="44">
        <f>B3*0.85</f>
        <v>60300.7</v>
      </c>
      <c r="D3" s="44">
        <f>B3*0.06</f>
        <v>4256.5199999999995</v>
      </c>
      <c r="E3" s="44"/>
      <c r="F3" s="44">
        <f t="shared" si="0"/>
        <v>64557.219999999994</v>
      </c>
      <c r="I3" s="60">
        <f>(F6*0.2)+F5</f>
        <v>87456.900399999999</v>
      </c>
    </row>
    <row r="4" spans="1:34" x14ac:dyDescent="0.25">
      <c r="A4" s="21" t="s">
        <v>68</v>
      </c>
      <c r="B4" s="44">
        <v>33890</v>
      </c>
      <c r="C4" s="44">
        <f>B4*0.85</f>
        <v>28806.5</v>
      </c>
      <c r="D4" s="44">
        <f>B4*0.07</f>
        <v>2372.3000000000002</v>
      </c>
      <c r="E4" s="44"/>
      <c r="F4" s="44">
        <f t="shared" si="0"/>
        <v>31178.799999999999</v>
      </c>
    </row>
    <row r="5" spans="1:34" x14ac:dyDescent="0.25">
      <c r="A5" s="21" t="s">
        <v>42</v>
      </c>
      <c r="B5" s="44">
        <f>SUM(B14:F15)</f>
        <v>74993.52</v>
      </c>
      <c r="C5" s="44">
        <f>SUM(N14:R15)</f>
        <v>58580.664399999994</v>
      </c>
      <c r="D5" s="44"/>
      <c r="E5" s="44"/>
      <c r="F5" s="44">
        <f t="shared" si="0"/>
        <v>58580.664399999994</v>
      </c>
    </row>
    <row r="6" spans="1:34" x14ac:dyDescent="0.25">
      <c r="A6" s="21" t="s">
        <v>57</v>
      </c>
      <c r="B6" s="44">
        <f>SUM(B12:F13)</f>
        <v>145660.47000000003</v>
      </c>
      <c r="C6" s="44">
        <v>128424</v>
      </c>
      <c r="D6" s="44">
        <f>D7-(D3+D4+D5)</f>
        <v>15957.18</v>
      </c>
      <c r="E6" s="44"/>
      <c r="F6" s="44">
        <f t="shared" si="0"/>
        <v>144381.18</v>
      </c>
    </row>
    <row r="7" spans="1:34" x14ac:dyDescent="0.25">
      <c r="A7" s="21"/>
      <c r="B7" s="44">
        <f>SUM(B2:B6)</f>
        <v>350270.99000000005</v>
      </c>
      <c r="C7" s="44">
        <f>SUM(C2:C6)</f>
        <v>297179.11439999996</v>
      </c>
      <c r="D7" s="44">
        <v>22586</v>
      </c>
      <c r="E7" s="44">
        <v>0</v>
      </c>
      <c r="F7" s="44">
        <f t="shared" si="0"/>
        <v>319765.11439999996</v>
      </c>
    </row>
    <row r="11" spans="1:34" x14ac:dyDescent="0.25">
      <c r="B11" s="20" t="s">
        <v>30</v>
      </c>
      <c r="C11" s="20" t="s">
        <v>31</v>
      </c>
      <c r="D11" s="20" t="s">
        <v>32</v>
      </c>
      <c r="E11" s="20" t="s">
        <v>33</v>
      </c>
      <c r="F11" s="20" t="s">
        <v>34</v>
      </c>
      <c r="G11" s="20" t="s">
        <v>35</v>
      </c>
      <c r="H11" s="20" t="s">
        <v>36</v>
      </c>
      <c r="I11" s="20" t="s">
        <v>37</v>
      </c>
      <c r="J11" s="20" t="s">
        <v>38</v>
      </c>
      <c r="K11" s="20" t="s">
        <v>24</v>
      </c>
      <c r="N11" s="21" t="s">
        <v>30</v>
      </c>
      <c r="O11" s="21" t="s">
        <v>31</v>
      </c>
      <c r="P11" s="21" t="s">
        <v>32</v>
      </c>
      <c r="Q11" s="21" t="s">
        <v>33</v>
      </c>
      <c r="R11" s="21" t="s">
        <v>34</v>
      </c>
      <c r="S11" s="21" t="s">
        <v>35</v>
      </c>
      <c r="T11" s="21" t="s">
        <v>36</v>
      </c>
      <c r="U11" s="21" t="s">
        <v>37</v>
      </c>
      <c r="V11" s="21" t="s">
        <v>38</v>
      </c>
      <c r="W11" s="21" t="s">
        <v>24</v>
      </c>
    </row>
    <row r="12" spans="1:34" x14ac:dyDescent="0.25">
      <c r="A12" s="22" t="s">
        <v>39</v>
      </c>
      <c r="B12" s="38">
        <v>13823.610000000002</v>
      </c>
      <c r="C12" s="38">
        <v>13581.960000000001</v>
      </c>
      <c r="D12" s="38">
        <v>11829.75</v>
      </c>
      <c r="E12" s="38">
        <v>6764.92</v>
      </c>
      <c r="F12" s="38">
        <v>3211.37</v>
      </c>
      <c r="G12" s="38">
        <v>5689.5599999999995</v>
      </c>
      <c r="H12" s="38">
        <v>7851.49</v>
      </c>
      <c r="I12" s="38"/>
      <c r="J12" s="38">
        <v>1001.69</v>
      </c>
      <c r="K12" s="39">
        <v>63754.350000000006</v>
      </c>
      <c r="M12" s="23" t="s">
        <v>39</v>
      </c>
      <c r="N12" s="40">
        <v>11197.124100000003</v>
      </c>
      <c r="O12" s="40">
        <v>10865.568000000001</v>
      </c>
      <c r="P12" s="40">
        <v>10173.584999999999</v>
      </c>
      <c r="Q12" s="40">
        <v>5817.8311999999996</v>
      </c>
      <c r="R12" s="40">
        <v>2826.0056</v>
      </c>
      <c r="S12" s="40">
        <v>5006.8127999999997</v>
      </c>
      <c r="T12" s="40">
        <v>6909.3112000000001</v>
      </c>
      <c r="U12" s="40">
        <v>0</v>
      </c>
      <c r="V12" s="40">
        <v>901.52100000000007</v>
      </c>
      <c r="W12" s="40">
        <v>53697.758899999993</v>
      </c>
      <c r="AH12">
        <v>10862.38</v>
      </c>
    </row>
    <row r="13" spans="1:34" x14ac:dyDescent="0.25">
      <c r="A13" s="22" t="s">
        <v>40</v>
      </c>
      <c r="B13" s="38">
        <v>341.25</v>
      </c>
      <c r="C13" s="38">
        <v>12806.420000000002</v>
      </c>
      <c r="D13" s="38">
        <v>36521.87000000001</v>
      </c>
      <c r="E13" s="38">
        <v>27982.149999999998</v>
      </c>
      <c r="F13" s="38">
        <v>18797.169999999998</v>
      </c>
      <c r="G13" s="38">
        <v>49959.380000000034</v>
      </c>
      <c r="H13" s="38">
        <v>15509.009999999998</v>
      </c>
      <c r="I13" s="38">
        <v>13339.07</v>
      </c>
      <c r="J13" s="38">
        <v>3777.1800000000003</v>
      </c>
      <c r="K13" s="39">
        <v>179033.50000000006</v>
      </c>
      <c r="M13" s="23" t="s">
        <v>40</v>
      </c>
      <c r="N13" s="40">
        <v>276.41250000000002</v>
      </c>
      <c r="O13" s="40">
        <v>10245.136000000002</v>
      </c>
      <c r="P13" s="40">
        <v>31408.808200000007</v>
      </c>
      <c r="Q13" s="40">
        <v>24064.648999999998</v>
      </c>
      <c r="R13" s="40">
        <v>16729.481299999999</v>
      </c>
      <c r="S13" s="40">
        <v>44963.442000000032</v>
      </c>
      <c r="T13" s="40">
        <v>13803.018899999999</v>
      </c>
      <c r="U13" s="40">
        <v>12005.163</v>
      </c>
      <c r="V13" s="40">
        <v>3437.2338000000004</v>
      </c>
      <c r="W13" s="40">
        <v>156933.34470000002</v>
      </c>
    </row>
    <row r="14" spans="1:34" x14ac:dyDescent="0.25">
      <c r="A14" s="22" t="s">
        <v>41</v>
      </c>
      <c r="B14" s="38">
        <v>5710.300000000002</v>
      </c>
      <c r="C14" s="38">
        <v>6650.409999999998</v>
      </c>
      <c r="D14" s="38">
        <v>7020.2599999999993</v>
      </c>
      <c r="E14" s="38">
        <v>3127.39</v>
      </c>
      <c r="F14" s="38">
        <v>741.04</v>
      </c>
      <c r="G14" s="38">
        <v>4759.6500000000005</v>
      </c>
      <c r="H14" s="38"/>
      <c r="I14" s="38">
        <v>2011.35</v>
      </c>
      <c r="J14" s="38">
        <v>534.05999999999995</v>
      </c>
      <c r="K14" s="39">
        <v>30554.46</v>
      </c>
      <c r="M14" s="23" t="s">
        <v>41</v>
      </c>
      <c r="N14" s="40">
        <v>4282.7250000000013</v>
      </c>
      <c r="O14" s="40">
        <v>5253.8238999999985</v>
      </c>
      <c r="P14" s="40">
        <v>5546.0054</v>
      </c>
      <c r="Q14" s="40">
        <v>2470.6381000000001</v>
      </c>
      <c r="R14" s="40">
        <v>600.24239999999998</v>
      </c>
      <c r="S14" s="40">
        <v>3855.3165000000008</v>
      </c>
      <c r="T14" s="40">
        <v>0</v>
      </c>
      <c r="U14" s="40">
        <v>1729.761</v>
      </c>
      <c r="V14" s="40">
        <v>464.63219999999995</v>
      </c>
      <c r="W14" s="40">
        <v>24203.144499999999</v>
      </c>
    </row>
    <row r="15" spans="1:34" x14ac:dyDescent="0.25">
      <c r="A15" s="22" t="s">
        <v>42</v>
      </c>
      <c r="B15" s="38">
        <v>8589.7500000000073</v>
      </c>
      <c r="C15" s="38">
        <v>10565.350000000002</v>
      </c>
      <c r="D15" s="38">
        <v>13870.099999999997</v>
      </c>
      <c r="E15" s="38">
        <v>7901.9699999999993</v>
      </c>
      <c r="F15" s="38">
        <v>10816.949999999997</v>
      </c>
      <c r="G15" s="38">
        <v>13505.270000000002</v>
      </c>
      <c r="H15" s="38">
        <v>5116.3599999999988</v>
      </c>
      <c r="I15" s="38">
        <v>6625.99</v>
      </c>
      <c r="J15" s="38">
        <v>1082.46</v>
      </c>
      <c r="K15" s="39">
        <v>78074.200000000012</v>
      </c>
      <c r="M15" s="23" t="s">
        <v>42</v>
      </c>
      <c r="N15" s="40">
        <v>6442.3125000000055</v>
      </c>
      <c r="O15" s="40">
        <v>8240.9730000000018</v>
      </c>
      <c r="P15" s="40">
        <v>10818.677999999998</v>
      </c>
      <c r="Q15" s="40">
        <v>6163.5365999999995</v>
      </c>
      <c r="R15" s="40">
        <v>8761.7294999999976</v>
      </c>
      <c r="S15" s="40">
        <v>10939.268700000002</v>
      </c>
      <c r="T15" s="40">
        <v>4348.905999999999</v>
      </c>
      <c r="U15" s="40">
        <v>5698.3513999999996</v>
      </c>
      <c r="V15" s="40">
        <v>930.91560000000004</v>
      </c>
      <c r="W15" s="40">
        <v>62344.671300000009</v>
      </c>
    </row>
    <row r="16" spans="1:34" x14ac:dyDescent="0.25">
      <c r="A16" s="22" t="s">
        <v>24</v>
      </c>
      <c r="B16" s="39">
        <v>28464.910000000011</v>
      </c>
      <c r="C16" s="39">
        <v>43604.14</v>
      </c>
      <c r="D16" s="39">
        <v>69241.98000000001</v>
      </c>
      <c r="E16" s="39">
        <v>45776.43</v>
      </c>
      <c r="F16" s="39">
        <v>33566.53</v>
      </c>
      <c r="G16" s="39">
        <v>73913.86000000003</v>
      </c>
      <c r="H16" s="39">
        <v>28476.86</v>
      </c>
      <c r="I16" s="39">
        <v>21976.41</v>
      </c>
      <c r="J16" s="39">
        <v>6395.39</v>
      </c>
      <c r="K16" s="39">
        <v>351416.51</v>
      </c>
      <c r="M16" s="23" t="s">
        <v>24</v>
      </c>
      <c r="N16" s="40">
        <v>22198.574100000013</v>
      </c>
      <c r="O16" s="40">
        <v>34605.500900000006</v>
      </c>
      <c r="P16" s="40">
        <v>57947.076600000008</v>
      </c>
      <c r="Q16" s="40">
        <v>38516.654899999994</v>
      </c>
      <c r="R16" s="40">
        <v>28917.458799999997</v>
      </c>
      <c r="S16" s="40">
        <v>64764.840000000033</v>
      </c>
      <c r="T16" s="40">
        <v>25061.236099999998</v>
      </c>
      <c r="U16" s="40">
        <v>19433.275399999999</v>
      </c>
      <c r="V16" s="40">
        <v>5734.3026000000009</v>
      </c>
      <c r="W16" s="41">
        <v>297178.91940000001</v>
      </c>
    </row>
    <row r="20" spans="3:13" x14ac:dyDescent="0.25">
      <c r="H20" s="31"/>
      <c r="I20" s="32"/>
      <c r="J20" s="33"/>
      <c r="K20" s="33"/>
      <c r="L20" s="33"/>
      <c r="M20" s="33"/>
    </row>
    <row r="21" spans="3:13" x14ac:dyDescent="0.25">
      <c r="C21" s="61"/>
      <c r="E21" s="31"/>
      <c r="F21" s="32"/>
      <c r="G21" s="33"/>
      <c r="H21" s="33"/>
      <c r="I21" s="33"/>
      <c r="J21" s="33"/>
    </row>
    <row r="22" spans="3:13" x14ac:dyDescent="0.25">
      <c r="C22" s="61"/>
      <c r="E22" s="31"/>
      <c r="F22" s="32"/>
      <c r="G22" s="33"/>
      <c r="H22" s="33"/>
      <c r="I22" s="33"/>
      <c r="J22" s="33"/>
    </row>
    <row r="29" spans="3:13" x14ac:dyDescent="0.25">
      <c r="D29" s="24"/>
      <c r="E29" s="24"/>
    </row>
    <row r="33" spans="2:5" x14ac:dyDescent="0.25">
      <c r="C33" s="18"/>
    </row>
    <row r="37" spans="2:5" x14ac:dyDescent="0.25">
      <c r="B37" s="19"/>
      <c r="D37" s="19"/>
      <c r="E37" s="24"/>
    </row>
  </sheetData>
  <pageMargins left="0.25" right="0.25" top="0.75" bottom="0.75" header="0.3" footer="0.3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selection activeCell="H9" sqref="H9"/>
    </sheetView>
  </sheetViews>
  <sheetFormatPr defaultRowHeight="15" x14ac:dyDescent="0.25"/>
  <cols>
    <col min="1" max="1" width="16.42578125" bestFit="1" customWidth="1"/>
    <col min="3" max="3" width="10.140625" bestFit="1" customWidth="1"/>
    <col min="4" max="4" width="12.28515625" customWidth="1"/>
    <col min="5" max="5" width="15.42578125" bestFit="1" customWidth="1"/>
    <col min="7" max="7" width="9.85546875" bestFit="1" customWidth="1"/>
    <col min="8" max="8" width="14.140625" bestFit="1" customWidth="1"/>
    <col min="10" max="11" width="9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13</v>
      </c>
    </row>
    <row r="2" spans="1:13" x14ac:dyDescent="0.25">
      <c r="A2" s="3" t="s">
        <v>52</v>
      </c>
      <c r="B2" s="4">
        <v>0</v>
      </c>
      <c r="C2" s="2">
        <v>1</v>
      </c>
      <c r="D2" s="2">
        <f>$B$10-B2</f>
        <v>20</v>
      </c>
      <c r="E2" s="2">
        <f t="shared" ref="E2:E6" si="0">7.5*D2*C2</f>
        <v>150</v>
      </c>
      <c r="F2" s="5">
        <f>E2/$E$9</f>
        <v>0.20833333333333334</v>
      </c>
      <c r="G2" s="6">
        <f>$B$14*F2</f>
        <v>14086.25</v>
      </c>
      <c r="H2" s="7">
        <v>1.55</v>
      </c>
      <c r="I2" s="6"/>
      <c r="J2" s="6">
        <f>G2*H2</f>
        <v>21833.6875</v>
      </c>
      <c r="K2" s="6">
        <f>J2*$K$9</f>
        <v>36906.573665625001</v>
      </c>
      <c r="L2" s="10">
        <v>21000</v>
      </c>
      <c r="M2" s="24"/>
    </row>
    <row r="3" spans="1:13" x14ac:dyDescent="0.25">
      <c r="A3" s="3" t="s">
        <v>53</v>
      </c>
      <c r="B3" s="4">
        <v>0</v>
      </c>
      <c r="C3" s="2">
        <v>1</v>
      </c>
      <c r="D3" s="2">
        <f>$B$10-B3</f>
        <v>20</v>
      </c>
      <c r="E3" s="2">
        <f t="shared" si="0"/>
        <v>150</v>
      </c>
      <c r="F3" s="5">
        <f>E3/$E$9</f>
        <v>0.20833333333333334</v>
      </c>
      <c r="G3" s="6">
        <f>$B$14*F3</f>
        <v>14086.25</v>
      </c>
      <c r="H3" s="7">
        <v>1.45</v>
      </c>
      <c r="I3" s="6"/>
      <c r="J3" s="6">
        <f t="shared" ref="J3:J6" si="1">G3*H3</f>
        <v>20425.0625</v>
      </c>
      <c r="K3" s="6">
        <f>J3*$K$9</f>
        <v>34525.504396875003</v>
      </c>
      <c r="L3" s="10">
        <v>18945</v>
      </c>
      <c r="M3" s="24"/>
    </row>
    <row r="4" spans="1:13" x14ac:dyDescent="0.25">
      <c r="A4" s="3" t="s">
        <v>64</v>
      </c>
      <c r="B4" s="4">
        <v>0</v>
      </c>
      <c r="C4" s="2">
        <v>1</v>
      </c>
      <c r="D4" s="2">
        <f>$B$10-B4</f>
        <v>20</v>
      </c>
      <c r="E4" s="2">
        <f t="shared" si="0"/>
        <v>150</v>
      </c>
      <c r="F4" s="5">
        <f>E4/$E$9</f>
        <v>0.20833333333333334</v>
      </c>
      <c r="G4" s="6">
        <f>$B$14*F4</f>
        <v>14086.25</v>
      </c>
      <c r="H4" s="7">
        <v>0.8</v>
      </c>
      <c r="I4" s="6"/>
      <c r="J4" s="6">
        <f t="shared" si="1"/>
        <v>11269</v>
      </c>
      <c r="K4" s="6">
        <f>J4*$K$9</f>
        <v>19048.55415</v>
      </c>
      <c r="L4" s="10">
        <v>8000</v>
      </c>
      <c r="M4" s="24"/>
    </row>
    <row r="5" spans="1:13" x14ac:dyDescent="0.25">
      <c r="A5" s="3" t="s">
        <v>58</v>
      </c>
      <c r="B5" s="4">
        <v>0</v>
      </c>
      <c r="C5" s="2">
        <v>0.8</v>
      </c>
      <c r="D5" s="2">
        <f>$B$10-B5</f>
        <v>20</v>
      </c>
      <c r="E5" s="2">
        <f t="shared" si="0"/>
        <v>120</v>
      </c>
      <c r="F5" s="5">
        <f>E5/$E$9</f>
        <v>0.16666666666666666</v>
      </c>
      <c r="G5" s="6">
        <f>$B$14*F5</f>
        <v>11269</v>
      </c>
      <c r="H5" s="7">
        <v>1</v>
      </c>
      <c r="I5" s="6"/>
      <c r="J5" s="6">
        <f t="shared" si="1"/>
        <v>11269</v>
      </c>
      <c r="K5" s="6">
        <f>J5*$K$9</f>
        <v>19048.55415</v>
      </c>
      <c r="L5" s="10">
        <v>11300</v>
      </c>
      <c r="M5" s="24"/>
    </row>
    <row r="6" spans="1:13" x14ac:dyDescent="0.25">
      <c r="A6" s="3" t="s">
        <v>72</v>
      </c>
      <c r="B6" s="4">
        <v>0</v>
      </c>
      <c r="C6" s="2">
        <v>1</v>
      </c>
      <c r="D6" s="2">
        <f>$B$10-B6</f>
        <v>20</v>
      </c>
      <c r="E6" s="2">
        <f t="shared" si="0"/>
        <v>150</v>
      </c>
      <c r="F6" s="5">
        <f>E6/$E$9</f>
        <v>0.20833333333333334</v>
      </c>
      <c r="G6" s="6">
        <f>$B$14*F6</f>
        <v>14086.25</v>
      </c>
      <c r="H6" s="7">
        <v>0.8</v>
      </c>
      <c r="I6" s="6"/>
      <c r="J6" s="6">
        <f t="shared" si="1"/>
        <v>11269</v>
      </c>
      <c r="K6" s="6">
        <f>J6*$K$9</f>
        <v>19048.55415</v>
      </c>
      <c r="L6" s="10">
        <v>8500</v>
      </c>
      <c r="M6" s="24"/>
    </row>
    <row r="7" spans="1:13" x14ac:dyDescent="0.25">
      <c r="A7" s="26"/>
      <c r="B7" s="27"/>
      <c r="C7" s="27"/>
      <c r="D7" s="27"/>
      <c r="E7" s="36"/>
      <c r="F7" s="37"/>
      <c r="G7" s="15"/>
      <c r="H7" s="28"/>
      <c r="I7" s="15"/>
      <c r="J7" s="15"/>
      <c r="K7" s="15"/>
      <c r="L7" s="18">
        <f>SUM(L2:L6)</f>
        <v>67745</v>
      </c>
      <c r="M7" s="24"/>
    </row>
    <row r="8" spans="1:13" x14ac:dyDescent="0.25">
      <c r="A8" s="26"/>
      <c r="B8" s="27"/>
      <c r="C8" s="27"/>
      <c r="D8" s="27"/>
      <c r="E8" s="2"/>
      <c r="F8" s="5"/>
      <c r="G8" s="15"/>
      <c r="H8" s="28"/>
      <c r="I8" s="15"/>
      <c r="J8" s="15"/>
      <c r="K8" s="15"/>
    </row>
    <row r="9" spans="1:13" x14ac:dyDescent="0.25">
      <c r="A9" s="12"/>
      <c r="B9" s="12"/>
      <c r="C9" s="12"/>
      <c r="D9" s="12"/>
      <c r="E9" s="1">
        <f>SUM(E2:E6)</f>
        <v>720</v>
      </c>
      <c r="F9" s="13">
        <f>E9/$E$9</f>
        <v>1</v>
      </c>
      <c r="G9" s="14"/>
      <c r="H9" s="12"/>
      <c r="I9" s="12"/>
      <c r="J9" s="15">
        <v>40000</v>
      </c>
      <c r="K9" s="12">
        <f>B14/J9</f>
        <v>1.69035</v>
      </c>
    </row>
    <row r="10" spans="1:13" x14ac:dyDescent="0.25">
      <c r="A10" s="3" t="s">
        <v>22</v>
      </c>
      <c r="B10" s="4">
        <v>20</v>
      </c>
      <c r="C10" s="12"/>
      <c r="D10" s="12"/>
      <c r="E10" s="12"/>
      <c r="F10" s="16"/>
      <c r="G10" s="14"/>
      <c r="H10" s="12"/>
      <c r="I10" s="12"/>
      <c r="J10" s="15"/>
      <c r="K10" s="12"/>
    </row>
    <row r="11" spans="1:13" x14ac:dyDescent="0.25">
      <c r="A11" s="12"/>
      <c r="B11" s="12"/>
      <c r="C11" s="12"/>
      <c r="D11" s="12"/>
      <c r="E11" s="45"/>
      <c r="F11" s="45"/>
      <c r="G11" s="45"/>
      <c r="H11" s="45"/>
      <c r="I11" s="45"/>
      <c r="J11" s="34"/>
      <c r="K11" s="34"/>
      <c r="L11" s="31"/>
    </row>
    <row r="12" spans="1:13" x14ac:dyDescent="0.25">
      <c r="A12" s="17"/>
      <c r="B12" s="17"/>
      <c r="C12" s="17"/>
      <c r="D12" s="17"/>
      <c r="E12" s="72"/>
      <c r="F12" s="72"/>
      <c r="G12" s="72"/>
      <c r="H12" s="72"/>
      <c r="I12" s="72"/>
      <c r="J12" s="17"/>
      <c r="K12" s="17"/>
    </row>
    <row r="13" spans="1:13" x14ac:dyDescent="0.25">
      <c r="A13" s="82" t="s">
        <v>47</v>
      </c>
      <c r="B13" s="82"/>
      <c r="C13" s="17"/>
      <c r="D13" s="17"/>
      <c r="E13" s="72"/>
      <c r="F13" s="72"/>
      <c r="G13" s="72"/>
      <c r="H13" s="72"/>
      <c r="I13" s="73"/>
      <c r="J13" s="17"/>
      <c r="K13" s="17"/>
    </row>
    <row r="14" spans="1:13" x14ac:dyDescent="0.25">
      <c r="A14" s="1" t="s">
        <v>28</v>
      </c>
      <c r="B14" s="8">
        <v>67614</v>
      </c>
      <c r="C14" s="17"/>
      <c r="D14" s="17"/>
      <c r="E14" s="72"/>
      <c r="F14" s="72"/>
      <c r="G14" s="72"/>
      <c r="H14" s="72"/>
      <c r="I14" s="73"/>
      <c r="J14" s="17"/>
      <c r="K14" s="17"/>
    </row>
    <row r="15" spans="1:13" x14ac:dyDescent="0.25">
      <c r="E15" s="74"/>
      <c r="F15" s="74"/>
      <c r="G15" s="74"/>
      <c r="H15" s="74"/>
      <c r="I15" s="75"/>
    </row>
    <row r="16" spans="1:13" x14ac:dyDescent="0.25">
      <c r="E16" s="74"/>
      <c r="F16" s="76"/>
      <c r="G16" s="74"/>
      <c r="H16" s="74"/>
      <c r="I16" s="75"/>
    </row>
    <row r="17" spans="5:9" x14ac:dyDescent="0.25">
      <c r="E17" s="74"/>
      <c r="F17" s="74"/>
      <c r="G17" s="74"/>
      <c r="H17" s="74"/>
      <c r="I17" s="74"/>
    </row>
    <row r="18" spans="5:9" x14ac:dyDescent="0.25">
      <c r="E18" s="74"/>
      <c r="F18" s="74"/>
      <c r="G18" s="74"/>
      <c r="H18" s="74"/>
      <c r="I18" s="74"/>
    </row>
  </sheetData>
  <mergeCells count="1">
    <mergeCell ref="A13:B13"/>
  </mergeCells>
  <pageMargins left="0.7" right="0.7" top="0.75" bottom="0.75" header="0.3" footer="0.3"/>
  <pageSetup paperSize="9"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B13" sqref="B13"/>
    </sheetView>
  </sheetViews>
  <sheetFormatPr defaultRowHeight="15" x14ac:dyDescent="0.25"/>
  <cols>
    <col min="1" max="1" width="16.5703125" customWidth="1"/>
    <col min="2" max="2" width="8" customWidth="1"/>
    <col min="3" max="3" width="11.140625" bestFit="1" customWidth="1"/>
    <col min="4" max="4" width="11.42578125" bestFit="1" customWidth="1"/>
    <col min="5" max="5" width="16.42578125" customWidth="1"/>
    <col min="7" max="7" width="12.7109375" customWidth="1"/>
    <col min="8" max="8" width="14.140625" bestFit="1" customWidth="1"/>
    <col min="10" max="11" width="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13</v>
      </c>
    </row>
    <row r="2" spans="1:12" x14ac:dyDescent="0.25">
      <c r="A2" s="3" t="s">
        <v>48</v>
      </c>
      <c r="B2" s="4">
        <v>0</v>
      </c>
      <c r="C2" s="2">
        <v>1</v>
      </c>
      <c r="D2" s="2">
        <f>$B$9-B2</f>
        <v>20</v>
      </c>
      <c r="E2" s="2">
        <f t="shared" ref="E2:E5" si="0">7.5*D2*C2</f>
        <v>150</v>
      </c>
      <c r="F2" s="5">
        <f>E2/$E$8</f>
        <v>0.25</v>
      </c>
      <c r="G2" s="6">
        <f>$B$14*F2</f>
        <v>2000.25</v>
      </c>
      <c r="H2" s="7">
        <v>1</v>
      </c>
      <c r="I2" s="6"/>
      <c r="J2" s="6">
        <f>G2*H2</f>
        <v>2000.25</v>
      </c>
      <c r="K2" s="6">
        <f>J2*$K$8</f>
        <v>2000.25</v>
      </c>
      <c r="L2" s="10">
        <v>2001</v>
      </c>
    </row>
    <row r="3" spans="1:12" x14ac:dyDescent="0.25">
      <c r="A3" s="3" t="s">
        <v>49</v>
      </c>
      <c r="B3" s="4">
        <v>0</v>
      </c>
      <c r="C3" s="2">
        <v>1</v>
      </c>
      <c r="D3" s="2">
        <f>$B$9-B3</f>
        <v>20</v>
      </c>
      <c r="E3" s="2">
        <f t="shared" si="0"/>
        <v>150</v>
      </c>
      <c r="F3" s="5">
        <f>E3/$E$8</f>
        <v>0.25</v>
      </c>
      <c r="G3" s="6">
        <f>$B$14*F3</f>
        <v>2000.25</v>
      </c>
      <c r="H3" s="7">
        <v>1</v>
      </c>
      <c r="I3" s="6"/>
      <c r="J3" s="6">
        <f t="shared" ref="J3:J5" si="1">G3*H3</f>
        <v>2000.25</v>
      </c>
      <c r="K3" s="6">
        <f>J3*$K$8</f>
        <v>2000.25</v>
      </c>
      <c r="L3" s="10">
        <v>2001</v>
      </c>
    </row>
    <row r="4" spans="1:12" x14ac:dyDescent="0.25">
      <c r="A4" s="3" t="s">
        <v>50</v>
      </c>
      <c r="B4" s="4">
        <v>0</v>
      </c>
      <c r="C4" s="2">
        <v>1</v>
      </c>
      <c r="D4" s="2">
        <f>$B$9-B4</f>
        <v>20</v>
      </c>
      <c r="E4" s="2">
        <f t="shared" si="0"/>
        <v>150</v>
      </c>
      <c r="F4" s="5">
        <f>E4/$E$8</f>
        <v>0.25</v>
      </c>
      <c r="G4" s="6">
        <f>$B$14*F4</f>
        <v>2000.25</v>
      </c>
      <c r="H4" s="7">
        <v>1</v>
      </c>
      <c r="I4" s="6"/>
      <c r="J4" s="6">
        <f t="shared" si="1"/>
        <v>2000.25</v>
      </c>
      <c r="K4" s="6">
        <f>J4*$K$8</f>
        <v>2000.25</v>
      </c>
      <c r="L4" s="10">
        <v>2001</v>
      </c>
    </row>
    <row r="5" spans="1:12" x14ac:dyDescent="0.25">
      <c r="A5" s="3" t="s">
        <v>51</v>
      </c>
      <c r="B5" s="4">
        <v>0</v>
      </c>
      <c r="C5" s="2">
        <v>1</v>
      </c>
      <c r="D5" s="2">
        <f>$B$9-B5</f>
        <v>20</v>
      </c>
      <c r="E5" s="2">
        <f t="shared" si="0"/>
        <v>150</v>
      </c>
      <c r="F5" s="5">
        <f>E5/$E$8</f>
        <v>0.25</v>
      </c>
      <c r="G5" s="6">
        <f>$B$14*F5</f>
        <v>2000.25</v>
      </c>
      <c r="H5" s="7">
        <v>1</v>
      </c>
      <c r="I5" s="6"/>
      <c r="J5" s="6">
        <f t="shared" si="1"/>
        <v>2000.25</v>
      </c>
      <c r="K5" s="6">
        <f>J5*$K$8</f>
        <v>2000.25</v>
      </c>
      <c r="L5" s="10">
        <v>2001</v>
      </c>
    </row>
    <row r="6" spans="1:12" x14ac:dyDescent="0.25">
      <c r="A6" s="26"/>
      <c r="B6" s="27"/>
      <c r="C6" s="27"/>
      <c r="D6" s="27"/>
      <c r="E6" s="2"/>
      <c r="F6" s="5"/>
      <c r="G6" s="15"/>
      <c r="H6" s="28"/>
      <c r="I6" s="15"/>
      <c r="J6" s="15"/>
      <c r="K6" s="15"/>
      <c r="L6" s="18">
        <f>SUM(L2:L5)</f>
        <v>8004</v>
      </c>
    </row>
    <row r="7" spans="1:12" x14ac:dyDescent="0.25">
      <c r="A7" s="26"/>
      <c r="B7" s="27"/>
      <c r="C7" s="27"/>
      <c r="D7" s="27"/>
      <c r="E7" s="2"/>
      <c r="F7" s="5"/>
      <c r="G7" s="15"/>
      <c r="H7" s="28"/>
      <c r="I7" s="15"/>
      <c r="J7" s="15"/>
      <c r="K7" s="15"/>
    </row>
    <row r="8" spans="1:12" x14ac:dyDescent="0.25">
      <c r="A8" s="12"/>
      <c r="B8" s="12"/>
      <c r="C8" s="12"/>
      <c r="D8" s="12"/>
      <c r="E8" s="1">
        <f>SUM(E2:E5)</f>
        <v>600</v>
      </c>
      <c r="F8" s="13">
        <f>E8/$E$8</f>
        <v>1</v>
      </c>
      <c r="G8" s="14"/>
      <c r="H8" s="12"/>
      <c r="I8" s="12"/>
      <c r="J8" s="15">
        <f>B14</f>
        <v>8001</v>
      </c>
      <c r="K8" s="12">
        <f>B14/J8</f>
        <v>1</v>
      </c>
    </row>
    <row r="9" spans="1:12" x14ac:dyDescent="0.25">
      <c r="A9" s="3" t="s">
        <v>22</v>
      </c>
      <c r="B9" s="4">
        <v>20</v>
      </c>
      <c r="C9" s="12"/>
      <c r="D9" s="12"/>
      <c r="E9" s="12"/>
      <c r="F9" s="16"/>
      <c r="G9" s="14"/>
      <c r="H9" s="12"/>
      <c r="I9" s="12"/>
      <c r="J9" s="15"/>
      <c r="K9" s="1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34"/>
      <c r="K10" s="34"/>
      <c r="L10" s="31"/>
    </row>
    <row r="11" spans="1:1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2" x14ac:dyDescent="0.25">
      <c r="A12" s="82" t="s">
        <v>46</v>
      </c>
      <c r="B12" s="82"/>
      <c r="C12" s="17"/>
      <c r="D12" s="17"/>
      <c r="E12" s="17"/>
      <c r="F12" s="17"/>
      <c r="G12" s="17"/>
      <c r="H12" s="17"/>
      <c r="I12" s="17"/>
      <c r="J12" s="17"/>
      <c r="K12" s="17"/>
    </row>
    <row r="13" spans="1:12" x14ac:dyDescent="0.25">
      <c r="A13" s="1" t="s">
        <v>57</v>
      </c>
      <c r="B13" s="46">
        <v>9208</v>
      </c>
      <c r="C13" s="17"/>
      <c r="D13" s="17"/>
      <c r="E13" s="57"/>
      <c r="F13" s="17"/>
      <c r="G13" s="17"/>
      <c r="H13" s="17"/>
      <c r="I13" s="17"/>
      <c r="J13" s="17"/>
      <c r="K13" s="17"/>
    </row>
    <row r="14" spans="1:12" x14ac:dyDescent="0.25">
      <c r="A14" s="1" t="s">
        <v>61</v>
      </c>
      <c r="B14" s="8">
        <v>8001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2" x14ac:dyDescent="0.25">
      <c r="A15" s="54" t="s">
        <v>24</v>
      </c>
      <c r="B15" s="55">
        <f>B13+B14</f>
        <v>17209</v>
      </c>
    </row>
  </sheetData>
  <mergeCells count="1">
    <mergeCell ref="A12:B12"/>
  </mergeCells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24" sqref="A24"/>
    </sheetView>
  </sheetViews>
  <sheetFormatPr defaultRowHeight="15" x14ac:dyDescent="0.25"/>
  <cols>
    <col min="1" max="1" width="18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</cols>
  <sheetData>
    <row r="1" spans="1:5" ht="15.75" thickBot="1" x14ac:dyDescent="0.3">
      <c r="A1" s="86" t="s">
        <v>82</v>
      </c>
      <c r="B1" s="86" t="s">
        <v>83</v>
      </c>
      <c r="C1" s="86" t="s">
        <v>80</v>
      </c>
      <c r="D1" s="87" t="s">
        <v>84</v>
      </c>
      <c r="E1" s="89" t="s">
        <v>85</v>
      </c>
    </row>
    <row r="2" spans="1:5" ht="15.75" thickBot="1" x14ac:dyDescent="0.3">
      <c r="A2" s="91" t="s">
        <v>16</v>
      </c>
      <c r="B2" s="85" t="s">
        <v>81</v>
      </c>
      <c r="C2" t="s">
        <v>76</v>
      </c>
      <c r="D2" s="88">
        <v>44197</v>
      </c>
      <c r="E2">
        <v>6500</v>
      </c>
    </row>
    <row r="3" spans="1:5" ht="15.75" thickBot="1" x14ac:dyDescent="0.3">
      <c r="A3" s="91" t="s">
        <v>18</v>
      </c>
      <c r="B3" s="85" t="s">
        <v>81</v>
      </c>
      <c r="C3" t="s">
        <v>76</v>
      </c>
      <c r="D3" s="88">
        <v>44197</v>
      </c>
      <c r="E3">
        <v>18000</v>
      </c>
    </row>
    <row r="4" spans="1:5" ht="15.75" thickBot="1" x14ac:dyDescent="0.3">
      <c r="A4" s="91" t="s">
        <v>19</v>
      </c>
      <c r="B4" s="85" t="s">
        <v>81</v>
      </c>
      <c r="C4" t="s">
        <v>76</v>
      </c>
      <c r="D4" s="88">
        <v>44197</v>
      </c>
      <c r="E4">
        <v>10750</v>
      </c>
    </row>
    <row r="5" spans="1:5" ht="15.75" thickBot="1" x14ac:dyDescent="0.3">
      <c r="A5" s="91" t="s">
        <v>20</v>
      </c>
      <c r="B5" s="85" t="s">
        <v>81</v>
      </c>
      <c r="C5" t="s">
        <v>76</v>
      </c>
      <c r="D5" s="88">
        <v>44197</v>
      </c>
      <c r="E5">
        <v>13000</v>
      </c>
    </row>
    <row r="6" spans="1:5" ht="15.75" thickBot="1" x14ac:dyDescent="0.3">
      <c r="A6" s="91" t="s">
        <v>23</v>
      </c>
      <c r="B6" s="85" t="s">
        <v>81</v>
      </c>
      <c r="C6" s="83" t="s">
        <v>77</v>
      </c>
      <c r="D6" s="88">
        <v>44197</v>
      </c>
      <c r="E6">
        <v>8350</v>
      </c>
    </row>
    <row r="7" spans="1:5" ht="15.75" thickBot="1" x14ac:dyDescent="0.3">
      <c r="A7" s="91" t="s">
        <v>79</v>
      </c>
      <c r="B7" s="85" t="s">
        <v>81</v>
      </c>
      <c r="C7" s="83" t="s">
        <v>78</v>
      </c>
      <c r="D7" s="88">
        <v>44197</v>
      </c>
      <c r="E7">
        <v>23000</v>
      </c>
    </row>
    <row r="8" spans="1:5" ht="15.75" thickBot="1" x14ac:dyDescent="0.3">
      <c r="A8" s="91" t="s">
        <v>71</v>
      </c>
      <c r="B8" s="85" t="s">
        <v>81</v>
      </c>
      <c r="C8" t="s">
        <v>76</v>
      </c>
      <c r="D8" s="88">
        <v>44197</v>
      </c>
      <c r="E8">
        <v>4500</v>
      </c>
    </row>
    <row r="9" spans="1:5" ht="15.75" thickBot="1" x14ac:dyDescent="0.3">
      <c r="A9" s="91" t="s">
        <v>21</v>
      </c>
      <c r="B9" s="85" t="s">
        <v>81</v>
      </c>
      <c r="C9" t="s">
        <v>76</v>
      </c>
      <c r="D9" s="88">
        <v>44197</v>
      </c>
      <c r="E9">
        <v>16000</v>
      </c>
    </row>
    <row r="10" spans="1:5" ht="15.75" thickBot="1" x14ac:dyDescent="0.3">
      <c r="A10" s="91" t="s">
        <v>55</v>
      </c>
      <c r="B10" s="85" t="s">
        <v>81</v>
      </c>
      <c r="C10" t="s">
        <v>76</v>
      </c>
      <c r="D10" s="88">
        <v>44197</v>
      </c>
      <c r="E10">
        <v>8500</v>
      </c>
    </row>
    <row r="11" spans="1:5" ht="15.75" thickBot="1" x14ac:dyDescent="0.3">
      <c r="A11" s="84" t="s">
        <v>75</v>
      </c>
      <c r="B11" s="85" t="s">
        <v>81</v>
      </c>
      <c r="C11" t="s">
        <v>76</v>
      </c>
      <c r="D11" s="88">
        <v>44197</v>
      </c>
      <c r="E11">
        <v>3000</v>
      </c>
    </row>
    <row r="12" spans="1:5" ht="15.75" thickBot="1" x14ac:dyDescent="0.3">
      <c r="A12" s="90" t="s">
        <v>98</v>
      </c>
      <c r="B12" s="90" t="s">
        <v>81</v>
      </c>
      <c r="C12" s="90" t="s">
        <v>98</v>
      </c>
      <c r="D12" s="88">
        <v>44197</v>
      </c>
      <c r="E12">
        <v>17500</v>
      </c>
    </row>
    <row r="13" spans="1:5" ht="15.75" thickBot="1" x14ac:dyDescent="0.3">
      <c r="A13" s="94" t="s">
        <v>92</v>
      </c>
      <c r="B13" s="83" t="s">
        <v>86</v>
      </c>
      <c r="C13" s="83" t="s">
        <v>93</v>
      </c>
      <c r="D13" s="88">
        <v>44197</v>
      </c>
      <c r="E13">
        <v>114017</v>
      </c>
    </row>
    <row r="14" spans="1:5" ht="15.75" thickBot="1" x14ac:dyDescent="0.3">
      <c r="A14" s="93" t="s">
        <v>74</v>
      </c>
      <c r="B14" t="s">
        <v>86</v>
      </c>
      <c r="C14" s="83" t="s">
        <v>87</v>
      </c>
      <c r="D14" s="88">
        <v>44197</v>
      </c>
      <c r="E14">
        <v>3000</v>
      </c>
    </row>
    <row r="15" spans="1:5" ht="15.75" thickBot="1" x14ac:dyDescent="0.3">
      <c r="A15" s="93" t="s">
        <v>17</v>
      </c>
      <c r="B15" t="s">
        <v>86</v>
      </c>
      <c r="C15" s="83" t="s">
        <v>87</v>
      </c>
      <c r="D15" s="88">
        <v>44197</v>
      </c>
      <c r="E15">
        <v>20500</v>
      </c>
    </row>
    <row r="16" spans="1:5" ht="15.75" thickBot="1" x14ac:dyDescent="0.3">
      <c r="A16" s="93" t="s">
        <v>56</v>
      </c>
      <c r="B16" t="s">
        <v>86</v>
      </c>
      <c r="C16" s="83" t="s">
        <v>87</v>
      </c>
      <c r="D16" s="88">
        <v>44197</v>
      </c>
      <c r="E16">
        <v>20500</v>
      </c>
    </row>
    <row r="17" spans="1:5" ht="15.75" thickBot="1" x14ac:dyDescent="0.3">
      <c r="A17" s="93" t="s">
        <v>69</v>
      </c>
      <c r="B17" t="s">
        <v>86</v>
      </c>
      <c r="C17" s="83" t="s">
        <v>87</v>
      </c>
      <c r="D17" s="88">
        <v>44197</v>
      </c>
      <c r="E17">
        <v>16707</v>
      </c>
    </row>
    <row r="18" spans="1:5" ht="15.75" thickBot="1" x14ac:dyDescent="0.3">
      <c r="A18" s="93" t="s">
        <v>60</v>
      </c>
      <c r="B18" t="s">
        <v>86</v>
      </c>
      <c r="C18" s="83" t="s">
        <v>87</v>
      </c>
      <c r="D18" s="88">
        <v>44197</v>
      </c>
      <c r="E18">
        <v>14250</v>
      </c>
    </row>
    <row r="19" spans="1:5" ht="15.75" thickBot="1" x14ac:dyDescent="0.3">
      <c r="A19" s="92" t="s">
        <v>62</v>
      </c>
      <c r="B19" s="83" t="s">
        <v>86</v>
      </c>
      <c r="C19" s="83" t="s">
        <v>87</v>
      </c>
      <c r="D19" s="88">
        <v>44197</v>
      </c>
      <c r="E19">
        <v>0</v>
      </c>
    </row>
    <row r="20" spans="1:5" ht="15.75" thickBot="1" x14ac:dyDescent="0.3">
      <c r="A20" s="93" t="s">
        <v>65</v>
      </c>
      <c r="B20" t="s">
        <v>86</v>
      </c>
      <c r="C20" s="83" t="s">
        <v>87</v>
      </c>
      <c r="D20" s="88">
        <v>44197</v>
      </c>
      <c r="E20">
        <v>12500</v>
      </c>
    </row>
    <row r="21" spans="1:5" ht="15.75" thickBot="1" x14ac:dyDescent="0.3">
      <c r="A21" s="98" t="s">
        <v>95</v>
      </c>
      <c r="B21" s="83" t="s">
        <v>86</v>
      </c>
      <c r="C21" s="83" t="s">
        <v>96</v>
      </c>
      <c r="D21" s="88">
        <v>44197</v>
      </c>
      <c r="E21">
        <v>22554</v>
      </c>
    </row>
    <row r="22" spans="1:5" ht="15.75" thickBot="1" x14ac:dyDescent="0.3">
      <c r="A22" s="92" t="s">
        <v>88</v>
      </c>
      <c r="B22" t="s">
        <v>86</v>
      </c>
      <c r="C22" s="83" t="s">
        <v>87</v>
      </c>
      <c r="D22" s="88">
        <v>44197</v>
      </c>
      <c r="E22">
        <v>64557</v>
      </c>
    </row>
    <row r="23" spans="1:5" ht="15.75" thickBot="1" x14ac:dyDescent="0.3">
      <c r="A23" s="92" t="s">
        <v>91</v>
      </c>
      <c r="B23" t="s">
        <v>86</v>
      </c>
      <c r="C23" s="83" t="s">
        <v>87</v>
      </c>
      <c r="D23" s="88">
        <v>44197</v>
      </c>
      <c r="E23">
        <v>31178</v>
      </c>
    </row>
    <row r="24" spans="1:5" ht="15.75" thickBot="1" x14ac:dyDescent="0.3">
      <c r="A24" s="3" t="s">
        <v>52</v>
      </c>
      <c r="B24" s="83" t="s">
        <v>81</v>
      </c>
      <c r="C24" s="83" t="s">
        <v>89</v>
      </c>
      <c r="D24" s="88">
        <v>44197</v>
      </c>
      <c r="E24">
        <v>21000</v>
      </c>
    </row>
    <row r="25" spans="1:5" ht="15.75" thickBot="1" x14ac:dyDescent="0.3">
      <c r="A25" s="95" t="s">
        <v>53</v>
      </c>
      <c r="B25" s="83" t="s">
        <v>81</v>
      </c>
      <c r="C25" s="83" t="s">
        <v>89</v>
      </c>
      <c r="D25" s="88">
        <v>44197</v>
      </c>
      <c r="E25">
        <v>18945</v>
      </c>
    </row>
    <row r="26" spans="1:5" ht="15.75" thickBot="1" x14ac:dyDescent="0.3">
      <c r="A26" s="95" t="s">
        <v>64</v>
      </c>
      <c r="B26" s="83" t="s">
        <v>81</v>
      </c>
      <c r="C26" s="83" t="s">
        <v>89</v>
      </c>
      <c r="D26" s="88">
        <v>44197</v>
      </c>
      <c r="E26">
        <v>8000</v>
      </c>
    </row>
    <row r="27" spans="1:5" ht="15.75" thickBot="1" x14ac:dyDescent="0.3">
      <c r="A27" s="95" t="s">
        <v>58</v>
      </c>
      <c r="B27" s="83" t="s">
        <v>81</v>
      </c>
      <c r="C27" s="83" t="s">
        <v>89</v>
      </c>
      <c r="D27" s="88">
        <v>44197</v>
      </c>
      <c r="E27">
        <v>11300</v>
      </c>
    </row>
    <row r="28" spans="1:5" ht="15.75" thickBot="1" x14ac:dyDescent="0.3">
      <c r="A28" s="95" t="s">
        <v>72</v>
      </c>
      <c r="B28" s="83" t="s">
        <v>81</v>
      </c>
      <c r="C28" s="83" t="s">
        <v>89</v>
      </c>
      <c r="D28" s="88">
        <v>44197</v>
      </c>
      <c r="E28">
        <v>8500</v>
      </c>
    </row>
    <row r="29" spans="1:5" ht="15.75" thickBot="1" x14ac:dyDescent="0.3">
      <c r="A29" s="97" t="s">
        <v>94</v>
      </c>
      <c r="B29" s="85" t="s">
        <v>81</v>
      </c>
      <c r="C29" s="85" t="s">
        <v>70</v>
      </c>
      <c r="D29" s="88">
        <v>44197</v>
      </c>
      <c r="E29">
        <v>10000</v>
      </c>
    </row>
    <row r="30" spans="1:5" ht="15.75" thickBot="1" x14ac:dyDescent="0.3">
      <c r="A30" s="85" t="s">
        <v>97</v>
      </c>
      <c r="B30" s="85" t="s">
        <v>86</v>
      </c>
      <c r="C30" s="85" t="s">
        <v>90</v>
      </c>
      <c r="D30" s="88">
        <v>44197</v>
      </c>
      <c r="E30">
        <v>9208</v>
      </c>
    </row>
    <row r="31" spans="1:5" ht="15.75" thickBot="1" x14ac:dyDescent="0.3">
      <c r="A31" s="96" t="s">
        <v>48</v>
      </c>
      <c r="B31" s="83" t="s">
        <v>86</v>
      </c>
      <c r="C31" s="85" t="s">
        <v>90</v>
      </c>
      <c r="D31" s="88">
        <v>44197</v>
      </c>
      <c r="E31">
        <v>2001</v>
      </c>
    </row>
    <row r="32" spans="1:5" ht="15.75" thickBot="1" x14ac:dyDescent="0.3">
      <c r="A32" s="96" t="s">
        <v>49</v>
      </c>
      <c r="B32" s="83" t="s">
        <v>86</v>
      </c>
      <c r="C32" s="85" t="s">
        <v>90</v>
      </c>
      <c r="D32" s="88">
        <v>44197</v>
      </c>
      <c r="E32">
        <v>2001</v>
      </c>
    </row>
    <row r="33" spans="1:5" ht="15.75" thickBot="1" x14ac:dyDescent="0.3">
      <c r="A33" s="96" t="s">
        <v>50</v>
      </c>
      <c r="B33" s="83" t="s">
        <v>86</v>
      </c>
      <c r="C33" s="85" t="s">
        <v>90</v>
      </c>
      <c r="D33" s="88">
        <v>44197</v>
      </c>
      <c r="E33">
        <v>2001</v>
      </c>
    </row>
    <row r="34" spans="1:5" ht="15.75" thickBot="1" x14ac:dyDescent="0.3">
      <c r="A34" s="96" t="s">
        <v>51</v>
      </c>
      <c r="B34" s="83" t="s">
        <v>86</v>
      </c>
      <c r="C34" s="85" t="s">
        <v>90</v>
      </c>
      <c r="D34" s="88">
        <v>44197</v>
      </c>
      <c r="E34"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SME NB </vt:lpstr>
      <vt:lpstr>SME EB INDIVIDUAL</vt:lpstr>
      <vt:lpstr>SME EB</vt:lpstr>
      <vt:lpstr>VAN NB</vt:lpstr>
      <vt:lpstr>Van EB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Jones</dc:creator>
  <cp:lastModifiedBy>Martin Clements</cp:lastModifiedBy>
  <cp:lastPrinted>2020-11-30T12:35:17Z</cp:lastPrinted>
  <dcterms:created xsi:type="dcterms:W3CDTF">2019-05-31T09:09:15Z</dcterms:created>
  <dcterms:modified xsi:type="dcterms:W3CDTF">2021-01-04T11:48:43Z</dcterms:modified>
</cp:coreProperties>
</file>