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.clements\Desktop\"/>
    </mc:Choice>
  </mc:AlternateContent>
  <bookViews>
    <workbookView xWindow="0" yWindow="0" windowWidth="20490" windowHeight="7620"/>
  </bookViews>
  <sheets>
    <sheet name="Summary" sheetId="8" r:id="rId1"/>
    <sheet name="SME NB " sheetId="7" r:id="rId2"/>
    <sheet name="SME EB INDIVIDUAL" sheetId="6" r:id="rId3"/>
    <sheet name="SME EB" sheetId="3" r:id="rId4"/>
    <sheet name="Van NB" sheetId="9" r:id="rId5"/>
    <sheet name="Van EB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9" l="1"/>
  <c r="E27" i="8"/>
  <c r="E28" i="8"/>
  <c r="E29" i="8"/>
  <c r="E30" i="8"/>
  <c r="E31" i="8"/>
  <c r="E26" i="8"/>
  <c r="F26" i="8" s="1"/>
  <c r="E25" i="8"/>
  <c r="E20" i="8"/>
  <c r="E21" i="8"/>
  <c r="E22" i="8"/>
  <c r="E23" i="8"/>
  <c r="E24" i="8"/>
  <c r="E17" i="8"/>
  <c r="E18" i="8"/>
  <c r="E19" i="8"/>
  <c r="E16" i="8"/>
  <c r="E15" i="8"/>
  <c r="E14" i="8"/>
  <c r="E12" i="8"/>
  <c r="E13" i="8"/>
  <c r="E11" i="8"/>
  <c r="F11" i="8" s="1"/>
  <c r="D2" i="10"/>
  <c r="E2" i="10" s="1"/>
  <c r="D3" i="10"/>
  <c r="E3" i="10"/>
  <c r="D4" i="10"/>
  <c r="E4" i="10"/>
  <c r="L5" i="10"/>
  <c r="J7" i="10"/>
  <c r="K7" i="10"/>
  <c r="B14" i="10"/>
  <c r="D2" i="9"/>
  <c r="E2" i="9"/>
  <c r="D3" i="9"/>
  <c r="E3" i="9"/>
  <c r="D4" i="9"/>
  <c r="E4" i="9"/>
  <c r="D5" i="9"/>
  <c r="E5" i="9" s="1"/>
  <c r="D6" i="9"/>
  <c r="E6" i="9"/>
  <c r="E7" i="9"/>
  <c r="D8" i="9"/>
  <c r="E8" i="9"/>
  <c r="L9" i="9"/>
  <c r="K11" i="9"/>
  <c r="F15" i="8" l="1"/>
  <c r="E7" i="10"/>
  <c r="F2" i="10" s="1"/>
  <c r="G2" i="10" s="1"/>
  <c r="J2" i="10" s="1"/>
  <c r="K2" i="10" s="1"/>
  <c r="E11" i="9"/>
  <c r="E10" i="8"/>
  <c r="E9" i="8"/>
  <c r="E8" i="8"/>
  <c r="E7" i="8"/>
  <c r="E6" i="8"/>
  <c r="F1" i="8" s="1"/>
  <c r="E4" i="8"/>
  <c r="E3" i="8"/>
  <c r="E2" i="8"/>
  <c r="E5" i="8"/>
  <c r="E1" i="8"/>
  <c r="F35" i="8" l="1"/>
  <c r="F8" i="9"/>
  <c r="G8" i="9" s="1"/>
  <c r="J8" i="9" s="1"/>
  <c r="K8" i="9" s="1"/>
  <c r="F2" i="9"/>
  <c r="G2" i="9" s="1"/>
  <c r="J2" i="9" s="1"/>
  <c r="K2" i="9" s="1"/>
  <c r="F6" i="9"/>
  <c r="G6" i="9" s="1"/>
  <c r="J6" i="9" s="1"/>
  <c r="K6" i="9" s="1"/>
  <c r="F7" i="9"/>
  <c r="G7" i="9" s="1"/>
  <c r="J7" i="9" s="1"/>
  <c r="K7" i="9" s="1"/>
  <c r="F11" i="9"/>
  <c r="F4" i="9"/>
  <c r="G4" i="9" s="1"/>
  <c r="J4" i="9" s="1"/>
  <c r="K4" i="9" s="1"/>
  <c r="F4" i="10"/>
  <c r="G4" i="10" s="1"/>
  <c r="J4" i="10" s="1"/>
  <c r="K4" i="10" s="1"/>
  <c r="F7" i="10"/>
  <c r="F3" i="10"/>
  <c r="G3" i="10" s="1"/>
  <c r="J3" i="10" s="1"/>
  <c r="K3" i="10" s="1"/>
  <c r="F3" i="9"/>
  <c r="G3" i="9" s="1"/>
  <c r="J3" i="9" s="1"/>
  <c r="K3" i="9" s="1"/>
  <c r="F5" i="9"/>
  <c r="G5" i="9" s="1"/>
  <c r="J5" i="9" s="1"/>
  <c r="K5" i="9" s="1"/>
  <c r="I2" i="3" l="1"/>
  <c r="C2" i="3" l="1"/>
  <c r="D9" i="7" l="1"/>
  <c r="E9" i="7"/>
  <c r="M9" i="7"/>
  <c r="P9" i="7"/>
  <c r="Q9" i="7"/>
  <c r="D5" i="3" l="1"/>
  <c r="B19" i="7" l="1"/>
  <c r="D10" i="7" l="1"/>
  <c r="E10" i="7" s="1"/>
  <c r="M10" i="7"/>
  <c r="P10" i="7" s="1"/>
  <c r="D5" i="6"/>
  <c r="E5" i="6" s="1"/>
  <c r="D6" i="6"/>
  <c r="E6" i="6" s="1"/>
  <c r="M5" i="6"/>
  <c r="M6" i="6"/>
  <c r="Q10" i="7" l="1"/>
  <c r="F5" i="3"/>
  <c r="F6" i="3"/>
  <c r="B20" i="6" l="1"/>
  <c r="B26" i="7"/>
  <c r="B21" i="6" l="1"/>
  <c r="D4" i="6"/>
  <c r="E4" i="6" s="1"/>
  <c r="M4" i="6"/>
  <c r="C4" i="3" l="1"/>
  <c r="C3" i="3"/>
  <c r="D3" i="3"/>
  <c r="D4" i="3"/>
  <c r="F3" i="3" l="1"/>
  <c r="F4" i="3"/>
  <c r="D3" i="6"/>
  <c r="E3" i="6" s="1"/>
  <c r="M3" i="6"/>
  <c r="C7" i="3" l="1"/>
  <c r="D2" i="3"/>
  <c r="F2" i="3" s="1"/>
  <c r="F7" i="3" s="1"/>
  <c r="B19" i="6" l="1"/>
  <c r="D8" i="7" l="1"/>
  <c r="E8" i="7" s="1"/>
  <c r="M8" i="7"/>
  <c r="P8" i="7" s="1"/>
  <c r="Q8" i="7" l="1"/>
  <c r="D2" i="6" l="1"/>
  <c r="E2" i="6" s="1"/>
  <c r="M2" i="6"/>
  <c r="B7" i="3"/>
  <c r="D6" i="7" l="1"/>
  <c r="E6" i="7" s="1"/>
  <c r="M6" i="7"/>
  <c r="P6" i="7" s="1"/>
  <c r="Q6" i="7" l="1"/>
  <c r="D3" i="7"/>
  <c r="E3" i="7" s="1"/>
  <c r="M3" i="7"/>
  <c r="P3" i="7" s="1"/>
  <c r="Q3" i="7" l="1"/>
  <c r="B17" i="6" l="1"/>
  <c r="C9" i="3" l="1"/>
  <c r="M7" i="6" l="1"/>
  <c r="D7" i="6"/>
  <c r="E7" i="6" s="1"/>
  <c r="E9" i="6" l="1"/>
  <c r="M7" i="7"/>
  <c r="P7" i="7" s="1"/>
  <c r="D7" i="7"/>
  <c r="E7" i="7" s="1"/>
  <c r="M5" i="7"/>
  <c r="P5" i="7" s="1"/>
  <c r="D5" i="7"/>
  <c r="E5" i="7" s="1"/>
  <c r="M4" i="7"/>
  <c r="P4" i="7" s="1"/>
  <c r="D4" i="7"/>
  <c r="E4" i="7" s="1"/>
  <c r="M2" i="7"/>
  <c r="P2" i="7" s="1"/>
  <c r="D2" i="7"/>
  <c r="E2" i="7" s="1"/>
  <c r="F5" i="6" l="1"/>
  <c r="F6" i="6"/>
  <c r="F2" i="6"/>
  <c r="F7" i="6"/>
  <c r="F4" i="6"/>
  <c r="F3" i="6"/>
  <c r="Q5" i="7"/>
  <c r="Q2" i="7"/>
  <c r="Q7" i="7"/>
  <c r="Q4" i="7"/>
  <c r="P11" i="7"/>
  <c r="E12" i="7"/>
  <c r="F10" i="7" l="1"/>
  <c r="G10" i="7" s="1"/>
  <c r="J10" i="7" s="1"/>
  <c r="F9" i="7"/>
  <c r="G9" i="7" s="1"/>
  <c r="J9" i="7" s="1"/>
  <c r="F6" i="7"/>
  <c r="G6" i="7" s="1"/>
  <c r="J6" i="7" s="1"/>
  <c r="F8" i="7"/>
  <c r="G8" i="7" s="1"/>
  <c r="J8" i="7" s="1"/>
  <c r="F3" i="7"/>
  <c r="G3" i="7" s="1"/>
  <c r="J3" i="7" s="1"/>
  <c r="F12" i="7"/>
  <c r="F2" i="7"/>
  <c r="G2" i="7" s="1"/>
  <c r="J2" i="7" s="1"/>
  <c r="F7" i="7"/>
  <c r="G7" i="7" s="1"/>
  <c r="J7" i="7" s="1"/>
  <c r="F5" i="7"/>
  <c r="G5" i="7" s="1"/>
  <c r="J5" i="7" s="1"/>
  <c r="F4" i="7"/>
  <c r="G4" i="7" s="1"/>
  <c r="J4" i="7" s="1"/>
  <c r="F9" i="6" l="1"/>
  <c r="B18" i="6" l="1"/>
  <c r="B22" i="6" l="1"/>
  <c r="B13" i="6"/>
  <c r="G6" i="6" l="1"/>
  <c r="J6" i="6" s="1"/>
  <c r="K6" i="6" s="1"/>
  <c r="G5" i="6"/>
  <c r="J5" i="6" s="1"/>
  <c r="K5" i="6" s="1"/>
  <c r="G4" i="6"/>
  <c r="J4" i="6" s="1"/>
  <c r="K4" i="6" s="1"/>
  <c r="G7" i="6"/>
  <c r="J7" i="6" s="1"/>
  <c r="K7" i="6" s="1"/>
  <c r="G3" i="6"/>
  <c r="J3" i="6" s="1"/>
  <c r="K3" i="6" s="1"/>
  <c r="G2" i="6"/>
  <c r="J2" i="6" s="1"/>
  <c r="K2" i="6" s="1"/>
</calcChain>
</file>

<file path=xl/sharedStrings.xml><?xml version="1.0" encoding="utf-8"?>
<sst xmlns="http://schemas.openxmlformats.org/spreadsheetml/2006/main" count="250" uniqueCount="97">
  <si>
    <t>Agent</t>
  </si>
  <si>
    <t>Time Off</t>
  </si>
  <si>
    <t>ft/pt</t>
  </si>
  <si>
    <t>Days Worked</t>
  </si>
  <si>
    <t>Hours Worked</t>
  </si>
  <si>
    <t>%</t>
  </si>
  <si>
    <t>Split</t>
  </si>
  <si>
    <t>Inexperience Adj</t>
  </si>
  <si>
    <t>Salary Adj</t>
  </si>
  <si>
    <t>Adjusted</t>
  </si>
  <si>
    <t>Target</t>
  </si>
  <si>
    <t>Avg Inc</t>
  </si>
  <si>
    <t>Policies</t>
  </si>
  <si>
    <t>Final</t>
  </si>
  <si>
    <t>Conversion</t>
  </si>
  <si>
    <t>Quotes</t>
  </si>
  <si>
    <t>Aimee Davies</t>
  </si>
  <si>
    <t>Elisha Perry</t>
  </si>
  <si>
    <t>Reece Bullock</t>
  </si>
  <si>
    <t>Nick Dibble</t>
  </si>
  <si>
    <t>Nikki Thomas</t>
  </si>
  <si>
    <t>Working Days</t>
  </si>
  <si>
    <t>Total</t>
  </si>
  <si>
    <t>NB BREAKDOWN</t>
  </si>
  <si>
    <t>WEB</t>
  </si>
  <si>
    <t>T1-6</t>
  </si>
  <si>
    <t>TOTAL</t>
  </si>
  <si>
    <t>Growth</t>
  </si>
  <si>
    <t>&lt;£100</t>
  </si>
  <si>
    <t>£100-£250</t>
  </si>
  <si>
    <t>£250 - £500</t>
  </si>
  <si>
    <t>£500-£750</t>
  </si>
  <si>
    <t>£750-£1k</t>
  </si>
  <si>
    <t>£1k - £2k</t>
  </si>
  <si>
    <t>£2-3k</t>
  </si>
  <si>
    <t>£3-5k</t>
  </si>
  <si>
    <t>£5k+</t>
  </si>
  <si>
    <t>Auto CC</t>
  </si>
  <si>
    <t>Auto DD</t>
  </si>
  <si>
    <t>CC Expired</t>
  </si>
  <si>
    <t>Non Auto</t>
  </si>
  <si>
    <t>Av</t>
  </si>
  <si>
    <t>Placement</t>
  </si>
  <si>
    <t>Auto</t>
  </si>
  <si>
    <t>EB BREAKDOWN</t>
  </si>
  <si>
    <t>Auto (Diane)</t>
  </si>
  <si>
    <t>Kirsty</t>
  </si>
  <si>
    <t>Auto into EB</t>
  </si>
  <si>
    <t>M</t>
  </si>
  <si>
    <t>Daily Quotes</t>
  </si>
  <si>
    <t>Keira Saunders</t>
  </si>
  <si>
    <t>Aimee Wood</t>
  </si>
  <si>
    <t>Gemma Hardy</t>
  </si>
  <si>
    <t>Iris</t>
  </si>
  <si>
    <t>EB</t>
  </si>
  <si>
    <t>Target EB</t>
  </si>
  <si>
    <t>Natalie Paul</t>
  </si>
  <si>
    <t>Tara Griffiths</t>
  </si>
  <si>
    <t>Marc Edwards</t>
  </si>
  <si>
    <t>Lewis Lloyd</t>
  </si>
  <si>
    <t>Kelly Vaughan</t>
  </si>
  <si>
    <t>Kirsty Greenslade</t>
  </si>
  <si>
    <t>Existing Business</t>
  </si>
  <si>
    <t>SME RNL</t>
  </si>
  <si>
    <t>x</t>
  </si>
  <si>
    <t>Iris Lewis</t>
  </si>
  <si>
    <t>David Kaminski</t>
  </si>
  <si>
    <t>M RNL</t>
  </si>
  <si>
    <t>Diane Verity</t>
  </si>
  <si>
    <t>SME RNL - Tier 3 (Admin)</t>
  </si>
  <si>
    <t>Diane Barnaby</t>
  </si>
  <si>
    <t>Van - EB</t>
  </si>
  <si>
    <t>Lee Powell</t>
  </si>
  <si>
    <t>Paul Rogers</t>
  </si>
  <si>
    <t>Auto Renewal</t>
  </si>
  <si>
    <t>New Business</t>
  </si>
  <si>
    <t>M NB</t>
  </si>
  <si>
    <t>Daniel Veall</t>
  </si>
  <si>
    <t>SME M (NB)</t>
  </si>
  <si>
    <t>SME NB - Tier 3</t>
  </si>
  <si>
    <t>P/T</t>
  </si>
  <si>
    <t>Web Application</t>
  </si>
  <si>
    <t>Hayley Donovan</t>
  </si>
  <si>
    <t>Stacey Brown</t>
  </si>
  <si>
    <t>Kelly Mordecai</t>
  </si>
  <si>
    <t>Tony Lewis</t>
  </si>
  <si>
    <t>Tyrone Phillips</t>
  </si>
  <si>
    <t>Thomas Hughes</t>
  </si>
  <si>
    <t>Helen Bailey</t>
  </si>
  <si>
    <t>Validation</t>
  </si>
  <si>
    <t>Jayne Clemo</t>
  </si>
  <si>
    <t>Jaquie Dearson</t>
  </si>
  <si>
    <t>Agents</t>
  </si>
  <si>
    <t>VAN EB</t>
  </si>
  <si>
    <t>Michael Adams</t>
  </si>
  <si>
    <t>David Kaminski Renewal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</si>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</sst>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  <numFmt numFmtId="173" formatCode="&quot;£&quot;#,##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0" borderId="0" xfId="0" applyNumberFormat="1"/>
    <xf numFmtId="8" fontId="0" fillId="0" borderId="0" xfId="0" applyNumberForma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8" fontId="0" fillId="0" borderId="0" xfId="0" applyNumberFormat="1" applyBorder="1"/>
    <xf numFmtId="6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/>
    <xf numFmtId="165" fontId="3" fillId="0" borderId="1" xfId="0" applyNumberFormat="1" applyFont="1" applyBorder="1"/>
    <xf numFmtId="0" fontId="1" fillId="6" borderId="0" xfId="0" applyFont="1" applyFill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/>
    <xf numFmtId="165" fontId="1" fillId="0" borderId="0" xfId="0" applyNumberFormat="1" applyFont="1"/>
    <xf numFmtId="164" fontId="0" fillId="0" borderId="1" xfId="0" applyNumberFormat="1" applyBorder="1"/>
    <xf numFmtId="1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165" fontId="3" fillId="0" borderId="1" xfId="0" applyNumberFormat="1" applyFont="1" applyFill="1" applyBorder="1"/>
    <xf numFmtId="165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5" fillId="6" borderId="1" xfId="1" applyFont="1" applyFill="1" applyBorder="1" applyAlignment="1">
      <alignment horizontal="center" vertical="center"/>
    </xf>
    <xf numFmtId="165" fontId="5" fillId="6" borderId="1" xfId="0" applyNumberFormat="1" applyFont="1" applyFill="1" applyBorder="1"/>
    <xf numFmtId="165" fontId="6" fillId="6" borderId="0" xfId="0" applyNumberFormat="1" applyFont="1" applyFill="1"/>
    <xf numFmtId="8" fontId="1" fillId="0" borderId="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0" fontId="4" fillId="0" borderId="0" xfId="0" applyFont="1" applyBorder="1"/>
    <xf numFmtId="165" fontId="0" fillId="0" borderId="0" xfId="0" applyNumberFormat="1" applyBorder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9" fontId="0" fillId="0" borderId="0" xfId="2" applyFont="1"/>
    <xf numFmtId="10" fontId="0" fillId="0" borderId="0" xfId="0" applyNumberFormat="1" applyBorder="1"/>
    <xf numFmtId="165" fontId="3" fillId="0" borderId="5" xfId="0" applyNumberFormat="1" applyFont="1" applyFill="1" applyBorder="1"/>
    <xf numFmtId="6" fontId="1" fillId="0" borderId="0" xfId="0" applyNumberFormat="1" applyFont="1"/>
    <xf numFmtId="164" fontId="3" fillId="0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/>
    <xf numFmtId="0" fontId="1" fillId="6" borderId="0" xfId="0" applyFont="1" applyFill="1" applyBorder="1"/>
    <xf numFmtId="164" fontId="1" fillId="6" borderId="0" xfId="0" applyNumberFormat="1" applyFont="1" applyFill="1" applyBorder="1"/>
    <xf numFmtId="0" fontId="0" fillId="6" borderId="0" xfId="0" applyFill="1" applyBorder="1"/>
    <xf numFmtId="164" fontId="0" fillId="6" borderId="0" xfId="0" applyNumberFormat="1" applyFill="1" applyBorder="1"/>
    <xf numFmtId="165" fontId="0" fillId="6" borderId="0" xfId="0" applyNumberFormat="1" applyFill="1" applyBorder="1"/>
    <xf numFmtId="0" fontId="9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7" fontId="9" fillId="0" borderId="7" xfId="0" applyNumberFormat="1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11" xfId="0" applyBorder="1"/>
    <xf numFmtId="165" fontId="3" fillId="3" borderId="20" xfId="0" applyNumberFormat="1" applyFont="1" applyFill="1" applyBorder="1" applyAlignment="1">
      <alignment horizontal="center" vertical="center"/>
    </xf>
    <xf numFmtId="0" fontId="0" fillId="0" borderId="6" xfId="0" applyBorder="1"/>
    <xf numFmtId="165" fontId="0" fillId="0" borderId="10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165" fontId="0" fillId="0" borderId="18" xfId="0" applyNumberForma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6" fontId="0" fillId="0" borderId="1" xfId="0" applyNumberFormat="1" applyBorder="1"/>
    <xf numFmtId="173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26" sqref="C26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6" width="8.5703125" bestFit="1" customWidth="1"/>
    <col min="7" max="7" width="4" bestFit="1" customWidth="1"/>
    <col min="8" max="8" width="2" bestFit="1" customWidth="1"/>
  </cols>
  <sheetData>
    <row r="1" spans="1:8" ht="15.75" thickBot="1" x14ac:dyDescent="0.3">
      <c r="A1" s="113" t="s">
        <v>61</v>
      </c>
      <c r="B1" s="113" t="s">
        <v>62</v>
      </c>
      <c r="C1" s="114" t="s">
        <v>63</v>
      </c>
      <c r="D1" s="115">
        <v>44440</v>
      </c>
      <c r="E1" s="116">
        <f>'SME EB'!F3</f>
        <v>70678.8</v>
      </c>
      <c r="F1" s="79">
        <f>SUM(E1:E10)</f>
        <v>376747.6</v>
      </c>
      <c r="G1" s="117"/>
      <c r="H1" s="80"/>
    </row>
    <row r="2" spans="1:8" ht="15.75" thickBot="1" x14ac:dyDescent="0.3">
      <c r="A2" s="113" t="s">
        <v>17</v>
      </c>
      <c r="B2" s="113" t="s">
        <v>62</v>
      </c>
      <c r="C2" s="114" t="s">
        <v>63</v>
      </c>
      <c r="D2" s="115">
        <v>44440</v>
      </c>
      <c r="E2" s="118">
        <f>VLOOKUP(A2,'SME EB INDIVIDUAL'!$A$2:$N$7,14,0)</f>
        <v>23679</v>
      </c>
      <c r="F2" s="78"/>
      <c r="G2" s="117"/>
      <c r="H2" s="80"/>
    </row>
    <row r="3" spans="1:8" ht="15.75" thickBot="1" x14ac:dyDescent="0.3">
      <c r="A3" s="113" t="s">
        <v>16</v>
      </c>
      <c r="B3" s="113" t="s">
        <v>62</v>
      </c>
      <c r="C3" s="114" t="s">
        <v>63</v>
      </c>
      <c r="D3" s="115">
        <v>44440</v>
      </c>
      <c r="E3" s="118">
        <f>VLOOKUP(A3,'SME EB INDIVIDUAL'!$A$2:$N$7,14,0)</f>
        <v>15500</v>
      </c>
      <c r="F3" s="78"/>
      <c r="G3" s="117"/>
      <c r="H3" s="80"/>
    </row>
    <row r="4" spans="1:8" ht="15.75" thickBot="1" x14ac:dyDescent="0.3">
      <c r="A4" s="114" t="s">
        <v>58</v>
      </c>
      <c r="B4" s="114" t="s">
        <v>62</v>
      </c>
      <c r="C4" s="114" t="s">
        <v>63</v>
      </c>
      <c r="D4" s="115">
        <v>44440</v>
      </c>
      <c r="E4" s="118">
        <f>VLOOKUP(A4,'SME EB INDIVIDUAL'!$A$2:$N$7,14,0)</f>
        <v>13000</v>
      </c>
      <c r="F4" s="78"/>
      <c r="G4" s="117"/>
      <c r="H4" s="80" t="s">
        <v>64</v>
      </c>
    </row>
    <row r="5" spans="1:8" ht="15.75" thickBot="1" x14ac:dyDescent="0.3">
      <c r="A5" s="113" t="s">
        <v>65</v>
      </c>
      <c r="B5" s="113" t="s">
        <v>62</v>
      </c>
      <c r="C5" s="114" t="s">
        <v>63</v>
      </c>
      <c r="D5" s="115">
        <v>44440</v>
      </c>
      <c r="E5" s="118">
        <f>'SME EB'!F4</f>
        <v>65562.3</v>
      </c>
      <c r="F5" s="78"/>
      <c r="G5" s="117"/>
      <c r="H5" s="80"/>
    </row>
    <row r="6" spans="1:8" ht="15.75" thickBot="1" x14ac:dyDescent="0.3">
      <c r="A6" s="113" t="s">
        <v>57</v>
      </c>
      <c r="B6" s="113" t="s">
        <v>62</v>
      </c>
      <c r="C6" s="114" t="s">
        <v>63</v>
      </c>
      <c r="D6" s="115">
        <v>44440</v>
      </c>
      <c r="E6" s="118">
        <f>VLOOKUP(A6,'SME EB INDIVIDUAL'!$A$2:$N$7,14,0)</f>
        <v>16000</v>
      </c>
      <c r="F6" s="78"/>
      <c r="G6" s="117"/>
      <c r="H6" s="80"/>
    </row>
    <row r="7" spans="1:8" ht="15.75" thickBot="1" x14ac:dyDescent="0.3">
      <c r="A7" s="113" t="s">
        <v>59</v>
      </c>
      <c r="B7" s="113" t="s">
        <v>62</v>
      </c>
      <c r="C7" s="114" t="s">
        <v>63</v>
      </c>
      <c r="D7" s="115">
        <v>44440</v>
      </c>
      <c r="E7" s="118">
        <f>VLOOKUP(A7,'SME EB INDIVIDUAL'!$A$2:$N$7,14,0)</f>
        <v>7500</v>
      </c>
      <c r="F7" s="78"/>
      <c r="G7" s="117"/>
      <c r="H7" s="80" t="s">
        <v>64</v>
      </c>
    </row>
    <row r="8" spans="1:8" ht="15.75" thickBot="1" x14ac:dyDescent="0.3">
      <c r="A8" s="113" t="s">
        <v>56</v>
      </c>
      <c r="B8" s="113" t="s">
        <v>62</v>
      </c>
      <c r="C8" s="114" t="s">
        <v>63</v>
      </c>
      <c r="D8" s="115">
        <v>44440</v>
      </c>
      <c r="E8" s="118">
        <f>VLOOKUP(A8,'SME EB INDIVIDUAL'!$A$2:$N$7,14,0)</f>
        <v>7437</v>
      </c>
      <c r="F8" s="78"/>
      <c r="G8" s="117"/>
      <c r="H8" s="80"/>
    </row>
    <row r="9" spans="1:8" ht="15.75" thickBot="1" x14ac:dyDescent="0.3">
      <c r="A9" s="113" t="s">
        <v>95</v>
      </c>
      <c r="B9" s="113" t="s">
        <v>62</v>
      </c>
      <c r="C9" s="114" t="s">
        <v>67</v>
      </c>
      <c r="D9" s="115">
        <v>44440</v>
      </c>
      <c r="E9" s="119">
        <f>'SME EB'!F2</f>
        <v>39057.939999999995</v>
      </c>
      <c r="F9" s="78"/>
      <c r="G9" s="117"/>
      <c r="H9" s="80"/>
    </row>
    <row r="10" spans="1:8" ht="15.75" thickBot="1" x14ac:dyDescent="0.3">
      <c r="A10" s="113" t="s">
        <v>68</v>
      </c>
      <c r="B10" s="113" t="s">
        <v>62</v>
      </c>
      <c r="C10" s="113" t="s">
        <v>69</v>
      </c>
      <c r="D10" s="115">
        <v>44440</v>
      </c>
      <c r="E10" s="120">
        <f>'SME EB INDIVIDUAL'!B21</f>
        <v>118332.56</v>
      </c>
      <c r="F10" s="77"/>
      <c r="G10" s="117"/>
      <c r="H10" s="80"/>
    </row>
    <row r="11" spans="1:8" ht="15.75" thickBot="1" x14ac:dyDescent="0.3">
      <c r="A11" s="113" t="s">
        <v>70</v>
      </c>
      <c r="B11" s="113" t="s">
        <v>62</v>
      </c>
      <c r="C11" s="113" t="s">
        <v>71</v>
      </c>
      <c r="D11" s="115">
        <v>44440</v>
      </c>
      <c r="E11" s="121">
        <f>VLOOKUP(A11,'Van EB'!$A$2:$L$4,12,0)</f>
        <v>4082</v>
      </c>
      <c r="F11" s="129">
        <f>SUM(E11:E14)</f>
        <v>40444</v>
      </c>
      <c r="G11" s="117"/>
      <c r="H11" s="80"/>
    </row>
    <row r="12" spans="1:8" ht="15.75" thickBot="1" x14ac:dyDescent="0.3">
      <c r="A12" s="113" t="s">
        <v>72</v>
      </c>
      <c r="B12" s="113" t="s">
        <v>62</v>
      </c>
      <c r="C12" s="113" t="s">
        <v>71</v>
      </c>
      <c r="D12" s="115">
        <v>44440</v>
      </c>
      <c r="E12" s="121">
        <f>VLOOKUP(A12,'Van EB'!$A$2:$L$4,12,0)</f>
        <v>5732</v>
      </c>
      <c r="F12" s="130"/>
      <c r="G12" s="117"/>
      <c r="H12" s="80"/>
    </row>
    <row r="13" spans="1:8" ht="15.75" thickBot="1" x14ac:dyDescent="0.3">
      <c r="A13" s="113" t="s">
        <v>73</v>
      </c>
      <c r="B13" s="113" t="s">
        <v>62</v>
      </c>
      <c r="C13" s="113" t="s">
        <v>71</v>
      </c>
      <c r="D13" s="115">
        <v>44440</v>
      </c>
      <c r="E13" s="121">
        <f>VLOOKUP(A13,'Van EB'!$A$2:$L$4,12,0)</f>
        <v>5732</v>
      </c>
      <c r="F13" s="130"/>
      <c r="G13" s="117"/>
      <c r="H13" s="80"/>
    </row>
    <row r="14" spans="1:8" ht="15.75" thickBot="1" x14ac:dyDescent="0.3">
      <c r="A14" s="123" t="s">
        <v>74</v>
      </c>
      <c r="B14" s="123" t="s">
        <v>62</v>
      </c>
      <c r="C14" s="123" t="s">
        <v>71</v>
      </c>
      <c r="D14" s="115">
        <v>44440</v>
      </c>
      <c r="E14" s="121">
        <f>'Van EB'!B12</f>
        <v>24898</v>
      </c>
      <c r="F14" s="131"/>
      <c r="G14" s="117"/>
    </row>
    <row r="15" spans="1:8" ht="15.75" thickBot="1" x14ac:dyDescent="0.3">
      <c r="A15" s="123" t="s">
        <v>66</v>
      </c>
      <c r="B15" s="113" t="s">
        <v>75</v>
      </c>
      <c r="C15" s="123" t="s">
        <v>76</v>
      </c>
      <c r="D15" s="115">
        <v>44440</v>
      </c>
      <c r="E15" s="122">
        <f>'SME NB '!B23</f>
        <v>7500</v>
      </c>
      <c r="F15" s="132">
        <f>SUM(E15:E25)</f>
        <v>128228</v>
      </c>
      <c r="G15" s="117"/>
    </row>
    <row r="16" spans="1:8" ht="15.75" thickBot="1" x14ac:dyDescent="0.3">
      <c r="A16" s="113" t="s">
        <v>77</v>
      </c>
      <c r="B16" s="113" t="s">
        <v>75</v>
      </c>
      <c r="C16" s="113" t="s">
        <v>78</v>
      </c>
      <c r="D16" s="115">
        <v>44440</v>
      </c>
      <c r="E16" s="122">
        <f>VLOOKUP(A16,'SME NB '!$A$2:$K$10,11,0)</f>
        <v>14950</v>
      </c>
      <c r="F16" s="133"/>
      <c r="G16" s="117"/>
    </row>
    <row r="17" spans="1:7" ht="15.75" thickBot="1" x14ac:dyDescent="0.3">
      <c r="A17" s="114" t="s">
        <v>94</v>
      </c>
      <c r="B17" s="114" t="s">
        <v>75</v>
      </c>
      <c r="C17" s="114" t="s">
        <v>79</v>
      </c>
      <c r="D17" s="115">
        <v>44440</v>
      </c>
      <c r="E17" s="122">
        <f>VLOOKUP(A17,'SME NB '!$A$2:$K$10,11,0)</f>
        <v>9636</v>
      </c>
      <c r="F17" s="133"/>
      <c r="G17" s="117"/>
    </row>
    <row r="18" spans="1:7" ht="15.75" thickBot="1" x14ac:dyDescent="0.3">
      <c r="A18" s="114" t="s">
        <v>19</v>
      </c>
      <c r="B18" s="114" t="s">
        <v>75</v>
      </c>
      <c r="C18" s="114" t="s">
        <v>79</v>
      </c>
      <c r="D18" s="115">
        <v>44440</v>
      </c>
      <c r="E18" s="122">
        <f>VLOOKUP(A18,'SME NB '!$A$2:$K$10,11,0)</f>
        <v>9992</v>
      </c>
      <c r="F18" s="133"/>
      <c r="G18" s="124"/>
    </row>
    <row r="19" spans="1:7" ht="15.75" thickBot="1" x14ac:dyDescent="0.3">
      <c r="A19" s="114" t="s">
        <v>18</v>
      </c>
      <c r="B19" s="114" t="s">
        <v>75</v>
      </c>
      <c r="C19" s="114" t="s">
        <v>79</v>
      </c>
      <c r="D19" s="115">
        <v>44440</v>
      </c>
      <c r="E19" s="122">
        <f>VLOOKUP(A19,'SME NB '!$A$2:$K$10,11,0)</f>
        <v>19000</v>
      </c>
      <c r="F19" s="133"/>
      <c r="G19" s="117"/>
    </row>
    <row r="20" spans="1:7" ht="15.75" thickBot="1" x14ac:dyDescent="0.3">
      <c r="A20" s="114" t="s">
        <v>20</v>
      </c>
      <c r="B20" s="114" t="s">
        <v>75</v>
      </c>
      <c r="C20" s="114" t="s">
        <v>79</v>
      </c>
      <c r="D20" s="115">
        <v>44440</v>
      </c>
      <c r="E20" s="122">
        <f>VLOOKUP(A20,'SME NB '!$A$2:$K$10,11,0)</f>
        <v>8500</v>
      </c>
      <c r="F20" s="133"/>
      <c r="G20" s="117"/>
    </row>
    <row r="21" spans="1:7" ht="15.75" thickBot="1" x14ac:dyDescent="0.3">
      <c r="A21" s="114" t="s">
        <v>60</v>
      </c>
      <c r="B21" s="114" t="s">
        <v>75</v>
      </c>
      <c r="C21" s="114" t="s">
        <v>79</v>
      </c>
      <c r="D21" s="115">
        <v>44440</v>
      </c>
      <c r="E21" s="122">
        <f>VLOOKUP(A21,'SME NB '!$A$2:$K$10,11,0)</f>
        <v>13650</v>
      </c>
      <c r="F21" s="133"/>
      <c r="G21" s="117" t="s">
        <v>80</v>
      </c>
    </row>
    <row r="22" spans="1:7" ht="15.75" thickBot="1" x14ac:dyDescent="0.3">
      <c r="A22" s="114" t="s">
        <v>50</v>
      </c>
      <c r="B22" s="114" t="s">
        <v>75</v>
      </c>
      <c r="C22" s="114" t="s">
        <v>79</v>
      </c>
      <c r="D22" s="115">
        <v>44440</v>
      </c>
      <c r="E22" s="122">
        <f>VLOOKUP(A22,'SME NB '!$A$2:$K$10,11,0)</f>
        <v>12750</v>
      </c>
      <c r="F22" s="133"/>
      <c r="G22" s="117"/>
    </row>
    <row r="23" spans="1:7" ht="15.75" thickBot="1" x14ac:dyDescent="0.3">
      <c r="A23" s="114" t="s">
        <v>51</v>
      </c>
      <c r="B23" s="114" t="s">
        <v>75</v>
      </c>
      <c r="C23" s="114" t="s">
        <v>79</v>
      </c>
      <c r="D23" s="115">
        <v>44440</v>
      </c>
      <c r="E23" s="122">
        <f>VLOOKUP(A23,'SME NB '!$A$2:$K$10,11,0)</f>
        <v>5000</v>
      </c>
      <c r="F23" s="133"/>
      <c r="G23" s="117"/>
    </row>
    <row r="24" spans="1:7" ht="15.75" thickBot="1" x14ac:dyDescent="0.3">
      <c r="A24" s="114" t="s">
        <v>52</v>
      </c>
      <c r="B24" s="114" t="s">
        <v>75</v>
      </c>
      <c r="C24" s="114" t="s">
        <v>79</v>
      </c>
      <c r="D24" s="115">
        <v>44440</v>
      </c>
      <c r="E24" s="122">
        <f>VLOOKUP(A24,'SME NB '!$A$2:$K$10,11,0)</f>
        <v>9750</v>
      </c>
      <c r="F24" s="133"/>
      <c r="G24" s="117"/>
    </row>
    <row r="25" spans="1:7" ht="15.75" thickBot="1" x14ac:dyDescent="0.3">
      <c r="A25" s="125" t="s">
        <v>81</v>
      </c>
      <c r="B25" s="125" t="s">
        <v>75</v>
      </c>
      <c r="C25" s="125" t="s">
        <v>81</v>
      </c>
      <c r="D25" s="115">
        <v>44440</v>
      </c>
      <c r="E25" s="121">
        <f>'SME NB '!B24</f>
        <v>17500</v>
      </c>
      <c r="F25" s="134"/>
      <c r="G25" s="117"/>
    </row>
    <row r="26" spans="1:7" ht="15.75" thickBot="1" x14ac:dyDescent="0.3">
      <c r="A26" s="113" t="s">
        <v>82</v>
      </c>
      <c r="B26" s="113" t="s">
        <v>75</v>
      </c>
      <c r="C26" s="113" t="s">
        <v>96</v>
      </c>
      <c r="D26" s="115">
        <v>44440</v>
      </c>
      <c r="E26" s="122">
        <f>VLOOKUP(A26,'Van NB'!$A$2:$L$8,12,0)</f>
        <v>20500</v>
      </c>
      <c r="F26" s="132">
        <f>SUM(E26:E34)</f>
        <v>84880</v>
      </c>
      <c r="G26" s="117"/>
    </row>
    <row r="27" spans="1:7" ht="15.75" thickBot="1" x14ac:dyDescent="0.3">
      <c r="A27" s="113" t="s">
        <v>83</v>
      </c>
      <c r="B27" s="113" t="s">
        <v>75</v>
      </c>
      <c r="C27" s="113" t="s">
        <v>96</v>
      </c>
      <c r="D27" s="115">
        <v>44440</v>
      </c>
      <c r="E27" s="122">
        <f>VLOOKUP(A27,'Van NB'!$A$2:$L$8,12,0)</f>
        <v>11500</v>
      </c>
      <c r="F27" s="133"/>
      <c r="G27" s="117"/>
    </row>
    <row r="28" spans="1:7" ht="15.75" thickBot="1" x14ac:dyDescent="0.3">
      <c r="A28" s="113" t="s">
        <v>84</v>
      </c>
      <c r="B28" s="113" t="s">
        <v>75</v>
      </c>
      <c r="C28" s="113" t="s">
        <v>96</v>
      </c>
      <c r="D28" s="115">
        <v>44440</v>
      </c>
      <c r="E28" s="122">
        <f>VLOOKUP(A28,'Van NB'!$A$2:$L$8,12,0)</f>
        <v>4750</v>
      </c>
      <c r="F28" s="133"/>
      <c r="G28" s="117"/>
    </row>
    <row r="29" spans="1:7" ht="15.75" thickBot="1" x14ac:dyDescent="0.3">
      <c r="A29" s="113" t="s">
        <v>85</v>
      </c>
      <c r="B29" s="113" t="s">
        <v>75</v>
      </c>
      <c r="C29" s="113" t="s">
        <v>96</v>
      </c>
      <c r="D29" s="115">
        <v>44440</v>
      </c>
      <c r="E29" s="122">
        <f>VLOOKUP(A29,'Van NB'!$A$2:$L$8,12,0)</f>
        <v>26630</v>
      </c>
      <c r="F29" s="133"/>
      <c r="G29" s="117"/>
    </row>
    <row r="30" spans="1:7" ht="15.75" thickBot="1" x14ac:dyDescent="0.3">
      <c r="A30" s="113" t="s">
        <v>86</v>
      </c>
      <c r="B30" s="113" t="s">
        <v>75</v>
      </c>
      <c r="C30" s="113" t="s">
        <v>96</v>
      </c>
      <c r="D30" s="115">
        <v>44440</v>
      </c>
      <c r="E30" s="122">
        <f>VLOOKUP(A30,'Van NB'!$A$2:$L$8,12,0)</f>
        <v>6500</v>
      </c>
      <c r="F30" s="133"/>
      <c r="G30" s="117"/>
    </row>
    <row r="31" spans="1:7" ht="15.75" thickBot="1" x14ac:dyDescent="0.3">
      <c r="A31" s="113" t="s">
        <v>87</v>
      </c>
      <c r="B31" s="113" t="s">
        <v>75</v>
      </c>
      <c r="C31" s="113" t="s">
        <v>96</v>
      </c>
      <c r="D31" s="115">
        <v>44440</v>
      </c>
      <c r="E31" s="122">
        <f>VLOOKUP(A31,'Van NB'!$A$2:$L$8,12,0)</f>
        <v>11500</v>
      </c>
      <c r="F31" s="133"/>
      <c r="G31" s="117"/>
    </row>
    <row r="32" spans="1:7" ht="15.75" thickBot="1" x14ac:dyDescent="0.3">
      <c r="A32" s="113" t="s">
        <v>88</v>
      </c>
      <c r="B32" s="113" t="s">
        <v>75</v>
      </c>
      <c r="C32" s="113" t="s">
        <v>89</v>
      </c>
      <c r="D32" s="115">
        <v>44440</v>
      </c>
      <c r="E32" s="122">
        <v>1166</v>
      </c>
      <c r="F32" s="133"/>
      <c r="G32" s="126"/>
    </row>
    <row r="33" spans="1:7" ht="15.75" thickBot="1" x14ac:dyDescent="0.3">
      <c r="A33" s="113" t="s">
        <v>90</v>
      </c>
      <c r="B33" s="113" t="s">
        <v>75</v>
      </c>
      <c r="C33" s="113" t="s">
        <v>89</v>
      </c>
      <c r="D33" s="115">
        <v>44440</v>
      </c>
      <c r="E33" s="122">
        <v>1167</v>
      </c>
      <c r="F33" s="133"/>
      <c r="G33" s="126"/>
    </row>
    <row r="34" spans="1:7" ht="15.75" thickBot="1" x14ac:dyDescent="0.3">
      <c r="A34" s="113" t="s">
        <v>91</v>
      </c>
      <c r="B34" s="113" t="s">
        <v>75</v>
      </c>
      <c r="C34" s="113" t="s">
        <v>89</v>
      </c>
      <c r="D34" s="115">
        <v>44440</v>
      </c>
      <c r="E34" s="122">
        <v>1167</v>
      </c>
      <c r="F34" s="134"/>
      <c r="G34" s="126"/>
    </row>
    <row r="35" spans="1:7" ht="15.75" thickBot="1" x14ac:dyDescent="0.3">
      <c r="A35" s="135" t="s">
        <v>22</v>
      </c>
      <c r="B35" s="136"/>
      <c r="C35" s="136"/>
      <c r="D35" s="136"/>
      <c r="E35" s="137"/>
      <c r="F35" s="127">
        <f>SUM(F1:F34)</f>
        <v>630299.6</v>
      </c>
      <c r="G35" s="128"/>
    </row>
  </sheetData>
  <mergeCells count="5">
    <mergeCell ref="F1:F10"/>
    <mergeCell ref="F11:F14"/>
    <mergeCell ref="F15:F25"/>
    <mergeCell ref="F26:F34"/>
    <mergeCell ref="A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zoomScaleNormal="100" workbookViewId="0">
      <selection activeCell="A10" sqref="A10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9" customWidth="1"/>
    <col min="4" max="4" width="11.42578125" bestFit="1" customWidth="1"/>
    <col min="5" max="5" width="12.28515625" bestFit="1" customWidth="1"/>
    <col min="6" max="6" width="7.7109375" bestFit="1" customWidth="1"/>
    <col min="7" max="7" width="9.85546875" bestFit="1" customWidth="1"/>
    <col min="8" max="8" width="14.140625" bestFit="1" customWidth="1"/>
    <col min="9" max="9" width="11.140625" bestFit="1" customWidth="1"/>
    <col min="10" max="10" width="9.85546875" bestFit="1" customWidth="1"/>
    <col min="11" max="11" width="10.85546875" bestFit="1" customWidth="1"/>
    <col min="12" max="12" width="6.5703125" bestFit="1" customWidth="1"/>
    <col min="14" max="14" width="14.85546875" hidden="1" customWidth="1"/>
    <col min="15" max="15" width="9.85546875" hidden="1" customWidth="1"/>
    <col min="17" max="17" width="12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49</v>
      </c>
    </row>
    <row r="2" spans="1:20" x14ac:dyDescent="0.25">
      <c r="A2" s="3" t="s">
        <v>18</v>
      </c>
      <c r="B2" s="4">
        <v>4</v>
      </c>
      <c r="C2" s="2">
        <v>1</v>
      </c>
      <c r="D2" s="2">
        <f t="shared" ref="D2:D10" si="0">$B$13-B2</f>
        <v>18</v>
      </c>
      <c r="E2" s="2">
        <f t="shared" ref="E2:E7" si="1">7.5*D2*C2</f>
        <v>135</v>
      </c>
      <c r="F2" s="5">
        <f t="shared" ref="F2:F10" si="2">E2/$E$12</f>
        <v>0.11097410604192355</v>
      </c>
      <c r="G2" s="6">
        <f t="shared" ref="G2:G10" si="3">$B$18*F2</f>
        <v>11455.635018495685</v>
      </c>
      <c r="H2" s="7">
        <v>1.25</v>
      </c>
      <c r="I2" s="6"/>
      <c r="J2" s="6">
        <f t="shared" ref="J2:J7" si="4">G2*H2</f>
        <v>14319.543773119605</v>
      </c>
      <c r="K2" s="6">
        <v>19000</v>
      </c>
      <c r="L2" s="8">
        <v>289</v>
      </c>
      <c r="M2" s="9">
        <f t="shared" ref="M2:M7" si="5">N2/L2</f>
        <v>44.982698961937714</v>
      </c>
      <c r="N2" s="10">
        <v>13000</v>
      </c>
      <c r="O2" s="11">
        <v>0.35</v>
      </c>
      <c r="P2" s="9">
        <f t="shared" ref="P2:P7" si="6">M2/O2</f>
        <v>128.52199703410776</v>
      </c>
      <c r="Q2" s="60">
        <f t="shared" ref="Q2:Q7" si="7">P2/D2</f>
        <v>7.1401109463393198</v>
      </c>
    </row>
    <row r="3" spans="1:20" x14ac:dyDescent="0.25">
      <c r="A3" s="3" t="s">
        <v>50</v>
      </c>
      <c r="B3" s="4">
        <v>5</v>
      </c>
      <c r="C3" s="2">
        <v>1</v>
      </c>
      <c r="D3" s="2">
        <f t="shared" si="0"/>
        <v>17</v>
      </c>
      <c r="E3" s="2">
        <f>7.5*D3*C3</f>
        <v>127.5</v>
      </c>
      <c r="F3" s="5">
        <f t="shared" si="2"/>
        <v>0.10480887792848335</v>
      </c>
      <c r="G3" s="6">
        <f t="shared" si="3"/>
        <v>10819.210850801479</v>
      </c>
      <c r="H3" s="7">
        <v>1</v>
      </c>
      <c r="I3" s="6"/>
      <c r="J3" s="6">
        <f>G3*H3</f>
        <v>10819.210850801479</v>
      </c>
      <c r="K3" s="6">
        <v>12750</v>
      </c>
      <c r="L3" s="8">
        <v>166</v>
      </c>
      <c r="M3" s="9">
        <f>N3/L3</f>
        <v>78.313253012048193</v>
      </c>
      <c r="N3" s="10">
        <v>13000</v>
      </c>
      <c r="O3" s="11">
        <v>0.35</v>
      </c>
      <c r="P3" s="9">
        <f>M3/O3</f>
        <v>223.75215146299485</v>
      </c>
      <c r="Q3" s="60">
        <f>P3/D3</f>
        <v>13.161891262529108</v>
      </c>
    </row>
    <row r="4" spans="1:20" x14ac:dyDescent="0.25">
      <c r="A4" s="3" t="s">
        <v>19</v>
      </c>
      <c r="B4" s="4">
        <v>0</v>
      </c>
      <c r="C4" s="2">
        <v>0.8</v>
      </c>
      <c r="D4" s="2">
        <f t="shared" si="0"/>
        <v>22</v>
      </c>
      <c r="E4" s="2">
        <f t="shared" si="1"/>
        <v>132</v>
      </c>
      <c r="F4" s="5">
        <f t="shared" si="2"/>
        <v>0.10850801479654747</v>
      </c>
      <c r="G4" s="6">
        <f t="shared" si="3"/>
        <v>11201.065351418001</v>
      </c>
      <c r="H4" s="7">
        <v>1</v>
      </c>
      <c r="I4" s="6"/>
      <c r="J4" s="6">
        <f t="shared" si="4"/>
        <v>11201.065351418001</v>
      </c>
      <c r="K4" s="6">
        <v>9992</v>
      </c>
      <c r="L4" s="8">
        <v>74</v>
      </c>
      <c r="M4" s="9">
        <f t="shared" si="5"/>
        <v>135.13513513513513</v>
      </c>
      <c r="N4" s="10">
        <v>10000</v>
      </c>
      <c r="O4" s="11">
        <v>0.35</v>
      </c>
      <c r="P4" s="9">
        <f t="shared" si="6"/>
        <v>386.10038610038612</v>
      </c>
      <c r="Q4" s="60">
        <f t="shared" si="7"/>
        <v>17.55001755001755</v>
      </c>
    </row>
    <row r="5" spans="1:20" x14ac:dyDescent="0.25">
      <c r="A5" s="3" t="s">
        <v>20</v>
      </c>
      <c r="B5" s="4">
        <v>9</v>
      </c>
      <c r="C5" s="2">
        <v>1</v>
      </c>
      <c r="D5" s="2">
        <f t="shared" si="0"/>
        <v>13</v>
      </c>
      <c r="E5" s="2">
        <f t="shared" si="1"/>
        <v>97.5</v>
      </c>
      <c r="F5" s="5">
        <f t="shared" si="2"/>
        <v>8.0147965474722568E-2</v>
      </c>
      <c r="G5" s="6">
        <f t="shared" si="3"/>
        <v>8273.514180024662</v>
      </c>
      <c r="H5" s="7">
        <v>1</v>
      </c>
      <c r="I5" s="6"/>
      <c r="J5" s="6">
        <f t="shared" si="4"/>
        <v>8273.514180024662</v>
      </c>
      <c r="K5" s="6">
        <v>8500</v>
      </c>
      <c r="L5" s="8">
        <v>173</v>
      </c>
      <c r="M5" s="9">
        <f t="shared" si="5"/>
        <v>59.248554913294797</v>
      </c>
      <c r="N5" s="10">
        <v>10250</v>
      </c>
      <c r="O5" s="11">
        <v>0.35</v>
      </c>
      <c r="P5" s="9">
        <f t="shared" si="6"/>
        <v>169.28158546655658</v>
      </c>
      <c r="Q5" s="60">
        <f t="shared" si="7"/>
        <v>13.021660420504352</v>
      </c>
    </row>
    <row r="6" spans="1:20" x14ac:dyDescent="0.25">
      <c r="A6" s="3" t="s">
        <v>51</v>
      </c>
      <c r="B6" s="4">
        <v>0</v>
      </c>
      <c r="C6" s="2">
        <v>1</v>
      </c>
      <c r="D6" s="2">
        <f t="shared" si="0"/>
        <v>22</v>
      </c>
      <c r="E6" s="2">
        <f t="shared" si="1"/>
        <v>165</v>
      </c>
      <c r="F6" s="5">
        <f t="shared" si="2"/>
        <v>0.13563501849568435</v>
      </c>
      <c r="G6" s="6">
        <f t="shared" si="3"/>
        <v>14001.331689272503</v>
      </c>
      <c r="H6" s="7">
        <v>1</v>
      </c>
      <c r="I6" s="6"/>
      <c r="J6" s="6">
        <f>G6*H6</f>
        <v>14001.331689272503</v>
      </c>
      <c r="K6" s="6">
        <v>5000</v>
      </c>
      <c r="L6" s="8">
        <v>169</v>
      </c>
      <c r="M6" s="9">
        <f>N6/L6</f>
        <v>58.284023668639051</v>
      </c>
      <c r="N6" s="10">
        <v>9850</v>
      </c>
      <c r="O6" s="11">
        <v>0.35</v>
      </c>
      <c r="P6" s="9">
        <f>M6/O6</f>
        <v>166.52578191039731</v>
      </c>
      <c r="Q6" s="60">
        <f>P6/D6</f>
        <v>7.5693537231998782</v>
      </c>
    </row>
    <row r="7" spans="1:20" x14ac:dyDescent="0.25">
      <c r="A7" s="83" t="s">
        <v>77</v>
      </c>
      <c r="B7" s="4">
        <v>9</v>
      </c>
      <c r="C7" s="1">
        <v>1</v>
      </c>
      <c r="D7" s="2">
        <f t="shared" si="0"/>
        <v>13</v>
      </c>
      <c r="E7" s="2">
        <f t="shared" si="1"/>
        <v>97.5</v>
      </c>
      <c r="F7" s="5">
        <f t="shared" si="2"/>
        <v>8.0147965474722568E-2</v>
      </c>
      <c r="G7" s="6">
        <f t="shared" si="3"/>
        <v>8273.514180024662</v>
      </c>
      <c r="H7" s="7">
        <v>1.5</v>
      </c>
      <c r="I7" s="6"/>
      <c r="J7" s="6">
        <f t="shared" si="4"/>
        <v>12410.271270036992</v>
      </c>
      <c r="K7" s="6">
        <v>14950</v>
      </c>
      <c r="L7" s="8">
        <v>494</v>
      </c>
      <c r="M7" s="9">
        <f t="shared" si="5"/>
        <v>44.331983805668017</v>
      </c>
      <c r="N7" s="10">
        <v>21900</v>
      </c>
      <c r="O7" s="11">
        <v>0.35</v>
      </c>
      <c r="P7" s="9">
        <f t="shared" si="6"/>
        <v>126.66281087333719</v>
      </c>
      <c r="Q7" s="60">
        <f t="shared" si="7"/>
        <v>9.7432931441028607</v>
      </c>
      <c r="T7" s="71"/>
    </row>
    <row r="8" spans="1:20" x14ac:dyDescent="0.25">
      <c r="A8" s="3" t="s">
        <v>52</v>
      </c>
      <c r="B8" s="4">
        <v>0</v>
      </c>
      <c r="C8" s="1">
        <v>1</v>
      </c>
      <c r="D8" s="2">
        <f t="shared" si="0"/>
        <v>22</v>
      </c>
      <c r="E8" s="2">
        <f>7.5*D8*C8</f>
        <v>165</v>
      </c>
      <c r="F8" s="5">
        <f t="shared" si="2"/>
        <v>0.13563501849568435</v>
      </c>
      <c r="G8" s="6">
        <f t="shared" si="3"/>
        <v>14001.331689272503</v>
      </c>
      <c r="H8" s="7">
        <v>1</v>
      </c>
      <c r="I8" s="6"/>
      <c r="J8" s="6">
        <f>G8*H8</f>
        <v>14001.331689272503</v>
      </c>
      <c r="K8" s="6">
        <v>9750</v>
      </c>
      <c r="L8" s="8">
        <v>59</v>
      </c>
      <c r="M8" s="9">
        <f>N8/L8</f>
        <v>111.44067796610169</v>
      </c>
      <c r="N8" s="10">
        <v>6575</v>
      </c>
      <c r="O8" s="11">
        <v>0.35</v>
      </c>
      <c r="P8" s="9">
        <f>M8/O8</f>
        <v>318.40193704600483</v>
      </c>
      <c r="Q8" s="60">
        <f>P8/D8</f>
        <v>14.472815320272947</v>
      </c>
    </row>
    <row r="9" spans="1:20" x14ac:dyDescent="0.25">
      <c r="A9" s="3" t="s">
        <v>60</v>
      </c>
      <c r="B9" s="4">
        <v>0</v>
      </c>
      <c r="C9" s="1">
        <v>1</v>
      </c>
      <c r="D9" s="2">
        <f t="shared" si="0"/>
        <v>22</v>
      </c>
      <c r="E9" s="2">
        <f>7.5*D9*C9</f>
        <v>165</v>
      </c>
      <c r="F9" s="5">
        <f t="shared" si="2"/>
        <v>0.13563501849568435</v>
      </c>
      <c r="G9" s="6">
        <f t="shared" si="3"/>
        <v>14001.331689272503</v>
      </c>
      <c r="H9" s="7">
        <v>1</v>
      </c>
      <c r="I9" s="6"/>
      <c r="J9" s="6">
        <f>G9*H9</f>
        <v>14001.331689272503</v>
      </c>
      <c r="K9" s="6">
        <v>13650</v>
      </c>
      <c r="L9" s="8">
        <v>59</v>
      </c>
      <c r="M9" s="9">
        <f>N9/L9</f>
        <v>111.44067796610169</v>
      </c>
      <c r="N9" s="10">
        <v>6575</v>
      </c>
      <c r="O9" s="11">
        <v>0.35</v>
      </c>
      <c r="P9" s="9">
        <f>M9/O9</f>
        <v>318.40193704600483</v>
      </c>
      <c r="Q9" s="60">
        <f>P9/D9</f>
        <v>14.472815320272947</v>
      </c>
    </row>
    <row r="10" spans="1:20" x14ac:dyDescent="0.25">
      <c r="A10" s="3" t="s">
        <v>94</v>
      </c>
      <c r="B10" s="4">
        <v>0</v>
      </c>
      <c r="C10" s="1">
        <v>0.8</v>
      </c>
      <c r="D10" s="2">
        <f t="shared" si="0"/>
        <v>22</v>
      </c>
      <c r="E10" s="2">
        <f>7.5*D10*C10</f>
        <v>132</v>
      </c>
      <c r="F10" s="5">
        <f t="shared" si="2"/>
        <v>0.10850801479654747</v>
      </c>
      <c r="G10" s="6">
        <f t="shared" si="3"/>
        <v>11201.065351418001</v>
      </c>
      <c r="H10" s="7">
        <v>0.5</v>
      </c>
      <c r="I10" s="6"/>
      <c r="J10" s="6">
        <f>G10*H10</f>
        <v>5600.5326757090006</v>
      </c>
      <c r="K10" s="6">
        <v>9636</v>
      </c>
      <c r="L10" s="8">
        <v>60</v>
      </c>
      <c r="M10" s="9">
        <f>N10/L10</f>
        <v>23.233333333333334</v>
      </c>
      <c r="N10" s="10">
        <v>1394</v>
      </c>
      <c r="O10" s="11">
        <v>0.35</v>
      </c>
      <c r="P10" s="9">
        <f>M10/O10</f>
        <v>66.380952380952394</v>
      </c>
      <c r="Q10" s="60">
        <f>P10/D10</f>
        <v>3.0173160173160181</v>
      </c>
    </row>
    <row r="11" spans="1:20" x14ac:dyDescent="0.25">
      <c r="A11" s="26"/>
      <c r="B11" s="27"/>
      <c r="C11" s="27"/>
      <c r="D11" s="27"/>
      <c r="E11" s="36"/>
      <c r="F11" s="37"/>
      <c r="G11" s="15"/>
      <c r="H11" s="28"/>
      <c r="I11" s="15"/>
      <c r="J11" s="15"/>
      <c r="K11" s="15"/>
      <c r="L11" s="29"/>
      <c r="M11" s="30"/>
      <c r="N11" s="18"/>
      <c r="P11" s="25">
        <f>SUM(P2:P10)</f>
        <v>1904.0295393207416</v>
      </c>
    </row>
    <row r="12" spans="1:20" x14ac:dyDescent="0.25">
      <c r="A12" s="12"/>
      <c r="B12" s="12"/>
      <c r="C12" s="12"/>
      <c r="D12" s="12"/>
      <c r="E12" s="1">
        <f>SUM(E2:E10)</f>
        <v>1216.5</v>
      </c>
      <c r="F12" s="13">
        <f>E12/$E$12</f>
        <v>1</v>
      </c>
      <c r="G12" s="14"/>
      <c r="H12" s="12"/>
      <c r="I12" s="12"/>
      <c r="J12" s="15"/>
      <c r="K12" s="12">
        <v>1</v>
      </c>
    </row>
    <row r="13" spans="1:20" x14ac:dyDescent="0.25">
      <c r="A13" s="3" t="s">
        <v>21</v>
      </c>
      <c r="B13" s="4">
        <v>22</v>
      </c>
      <c r="C13" s="12"/>
      <c r="D13" s="12"/>
      <c r="E13" s="12"/>
      <c r="F13" s="16"/>
      <c r="G13" s="14"/>
      <c r="H13" s="12"/>
      <c r="I13" s="12"/>
      <c r="J13" s="15"/>
      <c r="K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34"/>
      <c r="K14" s="34"/>
      <c r="L14" s="31"/>
      <c r="M14" s="68"/>
      <c r="N14" s="31"/>
    </row>
    <row r="15" spans="1:20" x14ac:dyDescent="0.25">
      <c r="A15" s="12"/>
      <c r="B15" s="12"/>
      <c r="C15" s="12"/>
      <c r="D15" s="12"/>
      <c r="E15" s="34"/>
      <c r="F15" s="12"/>
      <c r="G15" s="12"/>
      <c r="H15" s="12"/>
      <c r="I15" s="12"/>
      <c r="J15" s="34"/>
      <c r="K15" s="34"/>
      <c r="L15" s="27"/>
      <c r="M15" s="27"/>
      <c r="N15" s="31"/>
    </row>
    <row r="16" spans="1:20" x14ac:dyDescent="0.25">
      <c r="A16" s="34"/>
      <c r="B16" s="34"/>
      <c r="C16" s="12"/>
      <c r="D16" s="12"/>
      <c r="E16" s="29"/>
      <c r="F16" s="12"/>
      <c r="G16" s="12"/>
      <c r="H16" s="35"/>
      <c r="I16" s="35"/>
      <c r="J16" s="35"/>
      <c r="K16" s="35"/>
      <c r="L16" s="31"/>
      <c r="M16" s="31"/>
      <c r="N16" s="31"/>
    </row>
    <row r="17" spans="1:14" x14ac:dyDescent="0.25">
      <c r="A17" s="34"/>
      <c r="B17" s="29"/>
      <c r="C17" s="12"/>
      <c r="D17" s="12"/>
      <c r="E17" s="34"/>
      <c r="F17" s="12"/>
      <c r="G17" s="12"/>
      <c r="H17" s="47"/>
      <c r="I17" s="48"/>
      <c r="J17" s="48"/>
      <c r="K17" s="35"/>
      <c r="N17" s="18"/>
    </row>
    <row r="18" spans="1:14" x14ac:dyDescent="0.25">
      <c r="A18" s="1" t="s">
        <v>25</v>
      </c>
      <c r="B18" s="8">
        <v>103228</v>
      </c>
      <c r="C18" s="12"/>
      <c r="D18" s="12"/>
      <c r="E18" s="34"/>
      <c r="F18" s="12"/>
      <c r="G18" s="12"/>
      <c r="H18" s="49"/>
      <c r="I18" s="50"/>
      <c r="J18" s="50"/>
      <c r="K18" s="35"/>
    </row>
    <row r="19" spans="1:14" x14ac:dyDescent="0.25">
      <c r="A19" s="1" t="s">
        <v>22</v>
      </c>
      <c r="B19" s="10">
        <f>B18</f>
        <v>103228</v>
      </c>
      <c r="C19" s="12"/>
      <c r="D19" s="12"/>
      <c r="E19" s="34"/>
      <c r="F19" s="12"/>
      <c r="G19" s="12"/>
      <c r="H19" s="49"/>
      <c r="I19" s="50"/>
      <c r="J19" s="50"/>
      <c r="K19" s="35"/>
    </row>
    <row r="20" spans="1:14" x14ac:dyDescent="0.25">
      <c r="A20" s="17"/>
      <c r="B20" s="17"/>
      <c r="C20" s="17"/>
      <c r="D20" s="17"/>
      <c r="E20" s="53"/>
      <c r="F20" s="17"/>
      <c r="G20" s="17"/>
      <c r="H20" s="49"/>
      <c r="I20" s="50"/>
      <c r="J20" s="50"/>
      <c r="K20" s="35"/>
    </row>
    <row r="21" spans="1:14" x14ac:dyDescent="0.25">
      <c r="A21" s="17"/>
      <c r="B21" s="17"/>
      <c r="C21" s="17"/>
      <c r="D21" s="17"/>
      <c r="E21" s="17"/>
      <c r="F21" s="17"/>
      <c r="G21" s="53"/>
      <c r="H21" s="49"/>
      <c r="I21" s="50"/>
      <c r="J21" s="50"/>
      <c r="K21" s="35"/>
    </row>
    <row r="22" spans="1:14" x14ac:dyDescent="0.25">
      <c r="A22" s="76" t="s">
        <v>23</v>
      </c>
      <c r="B22" s="76"/>
      <c r="C22" s="17"/>
      <c r="D22" s="17"/>
      <c r="E22" s="17"/>
      <c r="F22" s="17"/>
      <c r="G22" s="17"/>
      <c r="H22" s="51"/>
      <c r="I22" s="50"/>
      <c r="J22" s="52"/>
      <c r="K22" s="35"/>
    </row>
    <row r="23" spans="1:14" x14ac:dyDescent="0.25">
      <c r="A23" s="56" t="s">
        <v>48</v>
      </c>
      <c r="B23" s="59">
        <v>7500</v>
      </c>
      <c r="C23" s="17"/>
      <c r="D23" s="17"/>
      <c r="E23" s="17"/>
      <c r="F23" s="17"/>
      <c r="G23" s="53"/>
      <c r="H23" s="70"/>
      <c r="I23" s="50"/>
      <c r="J23" s="52"/>
      <c r="K23" s="35"/>
    </row>
    <row r="24" spans="1:14" x14ac:dyDescent="0.25">
      <c r="A24" s="1" t="s">
        <v>24</v>
      </c>
      <c r="B24" s="8">
        <v>17500</v>
      </c>
      <c r="C24" s="17"/>
      <c r="D24" s="17"/>
      <c r="E24" s="53"/>
      <c r="F24" s="17"/>
      <c r="G24" s="53"/>
      <c r="H24" s="35"/>
      <c r="I24" s="35"/>
      <c r="J24" s="35"/>
      <c r="K24" s="35"/>
    </row>
    <row r="25" spans="1:14" x14ac:dyDescent="0.25">
      <c r="A25" s="1" t="s">
        <v>25</v>
      </c>
      <c r="B25" s="8">
        <v>103228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1:14" x14ac:dyDescent="0.25">
      <c r="A26" s="1" t="s">
        <v>26</v>
      </c>
      <c r="B26" s="8">
        <f>SUM(B23:B25)</f>
        <v>128228</v>
      </c>
      <c r="C26" s="17"/>
      <c r="D26" s="17"/>
      <c r="E26" s="17"/>
      <c r="F26" s="17"/>
      <c r="G26" s="17"/>
      <c r="H26" s="17"/>
      <c r="I26" s="17"/>
      <c r="J26" s="17"/>
      <c r="K26" s="53"/>
    </row>
    <row r="27" spans="1:14" x14ac:dyDescent="0.25">
      <c r="C27" s="17"/>
      <c r="D27" s="17"/>
      <c r="E27" s="17"/>
      <c r="F27" s="17"/>
      <c r="G27" s="17"/>
      <c r="H27" s="17"/>
      <c r="I27" s="17"/>
      <c r="J27" s="17"/>
      <c r="K27" s="17"/>
    </row>
  </sheetData>
  <mergeCells count="1">
    <mergeCell ref="A22:B22"/>
  </mergeCells>
  <pageMargins left="0.25" right="0.25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zoomScaleNormal="100" workbookViewId="0">
      <selection activeCell="B22" sqref="B2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11.42578125" bestFit="1" customWidth="1"/>
    <col min="5" max="5" width="12.28515625" bestFit="1" customWidth="1"/>
    <col min="6" max="6" width="11.140625" bestFit="1" customWidth="1"/>
    <col min="7" max="7" width="9.85546875" bestFit="1" customWidth="1"/>
    <col min="8" max="8" width="14.140625" bestFit="1" customWidth="1"/>
    <col min="9" max="9" width="9" bestFit="1" customWidth="1"/>
    <col min="10" max="11" width="10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57</v>
      </c>
      <c r="B2" s="4">
        <v>0</v>
      </c>
      <c r="C2" s="2">
        <v>1</v>
      </c>
      <c r="D2" s="2">
        <f t="shared" ref="D2:D7" si="0">$B$10-B2</f>
        <v>22</v>
      </c>
      <c r="E2" s="2">
        <f t="shared" ref="E2:E7" si="1">7.5*D2*C2</f>
        <v>165</v>
      </c>
      <c r="F2" s="5">
        <f t="shared" ref="F2:F7" si="2">E2/$E$9</f>
        <v>0.17241379310344829</v>
      </c>
      <c r="G2" s="6">
        <f t="shared" ref="G2:G7" si="3">$B$13*F2</f>
        <v>14330.403448275862</v>
      </c>
      <c r="H2" s="7">
        <v>1</v>
      </c>
      <c r="I2" s="6"/>
      <c r="J2" s="6">
        <f>G2*H2</f>
        <v>14330.403448275862</v>
      </c>
      <c r="K2" s="6">
        <f>J2*$K$9</f>
        <v>14330.403448275862</v>
      </c>
      <c r="L2" s="8">
        <v>143</v>
      </c>
      <c r="M2" s="9">
        <f>N2/L2</f>
        <v>111.88811188811189</v>
      </c>
      <c r="N2" s="10">
        <v>16000</v>
      </c>
    </row>
    <row r="3" spans="1:14" x14ac:dyDescent="0.25">
      <c r="A3" s="3" t="s">
        <v>56</v>
      </c>
      <c r="B3" s="4">
        <v>0</v>
      </c>
      <c r="C3" s="2">
        <v>1</v>
      </c>
      <c r="D3" s="2">
        <f t="shared" si="0"/>
        <v>22</v>
      </c>
      <c r="E3" s="2">
        <f t="shared" si="1"/>
        <v>165</v>
      </c>
      <c r="F3" s="5">
        <f t="shared" si="2"/>
        <v>0.17241379310344829</v>
      </c>
      <c r="G3" s="6">
        <f t="shared" si="3"/>
        <v>14330.403448275862</v>
      </c>
      <c r="H3" s="7">
        <v>1</v>
      </c>
      <c r="I3" s="6"/>
      <c r="J3" s="6">
        <f>G3*H3</f>
        <v>14330.403448275862</v>
      </c>
      <c r="K3" s="6">
        <f>J3*$K$9</f>
        <v>14330.403448275862</v>
      </c>
      <c r="L3" s="8">
        <v>144</v>
      </c>
      <c r="M3" s="9">
        <f>N3/L3</f>
        <v>51.645833333333336</v>
      </c>
      <c r="N3" s="10">
        <v>7437</v>
      </c>
    </row>
    <row r="4" spans="1:14" x14ac:dyDescent="0.25">
      <c r="A4" s="3" t="s">
        <v>16</v>
      </c>
      <c r="B4" s="4">
        <v>0</v>
      </c>
      <c r="C4" s="2">
        <v>0.8</v>
      </c>
      <c r="D4" s="2">
        <f t="shared" si="0"/>
        <v>22</v>
      </c>
      <c r="E4" s="2">
        <f t="shared" si="1"/>
        <v>132</v>
      </c>
      <c r="F4" s="5">
        <f t="shared" si="2"/>
        <v>0.13793103448275862</v>
      </c>
      <c r="G4" s="6">
        <f t="shared" si="3"/>
        <v>11464.322758620689</v>
      </c>
      <c r="H4" s="7">
        <v>1</v>
      </c>
      <c r="I4" s="6"/>
      <c r="J4" s="6">
        <f>G4*H4</f>
        <v>11464.322758620689</v>
      </c>
      <c r="K4" s="6">
        <f>J4*$K$9</f>
        <v>11464.322758620689</v>
      </c>
      <c r="L4" s="8">
        <v>145</v>
      </c>
      <c r="M4" s="9">
        <f>N4/L4</f>
        <v>106.89655172413794</v>
      </c>
      <c r="N4" s="10">
        <v>15500</v>
      </c>
    </row>
    <row r="5" spans="1:14" x14ac:dyDescent="0.25">
      <c r="A5" s="3" t="s">
        <v>59</v>
      </c>
      <c r="B5" s="4">
        <v>0</v>
      </c>
      <c r="C5" s="2">
        <v>1</v>
      </c>
      <c r="D5" s="2">
        <f t="shared" si="0"/>
        <v>22</v>
      </c>
      <c r="E5" s="2">
        <f t="shared" si="1"/>
        <v>165</v>
      </c>
      <c r="F5" s="5">
        <f t="shared" si="2"/>
        <v>0.17241379310344829</v>
      </c>
      <c r="G5" s="6">
        <f t="shared" si="3"/>
        <v>14330.403448275862</v>
      </c>
      <c r="H5" s="7">
        <v>1</v>
      </c>
      <c r="I5" s="6"/>
      <c r="J5" s="6">
        <f t="shared" ref="J5:J6" si="4">G5*H5</f>
        <v>14330.403448275862</v>
      </c>
      <c r="K5" s="6">
        <f>J5*$K$9</f>
        <v>14330.403448275862</v>
      </c>
      <c r="L5" s="8">
        <v>146</v>
      </c>
      <c r="M5" s="9">
        <f t="shared" ref="M5:M6" si="5">N5/L5</f>
        <v>51.369863013698627</v>
      </c>
      <c r="N5" s="10">
        <v>7500</v>
      </c>
    </row>
    <row r="6" spans="1:14" x14ac:dyDescent="0.25">
      <c r="A6" s="3" t="s">
        <v>58</v>
      </c>
      <c r="B6" s="4">
        <v>0</v>
      </c>
      <c r="C6" s="2">
        <v>1</v>
      </c>
      <c r="D6" s="2">
        <f t="shared" si="0"/>
        <v>22</v>
      </c>
      <c r="E6" s="2">
        <f t="shared" si="1"/>
        <v>165</v>
      </c>
      <c r="F6" s="5">
        <f t="shared" si="2"/>
        <v>0.17241379310344829</v>
      </c>
      <c r="G6" s="6">
        <f t="shared" si="3"/>
        <v>14330.403448275862</v>
      </c>
      <c r="H6" s="7">
        <v>1</v>
      </c>
      <c r="I6" s="6"/>
      <c r="J6" s="6">
        <f t="shared" si="4"/>
        <v>14330.403448275862</v>
      </c>
      <c r="K6" s="6">
        <f t="shared" ref="K6" si="6">J6*$K$9</f>
        <v>14330.403448275862</v>
      </c>
      <c r="L6" s="8">
        <v>147</v>
      </c>
      <c r="M6" s="9">
        <f t="shared" si="5"/>
        <v>88.435374149659864</v>
      </c>
      <c r="N6" s="10">
        <v>13000</v>
      </c>
    </row>
    <row r="7" spans="1:14" x14ac:dyDescent="0.25">
      <c r="A7" s="3" t="s">
        <v>17</v>
      </c>
      <c r="B7" s="4">
        <v>0</v>
      </c>
      <c r="C7" s="2">
        <v>1</v>
      </c>
      <c r="D7" s="2">
        <f t="shared" si="0"/>
        <v>22</v>
      </c>
      <c r="E7" s="2">
        <f t="shared" si="1"/>
        <v>165</v>
      </c>
      <c r="F7" s="5">
        <f t="shared" si="2"/>
        <v>0.17241379310344829</v>
      </c>
      <c r="G7" s="6">
        <f t="shared" si="3"/>
        <v>14330.403448275862</v>
      </c>
      <c r="H7" s="7">
        <v>1</v>
      </c>
      <c r="I7" s="6"/>
      <c r="J7" s="6">
        <f>G7*H7</f>
        <v>14330.403448275862</v>
      </c>
      <c r="K7" s="6">
        <f>J7*$K$9</f>
        <v>14330.403448275862</v>
      </c>
      <c r="L7" s="8">
        <v>143</v>
      </c>
      <c r="M7" s="9">
        <f>N7/L7</f>
        <v>165.58741258741259</v>
      </c>
      <c r="N7" s="10">
        <v>23679</v>
      </c>
    </row>
    <row r="8" spans="1:14" x14ac:dyDescent="0.25">
      <c r="A8" s="26"/>
      <c r="B8" s="27"/>
      <c r="C8" s="27"/>
      <c r="D8" s="27"/>
      <c r="E8" s="36"/>
      <c r="F8" s="37"/>
      <c r="G8" s="15"/>
      <c r="H8" s="28"/>
      <c r="I8" s="15"/>
      <c r="J8" s="15"/>
      <c r="K8" s="15"/>
      <c r="L8" s="29"/>
      <c r="M8" s="30"/>
      <c r="N8" s="18"/>
    </row>
    <row r="9" spans="1:14" x14ac:dyDescent="0.25">
      <c r="A9" s="12"/>
      <c r="B9" s="12"/>
      <c r="C9" s="12"/>
      <c r="D9" s="12"/>
      <c r="E9" s="1">
        <f>SUM(E2:E7)</f>
        <v>957</v>
      </c>
      <c r="F9" s="13">
        <f>E9/$E$9</f>
        <v>1</v>
      </c>
      <c r="G9" s="14"/>
      <c r="H9" s="12"/>
      <c r="I9" s="12"/>
      <c r="J9" s="15"/>
      <c r="K9" s="12">
        <v>1</v>
      </c>
    </row>
    <row r="10" spans="1:14" x14ac:dyDescent="0.25">
      <c r="A10" s="3" t="s">
        <v>21</v>
      </c>
      <c r="B10" s="4">
        <v>22</v>
      </c>
      <c r="C10" s="12"/>
      <c r="D10" s="12"/>
      <c r="E10" s="12"/>
      <c r="F10" s="16"/>
      <c r="G10" s="14"/>
      <c r="H10" s="12"/>
      <c r="I10" s="12"/>
      <c r="J10" s="15"/>
      <c r="K10" s="12"/>
    </row>
    <row r="11" spans="1:14" x14ac:dyDescent="0.25">
      <c r="A11" s="26"/>
      <c r="B11" s="45"/>
      <c r="C11" s="12"/>
      <c r="D11" s="12"/>
      <c r="E11" s="12"/>
      <c r="F11" s="16"/>
      <c r="G11" s="14"/>
      <c r="H11" s="12"/>
      <c r="I11" s="12"/>
      <c r="J11" s="15"/>
      <c r="K11" s="12"/>
    </row>
    <row r="12" spans="1:14" x14ac:dyDescent="0.25">
      <c r="A12" s="12"/>
      <c r="B12" s="12"/>
      <c r="C12" s="12"/>
      <c r="D12" s="12"/>
      <c r="E12" s="34"/>
      <c r="F12" s="12"/>
      <c r="G12" s="12"/>
      <c r="H12" s="12"/>
      <c r="I12" s="12"/>
      <c r="J12" s="29"/>
      <c r="K12" s="34"/>
      <c r="L12" s="31"/>
      <c r="M12" s="31"/>
      <c r="N12" s="31"/>
    </row>
    <row r="13" spans="1:14" x14ac:dyDescent="0.25">
      <c r="A13" s="1" t="s">
        <v>55</v>
      </c>
      <c r="B13" s="46">
        <f>B20</f>
        <v>83116.34</v>
      </c>
      <c r="C13" s="12"/>
      <c r="D13" s="12"/>
      <c r="E13" s="34"/>
      <c r="F13" s="12"/>
      <c r="G13" s="69"/>
      <c r="H13" s="17"/>
      <c r="I13" s="17"/>
      <c r="J13" s="35"/>
      <c r="K13" s="35"/>
      <c r="L13" s="31"/>
      <c r="M13" s="31"/>
      <c r="N13" s="31"/>
    </row>
    <row r="14" spans="1:14" x14ac:dyDescent="0.25">
      <c r="A14" s="17"/>
      <c r="B14" s="17"/>
      <c r="C14" s="17"/>
      <c r="D14" s="17"/>
      <c r="E14" s="17"/>
      <c r="F14" s="17"/>
      <c r="G14" s="53"/>
      <c r="H14" s="17"/>
      <c r="I14" s="17"/>
      <c r="J14" s="17"/>
      <c r="K14" s="17"/>
    </row>
    <row r="15" spans="1:14" x14ac:dyDescent="0.25">
      <c r="A15" s="17"/>
      <c r="B15" s="17"/>
      <c r="C15" s="17"/>
      <c r="D15" s="17"/>
      <c r="E15" s="64"/>
      <c r="F15" s="35"/>
      <c r="G15" s="35"/>
      <c r="H15" s="35"/>
      <c r="I15" s="17"/>
      <c r="J15" s="17"/>
      <c r="K15" s="17"/>
    </row>
    <row r="16" spans="1:14" x14ac:dyDescent="0.25">
      <c r="A16" s="76" t="s">
        <v>44</v>
      </c>
      <c r="B16" s="76"/>
      <c r="C16" s="17"/>
      <c r="D16" s="17"/>
      <c r="E16" s="35"/>
      <c r="F16" s="35"/>
      <c r="G16" s="35"/>
      <c r="H16" s="35">
        <v>376748</v>
      </c>
      <c r="I16" s="74"/>
      <c r="J16" s="17"/>
      <c r="K16" s="17"/>
    </row>
    <row r="17" spans="1:11" x14ac:dyDescent="0.25">
      <c r="A17" s="1" t="s">
        <v>48</v>
      </c>
      <c r="B17" s="8">
        <f>'SME EB'!F2</f>
        <v>39057.939999999995</v>
      </c>
      <c r="C17" s="17"/>
      <c r="D17" s="17"/>
      <c r="E17" s="65"/>
      <c r="F17" s="66"/>
      <c r="G17" s="35"/>
      <c r="H17" s="35"/>
      <c r="I17" s="17"/>
      <c r="J17" s="17"/>
      <c r="K17" s="53"/>
    </row>
    <row r="18" spans="1:11" x14ac:dyDescent="0.25">
      <c r="A18" s="1" t="s">
        <v>46</v>
      </c>
      <c r="B18" s="8">
        <f>'SME EB'!F3</f>
        <v>70678.8</v>
      </c>
      <c r="C18" s="17"/>
      <c r="D18" s="17"/>
      <c r="E18" s="35"/>
      <c r="F18" s="67"/>
      <c r="G18" s="35"/>
      <c r="H18" s="35"/>
      <c r="I18" s="17"/>
      <c r="J18" s="17"/>
      <c r="K18" s="17"/>
    </row>
    <row r="19" spans="1:11" x14ac:dyDescent="0.25">
      <c r="A19" s="1" t="s">
        <v>53</v>
      </c>
      <c r="B19" s="8">
        <f>'SME EB'!F4</f>
        <v>65562.3</v>
      </c>
      <c r="C19" s="17"/>
      <c r="D19" s="17"/>
      <c r="E19" s="35"/>
      <c r="F19" s="67"/>
      <c r="G19" s="35"/>
      <c r="H19" s="35"/>
      <c r="I19" s="17"/>
      <c r="J19" s="17"/>
      <c r="K19" s="17"/>
    </row>
    <row r="20" spans="1:11" x14ac:dyDescent="0.25">
      <c r="A20" s="1" t="s">
        <v>54</v>
      </c>
      <c r="B20" s="8">
        <f>'SME EB'!F5+'SME EB'!I2</f>
        <v>83116.34</v>
      </c>
      <c r="C20" s="17"/>
      <c r="D20" s="17"/>
      <c r="E20" s="35"/>
      <c r="F20" s="67"/>
      <c r="G20" s="35"/>
      <c r="H20" s="35"/>
      <c r="I20" s="17"/>
      <c r="J20" s="17"/>
      <c r="K20" s="17"/>
    </row>
    <row r="21" spans="1:11" x14ac:dyDescent="0.25">
      <c r="A21" s="1" t="s">
        <v>45</v>
      </c>
      <c r="B21" s="8">
        <f>'SME EB'!F6-'SME EB'!I2</f>
        <v>118332.56</v>
      </c>
      <c r="C21" s="17"/>
      <c r="D21" s="17"/>
      <c r="E21" s="35"/>
      <c r="F21" s="35"/>
      <c r="G21" s="35"/>
      <c r="H21" s="35"/>
      <c r="I21" s="17"/>
      <c r="J21" s="17"/>
      <c r="K21" s="17"/>
    </row>
    <row r="22" spans="1:11" x14ac:dyDescent="0.25">
      <c r="A22" s="61" t="s">
        <v>22</v>
      </c>
      <c r="B22" s="62">
        <f>SUM(B17:B21)</f>
        <v>376747.93999999994</v>
      </c>
      <c r="E22" s="31"/>
      <c r="F22" s="50"/>
      <c r="G22" s="31"/>
      <c r="H22" s="31"/>
    </row>
    <row r="23" spans="1:11" x14ac:dyDescent="0.25">
      <c r="E23" s="31"/>
      <c r="F23" s="31"/>
      <c r="G23" s="31"/>
      <c r="H23" s="72"/>
    </row>
    <row r="24" spans="1:11" x14ac:dyDescent="0.25">
      <c r="E24" s="31"/>
      <c r="F24" s="31"/>
      <c r="G24" s="31"/>
      <c r="H24" s="31"/>
    </row>
  </sheetData>
  <mergeCells count="1">
    <mergeCell ref="A16:B16"/>
  </mergeCells>
  <pageMargins left="0.25" right="0.25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7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4" width="11.140625" bestFit="1" customWidth="1"/>
    <col min="5" max="5" width="19.42578125" customWidth="1"/>
    <col min="6" max="6" width="11.140625" bestFit="1" customWidth="1"/>
    <col min="7" max="8" width="10.140625" bestFit="1" customWidth="1"/>
    <col min="9" max="9" width="11.85546875" bestFit="1" customWidth="1"/>
    <col min="10" max="10" width="11.5703125" bestFit="1" customWidth="1"/>
    <col min="11" max="11" width="12.5703125" bestFit="1" customWidth="1"/>
    <col min="12" max="12" width="9.42578125" bestFit="1" customWidth="1"/>
    <col min="13" max="13" width="10.42578125" bestFit="1" customWidth="1"/>
    <col min="14" max="19" width="10.140625" bestFit="1" customWidth="1"/>
    <col min="20" max="20" width="17.28515625" bestFit="1" customWidth="1"/>
    <col min="21" max="21" width="11.140625" bestFit="1" customWidth="1"/>
    <col min="22" max="22" width="10.140625" bestFit="1" customWidth="1"/>
    <col min="23" max="23" width="13.7109375" customWidth="1"/>
  </cols>
  <sheetData>
    <row r="1" spans="1:34" x14ac:dyDescent="0.25">
      <c r="A1" s="42"/>
      <c r="B1" s="57" t="s">
        <v>41</v>
      </c>
      <c r="C1" s="57" t="s">
        <v>10</v>
      </c>
      <c r="D1" s="21" t="s">
        <v>27</v>
      </c>
      <c r="E1" s="21" t="s">
        <v>42</v>
      </c>
      <c r="F1" s="43" t="s">
        <v>22</v>
      </c>
      <c r="I1" s="43" t="s">
        <v>47</v>
      </c>
    </row>
    <row r="2" spans="1:34" x14ac:dyDescent="0.25">
      <c r="A2" s="21" t="s">
        <v>48</v>
      </c>
      <c r="B2" s="44">
        <v>41551</v>
      </c>
      <c r="C2" s="44">
        <f>B2*0.88</f>
        <v>36564.879999999997</v>
      </c>
      <c r="D2" s="44">
        <f>B2*0.06</f>
        <v>2493.06</v>
      </c>
      <c r="E2" s="44"/>
      <c r="F2" s="58">
        <f t="shared" ref="F2:F6" si="0">C2+D2</f>
        <v>39057.939999999995</v>
      </c>
      <c r="I2" s="75">
        <f>F6*0.14</f>
        <v>19263.440000000002</v>
      </c>
    </row>
    <row r="3" spans="1:34" x14ac:dyDescent="0.25">
      <c r="A3" s="21" t="s">
        <v>46</v>
      </c>
      <c r="B3" s="44">
        <v>78532</v>
      </c>
      <c r="C3" s="44">
        <f>B3*0.85</f>
        <v>66752.2</v>
      </c>
      <c r="D3" s="44">
        <f>B3*0.05</f>
        <v>3926.6000000000004</v>
      </c>
      <c r="E3" s="44"/>
      <c r="F3" s="58">
        <f t="shared" si="0"/>
        <v>70678.8</v>
      </c>
      <c r="I3" s="54"/>
    </row>
    <row r="4" spans="1:34" x14ac:dyDescent="0.25">
      <c r="A4" s="21" t="s">
        <v>53</v>
      </c>
      <c r="B4" s="44">
        <v>72847</v>
      </c>
      <c r="C4" s="44">
        <f>B4*0.85</f>
        <v>61919.95</v>
      </c>
      <c r="D4" s="44">
        <f>B4*0.05</f>
        <v>3642.3500000000004</v>
      </c>
      <c r="E4" s="44"/>
      <c r="F4" s="58">
        <f t="shared" si="0"/>
        <v>65562.3</v>
      </c>
      <c r="I4" s="50"/>
    </row>
    <row r="5" spans="1:34" x14ac:dyDescent="0.25">
      <c r="A5" s="21" t="s">
        <v>40</v>
      </c>
      <c r="B5" s="44">
        <v>76838</v>
      </c>
      <c r="C5" s="44">
        <v>60011</v>
      </c>
      <c r="D5" s="44">
        <f t="shared" ref="D5" si="1">B5*0.05</f>
        <v>3841.9</v>
      </c>
      <c r="E5" s="44"/>
      <c r="F5" s="58">
        <f t="shared" si="0"/>
        <v>63852.9</v>
      </c>
      <c r="I5" s="24"/>
    </row>
    <row r="6" spans="1:34" x14ac:dyDescent="0.25">
      <c r="A6" s="21" t="s">
        <v>43</v>
      </c>
      <c r="B6" s="73">
        <v>161781</v>
      </c>
      <c r="C6" s="44">
        <v>133560</v>
      </c>
      <c r="D6" s="44">
        <v>4036</v>
      </c>
      <c r="E6" s="44"/>
      <c r="F6" s="58">
        <f t="shared" si="0"/>
        <v>137596</v>
      </c>
    </row>
    <row r="7" spans="1:34" x14ac:dyDescent="0.25">
      <c r="A7" s="21"/>
      <c r="B7" s="44">
        <f>SUM(B2:B6)</f>
        <v>431549</v>
      </c>
      <c r="C7" s="44">
        <f>SUM(C2:C6)</f>
        <v>358808.02999999997</v>
      </c>
      <c r="D7" s="44">
        <v>17940</v>
      </c>
      <c r="E7" s="44"/>
      <c r="F7" s="44">
        <f>SUM(F2:F6)</f>
        <v>376747.93999999994</v>
      </c>
    </row>
    <row r="9" spans="1:34" x14ac:dyDescent="0.25">
      <c r="C9" s="63">
        <f>W16-C7</f>
        <v>-0.18629999994300306</v>
      </c>
      <c r="D9" s="18"/>
    </row>
    <row r="11" spans="1:34" x14ac:dyDescent="0.25">
      <c r="B11" s="20" t="s">
        <v>28</v>
      </c>
      <c r="C11" s="20" t="s">
        <v>29</v>
      </c>
      <c r="D11" s="20" t="s">
        <v>30</v>
      </c>
      <c r="E11" s="20" t="s">
        <v>31</v>
      </c>
      <c r="F11" s="20" t="s">
        <v>32</v>
      </c>
      <c r="G11" s="20" t="s">
        <v>33</v>
      </c>
      <c r="H11" s="20" t="s">
        <v>34</v>
      </c>
      <c r="I11" s="20" t="s">
        <v>35</v>
      </c>
      <c r="J11" s="20" t="s">
        <v>36</v>
      </c>
      <c r="K11" s="20" t="s">
        <v>22</v>
      </c>
      <c r="N11" s="21" t="s">
        <v>28</v>
      </c>
      <c r="O11" s="21" t="s">
        <v>29</v>
      </c>
      <c r="P11" s="21" t="s">
        <v>30</v>
      </c>
      <c r="Q11" s="21" t="s">
        <v>31</v>
      </c>
      <c r="R11" s="21" t="s">
        <v>32</v>
      </c>
      <c r="S11" s="21" t="s">
        <v>33</v>
      </c>
      <c r="T11" s="21" t="s">
        <v>34</v>
      </c>
      <c r="U11" s="21" t="s">
        <v>35</v>
      </c>
      <c r="V11" s="21" t="s">
        <v>36</v>
      </c>
      <c r="W11" s="21" t="s">
        <v>22</v>
      </c>
    </row>
    <row r="12" spans="1:34" x14ac:dyDescent="0.25">
      <c r="A12" s="22" t="s">
        <v>37</v>
      </c>
      <c r="B12" s="38">
        <v>11664.290000000005</v>
      </c>
      <c r="C12" s="38">
        <v>16097.900000000012</v>
      </c>
      <c r="D12" s="38">
        <v>16441.349999999999</v>
      </c>
      <c r="E12" s="38">
        <v>9958.0000000000018</v>
      </c>
      <c r="F12" s="38">
        <v>3319.6199999999994</v>
      </c>
      <c r="G12" s="38">
        <v>12493.23</v>
      </c>
      <c r="H12" s="38">
        <v>1785.31</v>
      </c>
      <c r="I12" s="38">
        <v>3248.35</v>
      </c>
      <c r="J12" s="38"/>
      <c r="K12" s="39">
        <v>75008.050000000017</v>
      </c>
      <c r="M12" s="23" t="s">
        <v>37</v>
      </c>
      <c r="N12" s="40">
        <v>8748.2175000000025</v>
      </c>
      <c r="O12" s="40">
        <v>12878.320000000011</v>
      </c>
      <c r="P12" s="40">
        <v>13317.4935</v>
      </c>
      <c r="Q12" s="40">
        <v>8165.5600000000013</v>
      </c>
      <c r="R12" s="40">
        <v>2788.4807999999994</v>
      </c>
      <c r="S12" s="40">
        <v>10619.245499999999</v>
      </c>
      <c r="T12" s="40">
        <v>1571.0727999999999</v>
      </c>
      <c r="U12" s="40">
        <v>2923.5149999999999</v>
      </c>
      <c r="V12" s="40">
        <v>0</v>
      </c>
      <c r="W12" s="40">
        <v>61011.905100000011</v>
      </c>
      <c r="AH12">
        <v>10862.38</v>
      </c>
    </row>
    <row r="13" spans="1:34" x14ac:dyDescent="0.25">
      <c r="A13" s="22" t="s">
        <v>38</v>
      </c>
      <c r="B13" s="38"/>
      <c r="C13" s="38">
        <v>11597.289999999999</v>
      </c>
      <c r="D13" s="38">
        <v>29243.319999999996</v>
      </c>
      <c r="E13" s="38">
        <v>21586.039999999994</v>
      </c>
      <c r="F13" s="38">
        <v>20597.969999999998</v>
      </c>
      <c r="G13" s="38">
        <v>51716.170000000013</v>
      </c>
      <c r="H13" s="38">
        <v>19153.660000000003</v>
      </c>
      <c r="I13" s="38">
        <v>27625.739999999998</v>
      </c>
      <c r="J13" s="38">
        <v>27749.230000000003</v>
      </c>
      <c r="K13" s="39">
        <v>209269.42</v>
      </c>
      <c r="M13" s="23" t="s">
        <v>38</v>
      </c>
      <c r="N13" s="40">
        <v>0</v>
      </c>
      <c r="O13" s="40">
        <v>9277.8320000000003</v>
      </c>
      <c r="P13" s="40">
        <v>23687.089199999999</v>
      </c>
      <c r="Q13" s="40">
        <v>17700.552799999994</v>
      </c>
      <c r="R13" s="40">
        <v>17302.294799999996</v>
      </c>
      <c r="S13" s="40">
        <v>43958.744500000008</v>
      </c>
      <c r="T13" s="40">
        <v>17046.757400000002</v>
      </c>
      <c r="U13" s="40">
        <v>24863.165999999997</v>
      </c>
      <c r="V13" s="40">
        <v>24974.307000000004</v>
      </c>
      <c r="W13" s="40">
        <v>178810.74369999999</v>
      </c>
    </row>
    <row r="14" spans="1:34" x14ac:dyDescent="0.25">
      <c r="A14" s="22" t="s">
        <v>39</v>
      </c>
      <c r="B14" s="38">
        <v>6044.24</v>
      </c>
      <c r="C14" s="38">
        <v>7274.0100000000011</v>
      </c>
      <c r="D14" s="38">
        <v>7485.95</v>
      </c>
      <c r="E14" s="38">
        <v>3807.2599999999993</v>
      </c>
      <c r="F14" s="38">
        <v>3800.38</v>
      </c>
      <c r="G14" s="38">
        <v>5492.4400000000005</v>
      </c>
      <c r="H14" s="38">
        <v>9033.61</v>
      </c>
      <c r="I14" s="38">
        <v>1564.77</v>
      </c>
      <c r="J14" s="38">
        <v>5085.87</v>
      </c>
      <c r="K14" s="39">
        <v>49588.530000000006</v>
      </c>
      <c r="M14" s="23" t="s">
        <v>39</v>
      </c>
      <c r="N14" s="40">
        <v>4533.18</v>
      </c>
      <c r="O14" s="40">
        <v>5746.4679000000015</v>
      </c>
      <c r="P14" s="40">
        <v>5913.9004999999997</v>
      </c>
      <c r="Q14" s="40">
        <v>3007.7353999999996</v>
      </c>
      <c r="R14" s="40">
        <v>3078.3078000000005</v>
      </c>
      <c r="S14" s="40">
        <v>4448.876400000001</v>
      </c>
      <c r="T14" s="40">
        <v>7678.5685000000003</v>
      </c>
      <c r="U14" s="40">
        <v>1345.7021999999999</v>
      </c>
      <c r="V14" s="40">
        <v>4424.7069000000001</v>
      </c>
      <c r="W14" s="40">
        <v>40177.445599999999</v>
      </c>
    </row>
    <row r="15" spans="1:34" x14ac:dyDescent="0.25">
      <c r="A15" s="22" t="s">
        <v>40</v>
      </c>
      <c r="B15" s="38">
        <v>7255.2100000000073</v>
      </c>
      <c r="C15" s="38">
        <v>8504.5299999999988</v>
      </c>
      <c r="D15" s="38">
        <v>17396.590000000004</v>
      </c>
      <c r="E15" s="38">
        <v>9375.68</v>
      </c>
      <c r="F15" s="38">
        <v>5894.17</v>
      </c>
      <c r="G15" s="38">
        <v>24035.530000000002</v>
      </c>
      <c r="H15" s="38">
        <v>8290.2800000000007</v>
      </c>
      <c r="I15" s="38">
        <v>11671.919999999998</v>
      </c>
      <c r="J15" s="38">
        <v>5259.0599999999995</v>
      </c>
      <c r="K15" s="39">
        <v>97682.97</v>
      </c>
      <c r="M15" s="23" t="s">
        <v>40</v>
      </c>
      <c r="N15" s="40">
        <v>5441.4075000000057</v>
      </c>
      <c r="O15" s="40">
        <v>6633.5333999999993</v>
      </c>
      <c r="P15" s="40">
        <v>13569.340200000004</v>
      </c>
      <c r="Q15" s="40">
        <v>7313.0304000000006</v>
      </c>
      <c r="R15" s="40">
        <v>4774.2777000000006</v>
      </c>
      <c r="S15" s="40">
        <v>19468.779300000002</v>
      </c>
      <c r="T15" s="40">
        <v>7046.7380000000003</v>
      </c>
      <c r="U15" s="40">
        <v>10037.851199999999</v>
      </c>
      <c r="V15" s="40">
        <v>4522.7915999999996</v>
      </c>
      <c r="W15" s="40">
        <v>78807.74930000001</v>
      </c>
    </row>
    <row r="16" spans="1:34" x14ac:dyDescent="0.25">
      <c r="A16" s="22" t="s">
        <v>22</v>
      </c>
      <c r="B16" s="39">
        <v>24963.740000000013</v>
      </c>
      <c r="C16" s="39">
        <v>43473.73000000001</v>
      </c>
      <c r="D16" s="39">
        <v>70567.209999999992</v>
      </c>
      <c r="E16" s="39">
        <v>44726.979999999996</v>
      </c>
      <c r="F16" s="39">
        <v>33612.14</v>
      </c>
      <c r="G16" s="39">
        <v>93737.37000000001</v>
      </c>
      <c r="H16" s="39">
        <v>38262.860000000008</v>
      </c>
      <c r="I16" s="39">
        <v>44110.78</v>
      </c>
      <c r="J16" s="39">
        <v>38094.160000000003</v>
      </c>
      <c r="K16" s="39">
        <v>431548.97000000009</v>
      </c>
      <c r="M16" s="23" t="s">
        <v>22</v>
      </c>
      <c r="N16" s="40">
        <v>18722.805000000008</v>
      </c>
      <c r="O16" s="40">
        <v>34536.153300000013</v>
      </c>
      <c r="P16" s="40">
        <v>56487.823400000008</v>
      </c>
      <c r="Q16" s="40">
        <v>36186.878599999996</v>
      </c>
      <c r="R16" s="40">
        <v>27943.361099999995</v>
      </c>
      <c r="S16" s="40">
        <v>78495.645700000008</v>
      </c>
      <c r="T16" s="40">
        <v>33343.136700000003</v>
      </c>
      <c r="U16" s="40">
        <v>39170.234399999994</v>
      </c>
      <c r="V16" s="40">
        <v>33921.805500000002</v>
      </c>
      <c r="W16" s="41">
        <v>358807.84370000003</v>
      </c>
    </row>
    <row r="20" spans="3:13" x14ac:dyDescent="0.25">
      <c r="H20" s="31"/>
      <c r="I20" s="32"/>
      <c r="J20" s="33"/>
      <c r="K20" s="33"/>
      <c r="L20" s="33"/>
      <c r="M20" s="33"/>
    </row>
    <row r="21" spans="3:13" x14ac:dyDescent="0.25">
      <c r="C21" s="55"/>
      <c r="E21" s="31"/>
      <c r="F21" s="32"/>
      <c r="G21" s="33"/>
      <c r="H21" s="33"/>
      <c r="I21" s="33"/>
      <c r="J21" s="33"/>
    </row>
    <row r="22" spans="3:13" x14ac:dyDescent="0.25">
      <c r="C22" s="55"/>
      <c r="E22" s="31"/>
      <c r="F22" s="32"/>
      <c r="G22" s="33"/>
      <c r="H22" s="33"/>
      <c r="I22" s="33"/>
      <c r="J22" s="33"/>
    </row>
    <row r="29" spans="3:13" x14ac:dyDescent="0.25">
      <c r="D29" s="24"/>
      <c r="E29" s="24"/>
    </row>
    <row r="33" spans="2:5" x14ac:dyDescent="0.25">
      <c r="C33" s="18"/>
    </row>
    <row r="37" spans="2:5" x14ac:dyDescent="0.25">
      <c r="B37" s="19"/>
      <c r="D37" s="19"/>
      <c r="E37" s="24"/>
    </row>
  </sheetData>
  <pageMargins left="0.25" right="0.25" top="0.75" bottom="0.75" header="0.3" footer="0.3"/>
  <pageSetup paperSize="9" scale="3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8" sqref="N8"/>
    </sheetView>
  </sheetViews>
  <sheetFormatPr defaultRowHeight="15" x14ac:dyDescent="0.25"/>
  <cols>
    <col min="1" max="1" width="16.42578125" style="80" bestFit="1" customWidth="1"/>
    <col min="2" max="2" width="9.140625" style="80"/>
    <col min="3" max="3" width="10.140625" style="80" bestFit="1" customWidth="1"/>
    <col min="4" max="4" width="12.28515625" style="80" customWidth="1"/>
    <col min="5" max="5" width="15.42578125" style="80" bestFit="1" customWidth="1"/>
    <col min="6" max="6" width="9.140625" style="80"/>
    <col min="7" max="7" width="9.85546875" style="80" bestFit="1" customWidth="1"/>
    <col min="8" max="8" width="14.140625" style="80" bestFit="1" customWidth="1"/>
    <col min="9" max="9" width="9.140625" style="80"/>
    <col min="10" max="11" width="9.85546875" style="80" bestFit="1" customWidth="1"/>
    <col min="12" max="13" width="9.140625" style="80"/>
    <col min="14" max="14" width="11.140625" style="80" bestFit="1" customWidth="1"/>
    <col min="15" max="16384" width="9.140625" style="80"/>
  </cols>
  <sheetData>
    <row r="1" spans="1:14" x14ac:dyDescent="0.25">
      <c r="A1" s="81" t="s">
        <v>0</v>
      </c>
      <c r="B1" s="81" t="s">
        <v>1</v>
      </c>
      <c r="C1" s="81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1" t="s">
        <v>10</v>
      </c>
      <c r="L1" s="82" t="s">
        <v>13</v>
      </c>
    </row>
    <row r="2" spans="1:14" x14ac:dyDescent="0.25">
      <c r="A2" s="83" t="s">
        <v>85</v>
      </c>
      <c r="B2" s="84">
        <v>0</v>
      </c>
      <c r="C2" s="82">
        <v>1</v>
      </c>
      <c r="D2" s="82">
        <f>$B$12-B2</f>
        <v>22</v>
      </c>
      <c r="E2" s="82">
        <f>7.5*D2*C2</f>
        <v>165</v>
      </c>
      <c r="F2" s="85">
        <f>E2/$E$11</f>
        <v>0.15109890109890109</v>
      </c>
      <c r="G2" s="86">
        <f>$B$16*F2</f>
        <v>0</v>
      </c>
      <c r="H2" s="87">
        <v>1.55</v>
      </c>
      <c r="I2" s="86"/>
      <c r="J2" s="86">
        <f>G2*H2</f>
        <v>0</v>
      </c>
      <c r="K2" s="86" t="e">
        <f>J2*$K$11</f>
        <v>#DIV/0!</v>
      </c>
      <c r="L2" s="89">
        <v>26630</v>
      </c>
      <c r="M2" s="97"/>
    </row>
    <row r="3" spans="1:14" x14ac:dyDescent="0.25">
      <c r="A3" s="83" t="s">
        <v>82</v>
      </c>
      <c r="B3" s="84">
        <v>5</v>
      </c>
      <c r="C3" s="82">
        <v>1</v>
      </c>
      <c r="D3" s="82">
        <f>$B$12-B3</f>
        <v>17</v>
      </c>
      <c r="E3" s="82">
        <f>7.5*D3*C3</f>
        <v>127.5</v>
      </c>
      <c r="F3" s="85">
        <f>E3/$E$11</f>
        <v>0.11675824175824176</v>
      </c>
      <c r="G3" s="86">
        <f>$B$16*F3</f>
        <v>0</v>
      </c>
      <c r="H3" s="87">
        <v>1.45</v>
      </c>
      <c r="I3" s="86"/>
      <c r="J3" s="86">
        <f>G3*H3</f>
        <v>0</v>
      </c>
      <c r="K3" s="86" t="e">
        <f>J3*$K$11</f>
        <v>#DIV/0!</v>
      </c>
      <c r="L3" s="89">
        <v>20500</v>
      </c>
      <c r="M3" s="97"/>
    </row>
    <row r="4" spans="1:14" x14ac:dyDescent="0.25">
      <c r="A4" s="83" t="s">
        <v>87</v>
      </c>
      <c r="B4" s="84">
        <v>0</v>
      </c>
      <c r="C4" s="82">
        <v>1</v>
      </c>
      <c r="D4" s="82">
        <f>$B$12-B4</f>
        <v>22</v>
      </c>
      <c r="E4" s="82">
        <f>7.5*D4*C4</f>
        <v>165</v>
      </c>
      <c r="F4" s="85">
        <f>E4/$E$11</f>
        <v>0.15109890109890109</v>
      </c>
      <c r="G4" s="86">
        <f>$B$16*F4</f>
        <v>0</v>
      </c>
      <c r="H4" s="87">
        <v>0.8</v>
      </c>
      <c r="I4" s="86"/>
      <c r="J4" s="86">
        <f>G4*H4</f>
        <v>0</v>
      </c>
      <c r="K4" s="86" t="e">
        <f>J4*$K$11</f>
        <v>#DIV/0!</v>
      </c>
      <c r="L4" s="89">
        <v>11500</v>
      </c>
      <c r="M4" s="97"/>
    </row>
    <row r="5" spans="1:14" x14ac:dyDescent="0.25">
      <c r="A5" s="83" t="s">
        <v>84</v>
      </c>
      <c r="B5" s="84">
        <v>0</v>
      </c>
      <c r="C5" s="82">
        <v>0.8</v>
      </c>
      <c r="D5" s="82">
        <f>$B$12-B5</f>
        <v>22</v>
      </c>
      <c r="E5" s="82">
        <f>7.5*D5*C5</f>
        <v>132</v>
      </c>
      <c r="F5" s="85">
        <f>E5/$E$11</f>
        <v>0.12087912087912088</v>
      </c>
      <c r="G5" s="86">
        <f>$B$16*F5</f>
        <v>0</v>
      </c>
      <c r="H5" s="87">
        <v>1</v>
      </c>
      <c r="I5" s="86"/>
      <c r="J5" s="86">
        <f>G5*H5</f>
        <v>0</v>
      </c>
      <c r="K5" s="86" t="e">
        <f>J5*$K$11</f>
        <v>#DIV/0!</v>
      </c>
      <c r="L5" s="89">
        <v>4750</v>
      </c>
      <c r="M5" s="97"/>
    </row>
    <row r="6" spans="1:14" x14ac:dyDescent="0.25">
      <c r="A6" s="83" t="s">
        <v>86</v>
      </c>
      <c r="B6" s="84">
        <v>0</v>
      </c>
      <c r="C6" s="82">
        <v>1</v>
      </c>
      <c r="D6" s="82">
        <f>$B$12-B6</f>
        <v>22</v>
      </c>
      <c r="E6" s="82">
        <f>7.5*D6*C6</f>
        <v>165</v>
      </c>
      <c r="F6" s="85">
        <f>E6/$E$11</f>
        <v>0.15109890109890109</v>
      </c>
      <c r="G6" s="86">
        <f>$B$16*F6</f>
        <v>0</v>
      </c>
      <c r="H6" s="87">
        <v>1</v>
      </c>
      <c r="I6" s="86"/>
      <c r="J6" s="86">
        <f>G6*H6</f>
        <v>0</v>
      </c>
      <c r="K6" s="86" t="e">
        <f>J6*$K$11</f>
        <v>#DIV/0!</v>
      </c>
      <c r="L6" s="89">
        <v>6500</v>
      </c>
      <c r="M6" s="97"/>
    </row>
    <row r="7" spans="1:14" x14ac:dyDescent="0.25">
      <c r="A7" s="83" t="s">
        <v>83</v>
      </c>
      <c r="B7" s="84">
        <v>0</v>
      </c>
      <c r="C7" s="82">
        <v>1</v>
      </c>
      <c r="D7" s="82">
        <v>23</v>
      </c>
      <c r="E7" s="82">
        <f>7.5*D7*C7</f>
        <v>172.5</v>
      </c>
      <c r="F7" s="85">
        <f>E7/$E$11</f>
        <v>0.15796703296703296</v>
      </c>
      <c r="G7" s="86">
        <f>$B$16*F7</f>
        <v>0</v>
      </c>
      <c r="H7" s="87">
        <v>0.5</v>
      </c>
      <c r="I7" s="86"/>
      <c r="J7" s="86">
        <f>G7*H7</f>
        <v>0</v>
      </c>
      <c r="K7" s="86" t="e">
        <f>J7*$K$11</f>
        <v>#DIV/0!</v>
      </c>
      <c r="L7" s="89">
        <v>11500</v>
      </c>
      <c r="M7" s="97"/>
    </row>
    <row r="8" spans="1:14" x14ac:dyDescent="0.25">
      <c r="A8" s="83" t="s">
        <v>89</v>
      </c>
      <c r="B8" s="84">
        <v>0</v>
      </c>
      <c r="C8" s="82">
        <v>1</v>
      </c>
      <c r="D8" s="82">
        <f>$B$12-B8</f>
        <v>22</v>
      </c>
      <c r="E8" s="82">
        <f>7.5*D8*C8</f>
        <v>165</v>
      </c>
      <c r="F8" s="85">
        <f>E8/$E$11</f>
        <v>0.15109890109890109</v>
      </c>
      <c r="G8" s="86">
        <f>$B$16*F8</f>
        <v>0</v>
      </c>
      <c r="H8" s="87">
        <v>0.5</v>
      </c>
      <c r="I8" s="86"/>
      <c r="J8" s="86">
        <f>G8*H8</f>
        <v>0</v>
      </c>
      <c r="K8" s="86" t="e">
        <f>J8*$K$11</f>
        <v>#DIV/0!</v>
      </c>
      <c r="L8" s="89">
        <v>3500</v>
      </c>
      <c r="M8" s="97"/>
      <c r="N8" s="139">
        <f>L8/3</f>
        <v>1166.6666666666667</v>
      </c>
    </row>
    <row r="9" spans="1:14" x14ac:dyDescent="0.25">
      <c r="A9" s="98"/>
      <c r="B9" s="99"/>
      <c r="C9" s="99"/>
      <c r="D9" s="99"/>
      <c r="E9" s="103"/>
      <c r="F9" s="104"/>
      <c r="G9" s="93"/>
      <c r="H9" s="100"/>
      <c r="I9" s="93"/>
      <c r="J9" s="93"/>
      <c r="K9" s="93"/>
      <c r="L9" s="96">
        <f>SUM(L2:L8)</f>
        <v>84880</v>
      </c>
      <c r="M9" s="97"/>
    </row>
    <row r="10" spans="1:14" x14ac:dyDescent="0.25">
      <c r="A10" s="98"/>
      <c r="B10" s="99"/>
      <c r="C10" s="99"/>
      <c r="D10" s="99"/>
      <c r="E10" s="82"/>
      <c r="F10" s="85"/>
      <c r="G10" s="93"/>
      <c r="H10" s="100"/>
      <c r="I10" s="93"/>
      <c r="J10" s="93"/>
      <c r="K10" s="93"/>
    </row>
    <row r="11" spans="1:14" x14ac:dyDescent="0.25">
      <c r="A11" s="90"/>
      <c r="B11" s="90"/>
      <c r="C11" s="90"/>
      <c r="D11" s="90"/>
      <c r="E11" s="81">
        <f>SUM(E2:E8)</f>
        <v>1092</v>
      </c>
      <c r="F11" s="91">
        <f>E11/$E$11</f>
        <v>1</v>
      </c>
      <c r="G11" s="92"/>
      <c r="H11" s="90"/>
      <c r="I11" s="90"/>
      <c r="J11" s="93"/>
      <c r="K11" s="90" t="e">
        <f>B16/J11</f>
        <v>#DIV/0!</v>
      </c>
    </row>
    <row r="12" spans="1:14" x14ac:dyDescent="0.25">
      <c r="A12" s="83" t="s">
        <v>21</v>
      </c>
      <c r="B12" s="84">
        <v>22</v>
      </c>
      <c r="C12" s="90"/>
      <c r="D12" s="90"/>
      <c r="E12" s="90"/>
      <c r="F12" s="94"/>
      <c r="G12" s="92"/>
      <c r="H12" s="90"/>
      <c r="I12" s="90"/>
      <c r="J12" s="93"/>
      <c r="K12" s="90"/>
    </row>
    <row r="13" spans="1:14" x14ac:dyDescent="0.25">
      <c r="A13" s="90"/>
      <c r="B13" s="90"/>
      <c r="C13" s="90"/>
      <c r="D13" s="90"/>
      <c r="E13" s="105"/>
      <c r="F13" s="105"/>
      <c r="G13" s="105"/>
      <c r="H13" s="105"/>
      <c r="I13" s="105"/>
      <c r="J13" s="102"/>
      <c r="K13" s="102"/>
      <c r="L13" s="101"/>
    </row>
    <row r="14" spans="1:14" x14ac:dyDescent="0.25">
      <c r="A14" s="95"/>
      <c r="B14" s="95"/>
      <c r="C14" s="95"/>
      <c r="D14" s="95"/>
      <c r="E14" s="108"/>
      <c r="F14" s="108"/>
      <c r="G14" s="108"/>
      <c r="H14" s="108"/>
      <c r="I14" s="108"/>
      <c r="J14" s="95"/>
      <c r="K14" s="95"/>
    </row>
    <row r="15" spans="1:14" x14ac:dyDescent="0.25">
      <c r="A15" s="76"/>
      <c r="B15" s="76"/>
      <c r="C15" s="95"/>
      <c r="D15" s="95"/>
      <c r="E15" s="108"/>
      <c r="F15" s="108"/>
      <c r="G15" s="108"/>
      <c r="H15" s="108"/>
      <c r="I15" s="109"/>
      <c r="J15" s="95"/>
      <c r="K15" s="95"/>
    </row>
    <row r="16" spans="1:14" x14ac:dyDescent="0.25">
      <c r="A16" s="81"/>
      <c r="B16" s="88"/>
      <c r="C16" s="95"/>
      <c r="D16" s="95"/>
      <c r="E16" s="108"/>
      <c r="F16" s="108"/>
      <c r="G16" s="108"/>
      <c r="H16" s="108"/>
      <c r="I16" s="109"/>
      <c r="J16" s="95"/>
      <c r="K16" s="95"/>
    </row>
    <row r="17" spans="5:9" x14ac:dyDescent="0.25">
      <c r="E17" s="110"/>
      <c r="F17" s="110"/>
      <c r="G17" s="110"/>
      <c r="H17" s="110"/>
      <c r="I17" s="111"/>
    </row>
    <row r="18" spans="5:9" x14ac:dyDescent="0.25">
      <c r="E18" s="110"/>
      <c r="F18" s="112"/>
      <c r="G18" s="110"/>
      <c r="H18" s="110"/>
      <c r="I18" s="111"/>
    </row>
    <row r="19" spans="5:9" x14ac:dyDescent="0.25">
      <c r="E19" s="110"/>
      <c r="F19" s="110"/>
      <c r="G19" s="110"/>
      <c r="H19" s="110"/>
      <c r="I19" s="110"/>
    </row>
    <row r="20" spans="5:9" x14ac:dyDescent="0.25">
      <c r="E20" s="110"/>
      <c r="F20" s="110"/>
      <c r="G20" s="110"/>
      <c r="H20" s="110"/>
      <c r="I20" s="110"/>
    </row>
  </sheetData>
  <mergeCells count="1">
    <mergeCell ref="A15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4" sqref="B14"/>
    </sheetView>
  </sheetViews>
  <sheetFormatPr defaultRowHeight="15" x14ac:dyDescent="0.25"/>
  <cols>
    <col min="1" max="1" width="16.5703125" style="80" customWidth="1"/>
    <col min="2" max="2" width="8" style="80" customWidth="1"/>
    <col min="3" max="3" width="11.140625" style="80" bestFit="1" customWidth="1"/>
    <col min="4" max="4" width="11.42578125" style="80" bestFit="1" customWidth="1"/>
    <col min="5" max="5" width="16.42578125" style="80" customWidth="1"/>
    <col min="6" max="6" width="9.140625" style="80"/>
    <col min="7" max="7" width="12.7109375" style="80" customWidth="1"/>
    <col min="8" max="8" width="14.140625" style="80" bestFit="1" customWidth="1"/>
    <col min="9" max="9" width="9.140625" style="80"/>
    <col min="10" max="11" width="9.85546875" style="80" bestFit="1" customWidth="1"/>
    <col min="12" max="16384" width="9.140625" style="80"/>
  </cols>
  <sheetData>
    <row r="1" spans="1:12" x14ac:dyDescent="0.25">
      <c r="A1" s="81" t="s">
        <v>0</v>
      </c>
      <c r="B1" s="81" t="s">
        <v>1</v>
      </c>
      <c r="C1" s="81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1" t="s">
        <v>10</v>
      </c>
      <c r="L1" s="82" t="s">
        <v>13</v>
      </c>
    </row>
    <row r="2" spans="1:12" x14ac:dyDescent="0.25">
      <c r="A2" s="83" t="s">
        <v>70</v>
      </c>
      <c r="B2" s="84">
        <v>5</v>
      </c>
      <c r="C2" s="82">
        <v>1</v>
      </c>
      <c r="D2" s="82">
        <f>$B$8-B2</f>
        <v>17</v>
      </c>
      <c r="E2" s="82">
        <f>7.5*D2*C2</f>
        <v>127.5</v>
      </c>
      <c r="F2" s="85">
        <f>E2/$E$7</f>
        <v>0.27868852459016391</v>
      </c>
      <c r="G2" s="86">
        <f>$B$13*F2</f>
        <v>4332.4918032786882</v>
      </c>
      <c r="H2" s="87">
        <v>1</v>
      </c>
      <c r="I2" s="86"/>
      <c r="J2" s="86">
        <f>G2*H2</f>
        <v>4332.4918032786882</v>
      </c>
      <c r="K2" s="86">
        <f>J2*$K$7</f>
        <v>4332.4918032786882</v>
      </c>
      <c r="L2" s="89">
        <v>4082</v>
      </c>
    </row>
    <row r="3" spans="1:12" x14ac:dyDescent="0.25">
      <c r="A3" s="83" t="s">
        <v>73</v>
      </c>
      <c r="B3" s="84">
        <v>0</v>
      </c>
      <c r="C3" s="82">
        <v>1</v>
      </c>
      <c r="D3" s="82">
        <f>$B$8-B3</f>
        <v>22</v>
      </c>
      <c r="E3" s="82">
        <f>7.5*D3*C3</f>
        <v>165</v>
      </c>
      <c r="F3" s="85">
        <f>E3/$E$7</f>
        <v>0.36065573770491804</v>
      </c>
      <c r="G3" s="86">
        <f>$B$13*F3</f>
        <v>5606.7540983606559</v>
      </c>
      <c r="H3" s="87">
        <v>1</v>
      </c>
      <c r="I3" s="86"/>
      <c r="J3" s="86">
        <f>G3*H3</f>
        <v>5606.7540983606559</v>
      </c>
      <c r="K3" s="86">
        <f>J3*$K$7</f>
        <v>5606.7540983606559</v>
      </c>
      <c r="L3" s="89">
        <v>5732</v>
      </c>
    </row>
    <row r="4" spans="1:12" x14ac:dyDescent="0.25">
      <c r="A4" s="83" t="s">
        <v>72</v>
      </c>
      <c r="B4" s="84">
        <v>0</v>
      </c>
      <c r="C4" s="82">
        <v>1</v>
      </c>
      <c r="D4" s="82">
        <f>$B$8-B4</f>
        <v>22</v>
      </c>
      <c r="E4" s="82">
        <f>7.5*D4*C4</f>
        <v>165</v>
      </c>
      <c r="F4" s="85">
        <f>E4/$E$7</f>
        <v>0.36065573770491804</v>
      </c>
      <c r="G4" s="86">
        <f>$B$13*F4</f>
        <v>5606.7540983606559</v>
      </c>
      <c r="H4" s="87">
        <v>1</v>
      </c>
      <c r="I4" s="86"/>
      <c r="J4" s="86">
        <f>G4*H4</f>
        <v>5606.7540983606559</v>
      </c>
      <c r="K4" s="86">
        <f>J4*$K$7</f>
        <v>5606.7540983606559</v>
      </c>
      <c r="L4" s="89">
        <v>5732</v>
      </c>
    </row>
    <row r="5" spans="1:12" x14ac:dyDescent="0.25">
      <c r="A5" s="98"/>
      <c r="B5" s="99"/>
      <c r="C5" s="99"/>
      <c r="D5" s="99"/>
      <c r="E5" s="82"/>
      <c r="F5" s="85"/>
      <c r="G5" s="93"/>
      <c r="H5" s="100"/>
      <c r="I5" s="93"/>
      <c r="J5" s="93"/>
      <c r="K5" s="93"/>
      <c r="L5" s="96">
        <f>SUM(L2:L4)</f>
        <v>15546</v>
      </c>
    </row>
    <row r="6" spans="1:12" x14ac:dyDescent="0.25">
      <c r="A6" s="98"/>
      <c r="B6" s="99"/>
      <c r="C6" s="99"/>
      <c r="D6" s="99"/>
      <c r="E6" s="82"/>
      <c r="F6" s="85"/>
      <c r="G6" s="93"/>
      <c r="H6" s="100"/>
      <c r="I6" s="93"/>
      <c r="J6" s="93"/>
      <c r="K6" s="93"/>
    </row>
    <row r="7" spans="1:12" x14ac:dyDescent="0.25">
      <c r="A7" s="90"/>
      <c r="B7" s="90"/>
      <c r="C7" s="90"/>
      <c r="D7" s="90"/>
      <c r="E7" s="81">
        <f>SUM(E2:E4)</f>
        <v>457.5</v>
      </c>
      <c r="F7" s="91">
        <f>E7/$E$7</f>
        <v>1</v>
      </c>
      <c r="G7" s="92"/>
      <c r="H7" s="90"/>
      <c r="I7" s="90"/>
      <c r="J7" s="93">
        <f>B13</f>
        <v>15546</v>
      </c>
      <c r="K7" s="90">
        <f>B13/J7</f>
        <v>1</v>
      </c>
    </row>
    <row r="8" spans="1:12" x14ac:dyDescent="0.25">
      <c r="A8" s="83" t="s">
        <v>21</v>
      </c>
      <c r="B8" s="84">
        <v>22</v>
      </c>
      <c r="C8" s="90"/>
      <c r="D8" s="90"/>
      <c r="E8" s="90"/>
      <c r="F8" s="94"/>
      <c r="G8" s="92"/>
      <c r="H8" s="90"/>
      <c r="I8" s="90"/>
      <c r="J8" s="93"/>
      <c r="K8" s="90"/>
    </row>
    <row r="9" spans="1:12" x14ac:dyDescent="0.25">
      <c r="A9" s="90"/>
      <c r="B9" s="90"/>
      <c r="C9" s="90"/>
      <c r="D9" s="90"/>
      <c r="E9" s="90"/>
      <c r="F9" s="90"/>
      <c r="G9" s="90"/>
      <c r="H9" s="90"/>
      <c r="I9" s="90"/>
      <c r="J9" s="102"/>
      <c r="K9" s="102"/>
      <c r="L9" s="101"/>
    </row>
    <row r="10" spans="1:12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</row>
    <row r="11" spans="1:12" x14ac:dyDescent="0.25">
      <c r="A11" s="76" t="s">
        <v>93</v>
      </c>
      <c r="B11" s="76"/>
      <c r="C11" s="95"/>
      <c r="D11" s="95"/>
      <c r="E11" s="95"/>
      <c r="F11" s="95"/>
      <c r="G11" s="95"/>
      <c r="H11" s="95"/>
      <c r="I11" s="95"/>
      <c r="J11" s="95"/>
      <c r="K11" s="95"/>
    </row>
    <row r="12" spans="1:12" x14ac:dyDescent="0.25">
      <c r="A12" s="81" t="s">
        <v>43</v>
      </c>
      <c r="B12" s="46">
        <v>24898</v>
      </c>
      <c r="C12" s="95"/>
      <c r="D12" s="95"/>
      <c r="E12" s="107"/>
      <c r="F12" s="95"/>
      <c r="G12" s="95"/>
      <c r="H12" s="95"/>
      <c r="I12" s="95"/>
      <c r="J12" s="95"/>
      <c r="K12" s="95"/>
    </row>
    <row r="13" spans="1:12" x14ac:dyDescent="0.25">
      <c r="A13" s="81" t="s">
        <v>92</v>
      </c>
      <c r="B13" s="88">
        <v>15546</v>
      </c>
      <c r="C13" s="95"/>
      <c r="D13" s="95"/>
      <c r="E13" s="95"/>
      <c r="F13" s="95"/>
      <c r="G13" s="95"/>
      <c r="H13" s="95"/>
      <c r="I13" s="95"/>
      <c r="J13" s="95"/>
      <c r="K13" s="95"/>
    </row>
    <row r="14" spans="1:12" x14ac:dyDescent="0.25">
      <c r="A14" s="106" t="s">
        <v>22</v>
      </c>
      <c r="B14" s="138">
        <f>B12+B13</f>
        <v>40444</v>
      </c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SME NB </vt:lpstr>
      <vt:lpstr>SME EB INDIVIDUAL</vt:lpstr>
      <vt:lpstr>SME EB</vt:lpstr>
      <vt:lpstr>Van NB</vt:lpstr>
      <vt:lpstr>Van 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Jones</dc:creator>
  <cp:lastModifiedBy>Martin Clements</cp:lastModifiedBy>
  <cp:lastPrinted>2021-08-31T11:56:44Z</cp:lastPrinted>
  <dcterms:created xsi:type="dcterms:W3CDTF">2019-05-31T09:09:15Z</dcterms:created>
  <dcterms:modified xsi:type="dcterms:W3CDTF">2021-09-01T07:50:01Z</dcterms:modified>
</cp:coreProperties>
</file>