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Z:\Housekeeping\Targets spreadsheets\2025\"/>
    </mc:Choice>
  </mc:AlternateContent>
  <xr:revisionPtr revIDLastSave="0" documentId="13_ncr:1_{9C9C0976-24D5-47D5-A7FF-7A4465EB4F78}" xr6:coauthVersionLast="47" xr6:coauthVersionMax="47" xr10:uidLastSave="{00000000-0000-0000-0000-000000000000}"/>
  <bookViews>
    <workbookView xWindow="3075" yWindow="3360" windowWidth="23355" windowHeight="15105" tabRatio="376" firstSheet="1" activeTab="2" xr2:uid="{00000000-000D-0000-FFFF-FFFF00000000}"/>
  </bookViews>
  <sheets>
    <sheet name="Target sheet July" sheetId="10" state="hidden" r:id="rId1"/>
    <sheet name="Target sheet Dev" sheetId="13" r:id="rId2"/>
    <sheet name="Import" sheetId="34" r:id="rId3"/>
    <sheet name="CV NB CAQ " sheetId="8" state="hidden" r:id="rId4"/>
    <sheet name="CV NB First Van" sheetId="12" state="hidden" r:id="rId5"/>
    <sheet name="FV Renewals Due Core" sheetId="31" state="hidden" r:id="rId6"/>
    <sheet name="FV Renewals Due Add-on" sheetId="30" state="hidden" r:id="rId7"/>
    <sheet name="Sheet1" sheetId="33" state="hidden" r:id="rId8"/>
  </sheets>
  <definedNames>
    <definedName name="_xlnm._FilterDatabase" localSheetId="5" hidden="1">'FV Renewals Due Core'!$A$1:$AL$108</definedName>
    <definedName name="_xlnm._FilterDatabase" localSheetId="2" hidden="1">Import!$A$1:$F$29</definedName>
    <definedName name="_xlnm._FilterDatabase" localSheetId="1" hidden="1">'Target sheet Dev'!$A$3:$H$33</definedName>
    <definedName name="smerenewalwarehouse">#REF!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30" l="1"/>
  <c r="B30" i="30"/>
  <c r="A31" i="30"/>
  <c r="B31" i="30"/>
  <c r="A32" i="30"/>
  <c r="B32" i="30"/>
  <c r="A33" i="30"/>
  <c r="B33" i="30"/>
  <c r="A5" i="30" l="1"/>
  <c r="B5" i="30"/>
  <c r="A6" i="30"/>
  <c r="B6" i="30"/>
  <c r="A7" i="30"/>
  <c r="B7" i="30"/>
  <c r="A8" i="30"/>
  <c r="B8" i="30"/>
  <c r="A9" i="30"/>
  <c r="B9" i="30"/>
  <c r="A10" i="30"/>
  <c r="B10" i="30"/>
  <c r="A11" i="30"/>
  <c r="B11" i="30"/>
  <c r="A12" i="30"/>
  <c r="B12" i="30"/>
  <c r="A13" i="30"/>
  <c r="B13" i="30"/>
  <c r="A14" i="30"/>
  <c r="B14" i="30"/>
  <c r="A15" i="30"/>
  <c r="B15" i="30"/>
  <c r="A16" i="30"/>
  <c r="B16" i="30"/>
  <c r="A17" i="30"/>
  <c r="B17" i="30"/>
  <c r="A18" i="30"/>
  <c r="B18" i="30"/>
  <c r="A19" i="30"/>
  <c r="B19" i="30"/>
  <c r="A20" i="30"/>
  <c r="B20" i="30"/>
  <c r="A21" i="30"/>
  <c r="B21" i="30"/>
  <c r="A22" i="30"/>
  <c r="B22" i="30"/>
  <c r="A23" i="30"/>
  <c r="B23" i="30"/>
  <c r="A24" i="30"/>
  <c r="B24" i="30"/>
  <c r="A25" i="30"/>
  <c r="B25" i="30"/>
  <c r="A26" i="30"/>
  <c r="B26" i="30"/>
  <c r="A27" i="30"/>
  <c r="B27" i="30"/>
  <c r="A28" i="30"/>
  <c r="B28" i="30"/>
  <c r="A29" i="30"/>
  <c r="B29" i="30"/>
  <c r="A5" i="31"/>
  <c r="B5" i="31"/>
  <c r="A6" i="31"/>
  <c r="B6" i="31"/>
  <c r="A7" i="31"/>
  <c r="B7" i="31"/>
  <c r="A8" i="31"/>
  <c r="B8" i="31"/>
  <c r="A9" i="31"/>
  <c r="B9" i="31"/>
  <c r="A10" i="31"/>
  <c r="B10" i="31"/>
  <c r="A11" i="31"/>
  <c r="B11" i="31"/>
  <c r="A12" i="31"/>
  <c r="B12" i="31"/>
  <c r="A13" i="31"/>
  <c r="B13" i="31"/>
  <c r="A14" i="31"/>
  <c r="B14" i="31"/>
  <c r="A15" i="31"/>
  <c r="B15" i="31"/>
  <c r="A16" i="31"/>
  <c r="B16" i="31"/>
  <c r="A17" i="31"/>
  <c r="B17" i="31"/>
  <c r="A18" i="31"/>
  <c r="B18" i="31"/>
  <c r="A19" i="31"/>
  <c r="B19" i="31"/>
  <c r="A20" i="31"/>
  <c r="B20" i="31"/>
  <c r="A21" i="31"/>
  <c r="B21" i="31"/>
  <c r="A22" i="31"/>
  <c r="B22" i="31"/>
  <c r="A23" i="31"/>
  <c r="B23" i="31"/>
  <c r="A24" i="31"/>
  <c r="B24" i="31"/>
  <c r="A25" i="31"/>
  <c r="B25" i="31"/>
  <c r="A26" i="31"/>
  <c r="B26" i="31"/>
  <c r="A27" i="31"/>
  <c r="B27" i="31"/>
  <c r="A28" i="31"/>
  <c r="B28" i="31"/>
  <c r="A29" i="31"/>
  <c r="B29" i="31"/>
  <c r="A30" i="31"/>
  <c r="B30" i="31"/>
  <c r="A31" i="31"/>
  <c r="B31" i="31"/>
  <c r="A32" i="31"/>
  <c r="B32" i="31"/>
  <c r="A33" i="31"/>
  <c r="B33" i="31"/>
  <c r="A34" i="31"/>
  <c r="B34" i="31"/>
  <c r="A35" i="31"/>
  <c r="B35" i="31"/>
  <c r="A36" i="31"/>
  <c r="B36" i="31"/>
  <c r="A37" i="31"/>
  <c r="B37" i="31"/>
  <c r="A38" i="31"/>
  <c r="B38" i="31"/>
  <c r="A39" i="31"/>
  <c r="B39" i="31"/>
  <c r="A40" i="31"/>
  <c r="B40" i="31"/>
  <c r="A41" i="31"/>
  <c r="B41" i="31"/>
  <c r="A42" i="31"/>
  <c r="B42" i="31"/>
  <c r="A43" i="31"/>
  <c r="B43" i="31"/>
  <c r="A44" i="31"/>
  <c r="B44" i="31"/>
  <c r="A45" i="31"/>
  <c r="B45" i="31"/>
  <c r="A46" i="31"/>
  <c r="B46" i="31"/>
  <c r="A47" i="31"/>
  <c r="B47" i="31"/>
  <c r="A48" i="31"/>
  <c r="B48" i="31"/>
  <c r="A49" i="31"/>
  <c r="B49" i="31"/>
  <c r="A50" i="31"/>
  <c r="B50" i="31"/>
  <c r="A51" i="31"/>
  <c r="B51" i="31"/>
  <c r="A52" i="31"/>
  <c r="B52" i="31"/>
  <c r="A53" i="31"/>
  <c r="B53" i="31"/>
  <c r="A54" i="31"/>
  <c r="B54" i="31"/>
  <c r="A55" i="31"/>
  <c r="B55" i="31"/>
  <c r="A56" i="31"/>
  <c r="B56" i="31"/>
  <c r="A57" i="31"/>
  <c r="B57" i="31"/>
  <c r="A58" i="31"/>
  <c r="B58" i="31"/>
  <c r="A59" i="31"/>
  <c r="B59" i="31"/>
  <c r="A60" i="31"/>
  <c r="B60" i="31"/>
  <c r="A61" i="31"/>
  <c r="B61" i="31"/>
  <c r="A62" i="31"/>
  <c r="B62" i="31"/>
  <c r="A63" i="31"/>
  <c r="B63" i="31"/>
  <c r="A64" i="31"/>
  <c r="B64" i="31"/>
  <c r="A65" i="31"/>
  <c r="B65" i="31"/>
  <c r="A66" i="31"/>
  <c r="B66" i="31"/>
  <c r="A67" i="31"/>
  <c r="B67" i="31"/>
  <c r="A68" i="31"/>
  <c r="B68" i="31"/>
  <c r="A69" i="31"/>
  <c r="B69" i="31"/>
  <c r="A70" i="31"/>
  <c r="B70" i="31"/>
  <c r="A71" i="31"/>
  <c r="B71" i="31"/>
  <c r="A72" i="31"/>
  <c r="B72" i="31"/>
  <c r="C13" i="12" l="1"/>
  <c r="A4" i="31" l="1"/>
  <c r="B4" i="31"/>
  <c r="A4" i="30" l="1"/>
  <c r="B4" i="30"/>
  <c r="A3" i="31"/>
  <c r="B3" i="31"/>
  <c r="F4" i="33" l="1"/>
  <c r="H4" i="33" s="1"/>
  <c r="D17" i="8" l="1"/>
  <c r="D16" i="12"/>
  <c r="F13" i="12" l="1"/>
  <c r="B3" i="30" l="1"/>
  <c r="A3" i="30"/>
  <c r="B2" i="30"/>
  <c r="A2" i="30"/>
  <c r="B2" i="31"/>
  <c r="A2" i="31"/>
  <c r="H26" i="12"/>
  <c r="H25" i="12"/>
  <c r="H24" i="12"/>
  <c r="H23" i="12"/>
  <c r="H22" i="12"/>
  <c r="D18" i="12"/>
  <c r="C14" i="12"/>
  <c r="Q13" i="12"/>
  <c r="C12" i="12"/>
  <c r="F12" i="12" s="1"/>
  <c r="H12" i="12" s="1"/>
  <c r="I12" i="12" s="1"/>
  <c r="C11" i="12"/>
  <c r="C10" i="12"/>
  <c r="F10" i="12" s="1"/>
  <c r="C4" i="12"/>
  <c r="C3" i="12"/>
  <c r="C2" i="12" s="1"/>
  <c r="H27" i="8"/>
  <c r="H26" i="8"/>
  <c r="H25" i="8"/>
  <c r="H24" i="8"/>
  <c r="H23" i="8"/>
  <c r="D19" i="8"/>
  <c r="C15" i="8"/>
  <c r="C14" i="8"/>
  <c r="F14" i="8" s="1"/>
  <c r="H14" i="8" s="1"/>
  <c r="I14" i="8" s="1"/>
  <c r="C13" i="8"/>
  <c r="F13" i="8" s="1"/>
  <c r="H13" i="8" s="1"/>
  <c r="I13" i="8" s="1"/>
  <c r="C12" i="8"/>
  <c r="F12" i="8" s="1"/>
  <c r="H12" i="8" s="1"/>
  <c r="I12" i="8" s="1"/>
  <c r="C11" i="8"/>
  <c r="F11" i="8" s="1"/>
  <c r="H11" i="8" s="1"/>
  <c r="I11" i="8" s="1"/>
  <c r="C5" i="8"/>
  <c r="C3" i="8"/>
  <c r="C2" i="8" s="1"/>
  <c r="H30" i="10"/>
  <c r="H13" i="10"/>
  <c r="H12" i="10"/>
  <c r="H11" i="10"/>
  <c r="Q11" i="8" l="1"/>
  <c r="Q12" i="12"/>
  <c r="Q14" i="8"/>
  <c r="F15" i="8"/>
  <c r="H15" i="8" s="1"/>
  <c r="I15" i="8" s="1"/>
  <c r="Q15" i="8"/>
  <c r="J12" i="8"/>
  <c r="Q11" i="12"/>
  <c r="F11" i="12"/>
  <c r="H11" i="12" s="1"/>
  <c r="I11" i="12" s="1"/>
  <c r="J11" i="12" s="1"/>
  <c r="Q14" i="12"/>
  <c r="F14" i="12"/>
  <c r="H14" i="12" s="1"/>
  <c r="I14" i="12" s="1"/>
  <c r="J14" i="12" s="1"/>
  <c r="J13" i="8"/>
  <c r="J14" i="8"/>
  <c r="D20" i="8"/>
  <c r="I25" i="8" s="1"/>
  <c r="D13" i="8" s="1"/>
  <c r="E13" i="8" s="1"/>
  <c r="H13" i="12"/>
  <c r="I13" i="12" s="1"/>
  <c r="J13" i="12" s="1"/>
  <c r="J11" i="8"/>
  <c r="Q10" i="12"/>
  <c r="H10" i="12"/>
  <c r="I10" i="12" s="1"/>
  <c r="J12" i="12"/>
  <c r="D19" i="12"/>
  <c r="I22" i="12" s="1"/>
  <c r="D10" i="12" s="1"/>
  <c r="E10" i="12" s="1"/>
  <c r="I23" i="8"/>
  <c r="D11" i="8" s="1"/>
  <c r="E11" i="8" s="1"/>
  <c r="Q12" i="8"/>
  <c r="Q13" i="8"/>
  <c r="J15" i="8" l="1"/>
  <c r="D18" i="8"/>
  <c r="M12" i="8" s="1"/>
  <c r="I27" i="8"/>
  <c r="D15" i="8" s="1"/>
  <c r="E15" i="8" s="1"/>
  <c r="I26" i="8"/>
  <c r="D14" i="8" s="1"/>
  <c r="E14" i="8" s="1"/>
  <c r="K14" i="8" s="1"/>
  <c r="I24" i="8"/>
  <c r="D12" i="8" s="1"/>
  <c r="E12" i="8" s="1"/>
  <c r="K12" i="8" s="1"/>
  <c r="K13" i="8"/>
  <c r="H31" i="10"/>
  <c r="I25" i="12"/>
  <c r="D13" i="12" s="1"/>
  <c r="E13" i="12" s="1"/>
  <c r="K13" i="12" s="1"/>
  <c r="I23" i="12"/>
  <c r="D11" i="12" s="1"/>
  <c r="E11" i="12" s="1"/>
  <c r="K11" i="12" s="1"/>
  <c r="K11" i="8"/>
  <c r="D17" i="12"/>
  <c r="M10" i="12" s="1"/>
  <c r="N10" i="12" s="1"/>
  <c r="J10" i="12"/>
  <c r="K10" i="12" s="1"/>
  <c r="I26" i="12"/>
  <c r="I24" i="12"/>
  <c r="D12" i="12" s="1"/>
  <c r="E12" i="12" s="1"/>
  <c r="K12" i="12" s="1"/>
  <c r="M14" i="8" l="1"/>
  <c r="N14" i="8" s="1"/>
  <c r="M15" i="8"/>
  <c r="N15" i="8" s="1"/>
  <c r="M11" i="8"/>
  <c r="N11" i="8" s="1"/>
  <c r="M13" i="8"/>
  <c r="N13" i="8" s="1"/>
  <c r="K15" i="8"/>
  <c r="L11" i="8" s="1"/>
  <c r="N12" i="8"/>
  <c r="D14" i="12"/>
  <c r="E14" i="12" s="1"/>
  <c r="K14" i="12" s="1"/>
  <c r="L10" i="12" s="1"/>
  <c r="O10" i="12" s="1"/>
  <c r="P10" i="12" s="1"/>
  <c r="M14" i="12"/>
  <c r="N14" i="12" s="1"/>
  <c r="M13" i="12"/>
  <c r="N13" i="12" s="1"/>
  <c r="M11" i="12"/>
  <c r="N11" i="12" s="1"/>
  <c r="M12" i="12"/>
  <c r="N12" i="12" s="1"/>
  <c r="O13" i="8" l="1"/>
  <c r="P13" i="8" s="1"/>
  <c r="H19" i="10"/>
  <c r="O12" i="8"/>
  <c r="P12" i="8" s="1"/>
  <c r="H33" i="10" s="1"/>
  <c r="O11" i="8"/>
  <c r="P11" i="8" s="1"/>
  <c r="O15" i="8"/>
  <c r="P15" i="8" s="1"/>
  <c r="O14" i="8"/>
  <c r="P14" i="8" s="1"/>
  <c r="H35" i="10" s="1"/>
  <c r="H17" i="10"/>
  <c r="O13" i="12"/>
  <c r="P13" i="12" s="1"/>
  <c r="O11" i="12"/>
  <c r="P11" i="12" s="1"/>
  <c r="O12" i="12"/>
  <c r="P12" i="12" s="1"/>
  <c r="H40" i="10" s="1"/>
  <c r="O14" i="12"/>
  <c r="P14" i="12" s="1"/>
  <c r="H43" i="10" s="1"/>
  <c r="S13" i="8"/>
  <c r="H42" i="10"/>
  <c r="H34" i="10"/>
  <c r="S14" i="8" l="1"/>
  <c r="S15" i="8"/>
  <c r="H18" i="10"/>
  <c r="I18" i="10" s="1"/>
  <c r="R11" i="8"/>
  <c r="H32" i="10"/>
  <c r="I32" i="10" s="1"/>
  <c r="R15" i="8"/>
  <c r="R13" i="8"/>
  <c r="S11" i="8"/>
  <c r="R14" i="8"/>
  <c r="T14" i="8" s="1"/>
  <c r="R12" i="8"/>
  <c r="H41" i="10"/>
  <c r="H39" i="10"/>
  <c r="S12" i="8"/>
  <c r="R14" i="12"/>
  <c r="R10" i="12"/>
  <c r="R13" i="12"/>
  <c r="R12" i="12"/>
  <c r="R11" i="12"/>
  <c r="T11" i="8" l="1"/>
  <c r="T13" i="8"/>
  <c r="T12" i="8"/>
  <c r="I39" i="10"/>
  <c r="H24" i="10"/>
  <c r="H21" i="10"/>
  <c r="H22" i="10"/>
  <c r="H27" i="10" l="1"/>
  <c r="H25" i="10"/>
  <c r="H26" i="10"/>
  <c r="H20" i="10"/>
  <c r="H23" i="10"/>
  <c r="H28" i="10"/>
  <c r="H29" i="10"/>
  <c r="H16" i="10" l="1"/>
  <c r="H15" i="10"/>
  <c r="H14" i="10"/>
  <c r="I20" i="10"/>
  <c r="I14" i="10" l="1"/>
  <c r="H10" i="10" l="1"/>
  <c r="H8" i="10" l="1"/>
  <c r="H9" i="10"/>
  <c r="H7" i="10"/>
  <c r="H6" i="10"/>
  <c r="H5" i="10" l="1"/>
  <c r="H4" i="10" l="1"/>
  <c r="I4" i="10" s="1"/>
  <c r="I45" i="10" s="1"/>
</calcChain>
</file>

<file path=xl/sharedStrings.xml><?xml version="1.0" encoding="utf-8"?>
<sst xmlns="http://schemas.openxmlformats.org/spreadsheetml/2006/main" count="483" uniqueCount="163">
  <si>
    <t>Agent</t>
  </si>
  <si>
    <t>ft/pt</t>
  </si>
  <si>
    <t>Hours Worked</t>
  </si>
  <si>
    <t>Reece Bullock</t>
  </si>
  <si>
    <t>Nikki Thomas</t>
  </si>
  <si>
    <t>Charlotte Snow</t>
  </si>
  <si>
    <t>Kelly Vaughan</t>
  </si>
  <si>
    <t>Total Hours to be worked</t>
  </si>
  <si>
    <t>Weighting based off of performance</t>
  </si>
  <si>
    <t>Remainder</t>
  </si>
  <si>
    <t>Adjusted Targets based on Hours</t>
  </si>
  <si>
    <t>Weighted Target</t>
  </si>
  <si>
    <t>Hours worked by FTE</t>
  </si>
  <si>
    <t>Hours worked weighting</t>
  </si>
  <si>
    <t>Hours worked and Performance Weighting</t>
  </si>
  <si>
    <t>Working Days</t>
  </si>
  <si>
    <t>Hours Adjustment  %</t>
  </si>
  <si>
    <t>Remainder Split based on Hours worked and Performance Weighting</t>
  </si>
  <si>
    <t>Full Target (Rounded)</t>
  </si>
  <si>
    <t>Working Days off</t>
  </si>
  <si>
    <t>Name</t>
  </si>
  <si>
    <t>Core</t>
  </si>
  <si>
    <t>Add-on</t>
  </si>
  <si>
    <t>Product</t>
  </si>
  <si>
    <t>Banding</t>
  </si>
  <si>
    <t>Combined Score</t>
  </si>
  <si>
    <t>Combined Score Total</t>
  </si>
  <si>
    <t>Weighting %</t>
  </si>
  <si>
    <t>Tara Griffiths</t>
  </si>
  <si>
    <t>Aimee Davies</t>
  </si>
  <si>
    <t>Ethan Fox</t>
  </si>
  <si>
    <t>Elisha Perry</t>
  </si>
  <si>
    <t>Tony Lewis</t>
  </si>
  <si>
    <t>Hayley Donovan</t>
  </si>
  <si>
    <t>Van NB Target</t>
  </si>
  <si>
    <t>Nicola Christensen</t>
  </si>
  <si>
    <t>Paul Rogers</t>
  </si>
  <si>
    <t>Working Days in Month</t>
  </si>
  <si>
    <t>TGSL Name</t>
  </si>
  <si>
    <t>DEPT</t>
  </si>
  <si>
    <t>Team</t>
  </si>
  <si>
    <t>Branch</t>
  </si>
  <si>
    <t>HierarchyMonthID</t>
  </si>
  <si>
    <t>MonthlyTarget</t>
  </si>
  <si>
    <t>Team Target</t>
  </si>
  <si>
    <t>Comments</t>
  </si>
  <si>
    <t>Existing Business</t>
  </si>
  <si>
    <t>SME RNL</t>
  </si>
  <si>
    <t>Kirsty Greenslade</t>
  </si>
  <si>
    <t>M RNL</t>
  </si>
  <si>
    <t>Diane Verity</t>
  </si>
  <si>
    <t>SME RNL - Tier 3 (Admin)</t>
  </si>
  <si>
    <t>Diane Barnaby</t>
  </si>
  <si>
    <t>Van - EB</t>
  </si>
  <si>
    <t>Auto Renewal</t>
  </si>
  <si>
    <t>New Business</t>
  </si>
  <si>
    <t>SME NB - Tier 3</t>
  </si>
  <si>
    <t>Web Application</t>
  </si>
  <si>
    <t>Tyrone Phillips</t>
  </si>
  <si>
    <t>Stacey Brown</t>
  </si>
  <si>
    <t>Helen Bailey</t>
  </si>
  <si>
    <t>Jaquie Dearson</t>
  </si>
  <si>
    <t>Total</t>
  </si>
  <si>
    <t>EB + Growth target</t>
  </si>
  <si>
    <t>All Autos bar tier 1</t>
  </si>
  <si>
    <t>Validation Target</t>
  </si>
  <si>
    <t>M NB</t>
  </si>
  <si>
    <t>Gemma Hardy</t>
  </si>
  <si>
    <t>Lee Powell</t>
  </si>
  <si>
    <t>Daniel Veall</t>
  </si>
  <si>
    <t>Michael Adams</t>
  </si>
  <si>
    <t>Van - NB</t>
  </si>
  <si>
    <t>Jayne Groves</t>
  </si>
  <si>
    <t>David Kaminski Renewal</t>
  </si>
  <si>
    <t>Stephen Feeley</t>
  </si>
  <si>
    <t>Data</t>
  </si>
  <si>
    <t>Web</t>
  </si>
  <si>
    <t>SME NB - Tier 1</t>
  </si>
  <si>
    <t>FirstVan - EB</t>
  </si>
  <si>
    <t>FirstVan - NB</t>
  </si>
  <si>
    <t>Email</t>
  </si>
  <si>
    <t>Insurer</t>
  </si>
  <si>
    <t>Income</t>
  </si>
  <si>
    <t>Other</t>
  </si>
  <si>
    <t>Jacob Hammond</t>
  </si>
  <si>
    <t>Nichola Connor</t>
  </si>
  <si>
    <t>Kelly Mordecai</t>
  </si>
  <si>
    <t>Rachael Surridge</t>
  </si>
  <si>
    <t>Sophie Roberts</t>
  </si>
  <si>
    <t>Jessica Pope</t>
  </si>
  <si>
    <t>CV NB First Van Target</t>
  </si>
  <si>
    <t>Ethan Hallam</t>
  </si>
  <si>
    <t>Income Available</t>
  </si>
  <si>
    <t>M - NB</t>
  </si>
  <si>
    <t>M - RNL</t>
  </si>
  <si>
    <t>Core Policy Count Target</t>
  </si>
  <si>
    <t xml:space="preserve">Ref </t>
  </si>
  <si>
    <t xml:space="preserve">Current Pol Ref </t>
  </si>
  <si>
    <t>Current Type</t>
  </si>
  <si>
    <t>Current Agent</t>
  </si>
  <si>
    <t>Current Insurer</t>
  </si>
  <si>
    <t>Current Affiliate ID</t>
  </si>
  <si>
    <t>Current Aggregator</t>
  </si>
  <si>
    <t>Current Effective Date</t>
  </si>
  <si>
    <t>Current End Date</t>
  </si>
  <si>
    <t>Current Term Code</t>
  </si>
  <si>
    <t>Current Net Premium</t>
  </si>
  <si>
    <t>Current Brokerage</t>
  </si>
  <si>
    <t>Current Fee</t>
  </si>
  <si>
    <t>Current Discount</t>
  </si>
  <si>
    <t xml:space="preserve">New Pol Ref </t>
  </si>
  <si>
    <t>New Type</t>
  </si>
  <si>
    <t>New Agent</t>
  </si>
  <si>
    <t>New Insurer</t>
  </si>
  <si>
    <t>New Effective Date</t>
  </si>
  <si>
    <t>New Affiliated ID</t>
  </si>
  <si>
    <t>New Aggregator</t>
  </si>
  <si>
    <t>New End Date</t>
  </si>
  <si>
    <t>New Term Code</t>
  </si>
  <si>
    <t>New Net Premium</t>
  </si>
  <si>
    <t>New Brokerage</t>
  </si>
  <si>
    <t>New Fee</t>
  </si>
  <si>
    <t>Client Telephone</t>
  </si>
  <si>
    <t>Client Telephone2</t>
  </si>
  <si>
    <t>Payment Plan</t>
  </si>
  <si>
    <t>Classification</t>
  </si>
  <si>
    <t>Occupation</t>
  </si>
  <si>
    <t>Continuous Card Authority</t>
  </si>
  <si>
    <t xml:space="preserve">Pol Ref </t>
  </si>
  <si>
    <t>Canx</t>
  </si>
  <si>
    <t>Aggregator</t>
  </si>
  <si>
    <t>Type</t>
  </si>
  <si>
    <t>Pol Effective Date</t>
  </si>
  <si>
    <t>Pol End Date</t>
  </si>
  <si>
    <t>Term Code</t>
  </si>
  <si>
    <t>Net Premium</t>
  </si>
  <si>
    <t>Brokerage</t>
  </si>
  <si>
    <t>Fee</t>
  </si>
  <si>
    <t>DD Flag</t>
  </si>
  <si>
    <t>Policy Count Target</t>
  </si>
  <si>
    <t>Core Unit count Target</t>
  </si>
  <si>
    <t>Policy Count after Agg Woff</t>
  </si>
  <si>
    <t>Policy Count Target After Agg Woff</t>
  </si>
  <si>
    <t>Ebenezer Potter</t>
  </si>
  <si>
    <t>Potrica Newton</t>
  </si>
  <si>
    <t>Kieran Bergin</t>
  </si>
  <si>
    <t>Spare NB CV</t>
  </si>
  <si>
    <t>XBroker</t>
  </si>
  <si>
    <t>Bailey Edwards</t>
  </si>
  <si>
    <t>Combined Target</t>
  </si>
  <si>
    <t>Combined Policy Count</t>
  </si>
  <si>
    <t>XB - NB</t>
  </si>
  <si>
    <t>XB - RNL</t>
  </si>
  <si>
    <t>Row Labels</t>
  </si>
  <si>
    <t>(blank)</t>
  </si>
  <si>
    <t>Grand Total</t>
  </si>
  <si>
    <t>Count of DD Flag</t>
  </si>
  <si>
    <t>Ethan Zerk</t>
  </si>
  <si>
    <t>Lewis Ellaway</t>
  </si>
  <si>
    <t>Specialist Risks</t>
  </si>
  <si>
    <t>Van - EB/SME RNL</t>
  </si>
  <si>
    <t>Megan Hardacre</t>
  </si>
  <si>
    <t>Jamil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</si>
</sst>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£&quot;#,##0;[Red]\-&quot;£&quot;#,##0"/>
    <numFmt numFmtId="8" formatCode="&quot;£&quot;#,##0.00;[Red]\-&quot;£&quot;#,##0.00"/>
    <numFmt numFmtId="164" formatCode="&quot;£&quot;#,##0.00"/>
    <numFmt numFmtId="165" formatCode="&quot;£&quot;#,##0"/>
    <numFmt numFmtId="166" formatCode="[$-10809]dd/mm/yyyy"/>
    <numFmt numFmtId="167" formatCode="[$-10809]&quot;£&quot;0.00;\(&quot;£&quot;0.00\)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8"/>
      <color rgb="FFFFFFFF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C406E"/>
        <bgColor rgb="FF0C406E"/>
      </patternFill>
    </fill>
    <fill>
      <patternFill patternType="solid">
        <fgColor rgb="FFE7E7E7"/>
        <bgColor rgb="FFE7E7E7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0" fillId="0" borderId="1" xfId="0" applyBorder="1"/>
    <xf numFmtId="164" fontId="1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165" fontId="0" fillId="0" borderId="0" xfId="0" applyNumberFormat="1"/>
    <xf numFmtId="0" fontId="0" fillId="0" borderId="11" xfId="0" applyBorder="1"/>
    <xf numFmtId="164" fontId="0" fillId="0" borderId="9" xfId="0" applyNumberFormat="1" applyBorder="1"/>
    <xf numFmtId="0" fontId="0" fillId="0" borderId="10" xfId="0" applyBorder="1" applyAlignment="1">
      <alignment horizontal="center" vertical="center"/>
    </xf>
    <xf numFmtId="164" fontId="0" fillId="0" borderId="8" xfId="0" applyNumberFormat="1" applyBorder="1"/>
    <xf numFmtId="164" fontId="0" fillId="0" borderId="5" xfId="0" applyNumberFormat="1" applyBorder="1"/>
    <xf numFmtId="164" fontId="0" fillId="2" borderId="6" xfId="0" applyNumberFormat="1" applyFill="1" applyBorder="1"/>
    <xf numFmtId="0" fontId="4" fillId="0" borderId="1" xfId="0" applyFont="1" applyBorder="1" applyAlignment="1">
      <alignment horizontal="center" vertical="center"/>
    </xf>
    <xf numFmtId="165" fontId="2" fillId="3" borderId="10" xfId="0" applyNumberFormat="1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0" fillId="0" borderId="15" xfId="0" applyBorder="1"/>
    <xf numFmtId="0" fontId="0" fillId="0" borderId="17" xfId="0" applyBorder="1" applyAlignment="1">
      <alignment horizontal="center" vertical="center"/>
    </xf>
    <xf numFmtId="165" fontId="0" fillId="0" borderId="19" xfId="0" applyNumberForma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8" fontId="0" fillId="0" borderId="1" xfId="0" applyNumberFormat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11" fillId="6" borderId="24" xfId="0" applyFont="1" applyFill="1" applyBorder="1" applyAlignment="1">
      <alignment vertical="top" wrapText="1" readingOrder="1"/>
    </xf>
    <xf numFmtId="166" fontId="11" fillId="6" borderId="24" xfId="0" applyNumberFormat="1" applyFont="1" applyFill="1" applyBorder="1" applyAlignment="1">
      <alignment vertical="top" wrapText="1" readingOrder="1"/>
    </xf>
    <xf numFmtId="167" fontId="11" fillId="6" borderId="24" xfId="0" applyNumberFormat="1" applyFont="1" applyFill="1" applyBorder="1" applyAlignment="1">
      <alignment vertical="top" wrapText="1" readingOrder="1"/>
    </xf>
    <xf numFmtId="0" fontId="9" fillId="4" borderId="22" xfId="0" applyFont="1" applyFill="1" applyBorder="1" applyAlignment="1">
      <alignment vertical="top" wrapText="1" readingOrder="1"/>
    </xf>
    <xf numFmtId="3" fontId="1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4" xfId="0" applyBorder="1" applyAlignment="1">
      <alignment horizontal="center"/>
    </xf>
    <xf numFmtId="164" fontId="0" fillId="0" borderId="19" xfId="0" applyNumberFormat="1" applyBorder="1"/>
    <xf numFmtId="3" fontId="0" fillId="0" borderId="1" xfId="0" applyNumberFormat="1" applyBorder="1"/>
    <xf numFmtId="164" fontId="0" fillId="0" borderId="15" xfId="0" applyNumberFormat="1" applyBorder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2" fillId="6" borderId="24" xfId="0" applyFont="1" applyFill="1" applyBorder="1" applyAlignment="1">
      <alignment vertical="top" wrapText="1" readingOrder="1"/>
    </xf>
    <xf numFmtId="166" fontId="12" fillId="6" borderId="24" xfId="0" applyNumberFormat="1" applyFont="1" applyFill="1" applyBorder="1" applyAlignment="1">
      <alignment vertical="top" wrapText="1" readingOrder="1"/>
    </xf>
    <xf numFmtId="167" fontId="12" fillId="6" borderId="24" xfId="0" applyNumberFormat="1" applyFont="1" applyFill="1" applyBorder="1" applyAlignment="1">
      <alignment vertical="top" wrapText="1" readingOrder="1"/>
    </xf>
    <xf numFmtId="0" fontId="14" fillId="6" borderId="24" xfId="0" applyFont="1" applyFill="1" applyBorder="1" applyAlignment="1">
      <alignment vertical="top" wrapText="1" readingOrder="1"/>
    </xf>
    <xf numFmtId="166" fontId="14" fillId="6" borderId="24" xfId="0" applyNumberFormat="1" applyFont="1" applyFill="1" applyBorder="1" applyAlignment="1">
      <alignment vertical="top" wrapText="1" readingOrder="1"/>
    </xf>
    <xf numFmtId="167" fontId="14" fillId="6" borderId="24" xfId="0" applyNumberFormat="1" applyFont="1" applyFill="1" applyBorder="1" applyAlignment="1">
      <alignment vertical="top" wrapText="1" readingOrder="1"/>
    </xf>
    <xf numFmtId="0" fontId="16" fillId="6" borderId="24" xfId="0" applyFont="1" applyFill="1" applyBorder="1" applyAlignment="1">
      <alignment vertical="top" wrapText="1" readingOrder="1"/>
    </xf>
    <xf numFmtId="166" fontId="16" fillId="6" borderId="24" xfId="0" applyNumberFormat="1" applyFont="1" applyFill="1" applyBorder="1" applyAlignment="1">
      <alignment vertical="top" wrapText="1" readingOrder="1"/>
    </xf>
    <xf numFmtId="167" fontId="16" fillId="6" borderId="24" xfId="0" applyNumberFormat="1" applyFont="1" applyFill="1" applyBorder="1" applyAlignment="1">
      <alignment vertical="top" wrapText="1" readingOrder="1"/>
    </xf>
    <xf numFmtId="0" fontId="18" fillId="6" borderId="24" xfId="0" applyFont="1" applyFill="1" applyBorder="1" applyAlignment="1">
      <alignment vertical="top" wrapText="1" readingOrder="1"/>
    </xf>
    <xf numFmtId="166" fontId="18" fillId="6" borderId="24" xfId="0" applyNumberFormat="1" applyFont="1" applyFill="1" applyBorder="1" applyAlignment="1">
      <alignment vertical="top" wrapText="1" readingOrder="1"/>
    </xf>
    <xf numFmtId="167" fontId="18" fillId="6" borderId="24" xfId="0" applyNumberFormat="1" applyFont="1" applyFill="1" applyBorder="1" applyAlignment="1">
      <alignment vertical="top" wrapText="1" readingOrder="1"/>
    </xf>
    <xf numFmtId="0" fontId="2" fillId="0" borderId="26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6" borderId="24" xfId="0" applyFont="1" applyFill="1" applyBorder="1" applyAlignment="1">
      <alignment vertical="top" wrapText="1" readingOrder="1"/>
    </xf>
    <xf numFmtId="0" fontId="10" fillId="5" borderId="25" xfId="0" applyFont="1" applyFill="1" applyBorder="1" applyAlignment="1">
      <alignment vertical="top" wrapText="1"/>
    </xf>
    <xf numFmtId="167" fontId="11" fillId="6" borderId="24" xfId="0" applyNumberFormat="1" applyFont="1" applyFill="1" applyBorder="1" applyAlignment="1">
      <alignment vertical="top" wrapText="1" readingOrder="1"/>
    </xf>
    <xf numFmtId="0" fontId="12" fillId="6" borderId="24" xfId="0" applyFont="1" applyFill="1" applyBorder="1" applyAlignment="1">
      <alignment vertical="top" wrapText="1" readingOrder="1"/>
    </xf>
    <xf numFmtId="0" fontId="13" fillId="5" borderId="25" xfId="0" applyFont="1" applyFill="1" applyBorder="1" applyAlignment="1">
      <alignment vertical="top" wrapText="1"/>
    </xf>
    <xf numFmtId="167" fontId="12" fillId="6" borderId="24" xfId="0" applyNumberFormat="1" applyFont="1" applyFill="1" applyBorder="1" applyAlignment="1">
      <alignment vertical="top" wrapText="1" readingOrder="1"/>
    </xf>
    <xf numFmtId="0" fontId="14" fillId="6" borderId="24" xfId="0" applyFont="1" applyFill="1" applyBorder="1" applyAlignment="1">
      <alignment vertical="top" wrapText="1" readingOrder="1"/>
    </xf>
    <xf numFmtId="0" fontId="15" fillId="5" borderId="25" xfId="0" applyFont="1" applyFill="1" applyBorder="1" applyAlignment="1">
      <alignment vertical="top" wrapText="1"/>
    </xf>
    <xf numFmtId="167" fontId="14" fillId="6" borderId="24" xfId="0" applyNumberFormat="1" applyFont="1" applyFill="1" applyBorder="1" applyAlignment="1">
      <alignment vertical="top" wrapText="1" readingOrder="1"/>
    </xf>
    <xf numFmtId="0" fontId="16" fillId="6" borderId="24" xfId="0" applyFont="1" applyFill="1" applyBorder="1" applyAlignment="1">
      <alignment vertical="top" wrapText="1" readingOrder="1"/>
    </xf>
    <xf numFmtId="0" fontId="17" fillId="5" borderId="25" xfId="0" applyFont="1" applyFill="1" applyBorder="1" applyAlignment="1">
      <alignment vertical="top" wrapText="1"/>
    </xf>
    <xf numFmtId="167" fontId="16" fillId="6" borderId="24" xfId="0" applyNumberFormat="1" applyFont="1" applyFill="1" applyBorder="1" applyAlignment="1">
      <alignment vertical="top" wrapText="1" readingOrder="1"/>
    </xf>
    <xf numFmtId="0" fontId="18" fillId="6" borderId="24" xfId="0" applyFont="1" applyFill="1" applyBorder="1" applyAlignment="1">
      <alignment vertical="top" wrapText="1" readingOrder="1"/>
    </xf>
    <xf numFmtId="0" fontId="19" fillId="5" borderId="25" xfId="0" applyFont="1" applyFill="1" applyBorder="1" applyAlignment="1">
      <alignment vertical="top" wrapText="1"/>
    </xf>
    <xf numFmtId="167" fontId="18" fillId="6" borderId="24" xfId="0" applyNumberFormat="1" applyFont="1" applyFill="1" applyBorder="1" applyAlignment="1">
      <alignment vertical="top" wrapText="1" readingOrder="1"/>
    </xf>
    <xf numFmtId="0" fontId="9" fillId="4" borderId="22" xfId="0" applyFont="1" applyFill="1" applyBorder="1" applyAlignment="1">
      <alignment vertical="top" wrapText="1" readingOrder="1"/>
    </xf>
    <xf numFmtId="0" fontId="7" fillId="5" borderId="23" xfId="0" applyFont="1" applyFill="1" applyBorder="1" applyAlignment="1">
      <alignment vertical="top" wrapText="1"/>
    </xf>
    <xf numFmtId="8" fontId="0" fillId="0" borderId="14" xfId="0" applyNumberForma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7">
    <cellStyle name="Normal" xfId="0" builtinId="0"/>
    <cellStyle name="Normal 19" xfId="3" xr:uid="{00000000-0005-0000-0000-000002000000}"/>
    <cellStyle name="Normal 2" xfId="1" xr:uid="{00000000-0005-0000-0000-000003000000}"/>
    <cellStyle name="Normal 2 2" xfId="6" xr:uid="{00000000-0005-0000-0000-000004000000}"/>
    <cellStyle name="Normal 3" xfId="2" xr:uid="{00000000-0005-0000-0000-000005000000}"/>
    <cellStyle name="Normal 6" xfId="4" xr:uid="{00000000-0005-0000-0000-000006000000}"/>
    <cellStyle name="Normal 7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Evans" refreshedDate="45643.462556597224" createdVersion="6" refreshedVersion="8" minRefreshableVersion="3" recordCount="272" xr:uid="{00000000-000A-0000-FFFF-FFFF00000000}">
  <cacheSource type="worksheet">
    <worksheetSource ref="A1:A1048576" sheet="CAQ Renewals Due Core"/>
  </cacheSource>
  <cacheFields count="1">
    <cacheField name="DD Flag" numFmtId="0">
      <sharedItems containsBlank="1" count="3">
        <s v="Other"/>
        <m/>
        <s v="D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6" firstHeaderRow="1" firstDataRow="1" firstDataCol="1"/>
  <pivotFields count="1">
    <pivotField axis="axisRow" dataField="1" showAll="0">
      <items count="4">
        <item m="1" x="2"/>
        <item x="0"/>
        <item x="1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Count of DD Fl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C2:K45"/>
  <sheetViews>
    <sheetView topLeftCell="A7" workbookViewId="0">
      <selection activeCell="F30" sqref="F30"/>
    </sheetView>
  </sheetViews>
  <sheetFormatPr defaultRowHeight="15" x14ac:dyDescent="0.25"/>
  <cols>
    <col min="3" max="3" width="23" bestFit="1" customWidth="1"/>
    <col min="4" max="4" width="16.140625" bestFit="1" customWidth="1"/>
    <col min="5" max="5" width="23.140625" bestFit="1" customWidth="1"/>
    <col min="6" max="6" width="9.140625" customWidth="1"/>
    <col min="7" max="7" width="17.5703125" customWidth="1"/>
    <col min="8" max="8" width="14.28515625" bestFit="1" customWidth="1"/>
    <col min="9" max="9" width="11.85546875" bestFit="1" customWidth="1"/>
    <col min="10" max="10" width="21" customWidth="1"/>
  </cols>
  <sheetData>
    <row r="2" spans="3:11" ht="15.75" thickBot="1" x14ac:dyDescent="0.3"/>
    <row r="3" spans="3:11" x14ac:dyDescent="0.25">
      <c r="C3" s="27" t="s">
        <v>38</v>
      </c>
      <c r="D3" s="28" t="s">
        <v>39</v>
      </c>
      <c r="E3" s="28" t="s">
        <v>40</v>
      </c>
      <c r="F3" s="28" t="s">
        <v>41</v>
      </c>
      <c r="G3" s="28" t="s">
        <v>42</v>
      </c>
      <c r="H3" s="28" t="s">
        <v>43</v>
      </c>
      <c r="I3" s="28" t="s">
        <v>44</v>
      </c>
      <c r="J3" s="29" t="s">
        <v>45</v>
      </c>
    </row>
    <row r="4" spans="3:11" x14ac:dyDescent="0.25">
      <c r="C4" s="30" t="s">
        <v>48</v>
      </c>
      <c r="D4" s="21" t="s">
        <v>46</v>
      </c>
      <c r="E4" s="21" t="s">
        <v>47</v>
      </c>
      <c r="F4" s="21"/>
      <c r="G4" s="23">
        <v>44743</v>
      </c>
      <c r="H4" s="25" t="e">
        <f>#REF!</f>
        <v>#REF!</v>
      </c>
      <c r="I4" s="84" t="e">
        <f>SUM(H4:H13)</f>
        <v>#REF!</v>
      </c>
      <c r="J4" s="31"/>
    </row>
    <row r="5" spans="3:11" x14ac:dyDescent="0.25">
      <c r="C5" s="30" t="s">
        <v>31</v>
      </c>
      <c r="D5" s="21" t="s">
        <v>46</v>
      </c>
      <c r="E5" s="21" t="s">
        <v>47</v>
      </c>
      <c r="F5" s="21"/>
      <c r="G5" s="23">
        <v>44743</v>
      </c>
      <c r="H5" s="25" t="e">
        <f>#REF!</f>
        <v>#REF!</v>
      </c>
      <c r="I5" s="84"/>
      <c r="J5" s="31"/>
    </row>
    <row r="6" spans="3:11" x14ac:dyDescent="0.25">
      <c r="C6" s="30" t="s">
        <v>29</v>
      </c>
      <c r="D6" s="21" t="s">
        <v>46</v>
      </c>
      <c r="E6" s="21" t="s">
        <v>47</v>
      </c>
      <c r="F6" s="21"/>
      <c r="G6" s="23">
        <v>44743</v>
      </c>
      <c r="H6" s="25" t="e">
        <f>#REF!</f>
        <v>#REF!</v>
      </c>
      <c r="I6" s="84"/>
      <c r="J6" s="31"/>
    </row>
    <row r="7" spans="3:11" x14ac:dyDescent="0.25">
      <c r="C7" s="30" t="s">
        <v>28</v>
      </c>
      <c r="D7" s="21" t="s">
        <v>46</v>
      </c>
      <c r="E7" s="21" t="s">
        <v>47</v>
      </c>
      <c r="F7" s="21"/>
      <c r="G7" s="23">
        <v>44743</v>
      </c>
      <c r="H7" s="25" t="e">
        <f>#REF!</f>
        <v>#REF!</v>
      </c>
      <c r="I7" s="84"/>
      <c r="J7" s="31"/>
    </row>
    <row r="8" spans="3:11" x14ac:dyDescent="0.25">
      <c r="C8" s="30" t="s">
        <v>30</v>
      </c>
      <c r="D8" s="21" t="s">
        <v>46</v>
      </c>
      <c r="E8" s="21" t="s">
        <v>47</v>
      </c>
      <c r="F8" s="21"/>
      <c r="G8" s="23">
        <v>44743</v>
      </c>
      <c r="H8" s="25" t="e">
        <f>#REF!</f>
        <v>#REF!</v>
      </c>
      <c r="I8" s="84"/>
      <c r="J8" s="31"/>
    </row>
    <row r="9" spans="3:11" x14ac:dyDescent="0.25">
      <c r="C9" s="30" t="s">
        <v>91</v>
      </c>
      <c r="D9" s="21" t="s">
        <v>46</v>
      </c>
      <c r="E9" s="21" t="s">
        <v>47</v>
      </c>
      <c r="F9" s="21"/>
      <c r="G9" s="23">
        <v>44743</v>
      </c>
      <c r="H9" s="24" t="e">
        <f>#REF!</f>
        <v>#REF!</v>
      </c>
      <c r="I9" s="84"/>
      <c r="J9" s="31"/>
    </row>
    <row r="10" spans="3:11" x14ac:dyDescent="0.25">
      <c r="C10" s="30" t="s">
        <v>67</v>
      </c>
      <c r="D10" s="21" t="s">
        <v>46</v>
      </c>
      <c r="E10" s="21" t="s">
        <v>47</v>
      </c>
      <c r="F10" s="21"/>
      <c r="G10" s="23">
        <v>44743</v>
      </c>
      <c r="H10" s="25" t="e">
        <f>#REF!</f>
        <v>#REF!</v>
      </c>
      <c r="I10" s="84"/>
      <c r="J10" s="31"/>
      <c r="K10" s="14"/>
    </row>
    <row r="11" spans="3:11" x14ac:dyDescent="0.25">
      <c r="C11" s="30" t="s">
        <v>87</v>
      </c>
      <c r="D11" s="21" t="s">
        <v>46</v>
      </c>
      <c r="E11" s="21" t="s">
        <v>47</v>
      </c>
      <c r="F11" s="21"/>
      <c r="G11" s="23">
        <v>44743</v>
      </c>
      <c r="H11" s="25" t="e">
        <f>#REF!</f>
        <v>#REF!</v>
      </c>
      <c r="I11" s="84"/>
      <c r="J11" s="31"/>
      <c r="K11" s="14"/>
    </row>
    <row r="12" spans="3:11" x14ac:dyDescent="0.25">
      <c r="C12" s="30" t="s">
        <v>73</v>
      </c>
      <c r="D12" s="21" t="s">
        <v>46</v>
      </c>
      <c r="E12" s="21" t="s">
        <v>49</v>
      </c>
      <c r="F12" s="21"/>
      <c r="G12" s="23">
        <v>44743</v>
      </c>
      <c r="H12" s="25" t="e">
        <f>#REF!</f>
        <v>#REF!</v>
      </c>
      <c r="I12" s="84"/>
      <c r="J12" s="31" t="s">
        <v>63</v>
      </c>
    </row>
    <row r="13" spans="3:11" x14ac:dyDescent="0.25">
      <c r="C13" s="30" t="s">
        <v>50</v>
      </c>
      <c r="D13" s="21" t="s">
        <v>46</v>
      </c>
      <c r="E13" s="21" t="s">
        <v>51</v>
      </c>
      <c r="F13" s="21"/>
      <c r="G13" s="23">
        <v>44743</v>
      </c>
      <c r="H13" s="25" t="e">
        <f>#REF!</f>
        <v>#REF!</v>
      </c>
      <c r="I13" s="84"/>
      <c r="J13" s="31" t="s">
        <v>64</v>
      </c>
    </row>
    <row r="14" spans="3:11" x14ac:dyDescent="0.25">
      <c r="C14" s="30" t="s">
        <v>68</v>
      </c>
      <c r="D14" s="21" t="s">
        <v>46</v>
      </c>
      <c r="E14" s="21" t="s">
        <v>53</v>
      </c>
      <c r="F14" s="21">
        <v>0</v>
      </c>
      <c r="G14" s="23">
        <v>44743</v>
      </c>
      <c r="H14" s="26" t="e">
        <f>#REF!</f>
        <v>#REF!</v>
      </c>
      <c r="I14" s="84" t="e">
        <f>SUM(H14:H17)</f>
        <v>#REF!</v>
      </c>
      <c r="J14" s="31"/>
    </row>
    <row r="15" spans="3:11" x14ac:dyDescent="0.25">
      <c r="C15" s="30" t="s">
        <v>35</v>
      </c>
      <c r="D15" s="21" t="s">
        <v>46</v>
      </c>
      <c r="E15" s="21" t="s">
        <v>53</v>
      </c>
      <c r="F15" s="21">
        <v>0</v>
      </c>
      <c r="G15" s="23">
        <v>44743</v>
      </c>
      <c r="H15" s="26" t="e">
        <f>#REF!</f>
        <v>#REF!</v>
      </c>
      <c r="I15" s="85"/>
      <c r="J15" s="31"/>
    </row>
    <row r="16" spans="3:11" x14ac:dyDescent="0.25">
      <c r="C16" s="30" t="s">
        <v>36</v>
      </c>
      <c r="D16" s="21" t="s">
        <v>46</v>
      </c>
      <c r="E16" s="21" t="s">
        <v>53</v>
      </c>
      <c r="F16" s="21">
        <v>0</v>
      </c>
      <c r="G16" s="23">
        <v>44743</v>
      </c>
      <c r="H16" s="26" t="e">
        <f>#REF!</f>
        <v>#REF!</v>
      </c>
      <c r="I16" s="85"/>
      <c r="J16" s="31"/>
    </row>
    <row r="17" spans="3:10" x14ac:dyDescent="0.25">
      <c r="C17" s="30" t="s">
        <v>54</v>
      </c>
      <c r="D17" s="21" t="s">
        <v>46</v>
      </c>
      <c r="E17" s="21" t="s">
        <v>53</v>
      </c>
      <c r="F17" s="21">
        <v>0</v>
      </c>
      <c r="G17" s="23">
        <v>44743</v>
      </c>
      <c r="H17" s="26" t="e">
        <f>#REF!</f>
        <v>#REF!</v>
      </c>
      <c r="I17" s="85"/>
      <c r="J17" s="31"/>
    </row>
    <row r="18" spans="3:10" x14ac:dyDescent="0.25">
      <c r="C18" s="36" t="s">
        <v>52</v>
      </c>
      <c r="D18" s="37" t="s">
        <v>46</v>
      </c>
      <c r="E18" s="37" t="s">
        <v>78</v>
      </c>
      <c r="F18" s="37">
        <v>3</v>
      </c>
      <c r="G18" s="23">
        <v>44743</v>
      </c>
      <c r="H18" s="38" t="e">
        <f>#REF!</f>
        <v>#REF!</v>
      </c>
      <c r="I18" s="88" t="e">
        <f>SUM(H18+H19)</f>
        <v>#REF!</v>
      </c>
      <c r="J18" s="39"/>
    </row>
    <row r="19" spans="3:10" x14ac:dyDescent="0.25">
      <c r="C19" s="36" t="s">
        <v>59</v>
      </c>
      <c r="D19" s="37" t="s">
        <v>46</v>
      </c>
      <c r="E19" s="37" t="s">
        <v>78</v>
      </c>
      <c r="F19" s="37">
        <v>3</v>
      </c>
      <c r="G19" s="23">
        <v>44743</v>
      </c>
      <c r="H19" s="38" t="e">
        <f>#REF!</f>
        <v>#REF!</v>
      </c>
      <c r="I19" s="89"/>
      <c r="J19" s="39"/>
    </row>
    <row r="20" spans="3:10" x14ac:dyDescent="0.25">
      <c r="C20" s="32" t="s">
        <v>3</v>
      </c>
      <c r="D20" s="21" t="s">
        <v>55</v>
      </c>
      <c r="E20" s="21" t="s">
        <v>77</v>
      </c>
      <c r="F20" s="21" t="s">
        <v>76</v>
      </c>
      <c r="G20" s="23">
        <v>44743</v>
      </c>
      <c r="H20" s="26" t="e">
        <f>#REF!</f>
        <v>#REF!</v>
      </c>
      <c r="I20" s="84" t="e">
        <f>SUM(H20:H31)</f>
        <v>#REF!</v>
      </c>
      <c r="J20" s="31"/>
    </row>
    <row r="21" spans="3:10" x14ac:dyDescent="0.25">
      <c r="C21" s="32" t="s">
        <v>69</v>
      </c>
      <c r="D21" s="21" t="s">
        <v>55</v>
      </c>
      <c r="E21" s="21" t="s">
        <v>77</v>
      </c>
      <c r="F21" s="21" t="s">
        <v>76</v>
      </c>
      <c r="G21" s="23">
        <v>44743</v>
      </c>
      <c r="H21" s="26" t="e">
        <f>#REF!</f>
        <v>#REF!</v>
      </c>
      <c r="I21" s="85"/>
      <c r="J21" s="31"/>
    </row>
    <row r="22" spans="3:10" x14ac:dyDescent="0.25">
      <c r="C22" s="40" t="s">
        <v>88</v>
      </c>
      <c r="D22" s="21" t="s">
        <v>55</v>
      </c>
      <c r="E22" s="21" t="s">
        <v>77</v>
      </c>
      <c r="F22" s="21" t="s">
        <v>76</v>
      </c>
      <c r="G22" s="23">
        <v>44743</v>
      </c>
      <c r="H22" s="26" t="e">
        <f>#REF!</f>
        <v>#REF!</v>
      </c>
      <c r="I22" s="85"/>
      <c r="J22" s="31"/>
    </row>
    <row r="23" spans="3:10" x14ac:dyDescent="0.25">
      <c r="C23" s="40" t="s">
        <v>4</v>
      </c>
      <c r="D23" s="21" t="s">
        <v>55</v>
      </c>
      <c r="E23" s="21" t="s">
        <v>56</v>
      </c>
      <c r="F23" s="21" t="s">
        <v>76</v>
      </c>
      <c r="G23" s="23">
        <v>44743</v>
      </c>
      <c r="H23" s="26" t="e">
        <f>#REF!</f>
        <v>#REF!</v>
      </c>
      <c r="I23" s="85"/>
      <c r="J23" s="31"/>
    </row>
    <row r="24" spans="3:10" x14ac:dyDescent="0.25">
      <c r="C24" s="32" t="s">
        <v>5</v>
      </c>
      <c r="D24" s="21" t="s">
        <v>55</v>
      </c>
      <c r="E24" s="21" t="s">
        <v>56</v>
      </c>
      <c r="F24" s="21" t="s">
        <v>76</v>
      </c>
      <c r="G24" s="23">
        <v>44743</v>
      </c>
      <c r="H24" s="26" t="e">
        <f>#REF!</f>
        <v>#REF!</v>
      </c>
      <c r="I24" s="85"/>
      <c r="J24" s="31"/>
    </row>
    <row r="25" spans="3:10" x14ac:dyDescent="0.25">
      <c r="C25" s="32" t="s">
        <v>6</v>
      </c>
      <c r="D25" s="21" t="s">
        <v>55</v>
      </c>
      <c r="E25" s="21" t="s">
        <v>56</v>
      </c>
      <c r="F25" s="21" t="s">
        <v>76</v>
      </c>
      <c r="G25" s="23">
        <v>44743</v>
      </c>
      <c r="H25" s="26" t="e">
        <f>#REF!</f>
        <v>#REF!</v>
      </c>
      <c r="I25" s="85"/>
      <c r="J25" s="31"/>
    </row>
    <row r="26" spans="3:10" x14ac:dyDescent="0.25">
      <c r="C26" s="32" t="s">
        <v>70</v>
      </c>
      <c r="D26" s="21" t="s">
        <v>55</v>
      </c>
      <c r="E26" s="21" t="s">
        <v>56</v>
      </c>
      <c r="F26" s="21" t="s">
        <v>76</v>
      </c>
      <c r="G26" s="23">
        <v>44743</v>
      </c>
      <c r="H26" s="26" t="e">
        <f>#REF!</f>
        <v>#REF!</v>
      </c>
      <c r="I26" s="85"/>
      <c r="J26" s="31"/>
    </row>
    <row r="27" spans="3:10" x14ac:dyDescent="0.25">
      <c r="C27" s="40" t="s">
        <v>74</v>
      </c>
      <c r="D27" s="21" t="s">
        <v>55</v>
      </c>
      <c r="E27" s="21" t="s">
        <v>56</v>
      </c>
      <c r="F27" s="21" t="s">
        <v>75</v>
      </c>
      <c r="G27" s="23">
        <v>44743</v>
      </c>
      <c r="H27" s="26" t="e">
        <f>#REF!</f>
        <v>#REF!</v>
      </c>
      <c r="I27" s="85"/>
      <c r="J27" s="31"/>
    </row>
    <row r="28" spans="3:10" x14ac:dyDescent="0.25">
      <c r="C28" s="40" t="s">
        <v>84</v>
      </c>
      <c r="D28" s="21" t="s">
        <v>55</v>
      </c>
      <c r="E28" s="21" t="s">
        <v>56</v>
      </c>
      <c r="F28" s="21" t="s">
        <v>75</v>
      </c>
      <c r="G28" s="23">
        <v>44743</v>
      </c>
      <c r="H28" s="26" t="e">
        <f>#REF!</f>
        <v>#REF!</v>
      </c>
      <c r="I28" s="85"/>
      <c r="J28" s="31"/>
    </row>
    <row r="29" spans="3:10" x14ac:dyDescent="0.25">
      <c r="C29" s="40" t="s">
        <v>85</v>
      </c>
      <c r="D29" s="21" t="s">
        <v>55</v>
      </c>
      <c r="E29" s="21" t="s">
        <v>56</v>
      </c>
      <c r="F29" s="21" t="s">
        <v>75</v>
      </c>
      <c r="G29" s="23">
        <v>44743</v>
      </c>
      <c r="H29" s="26" t="e">
        <f>#REF!</f>
        <v>#REF!</v>
      </c>
      <c r="I29" s="85"/>
      <c r="J29" s="31"/>
    </row>
    <row r="30" spans="3:10" x14ac:dyDescent="0.25">
      <c r="C30" s="30" t="s">
        <v>73</v>
      </c>
      <c r="D30" s="21" t="s">
        <v>55</v>
      </c>
      <c r="E30" s="21" t="s">
        <v>66</v>
      </c>
      <c r="F30" s="21" t="s">
        <v>76</v>
      </c>
      <c r="G30" s="23">
        <v>44743</v>
      </c>
      <c r="H30" s="26" t="e">
        <f>#REF!</f>
        <v>#REF!</v>
      </c>
      <c r="I30" s="85"/>
      <c r="J30" s="31"/>
    </row>
    <row r="31" spans="3:10" x14ac:dyDescent="0.25">
      <c r="C31" s="30" t="s">
        <v>57</v>
      </c>
      <c r="D31" s="21" t="s">
        <v>55</v>
      </c>
      <c r="E31" s="21" t="s">
        <v>57</v>
      </c>
      <c r="F31" s="21" t="s">
        <v>76</v>
      </c>
      <c r="G31" s="23">
        <v>44743</v>
      </c>
      <c r="H31" s="26" t="e">
        <f>#REF!</f>
        <v>#REF!</v>
      </c>
      <c r="I31" s="85"/>
      <c r="J31" s="31"/>
    </row>
    <row r="32" spans="3:10" x14ac:dyDescent="0.25">
      <c r="C32" s="30" t="s">
        <v>32</v>
      </c>
      <c r="D32" s="21" t="s">
        <v>55</v>
      </c>
      <c r="E32" s="21" t="s">
        <v>71</v>
      </c>
      <c r="F32" s="21">
        <v>0</v>
      </c>
      <c r="G32" s="23">
        <v>44743</v>
      </c>
      <c r="H32" s="26" t="e">
        <f>'CV NB CAQ '!P11</f>
        <v>#REF!</v>
      </c>
      <c r="I32" s="88" t="e">
        <f>SUM(H32:H38)</f>
        <v>#REF!</v>
      </c>
      <c r="J32" s="33"/>
    </row>
    <row r="33" spans="3:10" x14ac:dyDescent="0.25">
      <c r="C33" s="30" t="s">
        <v>33</v>
      </c>
      <c r="D33" s="21" t="s">
        <v>55</v>
      </c>
      <c r="E33" s="21" t="s">
        <v>71</v>
      </c>
      <c r="F33" s="21">
        <v>0</v>
      </c>
      <c r="G33" s="23">
        <v>44743</v>
      </c>
      <c r="H33" s="26" t="e">
        <f>'CV NB CAQ '!P12</f>
        <v>#REF!</v>
      </c>
      <c r="I33" s="89"/>
      <c r="J33" s="33"/>
    </row>
    <row r="34" spans="3:10" x14ac:dyDescent="0.25">
      <c r="C34" s="30" t="s">
        <v>86</v>
      </c>
      <c r="D34" s="21" t="s">
        <v>55</v>
      </c>
      <c r="E34" s="21" t="s">
        <v>71</v>
      </c>
      <c r="F34" s="21">
        <v>0</v>
      </c>
      <c r="G34" s="23">
        <v>44743</v>
      </c>
      <c r="H34" s="26" t="e">
        <f>'CV NB CAQ '!P13</f>
        <v>#REF!</v>
      </c>
      <c r="I34" s="89"/>
      <c r="J34" s="33"/>
    </row>
    <row r="35" spans="3:10" x14ac:dyDescent="0.25">
      <c r="C35" s="30" t="s">
        <v>58</v>
      </c>
      <c r="D35" s="21" t="s">
        <v>55</v>
      </c>
      <c r="E35" s="21" t="s">
        <v>71</v>
      </c>
      <c r="F35" s="21">
        <v>0</v>
      </c>
      <c r="G35" s="23">
        <v>44743</v>
      </c>
      <c r="H35" s="26" t="e">
        <f>'CV NB CAQ '!P14</f>
        <v>#REF!</v>
      </c>
      <c r="I35" s="89"/>
      <c r="J35" s="33"/>
    </row>
    <row r="36" spans="3:10" x14ac:dyDescent="0.25">
      <c r="C36" s="30" t="s">
        <v>60</v>
      </c>
      <c r="D36" s="21" t="s">
        <v>55</v>
      </c>
      <c r="E36" s="21" t="s">
        <v>71</v>
      </c>
      <c r="F36" s="21">
        <v>0</v>
      </c>
      <c r="G36" s="23">
        <v>44743</v>
      </c>
      <c r="H36" s="26">
        <v>1000</v>
      </c>
      <c r="I36" s="89"/>
      <c r="J36" s="31"/>
    </row>
    <row r="37" spans="3:10" x14ac:dyDescent="0.25">
      <c r="C37" s="30" t="s">
        <v>72</v>
      </c>
      <c r="D37" s="21" t="s">
        <v>55</v>
      </c>
      <c r="E37" s="21" t="s">
        <v>71</v>
      </c>
      <c r="F37" s="21">
        <v>0</v>
      </c>
      <c r="G37" s="23">
        <v>44743</v>
      </c>
      <c r="H37" s="26">
        <v>1000</v>
      </c>
      <c r="I37" s="89"/>
      <c r="J37" s="31"/>
    </row>
    <row r="38" spans="3:10" x14ac:dyDescent="0.25">
      <c r="C38" s="30" t="s">
        <v>61</v>
      </c>
      <c r="D38" s="21" t="s">
        <v>55</v>
      </c>
      <c r="E38" s="21" t="s">
        <v>71</v>
      </c>
      <c r="F38" s="21">
        <v>0</v>
      </c>
      <c r="G38" s="23">
        <v>44743</v>
      </c>
      <c r="H38" s="26">
        <v>1000</v>
      </c>
      <c r="I38" s="90"/>
      <c r="J38" s="31"/>
    </row>
    <row r="39" spans="3:10" x14ac:dyDescent="0.25">
      <c r="C39" s="36" t="s">
        <v>32</v>
      </c>
      <c r="D39" s="21" t="s">
        <v>55</v>
      </c>
      <c r="E39" s="21" t="s">
        <v>79</v>
      </c>
      <c r="F39" s="21">
        <v>3</v>
      </c>
      <c r="G39" s="23">
        <v>44743</v>
      </c>
      <c r="H39" s="38" t="e">
        <f>'CV NB First Van'!P11</f>
        <v>#REF!</v>
      </c>
      <c r="I39" s="89" t="e">
        <f>H42+H43+H39+H40+H41</f>
        <v>#REF!</v>
      </c>
      <c r="J39" s="39"/>
    </row>
    <row r="40" spans="3:10" x14ac:dyDescent="0.25">
      <c r="C40" s="36" t="s">
        <v>33</v>
      </c>
      <c r="D40" s="21" t="s">
        <v>55</v>
      </c>
      <c r="E40" s="21" t="s">
        <v>79</v>
      </c>
      <c r="F40" s="21">
        <v>3</v>
      </c>
      <c r="G40" s="23">
        <v>44743</v>
      </c>
      <c r="H40" s="38" t="e">
        <f>'CV NB First Van'!P12</f>
        <v>#REF!</v>
      </c>
      <c r="I40" s="89"/>
      <c r="J40" s="39"/>
    </row>
    <row r="41" spans="3:10" x14ac:dyDescent="0.25">
      <c r="C41" s="36" t="s">
        <v>58</v>
      </c>
      <c r="D41" s="21" t="s">
        <v>55</v>
      </c>
      <c r="E41" s="21" t="s">
        <v>79</v>
      </c>
      <c r="F41" s="21">
        <v>3</v>
      </c>
      <c r="G41" s="23">
        <v>44743</v>
      </c>
      <c r="H41" s="38" t="e">
        <f>'CV NB First Van'!P13</f>
        <v>#REF!</v>
      </c>
      <c r="I41" s="89"/>
      <c r="J41" s="39"/>
    </row>
    <row r="42" spans="3:10" x14ac:dyDescent="0.25">
      <c r="C42" s="36" t="s">
        <v>86</v>
      </c>
      <c r="D42" s="21" t="s">
        <v>55</v>
      </c>
      <c r="E42" s="21" t="s">
        <v>79</v>
      </c>
      <c r="F42" s="21">
        <v>3</v>
      </c>
      <c r="G42" s="23">
        <v>44743</v>
      </c>
      <c r="H42" s="38" t="e">
        <f>'CV NB First Van'!P10</f>
        <v>#REF!</v>
      </c>
      <c r="I42" s="89"/>
      <c r="J42" s="39"/>
    </row>
    <row r="43" spans="3:10" x14ac:dyDescent="0.25">
      <c r="C43" s="36" t="s">
        <v>59</v>
      </c>
      <c r="D43" s="21" t="s">
        <v>55</v>
      </c>
      <c r="E43" s="21" t="s">
        <v>79</v>
      </c>
      <c r="F43" s="21">
        <v>3</v>
      </c>
      <c r="G43" s="23">
        <v>44743</v>
      </c>
      <c r="H43" s="38" t="e">
        <f>'CV NB First Van'!P14</f>
        <v>#REF!</v>
      </c>
      <c r="I43" s="90"/>
      <c r="J43" s="39"/>
    </row>
    <row r="44" spans="3:10" ht="15.75" thickBot="1" x14ac:dyDescent="0.3">
      <c r="C44" s="86" t="s">
        <v>62</v>
      </c>
      <c r="D44" s="87"/>
      <c r="E44" s="87"/>
      <c r="F44" s="87"/>
      <c r="G44" s="87"/>
      <c r="H44" s="87"/>
      <c r="I44" s="35"/>
      <c r="J44" s="34"/>
    </row>
    <row r="45" spans="3:10" ht="15.75" thickBot="1" x14ac:dyDescent="0.3">
      <c r="I45" s="22" t="e">
        <f>SUM(I32+I20+I14+I18+I39+I4)</f>
        <v>#REF!</v>
      </c>
      <c r="J45" s="17"/>
    </row>
  </sheetData>
  <mergeCells count="7">
    <mergeCell ref="I4:I13"/>
    <mergeCell ref="I14:I17"/>
    <mergeCell ref="I20:I31"/>
    <mergeCell ref="C44:H44"/>
    <mergeCell ref="I32:I38"/>
    <mergeCell ref="I18:I19"/>
    <mergeCell ref="I39:I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H33"/>
  <sheetViews>
    <sheetView zoomScaleNormal="100" workbookViewId="0">
      <selection activeCell="A3" sqref="A3:F31"/>
    </sheetView>
  </sheetViews>
  <sheetFormatPr defaultColWidth="9.140625" defaultRowHeight="15" x14ac:dyDescent="0.25"/>
  <cols>
    <col min="1" max="1" width="25.85546875" customWidth="1"/>
    <col min="2" max="2" width="18.42578125" customWidth="1"/>
    <col min="3" max="3" width="25.140625" customWidth="1"/>
    <col min="4" max="4" width="7.28515625" customWidth="1"/>
    <col min="5" max="5" width="17.7109375" customWidth="1"/>
    <col min="6" max="6" width="14.42578125" customWidth="1"/>
    <col min="7" max="7" width="12.42578125" bestFit="1" customWidth="1"/>
    <col min="8" max="8" width="19.5703125" bestFit="1" customWidth="1"/>
  </cols>
  <sheetData>
    <row r="2" spans="1:8" ht="15.75" thickBot="1" x14ac:dyDescent="0.3"/>
    <row r="3" spans="1:8" x14ac:dyDescent="0.25">
      <c r="A3" s="49" t="s">
        <v>38</v>
      </c>
      <c r="B3" s="50" t="s">
        <v>39</v>
      </c>
      <c r="C3" s="50" t="s">
        <v>40</v>
      </c>
      <c r="D3" s="50" t="s">
        <v>41</v>
      </c>
      <c r="E3" s="50" t="s">
        <v>42</v>
      </c>
      <c r="F3" s="50" t="s">
        <v>43</v>
      </c>
      <c r="G3" s="50" t="s">
        <v>44</v>
      </c>
      <c r="H3" s="51" t="s">
        <v>45</v>
      </c>
    </row>
    <row r="4" spans="1:8" x14ac:dyDescent="0.25">
      <c r="A4" s="52" t="s">
        <v>48</v>
      </c>
      <c r="B4" s="44" t="s">
        <v>46</v>
      </c>
      <c r="C4" s="44" t="s">
        <v>47</v>
      </c>
      <c r="D4" s="44"/>
      <c r="E4" s="53">
        <v>45658</v>
      </c>
      <c r="F4" s="47">
        <v>76936.407004506604</v>
      </c>
      <c r="G4" s="93">
        <v>340649.55131604301</v>
      </c>
      <c r="H4" s="82"/>
    </row>
    <row r="5" spans="1:8" x14ac:dyDescent="0.25">
      <c r="A5" s="52" t="s">
        <v>31</v>
      </c>
      <c r="B5" s="44" t="s">
        <v>46</v>
      </c>
      <c r="C5" s="44" t="s">
        <v>47</v>
      </c>
      <c r="D5" s="44"/>
      <c r="E5" s="53">
        <v>45658</v>
      </c>
      <c r="F5" s="47">
        <v>79345.955527445127</v>
      </c>
      <c r="G5" s="94"/>
      <c r="H5" s="31"/>
    </row>
    <row r="6" spans="1:8" x14ac:dyDescent="0.25">
      <c r="A6" s="52" t="s">
        <v>29</v>
      </c>
      <c r="B6" s="44" t="s">
        <v>46</v>
      </c>
      <c r="C6" s="44" t="s">
        <v>47</v>
      </c>
      <c r="D6" s="44"/>
      <c r="E6" s="53">
        <v>45658</v>
      </c>
      <c r="F6" s="47">
        <v>22096.329086633541</v>
      </c>
      <c r="G6" s="94"/>
      <c r="H6" s="31"/>
    </row>
    <row r="7" spans="1:8" x14ac:dyDescent="0.25">
      <c r="A7" s="52" t="s">
        <v>33</v>
      </c>
      <c r="B7" s="44" t="s">
        <v>46</v>
      </c>
      <c r="C7" s="44" t="s">
        <v>47</v>
      </c>
      <c r="D7" s="44"/>
      <c r="E7" s="53">
        <v>45658</v>
      </c>
      <c r="F7" s="47">
        <v>16519.673332827624</v>
      </c>
      <c r="G7" s="94"/>
      <c r="H7" s="31"/>
    </row>
    <row r="8" spans="1:8" x14ac:dyDescent="0.25">
      <c r="A8" s="40" t="s">
        <v>89</v>
      </c>
      <c r="B8" s="44" t="s">
        <v>46</v>
      </c>
      <c r="C8" s="44" t="s">
        <v>47</v>
      </c>
      <c r="D8" s="44"/>
      <c r="E8" s="53">
        <v>45658</v>
      </c>
      <c r="F8" s="47">
        <v>0</v>
      </c>
      <c r="G8" s="94"/>
      <c r="H8" s="31"/>
    </row>
    <row r="9" spans="1:8" x14ac:dyDescent="0.25">
      <c r="A9" s="40" t="s">
        <v>70</v>
      </c>
      <c r="B9" s="44" t="s">
        <v>46</v>
      </c>
      <c r="C9" s="44" t="s">
        <v>47</v>
      </c>
      <c r="D9" s="44"/>
      <c r="E9" s="53">
        <v>45658</v>
      </c>
      <c r="F9" s="47">
        <v>13606.096363222601</v>
      </c>
      <c r="G9" s="94"/>
      <c r="H9" s="31"/>
    </row>
    <row r="10" spans="1:8" x14ac:dyDescent="0.25">
      <c r="A10" s="52" t="s">
        <v>143</v>
      </c>
      <c r="B10" s="44" t="s">
        <v>46</v>
      </c>
      <c r="C10" s="44" t="s">
        <v>47</v>
      </c>
      <c r="D10" s="44"/>
      <c r="E10" s="53">
        <v>45658</v>
      </c>
      <c r="F10" s="47">
        <v>0</v>
      </c>
      <c r="G10" s="94"/>
      <c r="H10" s="31"/>
    </row>
    <row r="11" spans="1:8" x14ac:dyDescent="0.25">
      <c r="A11" s="52" t="s">
        <v>67</v>
      </c>
      <c r="B11" s="44" t="s">
        <v>46</v>
      </c>
      <c r="C11" s="44" t="s">
        <v>47</v>
      </c>
      <c r="D11" s="44"/>
      <c r="E11" s="53">
        <v>45658</v>
      </c>
      <c r="F11" s="47">
        <v>16519.673332827624</v>
      </c>
      <c r="G11" s="94"/>
      <c r="H11" s="31"/>
    </row>
    <row r="12" spans="1:8" x14ac:dyDescent="0.25">
      <c r="A12" s="52" t="s">
        <v>50</v>
      </c>
      <c r="B12" s="44" t="s">
        <v>46</v>
      </c>
      <c r="C12" s="44" t="s">
        <v>51</v>
      </c>
      <c r="D12" s="44"/>
      <c r="E12" s="53">
        <v>45658</v>
      </c>
      <c r="F12" s="47">
        <v>115625.41666857983</v>
      </c>
      <c r="G12" s="95"/>
      <c r="H12" s="31" t="s">
        <v>64</v>
      </c>
    </row>
    <row r="13" spans="1:8" x14ac:dyDescent="0.25">
      <c r="A13" s="40" t="s">
        <v>159</v>
      </c>
      <c r="B13" s="44" t="s">
        <v>46</v>
      </c>
      <c r="C13" s="44" t="s">
        <v>160</v>
      </c>
      <c r="D13" s="44">
        <v>0</v>
      </c>
      <c r="E13" s="53">
        <v>45658</v>
      </c>
      <c r="F13" s="47">
        <v>3890</v>
      </c>
      <c r="G13" s="83">
        <v>3890</v>
      </c>
      <c r="H13" s="31"/>
    </row>
    <row r="14" spans="1:8" x14ac:dyDescent="0.25">
      <c r="A14" s="61" t="s">
        <v>148</v>
      </c>
      <c r="B14" s="44" t="s">
        <v>55</v>
      </c>
      <c r="C14" s="44" t="s">
        <v>77</v>
      </c>
      <c r="D14" s="44" t="s">
        <v>76</v>
      </c>
      <c r="E14" s="53">
        <v>45658</v>
      </c>
      <c r="F14" s="47">
        <v>13240</v>
      </c>
      <c r="G14" s="96">
        <v>115383.87</v>
      </c>
      <c r="H14" s="31"/>
    </row>
    <row r="15" spans="1:8" x14ac:dyDescent="0.25">
      <c r="A15" s="40" t="s">
        <v>3</v>
      </c>
      <c r="B15" s="44" t="s">
        <v>55</v>
      </c>
      <c r="C15" s="44" t="s">
        <v>77</v>
      </c>
      <c r="D15" s="44" t="s">
        <v>76</v>
      </c>
      <c r="E15" s="53">
        <v>45658</v>
      </c>
      <c r="F15" s="47">
        <v>24360</v>
      </c>
      <c r="G15" s="96"/>
      <c r="H15" s="31"/>
    </row>
    <row r="16" spans="1:8" x14ac:dyDescent="0.25">
      <c r="A16" s="40" t="s">
        <v>88</v>
      </c>
      <c r="B16" s="44" t="s">
        <v>55</v>
      </c>
      <c r="C16" s="44" t="s">
        <v>77</v>
      </c>
      <c r="D16" s="44" t="s">
        <v>76</v>
      </c>
      <c r="E16" s="53">
        <v>45658</v>
      </c>
      <c r="F16" s="47">
        <v>10260</v>
      </c>
      <c r="G16" s="96"/>
      <c r="H16" s="31"/>
    </row>
    <row r="17" spans="1:8" x14ac:dyDescent="0.25">
      <c r="A17" s="40" t="s">
        <v>159</v>
      </c>
      <c r="B17" s="44" t="s">
        <v>55</v>
      </c>
      <c r="C17" s="44" t="s">
        <v>77</v>
      </c>
      <c r="D17" s="44" t="s">
        <v>76</v>
      </c>
      <c r="E17" s="53">
        <v>45658</v>
      </c>
      <c r="F17" s="47">
        <v>6900</v>
      </c>
      <c r="G17" s="96"/>
      <c r="H17" s="31"/>
    </row>
    <row r="18" spans="1:8" x14ac:dyDescent="0.25">
      <c r="A18" s="40" t="s">
        <v>4</v>
      </c>
      <c r="B18" s="44" t="s">
        <v>55</v>
      </c>
      <c r="C18" s="44" t="s">
        <v>77</v>
      </c>
      <c r="D18" s="44" t="s">
        <v>76</v>
      </c>
      <c r="E18" s="53">
        <v>45658</v>
      </c>
      <c r="F18" s="47">
        <v>15270</v>
      </c>
      <c r="G18" s="96"/>
      <c r="H18" s="64"/>
    </row>
    <row r="19" spans="1:8" x14ac:dyDescent="0.25">
      <c r="A19" s="40" t="s">
        <v>161</v>
      </c>
      <c r="B19" s="44" t="s">
        <v>55</v>
      </c>
      <c r="C19" s="44" t="s">
        <v>56</v>
      </c>
      <c r="D19" s="44" t="s">
        <v>75</v>
      </c>
      <c r="E19" s="53">
        <v>45658</v>
      </c>
      <c r="F19" s="47">
        <v>1120</v>
      </c>
      <c r="G19" s="96"/>
      <c r="H19" s="31"/>
    </row>
    <row r="20" spans="1:8" x14ac:dyDescent="0.25">
      <c r="A20" s="40" t="s">
        <v>162</v>
      </c>
      <c r="B20" s="44" t="s">
        <v>55</v>
      </c>
      <c r="C20" s="44" t="s">
        <v>56</v>
      </c>
      <c r="D20" s="44" t="s">
        <v>75</v>
      </c>
      <c r="E20" s="53">
        <v>45658</v>
      </c>
      <c r="F20" s="47">
        <v>1120</v>
      </c>
      <c r="G20" s="96"/>
      <c r="H20" s="31"/>
    </row>
    <row r="21" spans="1:8" x14ac:dyDescent="0.25">
      <c r="A21" s="47" t="s">
        <v>6</v>
      </c>
      <c r="B21" s="44" t="s">
        <v>55</v>
      </c>
      <c r="C21" s="44" t="s">
        <v>56</v>
      </c>
      <c r="D21" s="44" t="s">
        <v>76</v>
      </c>
      <c r="E21" s="53">
        <v>45658</v>
      </c>
      <c r="F21" s="47">
        <v>1960</v>
      </c>
      <c r="G21" s="96"/>
      <c r="H21" s="31"/>
    </row>
    <row r="22" spans="1:8" x14ac:dyDescent="0.25">
      <c r="A22" s="47" t="s">
        <v>157</v>
      </c>
      <c r="B22" s="44" t="s">
        <v>55</v>
      </c>
      <c r="C22" s="44" t="s">
        <v>56</v>
      </c>
      <c r="D22" s="44" t="s">
        <v>76</v>
      </c>
      <c r="E22" s="53">
        <v>45658</v>
      </c>
      <c r="F22" s="47">
        <v>6410</v>
      </c>
      <c r="G22" s="96"/>
      <c r="H22" s="31"/>
    </row>
    <row r="23" spans="1:8" x14ac:dyDescent="0.25">
      <c r="A23" s="47" t="s">
        <v>145</v>
      </c>
      <c r="B23" s="44" t="s">
        <v>55</v>
      </c>
      <c r="C23" s="44" t="s">
        <v>56</v>
      </c>
      <c r="D23" s="44" t="s">
        <v>75</v>
      </c>
      <c r="E23" s="53">
        <v>45658</v>
      </c>
      <c r="F23" s="47">
        <v>11030</v>
      </c>
      <c r="G23" s="96"/>
      <c r="H23" s="31"/>
    </row>
    <row r="24" spans="1:8" x14ac:dyDescent="0.25">
      <c r="A24" s="52" t="s">
        <v>144</v>
      </c>
      <c r="B24" s="44" t="s">
        <v>55</v>
      </c>
      <c r="C24" s="44" t="s">
        <v>56</v>
      </c>
      <c r="D24" s="44" t="s">
        <v>75</v>
      </c>
      <c r="E24" s="53">
        <v>45658</v>
      </c>
      <c r="F24" s="47">
        <v>0</v>
      </c>
      <c r="G24" s="96"/>
      <c r="H24" s="31"/>
    </row>
    <row r="25" spans="1:8" x14ac:dyDescent="0.25">
      <c r="A25" s="47" t="s">
        <v>158</v>
      </c>
      <c r="B25" s="44" t="s">
        <v>55</v>
      </c>
      <c r="C25" s="44" t="s">
        <v>56</v>
      </c>
      <c r="D25" s="44" t="s">
        <v>76</v>
      </c>
      <c r="E25" s="53">
        <v>45658</v>
      </c>
      <c r="F25" s="47">
        <v>6410</v>
      </c>
      <c r="G25" s="96"/>
      <c r="H25" s="31"/>
    </row>
    <row r="26" spans="1:8" x14ac:dyDescent="0.25">
      <c r="A26" s="52" t="s">
        <v>36</v>
      </c>
      <c r="B26" s="44" t="s">
        <v>55</v>
      </c>
      <c r="C26" s="44" t="s">
        <v>56</v>
      </c>
      <c r="D26" s="44" t="s">
        <v>75</v>
      </c>
      <c r="E26" s="53">
        <v>45658</v>
      </c>
      <c r="F26" s="47">
        <v>1220</v>
      </c>
      <c r="G26" s="96"/>
      <c r="H26" s="31"/>
    </row>
    <row r="27" spans="1:8" x14ac:dyDescent="0.25">
      <c r="A27" s="52" t="s">
        <v>57</v>
      </c>
      <c r="B27" s="44" t="s">
        <v>55</v>
      </c>
      <c r="C27" s="44" t="s">
        <v>57</v>
      </c>
      <c r="D27" s="44" t="s">
        <v>76</v>
      </c>
      <c r="E27" s="53">
        <v>45658</v>
      </c>
      <c r="F27" s="47">
        <v>16083.869710483405</v>
      </c>
      <c r="G27" s="96"/>
      <c r="H27" s="31"/>
    </row>
    <row r="28" spans="1:8" x14ac:dyDescent="0.25">
      <c r="A28" s="52" t="s">
        <v>73</v>
      </c>
      <c r="B28" s="44" t="s">
        <v>55</v>
      </c>
      <c r="C28" s="44" t="s">
        <v>93</v>
      </c>
      <c r="D28" s="44"/>
      <c r="E28" s="53">
        <v>45658</v>
      </c>
      <c r="F28" s="47">
        <v>14539.640977800002</v>
      </c>
      <c r="G28" s="60">
        <v>14539.640977800002</v>
      </c>
      <c r="H28" s="31"/>
    </row>
    <row r="29" spans="1:8" x14ac:dyDescent="0.25">
      <c r="A29" s="52" t="s">
        <v>73</v>
      </c>
      <c r="B29" s="44" t="s">
        <v>46</v>
      </c>
      <c r="C29" s="44" t="s">
        <v>94</v>
      </c>
      <c r="D29" s="44"/>
      <c r="E29" s="53">
        <v>45658</v>
      </c>
      <c r="F29" s="47">
        <v>38895.761531663331</v>
      </c>
      <c r="G29" s="60">
        <v>38895.761531663331</v>
      </c>
      <c r="H29" s="31"/>
    </row>
    <row r="30" spans="1:8" x14ac:dyDescent="0.25">
      <c r="A30" s="65" t="s">
        <v>147</v>
      </c>
      <c r="B30" s="44" t="s">
        <v>55</v>
      </c>
      <c r="C30" s="66" t="s">
        <v>151</v>
      </c>
      <c r="D30" s="66"/>
      <c r="E30" s="53">
        <v>45658</v>
      </c>
      <c r="F30" s="47">
        <v>30949.452096000005</v>
      </c>
      <c r="G30" s="67">
        <v>30949.452096000005</v>
      </c>
      <c r="H30" s="39"/>
    </row>
    <row r="31" spans="1:8" x14ac:dyDescent="0.25">
      <c r="A31" s="65" t="s">
        <v>147</v>
      </c>
      <c r="B31" s="44" t="s">
        <v>46</v>
      </c>
      <c r="C31" s="66" t="s">
        <v>152</v>
      </c>
      <c r="D31" s="66"/>
      <c r="E31" s="53">
        <v>45658</v>
      </c>
      <c r="F31" s="47">
        <v>32016.993989676721</v>
      </c>
      <c r="G31" s="67">
        <v>32016.993989676721</v>
      </c>
      <c r="H31" s="39"/>
    </row>
    <row r="32" spans="1:8" ht="15.75" thickBot="1" x14ac:dyDescent="0.3">
      <c r="A32" s="91" t="s">
        <v>62</v>
      </c>
      <c r="B32" s="92"/>
      <c r="C32" s="92"/>
      <c r="D32" s="92"/>
      <c r="E32" s="92"/>
      <c r="F32" s="92"/>
      <c r="G32" s="62"/>
      <c r="H32" s="34"/>
    </row>
    <row r="33" spans="7:8" ht="15.75" thickBot="1" x14ac:dyDescent="0.3">
      <c r="G33" s="48">
        <v>576325.26991118304</v>
      </c>
      <c r="H33" s="17"/>
    </row>
  </sheetData>
  <autoFilter ref="A3:H33" xr:uid="{00000000-0009-0000-0000-000003000000}"/>
  <mergeCells count="3">
    <mergeCell ref="A32:F32"/>
    <mergeCell ref="G4:G12"/>
    <mergeCell ref="G14:G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30C4-D635-4085-B609-D974C507BD52}">
  <dimension ref="A1:G29"/>
  <sheetViews>
    <sheetView tabSelected="1" workbookViewId="0">
      <selection activeCell="A31" sqref="A31"/>
    </sheetView>
  </sheetViews>
  <sheetFormatPr defaultRowHeight="15" x14ac:dyDescent="0.25"/>
  <cols>
    <col min="1" max="1" width="23" bestFit="1" customWidth="1"/>
    <col min="2" max="2" width="16.140625" bestFit="1" customWidth="1"/>
    <col min="3" max="3" width="23.140625" bestFit="1" customWidth="1"/>
    <col min="4" max="4" width="7" bestFit="1" customWidth="1"/>
    <col min="5" max="5" width="17.5703125" bestFit="1" customWidth="1"/>
    <col min="6" max="6" width="14.28515625" style="121" bestFit="1" customWidth="1"/>
    <col min="7" max="7" width="9.5703125" bestFit="1" customWidth="1"/>
  </cols>
  <sheetData>
    <row r="1" spans="1:7" x14ac:dyDescent="0.25">
      <c r="A1" s="49" t="s">
        <v>38</v>
      </c>
      <c r="B1" s="50" t="s">
        <v>39</v>
      </c>
      <c r="C1" s="50" t="s">
        <v>40</v>
      </c>
      <c r="D1" s="50" t="s">
        <v>41</v>
      </c>
      <c r="E1" s="50" t="s">
        <v>42</v>
      </c>
      <c r="F1" s="119" t="s">
        <v>43</v>
      </c>
    </row>
    <row r="2" spans="1:7" x14ac:dyDescent="0.25">
      <c r="A2" s="52" t="s">
        <v>29</v>
      </c>
      <c r="B2" s="44" t="s">
        <v>46</v>
      </c>
      <c r="C2" s="44" t="s">
        <v>47</v>
      </c>
      <c r="D2" s="44"/>
      <c r="E2" s="53">
        <v>45658</v>
      </c>
      <c r="F2" s="120">
        <v>22096.33</v>
      </c>
      <c r="G2" s="121"/>
    </row>
    <row r="3" spans="1:7" x14ac:dyDescent="0.25">
      <c r="A3" s="61" t="s">
        <v>148</v>
      </c>
      <c r="B3" s="44" t="s">
        <v>55</v>
      </c>
      <c r="C3" s="44" t="s">
        <v>77</v>
      </c>
      <c r="D3" s="44" t="s">
        <v>76</v>
      </c>
      <c r="E3" s="53">
        <v>45658</v>
      </c>
      <c r="F3" s="120">
        <v>13240</v>
      </c>
      <c r="G3" s="121"/>
    </row>
    <row r="4" spans="1:7" x14ac:dyDescent="0.25">
      <c r="A4" s="52" t="s">
        <v>73</v>
      </c>
      <c r="B4" s="44" t="s">
        <v>55</v>
      </c>
      <c r="C4" s="44" t="s">
        <v>93</v>
      </c>
      <c r="D4" s="44"/>
      <c r="E4" s="53">
        <v>45658</v>
      </c>
      <c r="F4" s="120">
        <v>14539.64</v>
      </c>
      <c r="G4" s="121"/>
    </row>
    <row r="5" spans="1:7" x14ac:dyDescent="0.25">
      <c r="A5" s="52" t="s">
        <v>73</v>
      </c>
      <c r="B5" s="44" t="s">
        <v>46</v>
      </c>
      <c r="C5" s="44" t="s">
        <v>94</v>
      </c>
      <c r="D5" s="44"/>
      <c r="E5" s="53">
        <v>45658</v>
      </c>
      <c r="F5" s="120">
        <v>38895.760000000002</v>
      </c>
      <c r="G5" s="121"/>
    </row>
    <row r="6" spans="1:7" x14ac:dyDescent="0.25">
      <c r="A6" s="52" t="s">
        <v>50</v>
      </c>
      <c r="B6" s="44" t="s">
        <v>46</v>
      </c>
      <c r="C6" s="44" t="s">
        <v>51</v>
      </c>
      <c r="D6" s="44"/>
      <c r="E6" s="53">
        <v>45658</v>
      </c>
      <c r="F6" s="120">
        <v>115625.42</v>
      </c>
      <c r="G6" s="121"/>
    </row>
    <row r="7" spans="1:7" x14ac:dyDescent="0.25">
      <c r="A7" s="52" t="s">
        <v>143</v>
      </c>
      <c r="B7" s="44" t="s">
        <v>46</v>
      </c>
      <c r="C7" s="44" t="s">
        <v>47</v>
      </c>
      <c r="D7" s="44"/>
      <c r="E7" s="53">
        <v>45658</v>
      </c>
      <c r="F7" s="120">
        <v>0</v>
      </c>
      <c r="G7" s="121"/>
    </row>
    <row r="8" spans="1:7" x14ac:dyDescent="0.25">
      <c r="A8" s="52" t="s">
        <v>31</v>
      </c>
      <c r="B8" s="44" t="s">
        <v>46</v>
      </c>
      <c r="C8" s="44" t="s">
        <v>47</v>
      </c>
      <c r="D8" s="44"/>
      <c r="E8" s="53">
        <v>45658</v>
      </c>
      <c r="F8" s="120">
        <v>79345.960000000006</v>
      </c>
      <c r="G8" s="121"/>
    </row>
    <row r="9" spans="1:7" x14ac:dyDescent="0.25">
      <c r="A9" s="117" t="s">
        <v>157</v>
      </c>
      <c r="B9" s="44" t="s">
        <v>55</v>
      </c>
      <c r="C9" s="44" t="s">
        <v>56</v>
      </c>
      <c r="D9" s="44" t="s">
        <v>76</v>
      </c>
      <c r="E9" s="53">
        <v>45658</v>
      </c>
      <c r="F9" s="120">
        <v>6410</v>
      </c>
      <c r="G9" s="121"/>
    </row>
    <row r="10" spans="1:7" x14ac:dyDescent="0.25">
      <c r="A10" s="52" t="s">
        <v>67</v>
      </c>
      <c r="B10" s="44" t="s">
        <v>46</v>
      </c>
      <c r="C10" s="44" t="s">
        <v>47</v>
      </c>
      <c r="D10" s="44"/>
      <c r="E10" s="53">
        <v>45658</v>
      </c>
      <c r="F10" s="120">
        <v>16519.669999999998</v>
      </c>
      <c r="G10" s="121"/>
    </row>
    <row r="11" spans="1:7" x14ac:dyDescent="0.25">
      <c r="A11" s="52" t="s">
        <v>33</v>
      </c>
      <c r="B11" s="44" t="s">
        <v>46</v>
      </c>
      <c r="C11" s="44" t="s">
        <v>47</v>
      </c>
      <c r="D11" s="44"/>
      <c r="E11" s="53">
        <v>45658</v>
      </c>
      <c r="F11" s="120">
        <v>16519.669999999998</v>
      </c>
      <c r="G11" s="121"/>
    </row>
    <row r="12" spans="1:7" x14ac:dyDescent="0.25">
      <c r="A12" s="40" t="s">
        <v>162</v>
      </c>
      <c r="B12" s="44" t="s">
        <v>55</v>
      </c>
      <c r="C12" s="44" t="s">
        <v>56</v>
      </c>
      <c r="D12" s="44" t="s">
        <v>75</v>
      </c>
      <c r="E12" s="53">
        <v>45658</v>
      </c>
      <c r="F12" s="120">
        <v>1120</v>
      </c>
      <c r="G12" s="121"/>
    </row>
    <row r="13" spans="1:7" x14ac:dyDescent="0.25">
      <c r="A13" s="40" t="s">
        <v>89</v>
      </c>
      <c r="B13" s="44" t="s">
        <v>46</v>
      </c>
      <c r="C13" s="44" t="s">
        <v>47</v>
      </c>
      <c r="D13" s="44"/>
      <c r="E13" s="53">
        <v>45658</v>
      </c>
      <c r="F13" s="120">
        <v>0</v>
      </c>
      <c r="G13" s="121"/>
    </row>
    <row r="14" spans="1:7" x14ac:dyDescent="0.25">
      <c r="A14" s="117" t="s">
        <v>6</v>
      </c>
      <c r="B14" s="44" t="s">
        <v>55</v>
      </c>
      <c r="C14" s="44" t="s">
        <v>56</v>
      </c>
      <c r="D14" s="44" t="s">
        <v>76</v>
      </c>
      <c r="E14" s="53">
        <v>45658</v>
      </c>
      <c r="F14" s="120">
        <v>1960</v>
      </c>
      <c r="G14" s="121"/>
    </row>
    <row r="15" spans="1:7" x14ac:dyDescent="0.25">
      <c r="A15" s="117" t="s">
        <v>145</v>
      </c>
      <c r="B15" s="44" t="s">
        <v>55</v>
      </c>
      <c r="C15" s="44" t="s">
        <v>56</v>
      </c>
      <c r="D15" s="44" t="s">
        <v>75</v>
      </c>
      <c r="E15" s="53">
        <v>45658</v>
      </c>
      <c r="F15" s="120">
        <v>11030</v>
      </c>
      <c r="G15" s="121"/>
    </row>
    <row r="16" spans="1:7" x14ac:dyDescent="0.25">
      <c r="A16" s="52" t="s">
        <v>48</v>
      </c>
      <c r="B16" s="44" t="s">
        <v>46</v>
      </c>
      <c r="C16" s="44" t="s">
        <v>47</v>
      </c>
      <c r="D16" s="44"/>
      <c r="E16" s="53">
        <v>45658</v>
      </c>
      <c r="F16" s="120">
        <v>76936.41</v>
      </c>
      <c r="G16" s="121"/>
    </row>
    <row r="17" spans="1:7" x14ac:dyDescent="0.25">
      <c r="A17" s="117" t="s">
        <v>158</v>
      </c>
      <c r="B17" s="44" t="s">
        <v>55</v>
      </c>
      <c r="C17" s="44" t="s">
        <v>56</v>
      </c>
      <c r="D17" s="44" t="s">
        <v>76</v>
      </c>
      <c r="E17" s="53">
        <v>45658</v>
      </c>
      <c r="F17" s="120">
        <v>6410</v>
      </c>
      <c r="G17" s="121"/>
    </row>
    <row r="18" spans="1:7" x14ac:dyDescent="0.25">
      <c r="A18" s="40" t="s">
        <v>161</v>
      </c>
      <c r="B18" s="44" t="s">
        <v>55</v>
      </c>
      <c r="C18" s="44" t="s">
        <v>56</v>
      </c>
      <c r="D18" s="44" t="s">
        <v>75</v>
      </c>
      <c r="E18" s="53">
        <v>45658</v>
      </c>
      <c r="F18" s="120">
        <v>1120</v>
      </c>
      <c r="G18" s="121"/>
    </row>
    <row r="19" spans="1:7" x14ac:dyDescent="0.25">
      <c r="A19" s="118" t="s">
        <v>70</v>
      </c>
      <c r="B19" s="44" t="s">
        <v>46</v>
      </c>
      <c r="C19" s="44" t="s">
        <v>47</v>
      </c>
      <c r="D19" s="44"/>
      <c r="E19" s="53">
        <v>45658</v>
      </c>
      <c r="F19" s="120">
        <v>13606.1</v>
      </c>
      <c r="G19" s="121"/>
    </row>
    <row r="20" spans="1:7" x14ac:dyDescent="0.25">
      <c r="A20" s="118" t="s">
        <v>4</v>
      </c>
      <c r="B20" s="44" t="s">
        <v>55</v>
      </c>
      <c r="C20" s="44" t="s">
        <v>77</v>
      </c>
      <c r="D20" s="44" t="s">
        <v>76</v>
      </c>
      <c r="E20" s="53">
        <v>45658</v>
      </c>
      <c r="F20" s="120">
        <v>15270</v>
      </c>
      <c r="G20" s="121"/>
    </row>
    <row r="21" spans="1:7" x14ac:dyDescent="0.25">
      <c r="A21" s="44" t="s">
        <v>36</v>
      </c>
      <c r="B21" s="44" t="s">
        <v>55</v>
      </c>
      <c r="C21" s="44" t="s">
        <v>56</v>
      </c>
      <c r="D21" s="44" t="s">
        <v>75</v>
      </c>
      <c r="E21" s="53">
        <v>45658</v>
      </c>
      <c r="F21" s="120">
        <v>1220</v>
      </c>
      <c r="G21" s="121"/>
    </row>
    <row r="22" spans="1:7" x14ac:dyDescent="0.25">
      <c r="A22" s="52" t="s">
        <v>144</v>
      </c>
      <c r="B22" s="44" t="s">
        <v>55</v>
      </c>
      <c r="C22" s="44" t="s">
        <v>56</v>
      </c>
      <c r="D22" s="44" t="s">
        <v>75</v>
      </c>
      <c r="E22" s="53">
        <v>45658</v>
      </c>
      <c r="F22" s="120">
        <v>0</v>
      </c>
      <c r="G22" s="121"/>
    </row>
    <row r="23" spans="1:7" x14ac:dyDescent="0.25">
      <c r="A23" s="118" t="s">
        <v>3</v>
      </c>
      <c r="B23" s="44" t="s">
        <v>55</v>
      </c>
      <c r="C23" s="44" t="s">
        <v>77</v>
      </c>
      <c r="D23" s="44" t="s">
        <v>76</v>
      </c>
      <c r="E23" s="53">
        <v>45658</v>
      </c>
      <c r="F23" s="120">
        <v>24360</v>
      </c>
      <c r="G23" s="121"/>
    </row>
    <row r="24" spans="1:7" x14ac:dyDescent="0.25">
      <c r="A24" s="40" t="s">
        <v>88</v>
      </c>
      <c r="B24" s="44" t="s">
        <v>55</v>
      </c>
      <c r="C24" s="44" t="s">
        <v>77</v>
      </c>
      <c r="D24" s="44" t="s">
        <v>76</v>
      </c>
      <c r="E24" s="53">
        <v>45658</v>
      </c>
      <c r="F24" s="120">
        <v>10260</v>
      </c>
      <c r="G24" s="121"/>
    </row>
    <row r="25" spans="1:7" x14ac:dyDescent="0.25">
      <c r="A25" s="40" t="s">
        <v>159</v>
      </c>
      <c r="B25" s="44" t="s">
        <v>46</v>
      </c>
      <c r="C25" s="44" t="s">
        <v>160</v>
      </c>
      <c r="D25" s="44">
        <v>0</v>
      </c>
      <c r="E25" s="53">
        <v>45658</v>
      </c>
      <c r="F25" s="120">
        <v>3890</v>
      </c>
      <c r="G25" s="121"/>
    </row>
    <row r="26" spans="1:7" x14ac:dyDescent="0.25">
      <c r="A26" s="40" t="s">
        <v>159</v>
      </c>
      <c r="B26" s="44" t="s">
        <v>55</v>
      </c>
      <c r="C26" s="44" t="s">
        <v>77</v>
      </c>
      <c r="D26" s="44" t="s">
        <v>76</v>
      </c>
      <c r="E26" s="53">
        <v>45658</v>
      </c>
      <c r="F26" s="120">
        <v>6900</v>
      </c>
      <c r="G26" s="121"/>
    </row>
    <row r="27" spans="1:7" x14ac:dyDescent="0.25">
      <c r="A27" s="52" t="s">
        <v>57</v>
      </c>
      <c r="B27" s="44" t="s">
        <v>55</v>
      </c>
      <c r="C27" s="44" t="s">
        <v>57</v>
      </c>
      <c r="D27" s="44" t="s">
        <v>76</v>
      </c>
      <c r="E27" s="53">
        <v>45658</v>
      </c>
      <c r="F27" s="120">
        <v>16083.87</v>
      </c>
      <c r="G27" s="121"/>
    </row>
    <row r="28" spans="1:7" x14ac:dyDescent="0.25">
      <c r="A28" s="65" t="s">
        <v>147</v>
      </c>
      <c r="B28" s="44" t="s">
        <v>55</v>
      </c>
      <c r="C28" s="66" t="s">
        <v>151</v>
      </c>
      <c r="D28" s="66"/>
      <c r="E28" s="53">
        <v>45658</v>
      </c>
      <c r="F28" s="120">
        <v>30949.45</v>
      </c>
      <c r="G28" s="121"/>
    </row>
    <row r="29" spans="1:7" x14ac:dyDescent="0.25">
      <c r="A29" s="65" t="s">
        <v>147</v>
      </c>
      <c r="B29" s="44" t="s">
        <v>46</v>
      </c>
      <c r="C29" s="66" t="s">
        <v>152</v>
      </c>
      <c r="D29" s="66"/>
      <c r="E29" s="53">
        <v>45658</v>
      </c>
      <c r="F29" s="120">
        <v>32016.99</v>
      </c>
      <c r="G29" s="121"/>
    </row>
  </sheetData>
  <autoFilter ref="A1:F29" xr:uid="{D91F30C4-D635-4085-B609-D974C507BD52}"/>
  <sortState xmlns:xlrd2="http://schemas.microsoft.com/office/spreadsheetml/2017/richdata2" ref="A2:F29">
    <sortCondition ref="A2:A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B1:V27"/>
  <sheetViews>
    <sheetView topLeftCell="O1" zoomScale="205" zoomScaleNormal="205" workbookViewId="0">
      <selection activeCell="T15" sqref="T15"/>
    </sheetView>
  </sheetViews>
  <sheetFormatPr defaultRowHeight="15" x14ac:dyDescent="0.25"/>
  <cols>
    <col min="2" max="2" width="25.85546875" bestFit="1" customWidth="1"/>
    <col min="3" max="3" width="20.85546875" bestFit="1" customWidth="1"/>
    <col min="4" max="4" width="29.85546875" bestFit="1" customWidth="1"/>
    <col min="5" max="5" width="13.28515625" bestFit="1" customWidth="1"/>
    <col min="6" max="6" width="14.7109375" bestFit="1" customWidth="1"/>
    <col min="7" max="7" width="8.140625" bestFit="1" customWidth="1"/>
    <col min="8" max="8" width="15.5703125" bestFit="1" customWidth="1"/>
    <col min="9" max="9" width="12.28515625" bestFit="1" customWidth="1"/>
    <col min="10" max="10" width="17.42578125" bestFit="1" customWidth="1"/>
    <col min="11" max="11" width="27.28515625" bestFit="1" customWidth="1"/>
    <col min="12" max="12" width="10.42578125" bestFit="1" customWidth="1"/>
    <col min="13" max="13" width="20.140625" bestFit="1" customWidth="1"/>
    <col min="14" max="14" width="35" bestFit="1" customWidth="1"/>
    <col min="15" max="15" width="32.5703125" bestFit="1" customWidth="1"/>
    <col min="16" max="16" width="18" bestFit="1" customWidth="1"/>
    <col min="17" max="17" width="15.42578125" bestFit="1" customWidth="1"/>
    <col min="18" max="18" width="18.7109375" hidden="1" customWidth="1"/>
    <col min="19" max="19" width="14.28515625" bestFit="1" customWidth="1"/>
    <col min="20" max="20" width="19.28515625" bestFit="1" customWidth="1"/>
    <col min="22" max="22" width="9.85546875" bestFit="1" customWidth="1"/>
  </cols>
  <sheetData>
    <row r="1" spans="2:22" ht="15.75" thickBot="1" x14ac:dyDescent="0.3"/>
    <row r="2" spans="2:22" ht="15.75" thickBot="1" x14ac:dyDescent="0.3">
      <c r="B2" s="15" t="s">
        <v>141</v>
      </c>
      <c r="C2" s="43" t="e">
        <f>SUM(C3-(C3*25%))</f>
        <v>#REF!</v>
      </c>
    </row>
    <row r="3" spans="2:22" ht="15.75" thickBot="1" x14ac:dyDescent="0.3">
      <c r="B3" s="15" t="s">
        <v>139</v>
      </c>
      <c r="C3" s="43" t="e">
        <f>ROUND(HLOOKUP(#REF!,#REF!,2,FALSE),0)</f>
        <v>#REF!</v>
      </c>
    </row>
    <row r="4" spans="2:22" x14ac:dyDescent="0.25">
      <c r="B4" s="19" t="s">
        <v>65</v>
      </c>
      <c r="C4" s="20">
        <v>0</v>
      </c>
    </row>
    <row r="5" spans="2:22" ht="15.75" thickBot="1" x14ac:dyDescent="0.3">
      <c r="B5" s="13" t="s">
        <v>34</v>
      </c>
      <c r="C5" s="18" t="e">
        <f>HLOOKUP(#REF!,#REF!,4,FALSE)-C4</f>
        <v>#REF!</v>
      </c>
    </row>
    <row r="8" spans="2:22" x14ac:dyDescent="0.25">
      <c r="F8" s="1"/>
    </row>
    <row r="10" spans="2:22" x14ac:dyDescent="0.25">
      <c r="C10" s="2" t="s">
        <v>0</v>
      </c>
      <c r="D10" s="2" t="s">
        <v>8</v>
      </c>
      <c r="E10" s="2" t="s">
        <v>11</v>
      </c>
      <c r="F10" s="2" t="s">
        <v>19</v>
      </c>
      <c r="G10" s="2" t="s">
        <v>1</v>
      </c>
      <c r="H10" s="2" t="s">
        <v>15</v>
      </c>
      <c r="I10" s="2" t="s">
        <v>2</v>
      </c>
      <c r="J10" s="2" t="s">
        <v>16</v>
      </c>
      <c r="K10" s="2" t="s">
        <v>10</v>
      </c>
      <c r="L10" s="2" t="s">
        <v>9</v>
      </c>
      <c r="M10" s="2" t="s">
        <v>13</v>
      </c>
      <c r="N10" s="2" t="s">
        <v>14</v>
      </c>
      <c r="O10" s="2" t="s">
        <v>17</v>
      </c>
      <c r="P10" s="2" t="s">
        <v>18</v>
      </c>
      <c r="Q10" s="2" t="s">
        <v>0</v>
      </c>
      <c r="R10" s="2" t="s">
        <v>140</v>
      </c>
      <c r="S10" s="2" t="s">
        <v>149</v>
      </c>
      <c r="T10" s="2" t="s">
        <v>150</v>
      </c>
    </row>
    <row r="11" spans="2:22" x14ac:dyDescent="0.25">
      <c r="C11" s="3" t="str">
        <f>C23</f>
        <v>Tony Lewis</v>
      </c>
      <c r="D11" s="5">
        <f>I23</f>
        <v>1</v>
      </c>
      <c r="E11" s="4" t="e">
        <f>SUM($C$5*D11)</f>
        <v>#REF!</v>
      </c>
      <c r="F11" s="6" t="e">
        <f>VLOOKUP(C11,#REF!,3,0)</f>
        <v>#REF!</v>
      </c>
      <c r="G11" s="6">
        <v>1</v>
      </c>
      <c r="H11" s="2" t="e">
        <f>SUM($D$17-F11)</f>
        <v>#REF!</v>
      </c>
      <c r="I11" s="2" t="e">
        <f>7.5*G11*H11</f>
        <v>#REF!</v>
      </c>
      <c r="J11" s="5" t="e">
        <f>SUM(1-(I11/$D$19))</f>
        <v>#REF!</v>
      </c>
      <c r="K11" s="4" t="e">
        <f>SUM(E11-(J11*E11))</f>
        <v>#REF!</v>
      </c>
      <c r="L11" s="97" t="e">
        <f>SUM(C5)-(K11+K12+K14+K13+K15)</f>
        <v>#REF!</v>
      </c>
      <c r="M11" s="8" t="e">
        <f>SUM(I11/$D$18)</f>
        <v>#REF!</v>
      </c>
      <c r="N11" s="8" t="e">
        <f>SUM(M11+D11)/2</f>
        <v>#REF!</v>
      </c>
      <c r="O11" s="10" t="e">
        <f>SUM($L$11*N11)</f>
        <v>#REF!</v>
      </c>
      <c r="P11" s="4" t="e">
        <f>_xlfn.CEILING.MATH(O11+K11,10)</f>
        <v>#REF!</v>
      </c>
      <c r="Q11" s="3" t="str">
        <f>C11</f>
        <v>Tony Lewis</v>
      </c>
      <c r="R11" s="58" t="e">
        <f>SUM($C$2*(P11/($P$11+$P$12+$P$13+$P$14+$P$15)))</f>
        <v>#REF!</v>
      </c>
      <c r="S11" s="60" t="e">
        <f>P11+'CV NB First Van'!P11</f>
        <v>#REF!</v>
      </c>
      <c r="T11" s="63" t="e">
        <f>R11+'CV NB First Van'!R11</f>
        <v>#REF!</v>
      </c>
      <c r="V11" s="1"/>
    </row>
    <row r="12" spans="2:22" x14ac:dyDescent="0.25">
      <c r="C12" s="3" t="str">
        <f>C24</f>
        <v>Spare NB CV</v>
      </c>
      <c r="D12" s="5">
        <f>I24</f>
        <v>0</v>
      </c>
      <c r="E12" s="4" t="e">
        <f>SUM($C$5*D12)</f>
        <v>#REF!</v>
      </c>
      <c r="F12" s="6" t="e">
        <f>VLOOKUP(C12,#REF!,3,0)</f>
        <v>#REF!</v>
      </c>
      <c r="G12" s="6">
        <v>1</v>
      </c>
      <c r="H12" s="2" t="e">
        <f>SUM($D$17-F12)</f>
        <v>#REF!</v>
      </c>
      <c r="I12" s="2" t="e">
        <f>7.5*G12*H12</f>
        <v>#REF!</v>
      </c>
      <c r="J12" s="5" t="e">
        <f>SUM(1-(I12/$D$19))</f>
        <v>#REF!</v>
      </c>
      <c r="K12" s="4" t="e">
        <f>SUM(E12-(J12*E12))</f>
        <v>#REF!</v>
      </c>
      <c r="L12" s="98"/>
      <c r="M12" s="8" t="e">
        <f>SUM(I12/$D$18)</f>
        <v>#REF!</v>
      </c>
      <c r="N12" s="8" t="e">
        <f>SUM(M12+D12)/2</f>
        <v>#REF!</v>
      </c>
      <c r="O12" s="10" t="e">
        <f>SUM($L$11*N12)</f>
        <v>#REF!</v>
      </c>
      <c r="P12" s="4" t="e">
        <f>_xlfn.CEILING.MATH(O12+K12,10)</f>
        <v>#REF!</v>
      </c>
      <c r="Q12" s="3" t="str">
        <f>C12</f>
        <v>Spare NB CV</v>
      </c>
      <c r="R12" s="58" t="e">
        <f>SUM($C$2*(P12/($P$11+$P$12+$P$13+$P$14+$P$15)))</f>
        <v>#REF!</v>
      </c>
      <c r="S12" s="60" t="e">
        <f>P12+'CV NB First Van'!P12</f>
        <v>#REF!</v>
      </c>
      <c r="T12" s="63" t="e">
        <f>R12+'CV NB First Van'!R12</f>
        <v>#REF!</v>
      </c>
      <c r="V12" s="1"/>
    </row>
    <row r="13" spans="2:22" x14ac:dyDescent="0.25">
      <c r="C13" s="3" t="str">
        <f>C25</f>
        <v>Spare NB CV</v>
      </c>
      <c r="D13" s="5">
        <f>I25</f>
        <v>0</v>
      </c>
      <c r="E13" s="4" t="e">
        <f>SUM($C$5*D13)</f>
        <v>#REF!</v>
      </c>
      <c r="F13" s="6" t="e">
        <f>VLOOKUP(C13,#REF!,3,0)</f>
        <v>#REF!</v>
      </c>
      <c r="G13" s="6">
        <v>1</v>
      </c>
      <c r="H13" s="2" t="e">
        <f>SUM($D$17-F13)</f>
        <v>#REF!</v>
      </c>
      <c r="I13" s="2" t="e">
        <f>7.5*G13*H13</f>
        <v>#REF!</v>
      </c>
      <c r="J13" s="5" t="e">
        <f>SUM(1-(I13/$D$19))</f>
        <v>#REF!</v>
      </c>
      <c r="K13" s="4" t="e">
        <f>SUM(E13-(J13*E13))</f>
        <v>#REF!</v>
      </c>
      <c r="L13" s="98"/>
      <c r="M13" s="7" t="e">
        <f>SUM(I13/$D$18)</f>
        <v>#REF!</v>
      </c>
      <c r="N13" s="7" t="e">
        <f>SUM(M13+D13)/2</f>
        <v>#REF!</v>
      </c>
      <c r="O13" s="4" t="e">
        <f>SUM($L$11*N13)</f>
        <v>#REF!</v>
      </c>
      <c r="P13" s="4" t="e">
        <f>_xlfn.CEILING.MATH(O13+K13,10)</f>
        <v>#REF!</v>
      </c>
      <c r="Q13" s="3" t="str">
        <f>C13</f>
        <v>Spare NB CV</v>
      </c>
      <c r="R13" s="58" t="e">
        <f>SUM($C$2*(P13/($P$11+$P$12+$P$13+$P$14+$P$15)))</f>
        <v>#REF!</v>
      </c>
      <c r="S13" s="60" t="e">
        <f>P13+'CV NB First Van'!P10</f>
        <v>#REF!</v>
      </c>
      <c r="T13" s="63" t="e">
        <f>R13+'CV NB First Van'!R10</f>
        <v>#REF!</v>
      </c>
    </row>
    <row r="14" spans="2:22" x14ac:dyDescent="0.25">
      <c r="C14" s="3" t="str">
        <f>C26</f>
        <v>Spare NB CV</v>
      </c>
      <c r="D14" s="5">
        <f>I26</f>
        <v>0</v>
      </c>
      <c r="E14" s="4" t="e">
        <f>SUM($C$5*D14)</f>
        <v>#REF!</v>
      </c>
      <c r="F14" s="6" t="e">
        <f>VLOOKUP(C14,#REF!,3,0)</f>
        <v>#REF!</v>
      </c>
      <c r="G14" s="6">
        <v>1</v>
      </c>
      <c r="H14" s="2" t="e">
        <f>SUM($D$17-F14)</f>
        <v>#REF!</v>
      </c>
      <c r="I14" s="2" t="e">
        <f>7.5*G14*H14</f>
        <v>#REF!</v>
      </c>
      <c r="J14" s="5" t="e">
        <f>SUM(1-(I14/$D$19))</f>
        <v>#REF!</v>
      </c>
      <c r="K14" s="4" t="e">
        <f>SUM(E14-(J14*E14))</f>
        <v>#REF!</v>
      </c>
      <c r="L14" s="98"/>
      <c r="M14" s="7" t="e">
        <f>SUM(I14/$D$18)</f>
        <v>#REF!</v>
      </c>
      <c r="N14" s="7" t="e">
        <f>SUM(M14+D14)/2</f>
        <v>#REF!</v>
      </c>
      <c r="O14" s="4" t="e">
        <f>SUM($L$11*N14)</f>
        <v>#REF!</v>
      </c>
      <c r="P14" s="4" t="e">
        <f>_xlfn.CEILING.MATH(O14+K14,10)</f>
        <v>#REF!</v>
      </c>
      <c r="Q14" s="3" t="str">
        <f>C14</f>
        <v>Spare NB CV</v>
      </c>
      <c r="R14" s="58" t="e">
        <f>SUM($C$2*(P14/($P$11+$P$12+$P$13+$P$14+$P$15)))</f>
        <v>#REF!</v>
      </c>
      <c r="S14" s="60" t="e">
        <f>P14+'CV NB First Van'!P13</f>
        <v>#REF!</v>
      </c>
      <c r="T14" s="63" t="e">
        <f>+R14</f>
        <v>#REF!</v>
      </c>
    </row>
    <row r="15" spans="2:22" x14ac:dyDescent="0.25">
      <c r="C15" s="3" t="str">
        <f>C27</f>
        <v>Spare NB CV</v>
      </c>
      <c r="D15" s="5">
        <f>I27</f>
        <v>0</v>
      </c>
      <c r="E15" s="4" t="e">
        <f>SUM($C$5*D15)</f>
        <v>#REF!</v>
      </c>
      <c r="F15" s="6" t="e">
        <f>VLOOKUP(C15,#REF!,3,0)</f>
        <v>#REF!</v>
      </c>
      <c r="G15" s="6">
        <v>0</v>
      </c>
      <c r="H15" s="2" t="e">
        <f>SUM($D$17-F15)</f>
        <v>#REF!</v>
      </c>
      <c r="I15" s="2" t="e">
        <f>7.5*G15*H15</f>
        <v>#REF!</v>
      </c>
      <c r="J15" s="5" t="e">
        <f>SUM(1-(I15/$D$19))</f>
        <v>#REF!</v>
      </c>
      <c r="K15" s="4" t="e">
        <f>SUM(E15-(J15*E15))</f>
        <v>#REF!</v>
      </c>
      <c r="L15" s="98"/>
      <c r="M15" s="7" t="e">
        <f>SUM(I15/$D$18)</f>
        <v>#REF!</v>
      </c>
      <c r="N15" s="7" t="e">
        <f>SUM(M15+D15)/2</f>
        <v>#REF!</v>
      </c>
      <c r="O15" s="4" t="e">
        <f>SUM($L$11*N15)</f>
        <v>#REF!</v>
      </c>
      <c r="P15" s="4" t="e">
        <f>_xlfn.CEILING.MATH(O15+K15,10)</f>
        <v>#REF!</v>
      </c>
      <c r="Q15" s="3" t="str">
        <f>C15</f>
        <v>Spare NB CV</v>
      </c>
      <c r="R15" s="58" t="e">
        <f>SUM($C$2*(P15/($P$11+$P$12+$P$13+$P$14+$P$15)))</f>
        <v>#REF!</v>
      </c>
      <c r="S15" s="60" t="e">
        <f>P15+'CV NB First Van'!P14</f>
        <v>#REF!</v>
      </c>
      <c r="T15" s="63" t="e">
        <v>#DIV/0!</v>
      </c>
    </row>
    <row r="17" spans="3:9" x14ac:dyDescent="0.25">
      <c r="C17" s="3" t="s">
        <v>37</v>
      </c>
      <c r="D17" s="6" t="e">
        <f>#REF!</f>
        <v>#REF!</v>
      </c>
    </row>
    <row r="18" spans="3:9" x14ac:dyDescent="0.25">
      <c r="C18" s="3" t="s">
        <v>7</v>
      </c>
      <c r="D18" s="3" t="e">
        <f>SUM(I11:I15)</f>
        <v>#REF!</v>
      </c>
    </row>
    <row r="19" spans="3:9" x14ac:dyDescent="0.25">
      <c r="C19" s="3" t="s">
        <v>12</v>
      </c>
      <c r="D19" s="3" t="e">
        <f>SUM(D17*7.5)</f>
        <v>#REF!</v>
      </c>
    </row>
    <row r="20" spans="3:9" x14ac:dyDescent="0.25">
      <c r="C20" s="3" t="s">
        <v>26</v>
      </c>
      <c r="D20" s="11">
        <f>SUM(H23:H27)</f>
        <v>40</v>
      </c>
    </row>
    <row r="22" spans="3:9" x14ac:dyDescent="0.25">
      <c r="C22" s="11" t="s">
        <v>20</v>
      </c>
      <c r="D22" s="11" t="s">
        <v>21</v>
      </c>
      <c r="E22" s="9" t="s">
        <v>22</v>
      </c>
      <c r="F22" s="9" t="s">
        <v>23</v>
      </c>
      <c r="G22" s="9" t="s">
        <v>24</v>
      </c>
      <c r="H22" s="9" t="s">
        <v>25</v>
      </c>
      <c r="I22" s="11" t="s">
        <v>27</v>
      </c>
    </row>
    <row r="23" spans="3:9" x14ac:dyDescent="0.25">
      <c r="C23" s="3" t="s">
        <v>32</v>
      </c>
      <c r="D23" s="6">
        <v>10</v>
      </c>
      <c r="E23" s="6">
        <v>10</v>
      </c>
      <c r="F23" s="6">
        <v>10</v>
      </c>
      <c r="G23" s="6">
        <v>10</v>
      </c>
      <c r="H23" s="11">
        <f>D23+E23+F23+G23</f>
        <v>40</v>
      </c>
      <c r="I23" s="9">
        <f>SUM(H23/$D$20)</f>
        <v>1</v>
      </c>
    </row>
    <row r="24" spans="3:9" x14ac:dyDescent="0.25">
      <c r="C24" s="3" t="s">
        <v>146</v>
      </c>
      <c r="D24" s="6">
        <v>0</v>
      </c>
      <c r="E24" s="6">
        <v>0</v>
      </c>
      <c r="F24" s="6">
        <v>0</v>
      </c>
      <c r="G24" s="6">
        <v>0</v>
      </c>
      <c r="H24" s="11">
        <f>D24+E24+F24+G24</f>
        <v>0</v>
      </c>
      <c r="I24" s="9">
        <f>SUM(H24/$D$20)</f>
        <v>0</v>
      </c>
    </row>
    <row r="25" spans="3:9" x14ac:dyDescent="0.25">
      <c r="C25" s="3" t="s">
        <v>146</v>
      </c>
      <c r="D25" s="6">
        <v>0</v>
      </c>
      <c r="E25" s="6">
        <v>0</v>
      </c>
      <c r="F25" s="6">
        <v>0</v>
      </c>
      <c r="G25" s="6">
        <v>0</v>
      </c>
      <c r="H25" s="11">
        <f>D25+E25+F25+G25</f>
        <v>0</v>
      </c>
      <c r="I25" s="9">
        <f>SUM(H25/$D$20)</f>
        <v>0</v>
      </c>
    </row>
    <row r="26" spans="3:9" x14ac:dyDescent="0.25">
      <c r="C26" s="3" t="s">
        <v>146</v>
      </c>
      <c r="D26" s="6">
        <v>0</v>
      </c>
      <c r="E26" s="6">
        <v>0</v>
      </c>
      <c r="F26" s="6">
        <v>0</v>
      </c>
      <c r="G26" s="6">
        <v>0</v>
      </c>
      <c r="H26" s="11">
        <f>D26+E26+F26+G26</f>
        <v>0</v>
      </c>
      <c r="I26" s="9">
        <f>SUM(H26/$D$20)</f>
        <v>0</v>
      </c>
    </row>
    <row r="27" spans="3:9" x14ac:dyDescent="0.25">
      <c r="C27" s="3" t="s">
        <v>146</v>
      </c>
      <c r="D27" s="6">
        <v>0</v>
      </c>
      <c r="E27" s="6">
        <v>0</v>
      </c>
      <c r="F27" s="6">
        <v>0</v>
      </c>
      <c r="G27" s="6">
        <v>0</v>
      </c>
      <c r="H27" s="11">
        <f>D27+E27+F27+G27</f>
        <v>0</v>
      </c>
      <c r="I27" s="9">
        <f>SUM(H27/$D$20)</f>
        <v>0</v>
      </c>
    </row>
  </sheetData>
  <mergeCells count="1">
    <mergeCell ref="L11:L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B1:R26"/>
  <sheetViews>
    <sheetView zoomScale="130" zoomScaleNormal="130" workbookViewId="0">
      <selection activeCell="D35" sqref="D35"/>
    </sheetView>
  </sheetViews>
  <sheetFormatPr defaultRowHeight="15" x14ac:dyDescent="0.25"/>
  <cols>
    <col min="2" max="2" width="23" bestFit="1" customWidth="1"/>
    <col min="3" max="3" width="20.85546875" bestFit="1" customWidth="1"/>
    <col min="4" max="4" width="29.85546875" bestFit="1" customWidth="1"/>
    <col min="5" max="5" width="13.28515625" bestFit="1" customWidth="1"/>
    <col min="6" max="6" width="14.7109375" bestFit="1" customWidth="1"/>
    <col min="7" max="7" width="8.140625" bestFit="1" customWidth="1"/>
    <col min="8" max="8" width="15.5703125" bestFit="1" customWidth="1"/>
    <col min="9" max="9" width="12.28515625" bestFit="1" customWidth="1"/>
    <col min="10" max="10" width="17.42578125" bestFit="1" customWidth="1"/>
    <col min="11" max="11" width="27.28515625" bestFit="1" customWidth="1"/>
    <col min="12" max="12" width="11.42578125" customWidth="1"/>
    <col min="13" max="13" width="20.140625" bestFit="1" customWidth="1"/>
    <col min="14" max="14" width="35" bestFit="1" customWidth="1"/>
    <col min="15" max="15" width="32.5703125" bestFit="1" customWidth="1"/>
    <col min="16" max="16" width="18" bestFit="1" customWidth="1"/>
    <col min="17" max="17" width="13.42578125" bestFit="1" customWidth="1"/>
    <col min="18" max="18" width="16.28515625" bestFit="1" customWidth="1"/>
  </cols>
  <sheetData>
    <row r="1" spans="2:18" ht="15.75" thickBot="1" x14ac:dyDescent="0.3"/>
    <row r="2" spans="2:18" x14ac:dyDescent="0.25">
      <c r="B2" s="12" t="s">
        <v>142</v>
      </c>
      <c r="C2" s="45" t="e">
        <f>ROUNDUP(SUM(C3-(C3*20%)),0)</f>
        <v>#REF!</v>
      </c>
    </row>
    <row r="3" spans="2:18" ht="15.75" thickBot="1" x14ac:dyDescent="0.3">
      <c r="B3" s="13" t="s">
        <v>95</v>
      </c>
      <c r="C3" s="46" t="e">
        <f>ROUND(HLOOKUP(#REF!,#REF!,2,FALSE),0)</f>
        <v>#REF!</v>
      </c>
    </row>
    <row r="4" spans="2:18" ht="15.75" thickBot="1" x14ac:dyDescent="0.3">
      <c r="B4" s="15" t="s">
        <v>90</v>
      </c>
      <c r="C4" s="16" t="e">
        <f>HLOOKUP(#REF!,#REF!,7,FALSE)</f>
        <v>#REF!</v>
      </c>
    </row>
    <row r="7" spans="2:18" x14ac:dyDescent="0.25">
      <c r="F7" s="1"/>
    </row>
    <row r="9" spans="2:18" x14ac:dyDescent="0.25">
      <c r="C9" s="2" t="s">
        <v>0</v>
      </c>
      <c r="D9" s="2" t="s">
        <v>8</v>
      </c>
      <c r="E9" s="2" t="s">
        <v>11</v>
      </c>
      <c r="F9" s="2" t="s">
        <v>19</v>
      </c>
      <c r="G9" s="2" t="s">
        <v>1</v>
      </c>
      <c r="H9" s="2" t="s">
        <v>15</v>
      </c>
      <c r="I9" s="2" t="s">
        <v>2</v>
      </c>
      <c r="J9" s="2" t="s">
        <v>16</v>
      </c>
      <c r="K9" s="2" t="s">
        <v>10</v>
      </c>
      <c r="L9" s="2" t="s">
        <v>9</v>
      </c>
      <c r="M9" s="2" t="s">
        <v>13</v>
      </c>
      <c r="N9" s="2" t="s">
        <v>14</v>
      </c>
      <c r="O9" s="2" t="s">
        <v>17</v>
      </c>
      <c r="P9" s="2" t="s">
        <v>18</v>
      </c>
      <c r="Q9" s="2" t="s">
        <v>0</v>
      </c>
      <c r="R9" s="2" t="s">
        <v>139</v>
      </c>
    </row>
    <row r="10" spans="2:18" x14ac:dyDescent="0.25">
      <c r="C10" s="3" t="str">
        <f>C22</f>
        <v>Spare NB CV</v>
      </c>
      <c r="D10" s="5">
        <f>I22</f>
        <v>0</v>
      </c>
      <c r="E10" s="4" t="e">
        <f>SUM($C$4*D10)</f>
        <v>#REF!</v>
      </c>
      <c r="F10" s="6" t="e">
        <f>VLOOKUP(C10,#REF!,3,0)</f>
        <v>#REF!</v>
      </c>
      <c r="G10" s="6">
        <v>1</v>
      </c>
      <c r="H10" s="2" t="e">
        <f>SUM($D$16-F10)</f>
        <v>#REF!</v>
      </c>
      <c r="I10" s="2" t="e">
        <f>7.5*G10*H10</f>
        <v>#REF!</v>
      </c>
      <c r="J10" s="5" t="e">
        <f>SUM(1-(I10/$D$18))</f>
        <v>#REF!</v>
      </c>
      <c r="K10" s="4" t="e">
        <f>SUM(E10-(J10*E10))</f>
        <v>#REF!</v>
      </c>
      <c r="L10" s="99" t="e">
        <f>C4-K10-K14-K11-K12-K13</f>
        <v>#REF!</v>
      </c>
      <c r="M10" s="7" t="e">
        <f>SUM(I10/$D$17)</f>
        <v>#REF!</v>
      </c>
      <c r="N10" s="7" t="e">
        <f>SUM(M10+D10)/2</f>
        <v>#REF!</v>
      </c>
      <c r="O10" s="4" t="e">
        <f>SUM($L$10*N10)</f>
        <v>#REF!</v>
      </c>
      <c r="P10" s="4" t="e">
        <f>_xlfn.CEILING.MATH(O10+K10,10)</f>
        <v>#REF!</v>
      </c>
      <c r="Q10" s="3" t="str">
        <f>C10</f>
        <v>Spare NB CV</v>
      </c>
      <c r="R10" s="59" t="e">
        <f>SUM($C$2*(P10/($P$10+$P$11+$P$12+$P$13+$P$14)))</f>
        <v>#REF!</v>
      </c>
    </row>
    <row r="11" spans="2:18" x14ac:dyDescent="0.25">
      <c r="C11" s="3" t="str">
        <f>C23</f>
        <v>Tony Lewis</v>
      </c>
      <c r="D11" s="5">
        <f>I23</f>
        <v>1</v>
      </c>
      <c r="E11" s="4" t="e">
        <f>SUM($C$4*D11)</f>
        <v>#REF!</v>
      </c>
      <c r="F11" s="6" t="e">
        <f>VLOOKUP(C11,#REF!,3,0)</f>
        <v>#REF!</v>
      </c>
      <c r="G11" s="6">
        <v>1</v>
      </c>
      <c r="H11" s="2" t="e">
        <f>SUM($D$16-F11)</f>
        <v>#REF!</v>
      </c>
      <c r="I11" s="2" t="e">
        <f>7.5*G11*H11</f>
        <v>#REF!</v>
      </c>
      <c r="J11" s="5" t="e">
        <f>SUM(1-(I11/$D$18))</f>
        <v>#REF!</v>
      </c>
      <c r="K11" s="4" t="e">
        <f>SUM(E11-(J11*E11))</f>
        <v>#REF!</v>
      </c>
      <c r="L11" s="99"/>
      <c r="M11" s="7" t="e">
        <f>SUM(I11/$D$17)</f>
        <v>#REF!</v>
      </c>
      <c r="N11" s="7" t="e">
        <f>SUM(M11+D11)/2</f>
        <v>#REF!</v>
      </c>
      <c r="O11" s="4" t="e">
        <f>SUM($L$10*N11)</f>
        <v>#REF!</v>
      </c>
      <c r="P11" s="4" t="e">
        <f>_xlfn.CEILING.MATH(O11+K11,10)</f>
        <v>#REF!</v>
      </c>
      <c r="Q11" s="3" t="str">
        <f>C11</f>
        <v>Tony Lewis</v>
      </c>
      <c r="R11" s="59" t="e">
        <f>SUM($C$2*(P11/($P$10+$P$11+$P$12+$P$13+$P$14)))</f>
        <v>#REF!</v>
      </c>
    </row>
    <row r="12" spans="2:18" x14ac:dyDescent="0.25">
      <c r="C12" s="3" t="str">
        <f>C24</f>
        <v>Spare NB CV</v>
      </c>
      <c r="D12" s="5">
        <f>I24</f>
        <v>0</v>
      </c>
      <c r="E12" s="4" t="e">
        <f>SUM($C$4*D12)</f>
        <v>#REF!</v>
      </c>
      <c r="F12" s="6" t="e">
        <f>VLOOKUP(C12,#REF!,3,0)</f>
        <v>#REF!</v>
      </c>
      <c r="G12" s="6">
        <v>1</v>
      </c>
      <c r="H12" s="2" t="e">
        <f>SUM($D$16-F12)</f>
        <v>#REF!</v>
      </c>
      <c r="I12" s="2" t="e">
        <f>7.5*G12*H12</f>
        <v>#REF!</v>
      </c>
      <c r="J12" s="5" t="e">
        <f>SUM(1-(I12/$D$18))</f>
        <v>#REF!</v>
      </c>
      <c r="K12" s="4" t="e">
        <f>SUM(E12-(J12*E12))</f>
        <v>#REF!</v>
      </c>
      <c r="L12" s="99"/>
      <c r="M12" s="7" t="e">
        <f>SUM(I12/$D$17)</f>
        <v>#REF!</v>
      </c>
      <c r="N12" s="7" t="e">
        <f>SUM(M12+D12)/2</f>
        <v>#REF!</v>
      </c>
      <c r="O12" s="4" t="e">
        <f>SUM($L$10*N12)</f>
        <v>#REF!</v>
      </c>
      <c r="P12" s="4" t="e">
        <f>_xlfn.CEILING.MATH(O12+K12,10)</f>
        <v>#REF!</v>
      </c>
      <c r="Q12" s="3" t="str">
        <f>C12</f>
        <v>Spare NB CV</v>
      </c>
      <c r="R12" s="59" t="e">
        <f>SUM($C$2*(P12/($P$10+$P$11+$P$12+$P$13+$P$14)))</f>
        <v>#REF!</v>
      </c>
    </row>
    <row r="13" spans="2:18" x14ac:dyDescent="0.25">
      <c r="C13" s="3" t="str">
        <f>C25</f>
        <v>Spare NB CV</v>
      </c>
      <c r="D13" s="5">
        <f>I25</f>
        <v>0</v>
      </c>
      <c r="E13" s="4" t="e">
        <f>SUM($C$4*D13)</f>
        <v>#REF!</v>
      </c>
      <c r="F13" s="6" t="e">
        <f>VLOOKUP(C13,#REF!,3,0)</f>
        <v>#REF!</v>
      </c>
      <c r="G13" s="6">
        <v>1</v>
      </c>
      <c r="H13" s="2" t="e">
        <f>SUM($D$16-F13)</f>
        <v>#REF!</v>
      </c>
      <c r="I13" s="2" t="e">
        <f>7.5*G13*H13</f>
        <v>#REF!</v>
      </c>
      <c r="J13" s="5" t="e">
        <f>SUM(1-(I13/$D$18))</f>
        <v>#REF!</v>
      </c>
      <c r="K13" s="4" t="e">
        <f>SUM(E13-(J13*E13))</f>
        <v>#REF!</v>
      </c>
      <c r="L13" s="99"/>
      <c r="M13" s="7" t="e">
        <f>SUM(I13/$D$17)</f>
        <v>#REF!</v>
      </c>
      <c r="N13" s="7" t="e">
        <f>SUM(M13+D13)/2</f>
        <v>#REF!</v>
      </c>
      <c r="O13" s="4" t="e">
        <f>SUM($L$10*N13)</f>
        <v>#REF!</v>
      </c>
      <c r="P13" s="4" t="e">
        <f>_xlfn.CEILING.MATH(O13+K13,10)</f>
        <v>#REF!</v>
      </c>
      <c r="Q13" s="3" t="str">
        <f>C13</f>
        <v>Spare NB CV</v>
      </c>
      <c r="R13" s="59" t="e">
        <f>SUM($C$2*(P13/($P$10+$P$11+$P$12+$P$13+$P$14)))</f>
        <v>#REF!</v>
      </c>
    </row>
    <row r="14" spans="2:18" x14ac:dyDescent="0.25">
      <c r="C14" s="3" t="str">
        <f>C26</f>
        <v>Spare NB CV</v>
      </c>
      <c r="D14" s="5">
        <f>I26</f>
        <v>0</v>
      </c>
      <c r="E14" s="4" t="e">
        <f>SUM($C$4*D14)</f>
        <v>#REF!</v>
      </c>
      <c r="F14" s="6" t="e">
        <f>VLOOKUP(C14,#REF!,3,0)</f>
        <v>#REF!</v>
      </c>
      <c r="G14" s="6">
        <v>0</v>
      </c>
      <c r="H14" s="2" t="e">
        <f>SUM($D$16-F14)</f>
        <v>#REF!</v>
      </c>
      <c r="I14" s="2" t="e">
        <f>7.5*G14*H14</f>
        <v>#REF!</v>
      </c>
      <c r="J14" s="5" t="e">
        <f>SUM(1-(I14/$D$18))</f>
        <v>#REF!</v>
      </c>
      <c r="K14" s="4" t="e">
        <f>SUM(E14-(J14*E14))</f>
        <v>#REF!</v>
      </c>
      <c r="L14" s="99"/>
      <c r="M14" s="7" t="e">
        <f>SUM(I14/$D$17)</f>
        <v>#REF!</v>
      </c>
      <c r="N14" s="7" t="e">
        <f>SUM(M14+D14)/2</f>
        <v>#REF!</v>
      </c>
      <c r="O14" s="4" t="e">
        <f>SUM($L$10*N14)</f>
        <v>#REF!</v>
      </c>
      <c r="P14" s="4" t="e">
        <f>_xlfn.CEILING.MATH(O14+K14,10)</f>
        <v>#REF!</v>
      </c>
      <c r="Q14" s="3" t="str">
        <f>C14</f>
        <v>Spare NB CV</v>
      </c>
      <c r="R14" s="59" t="e">
        <f>SUM($C$2*(P14/($P$10+$P$11+$P$12+$P$13+$P$14)))</f>
        <v>#REF!</v>
      </c>
    </row>
    <row r="15" spans="2:18" x14ac:dyDescent="0.25">
      <c r="C15" s="41"/>
    </row>
    <row r="16" spans="2:18" x14ac:dyDescent="0.25">
      <c r="C16" s="3" t="s">
        <v>37</v>
      </c>
      <c r="D16" s="6" t="e">
        <f>#REF!</f>
        <v>#REF!</v>
      </c>
    </row>
    <row r="17" spans="3:9" x14ac:dyDescent="0.25">
      <c r="C17" s="3" t="s">
        <v>7</v>
      </c>
      <c r="D17" s="3" t="e">
        <f>I10+I11+I12+I13+I14</f>
        <v>#REF!</v>
      </c>
    </row>
    <row r="18" spans="3:9" x14ac:dyDescent="0.25">
      <c r="C18" s="3" t="s">
        <v>12</v>
      </c>
      <c r="D18" s="3" t="e">
        <f>SUM(D16*7.5)</f>
        <v>#REF!</v>
      </c>
    </row>
    <row r="19" spans="3:9" x14ac:dyDescent="0.25">
      <c r="C19" s="3" t="s">
        <v>26</v>
      </c>
      <c r="D19" s="11">
        <f>H22+H23+H24+H25+H26</f>
        <v>40</v>
      </c>
    </row>
    <row r="20" spans="3:9" x14ac:dyDescent="0.25">
      <c r="C20" s="41"/>
    </row>
    <row r="21" spans="3:9" x14ac:dyDescent="0.25">
      <c r="C21" s="42" t="s">
        <v>20</v>
      </c>
      <c r="D21" s="11" t="s">
        <v>21</v>
      </c>
      <c r="E21" s="9" t="s">
        <v>22</v>
      </c>
      <c r="F21" s="9" t="s">
        <v>23</v>
      </c>
      <c r="G21" s="9" t="s">
        <v>24</v>
      </c>
      <c r="H21" s="9" t="s">
        <v>25</v>
      </c>
      <c r="I21" s="11" t="s">
        <v>27</v>
      </c>
    </row>
    <row r="22" spans="3:9" x14ac:dyDescent="0.25">
      <c r="C22" s="3" t="s">
        <v>146</v>
      </c>
      <c r="D22" s="6">
        <v>0</v>
      </c>
      <c r="E22" s="6">
        <v>0</v>
      </c>
      <c r="F22" s="6">
        <v>0</v>
      </c>
      <c r="G22" s="6">
        <v>0</v>
      </c>
      <c r="H22" s="11">
        <f>D22+E22+F22+G22</f>
        <v>0</v>
      </c>
      <c r="I22" s="9">
        <f>SUM(H22/$D$19)</f>
        <v>0</v>
      </c>
    </row>
    <row r="23" spans="3:9" x14ac:dyDescent="0.25">
      <c r="C23" s="3" t="s">
        <v>32</v>
      </c>
      <c r="D23" s="6">
        <v>10</v>
      </c>
      <c r="E23" s="6">
        <v>10</v>
      </c>
      <c r="F23" s="6">
        <v>10</v>
      </c>
      <c r="G23" s="6">
        <v>10</v>
      </c>
      <c r="H23" s="11">
        <f>D23+E23+F23+G23</f>
        <v>40</v>
      </c>
      <c r="I23" s="9">
        <f>SUM(H23/$D$19)</f>
        <v>1</v>
      </c>
    </row>
    <row r="24" spans="3:9" x14ac:dyDescent="0.25">
      <c r="C24" s="3" t="s">
        <v>146</v>
      </c>
      <c r="D24" s="6">
        <v>0</v>
      </c>
      <c r="E24" s="6">
        <v>0</v>
      </c>
      <c r="F24" s="6">
        <v>0</v>
      </c>
      <c r="G24" s="6">
        <v>0</v>
      </c>
      <c r="H24" s="11">
        <f>D24+E24+F24+G24</f>
        <v>0</v>
      </c>
      <c r="I24" s="9">
        <f>SUM(H24/$D$19)</f>
        <v>0</v>
      </c>
    </row>
    <row r="25" spans="3:9" x14ac:dyDescent="0.25">
      <c r="C25" s="3" t="s">
        <v>146</v>
      </c>
      <c r="D25" s="6">
        <v>0</v>
      </c>
      <c r="E25" s="6">
        <v>0</v>
      </c>
      <c r="F25" s="6">
        <v>0</v>
      </c>
      <c r="G25" s="6">
        <v>0</v>
      </c>
      <c r="H25" s="11">
        <f>D25+E25+F25+G25</f>
        <v>0</v>
      </c>
      <c r="I25" s="9">
        <f>SUM(H25/$D$19)</f>
        <v>0</v>
      </c>
    </row>
    <row r="26" spans="3:9" x14ac:dyDescent="0.25">
      <c r="C26" s="3" t="s">
        <v>146</v>
      </c>
      <c r="D26" s="6">
        <v>0</v>
      </c>
      <c r="E26" s="6">
        <v>0</v>
      </c>
      <c r="F26" s="6">
        <v>0</v>
      </c>
      <c r="G26" s="6">
        <v>0</v>
      </c>
      <c r="H26" s="11">
        <f>D26+E26+F26+G26</f>
        <v>0</v>
      </c>
      <c r="I26" s="9">
        <f>SUM(H26/$D$19)</f>
        <v>0</v>
      </c>
    </row>
  </sheetData>
  <mergeCells count="1">
    <mergeCell ref="L10:L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/>
  </sheetPr>
  <dimension ref="A1:AL424"/>
  <sheetViews>
    <sheetView workbookViewId="0">
      <selection activeCell="K44" sqref="K44"/>
    </sheetView>
  </sheetViews>
  <sheetFormatPr defaultRowHeight="15" x14ac:dyDescent="0.25"/>
  <sheetData>
    <row r="1" spans="1:38" ht="33.75" x14ac:dyDescent="0.25">
      <c r="A1" t="s">
        <v>138</v>
      </c>
      <c r="B1" t="s">
        <v>92</v>
      </c>
      <c r="C1" s="115" t="s">
        <v>96</v>
      </c>
      <c r="D1" s="116"/>
      <c r="E1" s="57" t="s">
        <v>97</v>
      </c>
      <c r="F1" s="57" t="s">
        <v>98</v>
      </c>
      <c r="G1" s="115" t="s">
        <v>99</v>
      </c>
      <c r="H1" s="116"/>
      <c r="I1" s="57" t="s">
        <v>100</v>
      </c>
      <c r="J1" s="57" t="s">
        <v>101</v>
      </c>
      <c r="K1" s="57" t="s">
        <v>102</v>
      </c>
      <c r="L1" s="57" t="s">
        <v>103</v>
      </c>
      <c r="M1" s="57" t="s">
        <v>104</v>
      </c>
      <c r="N1" s="57" t="s">
        <v>105</v>
      </c>
      <c r="O1" s="57" t="s">
        <v>106</v>
      </c>
      <c r="P1" s="57" t="s">
        <v>107</v>
      </c>
      <c r="Q1" s="115" t="s">
        <v>108</v>
      </c>
      <c r="R1" s="116"/>
      <c r="S1" s="57" t="s">
        <v>109</v>
      </c>
      <c r="T1" s="57" t="s">
        <v>110</v>
      </c>
      <c r="U1" s="57" t="s">
        <v>111</v>
      </c>
      <c r="V1" s="57" t="s">
        <v>112</v>
      </c>
      <c r="W1" s="57" t="s">
        <v>113</v>
      </c>
      <c r="X1" s="57" t="s">
        <v>114</v>
      </c>
      <c r="Y1" s="57" t="s">
        <v>115</v>
      </c>
      <c r="Z1" s="57" t="s">
        <v>116</v>
      </c>
      <c r="AA1" s="57" t="s">
        <v>117</v>
      </c>
      <c r="AB1" s="57" t="s">
        <v>118</v>
      </c>
      <c r="AC1" s="57" t="s">
        <v>119</v>
      </c>
      <c r="AD1" s="57" t="s">
        <v>120</v>
      </c>
      <c r="AE1" s="57" t="s">
        <v>121</v>
      </c>
      <c r="AF1" s="57" t="s">
        <v>122</v>
      </c>
      <c r="AG1" s="57" t="s">
        <v>123</v>
      </c>
      <c r="AH1" s="57" t="s">
        <v>124</v>
      </c>
      <c r="AI1" s="57" t="s">
        <v>80</v>
      </c>
      <c r="AJ1" s="57" t="s">
        <v>125</v>
      </c>
      <c r="AK1" s="57" t="s">
        <v>126</v>
      </c>
      <c r="AL1" s="57" t="s">
        <v>127</v>
      </c>
    </row>
    <row r="2" spans="1:38" x14ac:dyDescent="0.25">
      <c r="A2" t="str">
        <f>IF(AH2="Premium Finance","DD","Other")</f>
        <v>Other</v>
      </c>
      <c r="B2" s="1">
        <f>SUM(P2+Q2+S2)</f>
        <v>0</v>
      </c>
      <c r="C2" s="112"/>
      <c r="D2" s="113"/>
      <c r="E2" s="79"/>
      <c r="F2" s="79"/>
      <c r="G2" s="112"/>
      <c r="H2" s="113"/>
      <c r="I2" s="79"/>
      <c r="J2" s="79"/>
      <c r="K2" s="79"/>
      <c r="L2" s="80"/>
      <c r="M2" s="80"/>
      <c r="N2" s="79"/>
      <c r="O2" s="81"/>
      <c r="P2" s="81"/>
      <c r="Q2" s="114"/>
      <c r="R2" s="113"/>
      <c r="S2" s="81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</row>
    <row r="3" spans="1:38" x14ac:dyDescent="0.25">
      <c r="A3" t="str">
        <f t="shared" ref="A3" si="0">IF(AH3="Premium Finance","DD","Other")</f>
        <v>Other</v>
      </c>
      <c r="B3" s="1">
        <f t="shared" ref="B3" si="1">SUM(P3+Q3+S3)</f>
        <v>0</v>
      </c>
      <c r="C3" s="112"/>
      <c r="D3" s="113"/>
      <c r="E3" s="79"/>
      <c r="F3" s="79"/>
      <c r="G3" s="112"/>
      <c r="H3" s="113"/>
      <c r="I3" s="79"/>
      <c r="J3" s="79"/>
      <c r="K3" s="79"/>
      <c r="L3" s="80"/>
      <c r="M3" s="80"/>
      <c r="N3" s="79"/>
      <c r="O3" s="81"/>
      <c r="P3" s="81"/>
      <c r="Q3" s="114"/>
      <c r="R3" s="113"/>
      <c r="S3" s="81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</row>
    <row r="4" spans="1:38" x14ac:dyDescent="0.25">
      <c r="A4" t="str">
        <f t="shared" ref="A4" si="2">IF(AH4="Premium Finance","DD","Other")</f>
        <v>Other</v>
      </c>
      <c r="B4" s="1">
        <f t="shared" ref="B4" si="3">SUM(P4+Q4+S4)</f>
        <v>0</v>
      </c>
      <c r="C4" s="109"/>
      <c r="D4" s="110"/>
      <c r="E4" s="76"/>
      <c r="F4" s="76"/>
      <c r="G4" s="109"/>
      <c r="H4" s="110"/>
      <c r="I4" s="76"/>
      <c r="J4" s="76"/>
      <c r="K4" s="76"/>
      <c r="L4" s="77"/>
      <c r="M4" s="77"/>
      <c r="N4" s="76"/>
      <c r="O4" s="78"/>
      <c r="P4" s="78"/>
      <c r="Q4" s="111"/>
      <c r="R4" s="110"/>
      <c r="S4" s="78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</row>
    <row r="5" spans="1:38" x14ac:dyDescent="0.25">
      <c r="A5" t="str">
        <f t="shared" ref="A5:A68" si="4">IF(AH5="Premium Finance","DD","Other")</f>
        <v>Other</v>
      </c>
      <c r="B5" s="1">
        <f t="shared" ref="B5:B68" si="5">SUM(P5+Q5+S5)</f>
        <v>0</v>
      </c>
      <c r="C5" s="109"/>
      <c r="D5" s="110"/>
      <c r="E5" s="76"/>
      <c r="F5" s="76"/>
      <c r="G5" s="109"/>
      <c r="H5" s="110"/>
      <c r="I5" s="76"/>
      <c r="J5" s="76"/>
      <c r="K5" s="76"/>
      <c r="L5" s="77"/>
      <c r="M5" s="77"/>
      <c r="N5" s="76"/>
      <c r="O5" s="78"/>
      <c r="P5" s="78"/>
      <c r="Q5" s="111"/>
      <c r="R5" s="110"/>
      <c r="S5" s="78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</row>
    <row r="6" spans="1:38" x14ac:dyDescent="0.25">
      <c r="A6" t="str">
        <f t="shared" si="4"/>
        <v>Other</v>
      </c>
      <c r="B6" s="1">
        <f t="shared" si="5"/>
        <v>0</v>
      </c>
      <c r="C6" s="109"/>
      <c r="D6" s="110"/>
      <c r="E6" s="76"/>
      <c r="F6" s="76"/>
      <c r="G6" s="109"/>
      <c r="H6" s="110"/>
      <c r="I6" s="76"/>
      <c r="J6" s="76"/>
      <c r="K6" s="76"/>
      <c r="L6" s="77"/>
      <c r="M6" s="77"/>
      <c r="N6" s="76"/>
      <c r="O6" s="78"/>
      <c r="P6" s="78"/>
      <c r="Q6" s="111"/>
      <c r="R6" s="110"/>
      <c r="S6" s="78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</row>
    <row r="7" spans="1:38" x14ac:dyDescent="0.25">
      <c r="A7" t="str">
        <f t="shared" si="4"/>
        <v>Other</v>
      </c>
      <c r="B7" s="1">
        <f t="shared" si="5"/>
        <v>0</v>
      </c>
      <c r="C7" s="109"/>
      <c r="D7" s="110"/>
      <c r="E7" s="76"/>
      <c r="F7" s="76"/>
      <c r="G7" s="109"/>
      <c r="H7" s="110"/>
      <c r="I7" s="76"/>
      <c r="J7" s="76"/>
      <c r="K7" s="76"/>
      <c r="L7" s="77"/>
      <c r="M7" s="77"/>
      <c r="N7" s="76"/>
      <c r="O7" s="78"/>
      <c r="P7" s="78"/>
      <c r="Q7" s="111"/>
      <c r="R7" s="110"/>
      <c r="S7" s="78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</row>
    <row r="8" spans="1:38" x14ac:dyDescent="0.25">
      <c r="A8" t="str">
        <f t="shared" si="4"/>
        <v>Other</v>
      </c>
      <c r="B8" s="1">
        <f t="shared" si="5"/>
        <v>0</v>
      </c>
      <c r="C8" s="109"/>
      <c r="D8" s="110"/>
      <c r="E8" s="76"/>
      <c r="F8" s="76"/>
      <c r="G8" s="109"/>
      <c r="H8" s="110"/>
      <c r="I8" s="76"/>
      <c r="J8" s="76"/>
      <c r="K8" s="76"/>
      <c r="L8" s="77"/>
      <c r="M8" s="77"/>
      <c r="N8" s="76"/>
      <c r="O8" s="78"/>
      <c r="P8" s="78"/>
      <c r="Q8" s="111"/>
      <c r="R8" s="110"/>
      <c r="S8" s="78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</row>
    <row r="9" spans="1:38" x14ac:dyDescent="0.25">
      <c r="A9" t="str">
        <f t="shared" si="4"/>
        <v>Other</v>
      </c>
      <c r="B9" s="1">
        <f t="shared" si="5"/>
        <v>0</v>
      </c>
      <c r="C9" s="109"/>
      <c r="D9" s="110"/>
      <c r="E9" s="76"/>
      <c r="F9" s="76"/>
      <c r="G9" s="109"/>
      <c r="H9" s="110"/>
      <c r="I9" s="76"/>
      <c r="J9" s="76"/>
      <c r="K9" s="76"/>
      <c r="L9" s="77"/>
      <c r="M9" s="77"/>
      <c r="N9" s="76"/>
      <c r="O9" s="78"/>
      <c r="P9" s="78"/>
      <c r="Q9" s="111"/>
      <c r="R9" s="110"/>
      <c r="S9" s="78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</row>
    <row r="10" spans="1:38" x14ac:dyDescent="0.25">
      <c r="A10" t="str">
        <f t="shared" si="4"/>
        <v>Other</v>
      </c>
      <c r="B10" s="1">
        <f t="shared" si="5"/>
        <v>0</v>
      </c>
      <c r="C10" s="109"/>
      <c r="D10" s="110"/>
      <c r="E10" s="76"/>
      <c r="F10" s="76"/>
      <c r="G10" s="109"/>
      <c r="H10" s="110"/>
      <c r="I10" s="76"/>
      <c r="J10" s="76"/>
      <c r="K10" s="76"/>
      <c r="L10" s="77"/>
      <c r="M10" s="77"/>
      <c r="N10" s="76"/>
      <c r="O10" s="78"/>
      <c r="P10" s="78"/>
      <c r="Q10" s="111"/>
      <c r="R10" s="110"/>
      <c r="S10" s="78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</row>
    <row r="11" spans="1:38" x14ac:dyDescent="0.25">
      <c r="A11" t="str">
        <f t="shared" si="4"/>
        <v>Other</v>
      </c>
      <c r="B11" s="1">
        <f t="shared" si="5"/>
        <v>0</v>
      </c>
      <c r="C11" s="109"/>
      <c r="D11" s="110"/>
      <c r="E11" s="76"/>
      <c r="F11" s="76"/>
      <c r="G11" s="109"/>
      <c r="H11" s="110"/>
      <c r="I11" s="76"/>
      <c r="J11" s="76"/>
      <c r="K11" s="76"/>
      <c r="L11" s="77"/>
      <c r="M11" s="77"/>
      <c r="N11" s="76"/>
      <c r="O11" s="78"/>
      <c r="P11" s="78"/>
      <c r="Q11" s="111"/>
      <c r="R11" s="110"/>
      <c r="S11" s="78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</row>
    <row r="12" spans="1:38" x14ac:dyDescent="0.25">
      <c r="A12" t="str">
        <f t="shared" si="4"/>
        <v>Other</v>
      </c>
      <c r="B12" s="1">
        <f t="shared" si="5"/>
        <v>0</v>
      </c>
      <c r="C12" s="109"/>
      <c r="D12" s="110"/>
      <c r="E12" s="76"/>
      <c r="F12" s="76"/>
      <c r="G12" s="109"/>
      <c r="H12" s="110"/>
      <c r="I12" s="76"/>
      <c r="J12" s="76"/>
      <c r="K12" s="76"/>
      <c r="L12" s="77"/>
      <c r="M12" s="77"/>
      <c r="N12" s="76"/>
      <c r="O12" s="78"/>
      <c r="P12" s="78"/>
      <c r="Q12" s="111"/>
      <c r="R12" s="110"/>
      <c r="S12" s="78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</row>
    <row r="13" spans="1:38" x14ac:dyDescent="0.25">
      <c r="A13" t="str">
        <f t="shared" si="4"/>
        <v>Other</v>
      </c>
      <c r="B13" s="1">
        <f t="shared" si="5"/>
        <v>0</v>
      </c>
      <c r="C13" s="109"/>
      <c r="D13" s="110"/>
      <c r="E13" s="76"/>
      <c r="F13" s="76"/>
      <c r="G13" s="109"/>
      <c r="H13" s="110"/>
      <c r="I13" s="76"/>
      <c r="J13" s="76"/>
      <c r="K13" s="76"/>
      <c r="L13" s="77"/>
      <c r="M13" s="77"/>
      <c r="N13" s="76"/>
      <c r="O13" s="78"/>
      <c r="P13" s="78"/>
      <c r="Q13" s="111"/>
      <c r="R13" s="110"/>
      <c r="S13" s="78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</row>
    <row r="14" spans="1:38" x14ac:dyDescent="0.25">
      <c r="A14" t="str">
        <f t="shared" si="4"/>
        <v>Other</v>
      </c>
      <c r="B14" s="1">
        <f t="shared" si="5"/>
        <v>0</v>
      </c>
      <c r="C14" s="109"/>
      <c r="D14" s="110"/>
      <c r="E14" s="76"/>
      <c r="F14" s="76"/>
      <c r="G14" s="109"/>
      <c r="H14" s="110"/>
      <c r="I14" s="76"/>
      <c r="J14" s="76"/>
      <c r="K14" s="76"/>
      <c r="L14" s="77"/>
      <c r="M14" s="77"/>
      <c r="N14" s="76"/>
      <c r="O14" s="78"/>
      <c r="P14" s="78"/>
      <c r="Q14" s="111"/>
      <c r="R14" s="110"/>
      <c r="S14" s="78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</row>
    <row r="15" spans="1:38" x14ac:dyDescent="0.25">
      <c r="A15" t="str">
        <f t="shared" si="4"/>
        <v>Other</v>
      </c>
      <c r="B15" s="1">
        <f t="shared" si="5"/>
        <v>0</v>
      </c>
      <c r="C15" s="109"/>
      <c r="D15" s="110"/>
      <c r="E15" s="76"/>
      <c r="F15" s="76"/>
      <c r="G15" s="109"/>
      <c r="H15" s="110"/>
      <c r="I15" s="76"/>
      <c r="J15" s="76"/>
      <c r="K15" s="76"/>
      <c r="L15" s="77"/>
      <c r="M15" s="77"/>
      <c r="N15" s="76"/>
      <c r="O15" s="78"/>
      <c r="P15" s="78"/>
      <c r="Q15" s="111"/>
      <c r="R15" s="110"/>
      <c r="S15" s="78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</row>
    <row r="16" spans="1:38" x14ac:dyDescent="0.25">
      <c r="A16" t="str">
        <f t="shared" si="4"/>
        <v>Other</v>
      </c>
      <c r="B16" s="1">
        <f t="shared" si="5"/>
        <v>0</v>
      </c>
      <c r="C16" s="109"/>
      <c r="D16" s="110"/>
      <c r="E16" s="76"/>
      <c r="F16" s="76"/>
      <c r="G16" s="109"/>
      <c r="H16" s="110"/>
      <c r="I16" s="76"/>
      <c r="J16" s="76"/>
      <c r="K16" s="76"/>
      <c r="L16" s="77"/>
      <c r="M16" s="77"/>
      <c r="N16" s="76"/>
      <c r="O16" s="78"/>
      <c r="P16" s="78"/>
      <c r="Q16" s="111"/>
      <c r="R16" s="110"/>
      <c r="S16" s="78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</row>
    <row r="17" spans="1:38" x14ac:dyDescent="0.25">
      <c r="A17" t="str">
        <f t="shared" si="4"/>
        <v>Other</v>
      </c>
      <c r="B17" s="1">
        <f t="shared" si="5"/>
        <v>0</v>
      </c>
      <c r="C17" s="109"/>
      <c r="D17" s="110"/>
      <c r="E17" s="76"/>
      <c r="F17" s="76"/>
      <c r="G17" s="109"/>
      <c r="H17" s="110"/>
      <c r="I17" s="76"/>
      <c r="J17" s="76"/>
      <c r="K17" s="76"/>
      <c r="L17" s="77"/>
      <c r="M17" s="77"/>
      <c r="N17" s="76"/>
      <c r="O17" s="78"/>
      <c r="P17" s="78"/>
      <c r="Q17" s="111"/>
      <c r="R17" s="110"/>
      <c r="S17" s="78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</row>
    <row r="18" spans="1:38" x14ac:dyDescent="0.25">
      <c r="A18" t="str">
        <f t="shared" si="4"/>
        <v>Other</v>
      </c>
      <c r="B18" s="1">
        <f t="shared" si="5"/>
        <v>0</v>
      </c>
      <c r="C18" s="109"/>
      <c r="D18" s="110"/>
      <c r="E18" s="76"/>
      <c r="F18" s="76"/>
      <c r="G18" s="109"/>
      <c r="H18" s="110"/>
      <c r="I18" s="76"/>
      <c r="J18" s="76"/>
      <c r="K18" s="76"/>
      <c r="L18" s="77"/>
      <c r="M18" s="77"/>
      <c r="N18" s="76"/>
      <c r="O18" s="78"/>
      <c r="P18" s="78"/>
      <c r="Q18" s="111"/>
      <c r="R18" s="110"/>
      <c r="S18" s="78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</row>
    <row r="19" spans="1:38" x14ac:dyDescent="0.25">
      <c r="A19" t="str">
        <f t="shared" si="4"/>
        <v>Other</v>
      </c>
      <c r="B19" s="1">
        <f t="shared" si="5"/>
        <v>0</v>
      </c>
      <c r="C19" s="109"/>
      <c r="D19" s="110"/>
      <c r="E19" s="76"/>
      <c r="F19" s="76"/>
      <c r="G19" s="109"/>
      <c r="H19" s="110"/>
      <c r="I19" s="76"/>
      <c r="J19" s="76"/>
      <c r="K19" s="76"/>
      <c r="L19" s="77"/>
      <c r="M19" s="77"/>
      <c r="N19" s="76"/>
      <c r="O19" s="78"/>
      <c r="P19" s="78"/>
      <c r="Q19" s="111"/>
      <c r="R19" s="110"/>
      <c r="S19" s="78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</row>
    <row r="20" spans="1:38" x14ac:dyDescent="0.25">
      <c r="A20" t="str">
        <f t="shared" si="4"/>
        <v>Other</v>
      </c>
      <c r="B20" s="1">
        <f t="shared" si="5"/>
        <v>0</v>
      </c>
      <c r="C20" s="109"/>
      <c r="D20" s="110"/>
      <c r="E20" s="76"/>
      <c r="F20" s="76"/>
      <c r="G20" s="109"/>
      <c r="H20" s="110"/>
      <c r="I20" s="76"/>
      <c r="J20" s="76"/>
      <c r="K20" s="76"/>
      <c r="L20" s="77"/>
      <c r="M20" s="77"/>
      <c r="N20" s="76"/>
      <c r="O20" s="78"/>
      <c r="P20" s="78"/>
      <c r="Q20" s="111"/>
      <c r="R20" s="110"/>
      <c r="S20" s="78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</row>
    <row r="21" spans="1:38" x14ac:dyDescent="0.25">
      <c r="A21" t="str">
        <f t="shared" si="4"/>
        <v>Other</v>
      </c>
      <c r="B21" s="1">
        <f t="shared" si="5"/>
        <v>0</v>
      </c>
      <c r="C21" s="109"/>
      <c r="D21" s="110"/>
      <c r="E21" s="76"/>
      <c r="F21" s="76"/>
      <c r="G21" s="109"/>
      <c r="H21" s="110"/>
      <c r="I21" s="76"/>
      <c r="J21" s="76"/>
      <c r="K21" s="76"/>
      <c r="L21" s="77"/>
      <c r="M21" s="77"/>
      <c r="N21" s="76"/>
      <c r="O21" s="78"/>
      <c r="P21" s="78"/>
      <c r="Q21" s="111"/>
      <c r="R21" s="110"/>
      <c r="S21" s="78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</row>
    <row r="22" spans="1:38" x14ac:dyDescent="0.25">
      <c r="A22" t="str">
        <f t="shared" si="4"/>
        <v>Other</v>
      </c>
      <c r="B22" s="1">
        <f t="shared" si="5"/>
        <v>0</v>
      </c>
      <c r="C22" s="109"/>
      <c r="D22" s="110"/>
      <c r="E22" s="76"/>
      <c r="F22" s="76"/>
      <c r="G22" s="109"/>
      <c r="H22" s="110"/>
      <c r="I22" s="76"/>
      <c r="J22" s="76"/>
      <c r="K22" s="76"/>
      <c r="L22" s="77"/>
      <c r="M22" s="77"/>
      <c r="N22" s="76"/>
      <c r="O22" s="78"/>
      <c r="P22" s="78"/>
      <c r="Q22" s="111"/>
      <c r="R22" s="110"/>
      <c r="S22" s="78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</row>
    <row r="23" spans="1:38" x14ac:dyDescent="0.25">
      <c r="A23" t="str">
        <f t="shared" si="4"/>
        <v>Other</v>
      </c>
      <c r="B23" s="1">
        <f t="shared" si="5"/>
        <v>0</v>
      </c>
      <c r="C23" s="109"/>
      <c r="D23" s="110"/>
      <c r="E23" s="76"/>
      <c r="F23" s="76"/>
      <c r="G23" s="109"/>
      <c r="H23" s="110"/>
      <c r="I23" s="76"/>
      <c r="J23" s="76"/>
      <c r="K23" s="76"/>
      <c r="L23" s="77"/>
      <c r="M23" s="77"/>
      <c r="N23" s="76"/>
      <c r="O23" s="78"/>
      <c r="P23" s="78"/>
      <c r="Q23" s="111"/>
      <c r="R23" s="110"/>
      <c r="S23" s="78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</row>
    <row r="24" spans="1:38" x14ac:dyDescent="0.25">
      <c r="A24" t="str">
        <f t="shared" si="4"/>
        <v>Other</v>
      </c>
      <c r="B24" s="1">
        <f t="shared" si="5"/>
        <v>0</v>
      </c>
      <c r="C24" s="109"/>
      <c r="D24" s="110"/>
      <c r="E24" s="76"/>
      <c r="F24" s="76"/>
      <c r="G24" s="109"/>
      <c r="H24" s="110"/>
      <c r="I24" s="76"/>
      <c r="J24" s="76"/>
      <c r="K24" s="76"/>
      <c r="L24" s="77"/>
      <c r="M24" s="77"/>
      <c r="N24" s="76"/>
      <c r="O24" s="78"/>
      <c r="P24" s="78"/>
      <c r="Q24" s="111"/>
      <c r="R24" s="110"/>
      <c r="S24" s="78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</row>
    <row r="25" spans="1:38" x14ac:dyDescent="0.25">
      <c r="A25" t="str">
        <f t="shared" si="4"/>
        <v>Other</v>
      </c>
      <c r="B25" s="1">
        <f t="shared" si="5"/>
        <v>0</v>
      </c>
      <c r="C25" s="109"/>
      <c r="D25" s="110"/>
      <c r="E25" s="76"/>
      <c r="F25" s="76"/>
      <c r="G25" s="109"/>
      <c r="H25" s="110"/>
      <c r="I25" s="76"/>
      <c r="J25" s="76"/>
      <c r="K25" s="76"/>
      <c r="L25" s="77"/>
      <c r="M25" s="77"/>
      <c r="N25" s="76"/>
      <c r="O25" s="78"/>
      <c r="P25" s="78"/>
      <c r="Q25" s="111"/>
      <c r="R25" s="110"/>
      <c r="S25" s="78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</row>
    <row r="26" spans="1:38" x14ac:dyDescent="0.25">
      <c r="A26" t="str">
        <f t="shared" si="4"/>
        <v>Other</v>
      </c>
      <c r="B26" s="1">
        <f t="shared" si="5"/>
        <v>0</v>
      </c>
      <c r="C26" s="109"/>
      <c r="D26" s="110"/>
      <c r="E26" s="76"/>
      <c r="F26" s="76"/>
      <c r="G26" s="109"/>
      <c r="H26" s="110"/>
      <c r="I26" s="76"/>
      <c r="J26" s="76"/>
      <c r="K26" s="76"/>
      <c r="L26" s="77"/>
      <c r="M26" s="77"/>
      <c r="N26" s="76"/>
      <c r="O26" s="78"/>
      <c r="P26" s="78"/>
      <c r="Q26" s="111"/>
      <c r="R26" s="110"/>
      <c r="S26" s="78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</row>
    <row r="27" spans="1:38" x14ac:dyDescent="0.25">
      <c r="A27" t="str">
        <f t="shared" si="4"/>
        <v>Other</v>
      </c>
      <c r="B27" s="1">
        <f t="shared" si="5"/>
        <v>0</v>
      </c>
      <c r="C27" s="109"/>
      <c r="D27" s="110"/>
      <c r="E27" s="76"/>
      <c r="F27" s="76"/>
      <c r="G27" s="109"/>
      <c r="H27" s="110"/>
      <c r="I27" s="76"/>
      <c r="J27" s="76"/>
      <c r="K27" s="76"/>
      <c r="L27" s="77"/>
      <c r="M27" s="77"/>
      <c r="N27" s="76"/>
      <c r="O27" s="78"/>
      <c r="P27" s="78"/>
      <c r="Q27" s="111"/>
      <c r="R27" s="110"/>
      <c r="S27" s="78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</row>
    <row r="28" spans="1:38" x14ac:dyDescent="0.25">
      <c r="A28" t="str">
        <f t="shared" si="4"/>
        <v>Other</v>
      </c>
      <c r="B28" s="1">
        <f t="shared" si="5"/>
        <v>0</v>
      </c>
      <c r="C28" s="109"/>
      <c r="D28" s="110"/>
      <c r="E28" s="76"/>
      <c r="F28" s="76"/>
      <c r="G28" s="109"/>
      <c r="H28" s="110"/>
      <c r="I28" s="76"/>
      <c r="J28" s="76"/>
      <c r="K28" s="76"/>
      <c r="L28" s="77"/>
      <c r="M28" s="77"/>
      <c r="N28" s="76"/>
      <c r="O28" s="78"/>
      <c r="P28" s="78"/>
      <c r="Q28" s="111"/>
      <c r="R28" s="110"/>
      <c r="S28" s="78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</row>
    <row r="29" spans="1:38" x14ac:dyDescent="0.25">
      <c r="A29" t="str">
        <f t="shared" si="4"/>
        <v>Other</v>
      </c>
      <c r="B29" s="1">
        <f t="shared" si="5"/>
        <v>0</v>
      </c>
      <c r="C29" s="109"/>
      <c r="D29" s="110"/>
      <c r="E29" s="76"/>
      <c r="F29" s="76"/>
      <c r="G29" s="109"/>
      <c r="H29" s="110"/>
      <c r="I29" s="76"/>
      <c r="J29" s="76"/>
      <c r="K29" s="76"/>
      <c r="L29" s="77"/>
      <c r="M29" s="77"/>
      <c r="N29" s="76"/>
      <c r="O29" s="78"/>
      <c r="P29" s="78"/>
      <c r="Q29" s="111"/>
      <c r="R29" s="110"/>
      <c r="S29" s="78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</row>
    <row r="30" spans="1:38" x14ac:dyDescent="0.25">
      <c r="A30" t="str">
        <f t="shared" si="4"/>
        <v>Other</v>
      </c>
      <c r="B30" s="1">
        <f t="shared" si="5"/>
        <v>0</v>
      </c>
      <c r="C30" s="109"/>
      <c r="D30" s="110"/>
      <c r="E30" s="76"/>
      <c r="F30" s="76"/>
      <c r="G30" s="109"/>
      <c r="H30" s="110"/>
      <c r="I30" s="76"/>
      <c r="J30" s="76"/>
      <c r="K30" s="76"/>
      <c r="L30" s="77"/>
      <c r="M30" s="77"/>
      <c r="N30" s="76"/>
      <c r="O30" s="78"/>
      <c r="P30" s="78"/>
      <c r="Q30" s="111"/>
      <c r="R30" s="110"/>
      <c r="S30" s="78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</row>
    <row r="31" spans="1:38" x14ac:dyDescent="0.25">
      <c r="A31" t="str">
        <f t="shared" si="4"/>
        <v>Other</v>
      </c>
      <c r="B31" s="1">
        <f t="shared" si="5"/>
        <v>0</v>
      </c>
      <c r="C31" s="109"/>
      <c r="D31" s="110"/>
      <c r="E31" s="76"/>
      <c r="F31" s="76"/>
      <c r="G31" s="109"/>
      <c r="H31" s="110"/>
      <c r="I31" s="76"/>
      <c r="J31" s="76"/>
      <c r="K31" s="76"/>
      <c r="L31" s="77"/>
      <c r="M31" s="77"/>
      <c r="N31" s="76"/>
      <c r="O31" s="78"/>
      <c r="P31" s="78"/>
      <c r="Q31" s="111"/>
      <c r="R31" s="110"/>
      <c r="S31" s="78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</row>
    <row r="32" spans="1:38" x14ac:dyDescent="0.25">
      <c r="A32" t="str">
        <f t="shared" si="4"/>
        <v>Other</v>
      </c>
      <c r="B32" s="1">
        <f t="shared" si="5"/>
        <v>0</v>
      </c>
      <c r="C32" s="109"/>
      <c r="D32" s="110"/>
      <c r="E32" s="76"/>
      <c r="F32" s="76"/>
      <c r="G32" s="109"/>
      <c r="H32" s="110"/>
      <c r="I32" s="76"/>
      <c r="J32" s="76"/>
      <c r="K32" s="76"/>
      <c r="L32" s="77"/>
      <c r="M32" s="77"/>
      <c r="N32" s="76"/>
      <c r="O32" s="78"/>
      <c r="P32" s="78"/>
      <c r="Q32" s="111"/>
      <c r="R32" s="110"/>
      <c r="S32" s="78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</row>
    <row r="33" spans="1:38" x14ac:dyDescent="0.25">
      <c r="A33" t="str">
        <f t="shared" si="4"/>
        <v>Other</v>
      </c>
      <c r="B33" s="1">
        <f t="shared" si="5"/>
        <v>0</v>
      </c>
      <c r="C33" s="109"/>
      <c r="D33" s="110"/>
      <c r="E33" s="76"/>
      <c r="F33" s="76"/>
      <c r="G33" s="109"/>
      <c r="H33" s="110"/>
      <c r="I33" s="76"/>
      <c r="J33" s="76"/>
      <c r="K33" s="76"/>
      <c r="L33" s="77"/>
      <c r="M33" s="77"/>
      <c r="N33" s="76"/>
      <c r="O33" s="78"/>
      <c r="P33" s="78"/>
      <c r="Q33" s="111"/>
      <c r="R33" s="110"/>
      <c r="S33" s="78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</row>
    <row r="34" spans="1:38" x14ac:dyDescent="0.25">
      <c r="A34" t="str">
        <f t="shared" si="4"/>
        <v>Other</v>
      </c>
      <c r="B34" s="1">
        <f t="shared" si="5"/>
        <v>0</v>
      </c>
      <c r="C34" s="109"/>
      <c r="D34" s="110"/>
      <c r="E34" s="76"/>
      <c r="F34" s="76"/>
      <c r="G34" s="109"/>
      <c r="H34" s="110"/>
      <c r="I34" s="76"/>
      <c r="J34" s="76"/>
      <c r="K34" s="76"/>
      <c r="L34" s="77"/>
      <c r="M34" s="77"/>
      <c r="N34" s="76"/>
      <c r="O34" s="78"/>
      <c r="P34" s="78"/>
      <c r="Q34" s="111"/>
      <c r="R34" s="110"/>
      <c r="S34" s="78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</row>
    <row r="35" spans="1:38" x14ac:dyDescent="0.25">
      <c r="A35" t="str">
        <f t="shared" si="4"/>
        <v>Other</v>
      </c>
      <c r="B35" s="1">
        <f t="shared" si="5"/>
        <v>0</v>
      </c>
      <c r="C35" s="109"/>
      <c r="D35" s="110"/>
      <c r="E35" s="76"/>
      <c r="F35" s="76"/>
      <c r="G35" s="109"/>
      <c r="H35" s="110"/>
      <c r="I35" s="76"/>
      <c r="J35" s="76"/>
      <c r="K35" s="76"/>
      <c r="L35" s="77"/>
      <c r="M35" s="77"/>
      <c r="N35" s="76"/>
      <c r="O35" s="78"/>
      <c r="P35" s="78"/>
      <c r="Q35" s="111"/>
      <c r="R35" s="110"/>
      <c r="S35" s="78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</row>
    <row r="36" spans="1:38" x14ac:dyDescent="0.25">
      <c r="A36" t="str">
        <f t="shared" si="4"/>
        <v>Other</v>
      </c>
      <c r="B36" s="1">
        <f t="shared" si="5"/>
        <v>0</v>
      </c>
      <c r="C36" s="109"/>
      <c r="D36" s="110"/>
      <c r="E36" s="76"/>
      <c r="F36" s="76"/>
      <c r="G36" s="109"/>
      <c r="H36" s="110"/>
      <c r="I36" s="76"/>
      <c r="J36" s="76"/>
      <c r="K36" s="76"/>
      <c r="L36" s="77"/>
      <c r="M36" s="77"/>
      <c r="N36" s="76"/>
      <c r="O36" s="78"/>
      <c r="P36" s="78"/>
      <c r="Q36" s="111"/>
      <c r="R36" s="110"/>
      <c r="S36" s="78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</row>
    <row r="37" spans="1:38" x14ac:dyDescent="0.25">
      <c r="A37" t="str">
        <f t="shared" si="4"/>
        <v>Other</v>
      </c>
      <c r="B37" s="1">
        <f t="shared" si="5"/>
        <v>0</v>
      </c>
      <c r="C37" s="109"/>
      <c r="D37" s="110"/>
      <c r="E37" s="76"/>
      <c r="F37" s="76"/>
      <c r="G37" s="109"/>
      <c r="H37" s="110"/>
      <c r="I37" s="76"/>
      <c r="J37" s="76"/>
      <c r="K37" s="76"/>
      <c r="L37" s="77"/>
      <c r="M37" s="77"/>
      <c r="N37" s="76"/>
      <c r="O37" s="78"/>
      <c r="P37" s="78"/>
      <c r="Q37" s="111"/>
      <c r="R37" s="110"/>
      <c r="S37" s="78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</row>
    <row r="38" spans="1:38" x14ac:dyDescent="0.25">
      <c r="A38" t="str">
        <f t="shared" si="4"/>
        <v>Other</v>
      </c>
      <c r="B38" s="1">
        <f t="shared" si="5"/>
        <v>0</v>
      </c>
      <c r="C38" s="109"/>
      <c r="D38" s="110"/>
      <c r="E38" s="76"/>
      <c r="F38" s="76"/>
      <c r="G38" s="109"/>
      <c r="H38" s="110"/>
      <c r="I38" s="76"/>
      <c r="J38" s="76"/>
      <c r="K38" s="76"/>
      <c r="L38" s="77"/>
      <c r="M38" s="77"/>
      <c r="N38" s="76"/>
      <c r="O38" s="78"/>
      <c r="P38" s="78"/>
      <c r="Q38" s="111"/>
      <c r="R38" s="110"/>
      <c r="S38" s="78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</row>
    <row r="39" spans="1:38" x14ac:dyDescent="0.25">
      <c r="A39" t="str">
        <f t="shared" si="4"/>
        <v>Other</v>
      </c>
      <c r="B39" s="1">
        <f t="shared" si="5"/>
        <v>0</v>
      </c>
      <c r="C39" s="109"/>
      <c r="D39" s="110"/>
      <c r="E39" s="76"/>
      <c r="F39" s="76"/>
      <c r="G39" s="109"/>
      <c r="H39" s="110"/>
      <c r="I39" s="76"/>
      <c r="J39" s="76"/>
      <c r="K39" s="76"/>
      <c r="L39" s="77"/>
      <c r="M39" s="77"/>
      <c r="N39" s="76"/>
      <c r="O39" s="78"/>
      <c r="P39" s="78"/>
      <c r="Q39" s="111"/>
      <c r="R39" s="110"/>
      <c r="S39" s="78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</row>
    <row r="40" spans="1:38" x14ac:dyDescent="0.25">
      <c r="A40" t="str">
        <f t="shared" si="4"/>
        <v>Other</v>
      </c>
      <c r="B40" s="1">
        <f t="shared" si="5"/>
        <v>0</v>
      </c>
      <c r="C40" s="109"/>
      <c r="D40" s="110"/>
      <c r="E40" s="76"/>
      <c r="F40" s="76"/>
      <c r="G40" s="109"/>
      <c r="H40" s="110"/>
      <c r="I40" s="76"/>
      <c r="J40" s="76"/>
      <c r="K40" s="76"/>
      <c r="L40" s="77"/>
      <c r="M40" s="77"/>
      <c r="N40" s="76"/>
      <c r="O40" s="78"/>
      <c r="P40" s="78"/>
      <c r="Q40" s="111"/>
      <c r="R40" s="110"/>
      <c r="S40" s="78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</row>
    <row r="41" spans="1:38" x14ac:dyDescent="0.25">
      <c r="A41" t="str">
        <f t="shared" si="4"/>
        <v>Other</v>
      </c>
      <c r="B41" s="1">
        <f t="shared" si="5"/>
        <v>0</v>
      </c>
      <c r="C41" s="109"/>
      <c r="D41" s="110"/>
      <c r="E41" s="76"/>
      <c r="F41" s="76"/>
      <c r="G41" s="109"/>
      <c r="H41" s="110"/>
      <c r="I41" s="76"/>
      <c r="J41" s="76"/>
      <c r="K41" s="76"/>
      <c r="L41" s="77"/>
      <c r="M41" s="77"/>
      <c r="N41" s="76"/>
      <c r="O41" s="78"/>
      <c r="P41" s="78"/>
      <c r="Q41" s="111"/>
      <c r="R41" s="110"/>
      <c r="S41" s="78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</row>
    <row r="42" spans="1:38" x14ac:dyDescent="0.25">
      <c r="A42" t="str">
        <f t="shared" si="4"/>
        <v>Other</v>
      </c>
      <c r="B42" s="1">
        <f t="shared" si="5"/>
        <v>0</v>
      </c>
      <c r="C42" s="109"/>
      <c r="D42" s="110"/>
      <c r="E42" s="76"/>
      <c r="F42" s="76"/>
      <c r="G42" s="109"/>
      <c r="H42" s="110"/>
      <c r="I42" s="76"/>
      <c r="J42" s="76"/>
      <c r="K42" s="76"/>
      <c r="L42" s="77"/>
      <c r="M42" s="77"/>
      <c r="N42" s="76"/>
      <c r="O42" s="78"/>
      <c r="P42" s="78"/>
      <c r="Q42" s="111"/>
      <c r="R42" s="110"/>
      <c r="S42" s="78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</row>
    <row r="43" spans="1:38" x14ac:dyDescent="0.25">
      <c r="A43" t="str">
        <f t="shared" si="4"/>
        <v>Other</v>
      </c>
      <c r="B43" s="1">
        <f t="shared" si="5"/>
        <v>0</v>
      </c>
      <c r="C43" s="109"/>
      <c r="D43" s="110"/>
      <c r="E43" s="76"/>
      <c r="F43" s="76"/>
      <c r="G43" s="109"/>
      <c r="H43" s="110"/>
      <c r="I43" s="76"/>
      <c r="J43" s="76"/>
      <c r="K43" s="76"/>
      <c r="L43" s="77"/>
      <c r="M43" s="77"/>
      <c r="N43" s="76"/>
      <c r="O43" s="78"/>
      <c r="P43" s="78"/>
      <c r="Q43" s="111"/>
      <c r="R43" s="110"/>
      <c r="S43" s="78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</row>
    <row r="44" spans="1:38" x14ac:dyDescent="0.25">
      <c r="A44" t="str">
        <f t="shared" si="4"/>
        <v>Other</v>
      </c>
      <c r="B44" s="1">
        <f t="shared" si="5"/>
        <v>0</v>
      </c>
      <c r="C44" s="109"/>
      <c r="D44" s="110"/>
      <c r="E44" s="76"/>
      <c r="F44" s="76"/>
      <c r="G44" s="109"/>
      <c r="H44" s="110"/>
      <c r="I44" s="76"/>
      <c r="J44" s="76"/>
      <c r="K44" s="76"/>
      <c r="L44" s="77"/>
      <c r="M44" s="77"/>
      <c r="N44" s="76"/>
      <c r="O44" s="78"/>
      <c r="P44" s="78"/>
      <c r="Q44" s="111"/>
      <c r="R44" s="110"/>
      <c r="S44" s="78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</row>
    <row r="45" spans="1:38" x14ac:dyDescent="0.25">
      <c r="A45" t="str">
        <f t="shared" si="4"/>
        <v>Other</v>
      </c>
      <c r="B45" s="1">
        <f t="shared" si="5"/>
        <v>0</v>
      </c>
      <c r="C45" s="109"/>
      <c r="D45" s="110"/>
      <c r="E45" s="76"/>
      <c r="F45" s="76"/>
      <c r="G45" s="109"/>
      <c r="H45" s="110"/>
      <c r="I45" s="76"/>
      <c r="J45" s="76"/>
      <c r="K45" s="76"/>
      <c r="L45" s="77"/>
      <c r="M45" s="77"/>
      <c r="N45" s="76"/>
      <c r="O45" s="78"/>
      <c r="P45" s="78"/>
      <c r="Q45" s="111"/>
      <c r="R45" s="110"/>
      <c r="S45" s="78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</row>
    <row r="46" spans="1:38" x14ac:dyDescent="0.25">
      <c r="A46" t="str">
        <f t="shared" si="4"/>
        <v>Other</v>
      </c>
      <c r="B46" s="1">
        <f t="shared" si="5"/>
        <v>0</v>
      </c>
      <c r="C46" s="109"/>
      <c r="D46" s="110"/>
      <c r="E46" s="76"/>
      <c r="F46" s="76"/>
      <c r="G46" s="109"/>
      <c r="H46" s="110"/>
      <c r="I46" s="76"/>
      <c r="J46" s="76"/>
      <c r="K46" s="76"/>
      <c r="L46" s="77"/>
      <c r="M46" s="77"/>
      <c r="N46" s="76"/>
      <c r="O46" s="78"/>
      <c r="P46" s="78"/>
      <c r="Q46" s="111"/>
      <c r="R46" s="110"/>
      <c r="S46" s="78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</row>
    <row r="47" spans="1:38" x14ac:dyDescent="0.25">
      <c r="A47" t="str">
        <f t="shared" si="4"/>
        <v>Other</v>
      </c>
      <c r="B47" s="1">
        <f t="shared" si="5"/>
        <v>0</v>
      </c>
      <c r="C47" s="109"/>
      <c r="D47" s="110"/>
      <c r="E47" s="76"/>
      <c r="F47" s="76"/>
      <c r="G47" s="109"/>
      <c r="H47" s="110"/>
      <c r="I47" s="76"/>
      <c r="J47" s="76"/>
      <c r="K47" s="76"/>
      <c r="L47" s="77"/>
      <c r="M47" s="77"/>
      <c r="N47" s="76"/>
      <c r="O47" s="78"/>
      <c r="P47" s="78"/>
      <c r="Q47" s="111"/>
      <c r="R47" s="110"/>
      <c r="S47" s="78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</row>
    <row r="48" spans="1:38" x14ac:dyDescent="0.25">
      <c r="A48" t="str">
        <f t="shared" si="4"/>
        <v>Other</v>
      </c>
      <c r="B48" s="1">
        <f t="shared" si="5"/>
        <v>0</v>
      </c>
      <c r="C48" s="109"/>
      <c r="D48" s="110"/>
      <c r="E48" s="76"/>
      <c r="F48" s="76"/>
      <c r="G48" s="109"/>
      <c r="H48" s="110"/>
      <c r="I48" s="76"/>
      <c r="J48" s="76"/>
      <c r="K48" s="76"/>
      <c r="L48" s="77"/>
      <c r="M48" s="77"/>
      <c r="N48" s="76"/>
      <c r="O48" s="78"/>
      <c r="P48" s="78"/>
      <c r="Q48" s="111"/>
      <c r="R48" s="110"/>
      <c r="S48" s="78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</row>
    <row r="49" spans="1:38" x14ac:dyDescent="0.25">
      <c r="A49" t="str">
        <f t="shared" si="4"/>
        <v>Other</v>
      </c>
      <c r="B49" s="1">
        <f t="shared" si="5"/>
        <v>0</v>
      </c>
      <c r="C49" s="109"/>
      <c r="D49" s="110"/>
      <c r="E49" s="76"/>
      <c r="F49" s="76"/>
      <c r="G49" s="109"/>
      <c r="H49" s="110"/>
      <c r="I49" s="76"/>
      <c r="J49" s="76"/>
      <c r="K49" s="76"/>
      <c r="L49" s="77"/>
      <c r="M49" s="77"/>
      <c r="N49" s="76"/>
      <c r="O49" s="78"/>
      <c r="P49" s="78"/>
      <c r="Q49" s="111"/>
      <c r="R49" s="110"/>
      <c r="S49" s="78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</row>
    <row r="50" spans="1:38" x14ac:dyDescent="0.25">
      <c r="A50" t="str">
        <f t="shared" si="4"/>
        <v>Other</v>
      </c>
      <c r="B50" s="1">
        <f t="shared" si="5"/>
        <v>0</v>
      </c>
      <c r="C50" s="109"/>
      <c r="D50" s="110"/>
      <c r="E50" s="76"/>
      <c r="F50" s="76"/>
      <c r="G50" s="109"/>
      <c r="H50" s="110"/>
      <c r="I50" s="76"/>
      <c r="J50" s="76"/>
      <c r="K50" s="76"/>
      <c r="L50" s="77"/>
      <c r="M50" s="77"/>
      <c r="N50" s="76"/>
      <c r="O50" s="78"/>
      <c r="P50" s="78"/>
      <c r="Q50" s="111"/>
      <c r="R50" s="110"/>
      <c r="S50" s="78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</row>
    <row r="51" spans="1:38" x14ac:dyDescent="0.25">
      <c r="A51" t="str">
        <f t="shared" si="4"/>
        <v>Other</v>
      </c>
      <c r="B51" s="1">
        <f t="shared" si="5"/>
        <v>0</v>
      </c>
      <c r="C51" s="109"/>
      <c r="D51" s="110"/>
      <c r="E51" s="76"/>
      <c r="F51" s="76"/>
      <c r="G51" s="109"/>
      <c r="H51" s="110"/>
      <c r="I51" s="76"/>
      <c r="J51" s="76"/>
      <c r="K51" s="76"/>
      <c r="L51" s="77"/>
      <c r="M51" s="77"/>
      <c r="N51" s="76"/>
      <c r="O51" s="78"/>
      <c r="P51" s="78"/>
      <c r="Q51" s="111"/>
      <c r="R51" s="110"/>
      <c r="S51" s="78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</row>
    <row r="52" spans="1:38" x14ac:dyDescent="0.25">
      <c r="A52" t="str">
        <f t="shared" si="4"/>
        <v>Other</v>
      </c>
      <c r="B52" s="1">
        <f t="shared" si="5"/>
        <v>0</v>
      </c>
      <c r="C52" s="109"/>
      <c r="D52" s="110"/>
      <c r="E52" s="76"/>
      <c r="F52" s="76"/>
      <c r="G52" s="109"/>
      <c r="H52" s="110"/>
      <c r="I52" s="76"/>
      <c r="J52" s="76"/>
      <c r="K52" s="76"/>
      <c r="L52" s="77"/>
      <c r="M52" s="77"/>
      <c r="N52" s="76"/>
      <c r="O52" s="78"/>
      <c r="P52" s="78"/>
      <c r="Q52" s="111"/>
      <c r="R52" s="110"/>
      <c r="S52" s="78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</row>
    <row r="53" spans="1:38" x14ac:dyDescent="0.25">
      <c r="A53" t="str">
        <f t="shared" si="4"/>
        <v>Other</v>
      </c>
      <c r="B53" s="1">
        <f t="shared" si="5"/>
        <v>0</v>
      </c>
      <c r="C53" s="109"/>
      <c r="D53" s="110"/>
      <c r="E53" s="76"/>
      <c r="F53" s="76"/>
      <c r="G53" s="109"/>
      <c r="H53" s="110"/>
      <c r="I53" s="76"/>
      <c r="J53" s="76"/>
      <c r="K53" s="76"/>
      <c r="L53" s="77"/>
      <c r="M53" s="77"/>
      <c r="N53" s="76"/>
      <c r="O53" s="78"/>
      <c r="P53" s="78"/>
      <c r="Q53" s="111"/>
      <c r="R53" s="110"/>
      <c r="S53" s="78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</row>
    <row r="54" spans="1:38" x14ac:dyDescent="0.25">
      <c r="A54" t="str">
        <f t="shared" si="4"/>
        <v>Other</v>
      </c>
      <c r="B54" s="1">
        <f t="shared" si="5"/>
        <v>0</v>
      </c>
      <c r="C54" s="109"/>
      <c r="D54" s="110"/>
      <c r="E54" s="76"/>
      <c r="F54" s="76"/>
      <c r="G54" s="109"/>
      <c r="H54" s="110"/>
      <c r="I54" s="76"/>
      <c r="J54" s="76"/>
      <c r="K54" s="76"/>
      <c r="L54" s="77"/>
      <c r="M54" s="77"/>
      <c r="N54" s="76"/>
      <c r="O54" s="78"/>
      <c r="P54" s="78"/>
      <c r="Q54" s="111"/>
      <c r="R54" s="110"/>
      <c r="S54" s="78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</row>
    <row r="55" spans="1:38" x14ac:dyDescent="0.25">
      <c r="A55" t="str">
        <f t="shared" si="4"/>
        <v>Other</v>
      </c>
      <c r="B55" s="1">
        <f t="shared" si="5"/>
        <v>0</v>
      </c>
      <c r="C55" s="109"/>
      <c r="D55" s="110"/>
      <c r="E55" s="76"/>
      <c r="F55" s="76"/>
      <c r="G55" s="109"/>
      <c r="H55" s="110"/>
      <c r="I55" s="76"/>
      <c r="J55" s="76"/>
      <c r="K55" s="76"/>
      <c r="L55" s="77"/>
      <c r="M55" s="77"/>
      <c r="N55" s="76"/>
      <c r="O55" s="78"/>
      <c r="P55" s="78"/>
      <c r="Q55" s="111"/>
      <c r="R55" s="110"/>
      <c r="S55" s="78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</row>
    <row r="56" spans="1:38" x14ac:dyDescent="0.25">
      <c r="A56" t="str">
        <f t="shared" si="4"/>
        <v>Other</v>
      </c>
      <c r="B56" s="1">
        <f t="shared" si="5"/>
        <v>0</v>
      </c>
      <c r="C56" s="109"/>
      <c r="D56" s="110"/>
      <c r="E56" s="76"/>
      <c r="F56" s="76"/>
      <c r="G56" s="109"/>
      <c r="H56" s="110"/>
      <c r="I56" s="76"/>
      <c r="J56" s="76"/>
      <c r="K56" s="76"/>
      <c r="L56" s="77"/>
      <c r="M56" s="77"/>
      <c r="N56" s="76"/>
      <c r="O56" s="78"/>
      <c r="P56" s="78"/>
      <c r="Q56" s="111"/>
      <c r="R56" s="110"/>
      <c r="S56" s="78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</row>
    <row r="57" spans="1:38" x14ac:dyDescent="0.25">
      <c r="A57" t="str">
        <f t="shared" si="4"/>
        <v>Other</v>
      </c>
      <c r="B57" s="1">
        <f t="shared" si="5"/>
        <v>0</v>
      </c>
      <c r="C57" s="109"/>
      <c r="D57" s="110"/>
      <c r="E57" s="76"/>
      <c r="F57" s="76"/>
      <c r="G57" s="109"/>
      <c r="H57" s="110"/>
      <c r="I57" s="76"/>
      <c r="J57" s="76"/>
      <c r="K57" s="76"/>
      <c r="L57" s="77"/>
      <c r="M57" s="77"/>
      <c r="N57" s="76"/>
      <c r="O57" s="78"/>
      <c r="P57" s="78"/>
      <c r="Q57" s="111"/>
      <c r="R57" s="110"/>
      <c r="S57" s="78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</row>
    <row r="58" spans="1:38" x14ac:dyDescent="0.25">
      <c r="A58" t="str">
        <f t="shared" si="4"/>
        <v>Other</v>
      </c>
      <c r="B58" s="1">
        <f t="shared" si="5"/>
        <v>0</v>
      </c>
      <c r="C58" s="109"/>
      <c r="D58" s="110"/>
      <c r="E58" s="76"/>
      <c r="F58" s="76"/>
      <c r="G58" s="109"/>
      <c r="H58" s="110"/>
      <c r="I58" s="76"/>
      <c r="J58" s="76"/>
      <c r="K58" s="76"/>
      <c r="L58" s="77"/>
      <c r="M58" s="77"/>
      <c r="N58" s="76"/>
      <c r="O58" s="78"/>
      <c r="P58" s="78"/>
      <c r="Q58" s="111"/>
      <c r="R58" s="110"/>
      <c r="S58" s="78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</row>
    <row r="59" spans="1:38" x14ac:dyDescent="0.25">
      <c r="A59" t="str">
        <f t="shared" si="4"/>
        <v>Other</v>
      </c>
      <c r="B59" s="1">
        <f t="shared" si="5"/>
        <v>0</v>
      </c>
      <c r="C59" s="109"/>
      <c r="D59" s="110"/>
      <c r="E59" s="76"/>
      <c r="F59" s="76"/>
      <c r="G59" s="109"/>
      <c r="H59" s="110"/>
      <c r="I59" s="76"/>
      <c r="J59" s="76"/>
      <c r="K59" s="76"/>
      <c r="L59" s="77"/>
      <c r="M59" s="77"/>
      <c r="N59" s="76"/>
      <c r="O59" s="78"/>
      <c r="P59" s="78"/>
      <c r="Q59" s="111"/>
      <c r="R59" s="110"/>
      <c r="S59" s="78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</row>
    <row r="60" spans="1:38" x14ac:dyDescent="0.25">
      <c r="A60" t="str">
        <f t="shared" si="4"/>
        <v>Other</v>
      </c>
      <c r="B60" s="1">
        <f t="shared" si="5"/>
        <v>0</v>
      </c>
      <c r="C60" s="109"/>
      <c r="D60" s="110"/>
      <c r="E60" s="76"/>
      <c r="F60" s="76"/>
      <c r="G60" s="109"/>
      <c r="H60" s="110"/>
      <c r="I60" s="76"/>
      <c r="J60" s="76"/>
      <c r="K60" s="76"/>
      <c r="L60" s="77"/>
      <c r="M60" s="77"/>
      <c r="N60" s="76"/>
      <c r="O60" s="78"/>
      <c r="P60" s="78"/>
      <c r="Q60" s="111"/>
      <c r="R60" s="110"/>
      <c r="S60" s="78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</row>
    <row r="61" spans="1:38" x14ac:dyDescent="0.25">
      <c r="A61" t="str">
        <f t="shared" si="4"/>
        <v>Other</v>
      </c>
      <c r="B61" s="1">
        <f t="shared" si="5"/>
        <v>0</v>
      </c>
      <c r="C61" s="109"/>
      <c r="D61" s="110"/>
      <c r="E61" s="76"/>
      <c r="F61" s="76"/>
      <c r="G61" s="109"/>
      <c r="H61" s="110"/>
      <c r="I61" s="76"/>
      <c r="J61" s="76"/>
      <c r="K61" s="76"/>
      <c r="L61" s="77"/>
      <c r="M61" s="77"/>
      <c r="N61" s="76"/>
      <c r="O61" s="78"/>
      <c r="P61" s="78"/>
      <c r="Q61" s="111"/>
      <c r="R61" s="110"/>
      <c r="S61" s="78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</row>
    <row r="62" spans="1:38" x14ac:dyDescent="0.25">
      <c r="A62" t="str">
        <f t="shared" si="4"/>
        <v>Other</v>
      </c>
      <c r="B62" s="1">
        <f t="shared" si="5"/>
        <v>0</v>
      </c>
      <c r="C62" s="109"/>
      <c r="D62" s="110"/>
      <c r="E62" s="76"/>
      <c r="F62" s="76"/>
      <c r="G62" s="109"/>
      <c r="H62" s="110"/>
      <c r="I62" s="76"/>
      <c r="J62" s="76"/>
      <c r="K62" s="76"/>
      <c r="L62" s="77"/>
      <c r="M62" s="77"/>
      <c r="N62" s="76"/>
      <c r="O62" s="78"/>
      <c r="P62" s="78"/>
      <c r="Q62" s="111"/>
      <c r="R62" s="110"/>
      <c r="S62" s="78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</row>
    <row r="63" spans="1:38" x14ac:dyDescent="0.25">
      <c r="A63" t="str">
        <f t="shared" si="4"/>
        <v>Other</v>
      </c>
      <c r="B63" s="1">
        <f t="shared" si="5"/>
        <v>0</v>
      </c>
      <c r="C63" s="109"/>
      <c r="D63" s="110"/>
      <c r="E63" s="76"/>
      <c r="F63" s="76"/>
      <c r="G63" s="109"/>
      <c r="H63" s="110"/>
      <c r="I63" s="76"/>
      <c r="J63" s="76"/>
      <c r="K63" s="76"/>
      <c r="L63" s="77"/>
      <c r="M63" s="77"/>
      <c r="N63" s="76"/>
      <c r="O63" s="78"/>
      <c r="P63" s="78"/>
      <c r="Q63" s="111"/>
      <c r="R63" s="110"/>
      <c r="S63" s="78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</row>
    <row r="64" spans="1:38" x14ac:dyDescent="0.25">
      <c r="A64" t="str">
        <f t="shared" si="4"/>
        <v>Other</v>
      </c>
      <c r="B64" s="1">
        <f t="shared" si="5"/>
        <v>0</v>
      </c>
      <c r="C64" s="109"/>
      <c r="D64" s="110"/>
      <c r="E64" s="76"/>
      <c r="F64" s="76"/>
      <c r="G64" s="109"/>
      <c r="H64" s="110"/>
      <c r="I64" s="76"/>
      <c r="J64" s="76"/>
      <c r="K64" s="76"/>
      <c r="L64" s="77"/>
      <c r="M64" s="77"/>
      <c r="N64" s="76"/>
      <c r="O64" s="78"/>
      <c r="P64" s="78"/>
      <c r="Q64" s="111"/>
      <c r="R64" s="110"/>
      <c r="S64" s="78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</row>
    <row r="65" spans="1:38" x14ac:dyDescent="0.25">
      <c r="A65" t="str">
        <f t="shared" si="4"/>
        <v>Other</v>
      </c>
      <c r="B65" s="1">
        <f t="shared" si="5"/>
        <v>0</v>
      </c>
      <c r="C65" s="109"/>
      <c r="D65" s="110"/>
      <c r="E65" s="76"/>
      <c r="F65" s="76"/>
      <c r="G65" s="109"/>
      <c r="H65" s="110"/>
      <c r="I65" s="76"/>
      <c r="J65" s="76"/>
      <c r="K65" s="76"/>
      <c r="L65" s="77"/>
      <c r="M65" s="77"/>
      <c r="N65" s="76"/>
      <c r="O65" s="78"/>
      <c r="P65" s="78"/>
      <c r="Q65" s="111"/>
      <c r="R65" s="110"/>
      <c r="S65" s="78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</row>
    <row r="66" spans="1:38" x14ac:dyDescent="0.25">
      <c r="A66" t="str">
        <f t="shared" si="4"/>
        <v>Other</v>
      </c>
      <c r="B66" s="1">
        <f t="shared" si="5"/>
        <v>0</v>
      </c>
      <c r="C66" s="109"/>
      <c r="D66" s="110"/>
      <c r="E66" s="76"/>
      <c r="F66" s="76"/>
      <c r="G66" s="109"/>
      <c r="H66" s="110"/>
      <c r="I66" s="76"/>
      <c r="J66" s="76"/>
      <c r="K66" s="76"/>
      <c r="L66" s="77"/>
      <c r="M66" s="77"/>
      <c r="N66" s="76"/>
      <c r="O66" s="78"/>
      <c r="P66" s="78"/>
      <c r="Q66" s="111"/>
      <c r="R66" s="110"/>
      <c r="S66" s="78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</row>
    <row r="67" spans="1:38" x14ac:dyDescent="0.25">
      <c r="A67" t="str">
        <f t="shared" si="4"/>
        <v>Other</v>
      </c>
      <c r="B67" s="1">
        <f t="shared" si="5"/>
        <v>0</v>
      </c>
      <c r="C67" s="109"/>
      <c r="D67" s="110"/>
      <c r="E67" s="76"/>
      <c r="F67" s="76"/>
      <c r="G67" s="109"/>
      <c r="H67" s="110"/>
      <c r="I67" s="76"/>
      <c r="J67" s="76"/>
      <c r="K67" s="76"/>
      <c r="L67" s="77"/>
      <c r="M67" s="77"/>
      <c r="N67" s="76"/>
      <c r="O67" s="78"/>
      <c r="P67" s="78"/>
      <c r="Q67" s="111"/>
      <c r="R67" s="110"/>
      <c r="S67" s="78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</row>
    <row r="68" spans="1:38" x14ac:dyDescent="0.25">
      <c r="A68" t="str">
        <f t="shared" si="4"/>
        <v>Other</v>
      </c>
      <c r="B68" s="1">
        <f t="shared" si="5"/>
        <v>0</v>
      </c>
      <c r="C68" s="109"/>
      <c r="D68" s="110"/>
      <c r="E68" s="76"/>
      <c r="F68" s="76"/>
      <c r="G68" s="109"/>
      <c r="H68" s="110"/>
      <c r="I68" s="76"/>
      <c r="J68" s="76"/>
      <c r="K68" s="76"/>
      <c r="L68" s="77"/>
      <c r="M68" s="77"/>
      <c r="N68" s="76"/>
      <c r="O68" s="78"/>
      <c r="P68" s="78"/>
      <c r="Q68" s="111"/>
      <c r="R68" s="110"/>
      <c r="S68" s="78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</row>
    <row r="69" spans="1:38" x14ac:dyDescent="0.25">
      <c r="A69" t="str">
        <f t="shared" ref="A69:A72" si="6">IF(AH69="Premium Finance","DD","Other")</f>
        <v>Other</v>
      </c>
      <c r="B69" s="1">
        <f t="shared" ref="B69:B72" si="7">SUM(P69+Q69+S69)</f>
        <v>0</v>
      </c>
      <c r="C69" s="109"/>
      <c r="D69" s="110"/>
      <c r="E69" s="76"/>
      <c r="F69" s="76"/>
      <c r="G69" s="109"/>
      <c r="H69" s="110"/>
      <c r="I69" s="76"/>
      <c r="J69" s="76"/>
      <c r="K69" s="76"/>
      <c r="L69" s="77"/>
      <c r="M69" s="77"/>
      <c r="N69" s="76"/>
      <c r="O69" s="78"/>
      <c r="P69" s="78"/>
      <c r="Q69" s="111"/>
      <c r="R69" s="110"/>
      <c r="S69" s="78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</row>
    <row r="70" spans="1:38" x14ac:dyDescent="0.25">
      <c r="A70" t="str">
        <f t="shared" si="6"/>
        <v>Other</v>
      </c>
      <c r="B70" s="1">
        <f t="shared" si="7"/>
        <v>0</v>
      </c>
      <c r="C70" s="109"/>
      <c r="D70" s="110"/>
      <c r="E70" s="76"/>
      <c r="F70" s="76"/>
      <c r="G70" s="109"/>
      <c r="H70" s="110"/>
      <c r="I70" s="76"/>
      <c r="J70" s="76"/>
      <c r="K70" s="76"/>
      <c r="L70" s="77"/>
      <c r="M70" s="77"/>
      <c r="N70" s="76"/>
      <c r="O70" s="78"/>
      <c r="P70" s="78"/>
      <c r="Q70" s="111"/>
      <c r="R70" s="110"/>
      <c r="S70" s="78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</row>
    <row r="71" spans="1:38" x14ac:dyDescent="0.25">
      <c r="A71" t="str">
        <f t="shared" si="6"/>
        <v>Other</v>
      </c>
      <c r="B71" s="1">
        <f t="shared" si="7"/>
        <v>0</v>
      </c>
      <c r="C71" s="109"/>
      <c r="D71" s="110"/>
      <c r="E71" s="76"/>
      <c r="F71" s="76"/>
      <c r="G71" s="109"/>
      <c r="H71" s="110"/>
      <c r="I71" s="76"/>
      <c r="J71" s="76"/>
      <c r="K71" s="76"/>
      <c r="L71" s="77"/>
      <c r="M71" s="77"/>
      <c r="N71" s="76"/>
      <c r="O71" s="78"/>
      <c r="P71" s="78"/>
      <c r="Q71" s="111"/>
      <c r="R71" s="110"/>
      <c r="S71" s="78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</row>
    <row r="72" spans="1:38" x14ac:dyDescent="0.25">
      <c r="A72" t="str">
        <f t="shared" si="6"/>
        <v>Other</v>
      </c>
      <c r="B72" s="1">
        <f t="shared" si="7"/>
        <v>0</v>
      </c>
      <c r="C72" s="109"/>
      <c r="D72" s="110"/>
      <c r="E72" s="76"/>
      <c r="F72" s="76"/>
      <c r="G72" s="109"/>
      <c r="H72" s="110"/>
      <c r="I72" s="76"/>
      <c r="J72" s="76"/>
      <c r="K72" s="76"/>
      <c r="L72" s="77"/>
      <c r="M72" s="77"/>
      <c r="N72" s="76"/>
      <c r="O72" s="78"/>
      <c r="P72" s="78"/>
      <c r="Q72" s="111"/>
      <c r="R72" s="110"/>
      <c r="S72" s="78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</row>
    <row r="73" spans="1:38" x14ac:dyDescent="0.25">
      <c r="B73" s="1"/>
      <c r="C73" s="109"/>
      <c r="D73" s="110"/>
      <c r="E73" s="76"/>
      <c r="F73" s="76"/>
      <c r="G73" s="109"/>
      <c r="H73" s="110"/>
      <c r="I73" s="76"/>
      <c r="J73" s="76"/>
      <c r="K73" s="76"/>
      <c r="L73" s="77"/>
      <c r="M73" s="77"/>
      <c r="N73" s="76"/>
      <c r="O73" s="78"/>
      <c r="P73" s="78"/>
      <c r="Q73" s="111"/>
      <c r="R73" s="110"/>
      <c r="S73" s="78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</row>
    <row r="74" spans="1:38" x14ac:dyDescent="0.25">
      <c r="B74" s="1"/>
      <c r="C74" s="109"/>
      <c r="D74" s="110"/>
      <c r="E74" s="76"/>
      <c r="F74" s="76"/>
      <c r="G74" s="109"/>
      <c r="H74" s="110"/>
      <c r="I74" s="76"/>
      <c r="J74" s="76"/>
      <c r="K74" s="76"/>
      <c r="L74" s="77"/>
      <c r="M74" s="77"/>
      <c r="N74" s="76"/>
      <c r="O74" s="78"/>
      <c r="P74" s="78"/>
      <c r="Q74" s="111"/>
      <c r="R74" s="110"/>
      <c r="S74" s="78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</row>
    <row r="75" spans="1:38" x14ac:dyDescent="0.25">
      <c r="B75" s="1"/>
      <c r="C75" s="109"/>
      <c r="D75" s="110"/>
      <c r="E75" s="76"/>
      <c r="F75" s="76"/>
      <c r="G75" s="109"/>
      <c r="H75" s="110"/>
      <c r="I75" s="76"/>
      <c r="J75" s="76"/>
      <c r="K75" s="76"/>
      <c r="L75" s="77"/>
      <c r="M75" s="77"/>
      <c r="N75" s="76"/>
      <c r="O75" s="78"/>
      <c r="P75" s="78"/>
      <c r="Q75" s="111"/>
      <c r="R75" s="110"/>
      <c r="S75" s="78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</row>
    <row r="76" spans="1:38" x14ac:dyDescent="0.25">
      <c r="B76" s="1"/>
      <c r="C76" s="109"/>
      <c r="D76" s="110"/>
      <c r="E76" s="76"/>
      <c r="F76" s="76"/>
      <c r="G76" s="109"/>
      <c r="H76" s="110"/>
      <c r="I76" s="76"/>
      <c r="J76" s="76"/>
      <c r="K76" s="76"/>
      <c r="L76" s="77"/>
      <c r="M76" s="77"/>
      <c r="N76" s="76"/>
      <c r="O76" s="78"/>
      <c r="P76" s="78"/>
      <c r="Q76" s="111"/>
      <c r="R76" s="110"/>
      <c r="S76" s="78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</row>
    <row r="77" spans="1:38" x14ac:dyDescent="0.25">
      <c r="B77" s="1"/>
      <c r="C77" s="109"/>
      <c r="D77" s="110"/>
      <c r="E77" s="76"/>
      <c r="F77" s="76"/>
      <c r="G77" s="109"/>
      <c r="H77" s="110"/>
      <c r="I77" s="76"/>
      <c r="J77" s="76"/>
      <c r="K77" s="76"/>
      <c r="L77" s="77"/>
      <c r="M77" s="77"/>
      <c r="N77" s="76"/>
      <c r="O77" s="78"/>
      <c r="P77" s="78"/>
      <c r="Q77" s="111"/>
      <c r="R77" s="110"/>
      <c r="S77" s="78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</row>
    <row r="78" spans="1:38" x14ac:dyDescent="0.25">
      <c r="B78" s="1"/>
      <c r="C78" s="109"/>
      <c r="D78" s="110"/>
      <c r="E78" s="76"/>
      <c r="F78" s="76"/>
      <c r="G78" s="109"/>
      <c r="H78" s="110"/>
      <c r="I78" s="76"/>
      <c r="J78" s="76"/>
      <c r="K78" s="76"/>
      <c r="L78" s="77"/>
      <c r="M78" s="77"/>
      <c r="N78" s="76"/>
      <c r="O78" s="78"/>
      <c r="P78" s="78"/>
      <c r="Q78" s="111"/>
      <c r="R78" s="110"/>
      <c r="S78" s="78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</row>
    <row r="79" spans="1:38" x14ac:dyDescent="0.25">
      <c r="B79" s="1"/>
      <c r="C79" s="106"/>
      <c r="D79" s="107"/>
      <c r="E79" s="73"/>
      <c r="F79" s="73"/>
      <c r="G79" s="106"/>
      <c r="H79" s="107"/>
      <c r="I79" s="73"/>
      <c r="J79" s="73"/>
      <c r="K79" s="73"/>
      <c r="L79" s="74"/>
      <c r="M79" s="74"/>
      <c r="N79" s="73"/>
      <c r="O79" s="75"/>
      <c r="P79" s="75"/>
      <c r="Q79" s="108"/>
      <c r="R79" s="107"/>
      <c r="S79" s="75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</row>
    <row r="80" spans="1:38" x14ac:dyDescent="0.25">
      <c r="B80" s="1"/>
      <c r="C80" s="106"/>
      <c r="D80" s="107"/>
      <c r="E80" s="73"/>
      <c r="F80" s="73"/>
      <c r="G80" s="106"/>
      <c r="H80" s="107"/>
      <c r="I80" s="73"/>
      <c r="J80" s="73"/>
      <c r="K80" s="73"/>
      <c r="L80" s="74"/>
      <c r="M80" s="74"/>
      <c r="N80" s="73"/>
      <c r="O80" s="75"/>
      <c r="P80" s="75"/>
      <c r="Q80" s="108"/>
      <c r="R80" s="107"/>
      <c r="S80" s="75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</row>
    <row r="81" spans="2:38" x14ac:dyDescent="0.25">
      <c r="B81" s="1"/>
      <c r="C81" s="103"/>
      <c r="D81" s="104"/>
      <c r="E81" s="70"/>
      <c r="F81" s="70"/>
      <c r="G81" s="103"/>
      <c r="H81" s="104"/>
      <c r="I81" s="70"/>
      <c r="J81" s="70"/>
      <c r="K81" s="70"/>
      <c r="L81" s="71"/>
      <c r="M81" s="71"/>
      <c r="N81" s="70"/>
      <c r="O81" s="72"/>
      <c r="P81" s="72"/>
      <c r="Q81" s="105"/>
      <c r="R81" s="104"/>
      <c r="S81" s="72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</row>
    <row r="82" spans="2:38" x14ac:dyDescent="0.25">
      <c r="B82" s="1"/>
      <c r="C82" s="103"/>
      <c r="D82" s="104"/>
      <c r="E82" s="70"/>
      <c r="F82" s="70"/>
      <c r="G82" s="103"/>
      <c r="H82" s="104"/>
      <c r="I82" s="70"/>
      <c r="J82" s="70"/>
      <c r="K82" s="70"/>
      <c r="L82" s="71"/>
      <c r="M82" s="71"/>
      <c r="N82" s="70"/>
      <c r="O82" s="72"/>
      <c r="P82" s="72"/>
      <c r="Q82" s="105"/>
      <c r="R82" s="104"/>
      <c r="S82" s="72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</row>
    <row r="83" spans="2:38" x14ac:dyDescent="0.25">
      <c r="B83" s="1"/>
      <c r="C83" s="103"/>
      <c r="D83" s="104"/>
      <c r="E83" s="70"/>
      <c r="F83" s="70"/>
      <c r="G83" s="103"/>
      <c r="H83" s="104"/>
      <c r="I83" s="70"/>
      <c r="J83" s="70"/>
      <c r="K83" s="70"/>
      <c r="L83" s="71"/>
      <c r="M83" s="71"/>
      <c r="N83" s="70"/>
      <c r="O83" s="72"/>
      <c r="P83" s="72"/>
      <c r="Q83" s="105"/>
      <c r="R83" s="104"/>
      <c r="S83" s="72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</row>
    <row r="84" spans="2:38" x14ac:dyDescent="0.25">
      <c r="B84" s="1"/>
      <c r="C84" s="103"/>
      <c r="D84" s="104"/>
      <c r="E84" s="70"/>
      <c r="F84" s="70"/>
      <c r="G84" s="103"/>
      <c r="H84" s="104"/>
      <c r="I84" s="70"/>
      <c r="J84" s="70"/>
      <c r="K84" s="70"/>
      <c r="L84" s="71"/>
      <c r="M84" s="71"/>
      <c r="N84" s="70"/>
      <c r="O84" s="72"/>
      <c r="P84" s="72"/>
      <c r="Q84" s="105"/>
      <c r="R84" s="104"/>
      <c r="S84" s="72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</row>
    <row r="85" spans="2:38" x14ac:dyDescent="0.25">
      <c r="B85" s="1"/>
      <c r="C85" s="103"/>
      <c r="D85" s="104"/>
      <c r="E85" s="70"/>
      <c r="F85" s="70"/>
      <c r="G85" s="103"/>
      <c r="H85" s="104"/>
      <c r="I85" s="70"/>
      <c r="J85" s="70"/>
      <c r="K85" s="70"/>
      <c r="L85" s="71"/>
      <c r="M85" s="71"/>
      <c r="N85" s="70"/>
      <c r="O85" s="72"/>
      <c r="P85" s="72"/>
      <c r="Q85" s="105"/>
      <c r="R85" s="104"/>
      <c r="S85" s="72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</row>
    <row r="86" spans="2:38" x14ac:dyDescent="0.25">
      <c r="B86" s="1"/>
      <c r="C86" s="103"/>
      <c r="D86" s="104"/>
      <c r="E86" s="70"/>
      <c r="F86" s="70"/>
      <c r="G86" s="103"/>
      <c r="H86" s="104"/>
      <c r="I86" s="70"/>
      <c r="J86" s="70"/>
      <c r="K86" s="70"/>
      <c r="L86" s="71"/>
      <c r="M86" s="71"/>
      <c r="N86" s="70"/>
      <c r="O86" s="72"/>
      <c r="P86" s="72"/>
      <c r="Q86" s="105"/>
      <c r="R86" s="104"/>
      <c r="S86" s="72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</row>
    <row r="87" spans="2:38" x14ac:dyDescent="0.25">
      <c r="B87" s="1"/>
      <c r="C87" s="103"/>
      <c r="D87" s="104"/>
      <c r="E87" s="70"/>
      <c r="F87" s="70"/>
      <c r="G87" s="103"/>
      <c r="H87" s="104"/>
      <c r="I87" s="70"/>
      <c r="J87" s="70"/>
      <c r="K87" s="70"/>
      <c r="L87" s="71"/>
      <c r="M87" s="71"/>
      <c r="N87" s="70"/>
      <c r="O87" s="72"/>
      <c r="P87" s="72"/>
      <c r="Q87" s="105"/>
      <c r="R87" s="104"/>
      <c r="S87" s="72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</row>
    <row r="88" spans="2:38" x14ac:dyDescent="0.25">
      <c r="B88" s="1"/>
      <c r="C88" s="103"/>
      <c r="D88" s="104"/>
      <c r="E88" s="70"/>
      <c r="F88" s="70"/>
      <c r="G88" s="103"/>
      <c r="H88" s="104"/>
      <c r="I88" s="70"/>
      <c r="J88" s="70"/>
      <c r="K88" s="70"/>
      <c r="L88" s="71"/>
      <c r="M88" s="71"/>
      <c r="N88" s="70"/>
      <c r="O88" s="72"/>
      <c r="P88" s="72"/>
      <c r="Q88" s="105"/>
      <c r="R88" s="104"/>
      <c r="S88" s="72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</row>
    <row r="89" spans="2:38" x14ac:dyDescent="0.25">
      <c r="B89" s="1"/>
      <c r="C89" s="103"/>
      <c r="D89" s="104"/>
      <c r="E89" s="70"/>
      <c r="F89" s="70"/>
      <c r="G89" s="103"/>
      <c r="H89" s="104"/>
      <c r="I89" s="70"/>
      <c r="J89" s="70"/>
      <c r="K89" s="70"/>
      <c r="L89" s="71"/>
      <c r="M89" s="71"/>
      <c r="N89" s="70"/>
      <c r="O89" s="72"/>
      <c r="P89" s="72"/>
      <c r="Q89" s="105"/>
      <c r="R89" s="104"/>
      <c r="S89" s="72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</row>
    <row r="90" spans="2:38" x14ac:dyDescent="0.25">
      <c r="B90" s="1"/>
      <c r="C90" s="103"/>
      <c r="D90" s="104"/>
      <c r="E90" s="70"/>
      <c r="F90" s="70"/>
      <c r="G90" s="103"/>
      <c r="H90" s="104"/>
      <c r="I90" s="70"/>
      <c r="J90" s="70"/>
      <c r="K90" s="70"/>
      <c r="L90" s="71"/>
      <c r="M90" s="71"/>
      <c r="N90" s="70"/>
      <c r="O90" s="72"/>
      <c r="P90" s="72"/>
      <c r="Q90" s="105"/>
      <c r="R90" s="104"/>
      <c r="S90" s="72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</row>
    <row r="91" spans="2:38" x14ac:dyDescent="0.25">
      <c r="B91" s="1"/>
      <c r="C91" s="103"/>
      <c r="D91" s="104"/>
      <c r="E91" s="70"/>
      <c r="F91" s="70"/>
      <c r="G91" s="103"/>
      <c r="H91" s="104"/>
      <c r="I91" s="70"/>
      <c r="J91" s="70"/>
      <c r="K91" s="70"/>
      <c r="L91" s="71"/>
      <c r="M91" s="71"/>
      <c r="N91" s="70"/>
      <c r="O91" s="72"/>
      <c r="P91" s="72"/>
      <c r="Q91" s="105"/>
      <c r="R91" s="104"/>
      <c r="S91" s="72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</row>
    <row r="92" spans="2:38" x14ac:dyDescent="0.25">
      <c r="B92" s="1"/>
      <c r="C92" s="103"/>
      <c r="D92" s="104"/>
      <c r="E92" s="70"/>
      <c r="F92" s="70"/>
      <c r="G92" s="103"/>
      <c r="H92" s="104"/>
      <c r="I92" s="70"/>
      <c r="J92" s="70"/>
      <c r="K92" s="70"/>
      <c r="L92" s="71"/>
      <c r="M92" s="71"/>
      <c r="N92" s="70"/>
      <c r="O92" s="72"/>
      <c r="P92" s="72"/>
      <c r="Q92" s="105"/>
      <c r="R92" s="104"/>
      <c r="S92" s="72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</row>
    <row r="93" spans="2:38" x14ac:dyDescent="0.25">
      <c r="B93" s="1"/>
      <c r="C93" s="103"/>
      <c r="D93" s="104"/>
      <c r="E93" s="70"/>
      <c r="F93" s="70"/>
      <c r="G93" s="103"/>
      <c r="H93" s="104"/>
      <c r="I93" s="70"/>
      <c r="J93" s="70"/>
      <c r="K93" s="70"/>
      <c r="L93" s="71"/>
      <c r="M93" s="71"/>
      <c r="N93" s="70"/>
      <c r="O93" s="72"/>
      <c r="P93" s="72"/>
      <c r="Q93" s="105"/>
      <c r="R93" s="104"/>
      <c r="S93" s="72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</row>
    <row r="94" spans="2:38" x14ac:dyDescent="0.25">
      <c r="B94" s="1"/>
      <c r="C94" s="103"/>
      <c r="D94" s="104"/>
      <c r="E94" s="70"/>
      <c r="F94" s="70"/>
      <c r="G94" s="103"/>
      <c r="H94" s="104"/>
      <c r="I94" s="70"/>
      <c r="J94" s="70"/>
      <c r="K94" s="70"/>
      <c r="L94" s="71"/>
      <c r="M94" s="71"/>
      <c r="N94" s="70"/>
      <c r="O94" s="72"/>
      <c r="P94" s="72"/>
      <c r="Q94" s="105"/>
      <c r="R94" s="104"/>
      <c r="S94" s="72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</row>
    <row r="95" spans="2:38" x14ac:dyDescent="0.25">
      <c r="B95" s="1"/>
      <c r="C95" s="103"/>
      <c r="D95" s="104"/>
      <c r="E95" s="70"/>
      <c r="F95" s="70"/>
      <c r="G95" s="103"/>
      <c r="H95" s="104"/>
      <c r="I95" s="70"/>
      <c r="J95" s="70"/>
      <c r="K95" s="70"/>
      <c r="L95" s="71"/>
      <c r="M95" s="71"/>
      <c r="N95" s="70"/>
      <c r="O95" s="72"/>
      <c r="P95" s="72"/>
      <c r="Q95" s="105"/>
      <c r="R95" s="104"/>
      <c r="S95" s="72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</row>
    <row r="96" spans="2:38" x14ac:dyDescent="0.25">
      <c r="B96" s="1"/>
      <c r="C96" s="103"/>
      <c r="D96" s="104"/>
      <c r="E96" s="70"/>
      <c r="F96" s="70"/>
      <c r="G96" s="103"/>
      <c r="H96" s="104"/>
      <c r="I96" s="70"/>
      <c r="J96" s="70"/>
      <c r="K96" s="70"/>
      <c r="L96" s="71"/>
      <c r="M96" s="71"/>
      <c r="N96" s="70"/>
      <c r="O96" s="72"/>
      <c r="P96" s="72"/>
      <c r="Q96" s="105"/>
      <c r="R96" s="104"/>
      <c r="S96" s="72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</row>
    <row r="97" spans="2:38" x14ac:dyDescent="0.25">
      <c r="B97" s="1"/>
      <c r="C97" s="103"/>
      <c r="D97" s="104"/>
      <c r="E97" s="70"/>
      <c r="F97" s="70"/>
      <c r="G97" s="103"/>
      <c r="H97" s="104"/>
      <c r="I97" s="70"/>
      <c r="J97" s="70"/>
      <c r="K97" s="70"/>
      <c r="L97" s="71"/>
      <c r="M97" s="71"/>
      <c r="N97" s="70"/>
      <c r="O97" s="72"/>
      <c r="P97" s="72"/>
      <c r="Q97" s="105"/>
      <c r="R97" s="104"/>
      <c r="S97" s="72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</row>
    <row r="98" spans="2:38" x14ac:dyDescent="0.25">
      <c r="B98" s="1"/>
      <c r="C98" s="70"/>
      <c r="D98" s="70"/>
      <c r="E98" s="70"/>
      <c r="F98" s="70"/>
      <c r="G98" s="103"/>
      <c r="H98" s="104"/>
      <c r="I98" s="70"/>
      <c r="J98" s="71"/>
      <c r="K98" s="71"/>
      <c r="L98" s="70"/>
      <c r="M98" s="72"/>
      <c r="N98" s="72"/>
      <c r="O98" s="72"/>
      <c r="P98" s="72"/>
      <c r="Q98" s="72"/>
      <c r="R98" s="105"/>
      <c r="S98" s="104"/>
      <c r="T98" s="72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</row>
    <row r="99" spans="2:38" x14ac:dyDescent="0.25">
      <c r="B99" s="1"/>
      <c r="C99" s="70"/>
      <c r="D99" s="70"/>
      <c r="E99" s="70"/>
      <c r="F99" s="70"/>
      <c r="G99" s="103"/>
      <c r="H99" s="104"/>
      <c r="I99" s="70"/>
      <c r="J99" s="71"/>
      <c r="K99" s="71"/>
      <c r="L99" s="70"/>
      <c r="M99" s="72"/>
      <c r="N99" s="72"/>
      <c r="O99" s="72"/>
      <c r="P99" s="72"/>
      <c r="Q99" s="72"/>
      <c r="R99" s="105"/>
      <c r="S99" s="104"/>
      <c r="T99" s="72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</row>
    <row r="100" spans="2:38" x14ac:dyDescent="0.25">
      <c r="B100" s="1"/>
      <c r="C100" s="70"/>
      <c r="D100" s="70"/>
      <c r="E100" s="70"/>
      <c r="F100" s="70"/>
      <c r="G100" s="103"/>
      <c r="H100" s="104"/>
      <c r="I100" s="70"/>
      <c r="J100" s="71"/>
      <c r="K100" s="71"/>
      <c r="L100" s="70"/>
      <c r="M100" s="72"/>
      <c r="N100" s="72"/>
      <c r="O100" s="72"/>
      <c r="P100" s="72"/>
      <c r="Q100" s="72"/>
      <c r="R100" s="105"/>
      <c r="S100" s="104"/>
      <c r="T100" s="72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</row>
    <row r="101" spans="2:38" x14ac:dyDescent="0.25">
      <c r="B101" s="1"/>
      <c r="C101" s="70"/>
      <c r="D101" s="70"/>
      <c r="E101" s="70"/>
      <c r="F101" s="70"/>
      <c r="G101" s="103"/>
      <c r="H101" s="104"/>
      <c r="I101" s="70"/>
      <c r="J101" s="71"/>
      <c r="K101" s="71"/>
      <c r="L101" s="70"/>
      <c r="M101" s="72"/>
      <c r="N101" s="72"/>
      <c r="O101" s="72"/>
      <c r="P101" s="72"/>
      <c r="Q101" s="72"/>
      <c r="R101" s="105"/>
      <c r="S101" s="104"/>
      <c r="T101" s="72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</row>
    <row r="102" spans="2:38" x14ac:dyDescent="0.25">
      <c r="B102" s="1"/>
      <c r="C102" s="70"/>
      <c r="D102" s="70"/>
      <c r="E102" s="70"/>
      <c r="F102" s="70"/>
      <c r="G102" s="103"/>
      <c r="H102" s="104"/>
      <c r="I102" s="70"/>
      <c r="J102" s="71"/>
      <c r="K102" s="71"/>
      <c r="L102" s="70"/>
      <c r="M102" s="72"/>
      <c r="N102" s="72"/>
      <c r="O102" s="72"/>
      <c r="P102" s="72"/>
      <c r="Q102" s="72"/>
      <c r="R102" s="105"/>
      <c r="S102" s="104"/>
      <c r="T102" s="72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</row>
    <row r="103" spans="2:38" x14ac:dyDescent="0.25">
      <c r="B103" s="1"/>
      <c r="C103" s="70"/>
      <c r="D103" s="70"/>
      <c r="E103" s="70"/>
      <c r="F103" s="70"/>
      <c r="G103" s="103"/>
      <c r="H103" s="104"/>
      <c r="I103" s="70"/>
      <c r="J103" s="71"/>
      <c r="K103" s="71"/>
      <c r="L103" s="70"/>
      <c r="M103" s="72"/>
      <c r="N103" s="72"/>
      <c r="O103" s="72"/>
      <c r="P103" s="72"/>
      <c r="Q103" s="72"/>
      <c r="R103" s="105"/>
      <c r="S103" s="104"/>
      <c r="T103" s="72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</row>
    <row r="104" spans="2:38" x14ac:dyDescent="0.25">
      <c r="B104" s="1"/>
      <c r="C104" s="70"/>
      <c r="D104" s="70"/>
      <c r="E104" s="70"/>
      <c r="F104" s="70"/>
      <c r="G104" s="103"/>
      <c r="H104" s="104"/>
      <c r="I104" s="70"/>
      <c r="J104" s="71"/>
      <c r="K104" s="71"/>
      <c r="L104" s="70"/>
      <c r="M104" s="72"/>
      <c r="N104" s="72"/>
      <c r="O104" s="72"/>
      <c r="P104" s="72"/>
      <c r="Q104" s="72"/>
      <c r="R104" s="105"/>
      <c r="S104" s="104"/>
      <c r="T104" s="72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</row>
    <row r="105" spans="2:38" x14ac:dyDescent="0.25">
      <c r="B105" s="1"/>
      <c r="C105" s="70"/>
      <c r="D105" s="70"/>
      <c r="E105" s="70"/>
      <c r="F105" s="70"/>
      <c r="G105" s="103"/>
      <c r="H105" s="104"/>
      <c r="I105" s="70"/>
      <c r="J105" s="71"/>
      <c r="K105" s="71"/>
      <c r="L105" s="70"/>
      <c r="M105" s="72"/>
      <c r="N105" s="72"/>
      <c r="O105" s="72"/>
      <c r="P105" s="72"/>
      <c r="Q105" s="72"/>
      <c r="R105" s="105"/>
      <c r="S105" s="104"/>
      <c r="T105" s="72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</row>
    <row r="106" spans="2:38" x14ac:dyDescent="0.25">
      <c r="B106" s="1"/>
      <c r="C106" s="70"/>
      <c r="D106" s="70"/>
      <c r="E106" s="70"/>
      <c r="F106" s="70"/>
      <c r="G106" s="103"/>
      <c r="H106" s="104"/>
      <c r="I106" s="70"/>
      <c r="J106" s="71"/>
      <c r="K106" s="71"/>
      <c r="L106" s="70"/>
      <c r="M106" s="72"/>
      <c r="N106" s="72"/>
      <c r="O106" s="72"/>
      <c r="P106" s="72"/>
      <c r="Q106" s="72"/>
      <c r="R106" s="105"/>
      <c r="S106" s="104"/>
      <c r="T106" s="72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</row>
    <row r="107" spans="2:38" x14ac:dyDescent="0.25">
      <c r="B107" s="1"/>
      <c r="C107" s="70"/>
      <c r="D107" s="70"/>
      <c r="E107" s="70"/>
      <c r="F107" s="70"/>
      <c r="G107" s="103"/>
      <c r="H107" s="104"/>
      <c r="I107" s="70"/>
      <c r="J107" s="71"/>
      <c r="K107" s="71"/>
      <c r="L107" s="70"/>
      <c r="M107" s="72"/>
      <c r="N107" s="72"/>
      <c r="O107" s="72"/>
      <c r="P107" s="72"/>
      <c r="Q107" s="72"/>
      <c r="R107" s="105"/>
      <c r="S107" s="104"/>
      <c r="T107" s="72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</row>
    <row r="108" spans="2:38" x14ac:dyDescent="0.25">
      <c r="B108" s="1"/>
      <c r="C108" s="70"/>
      <c r="D108" s="70"/>
      <c r="E108" s="70"/>
      <c r="F108" s="70"/>
      <c r="G108" s="103"/>
      <c r="H108" s="104"/>
      <c r="I108" s="70"/>
      <c r="J108" s="71"/>
      <c r="K108" s="71"/>
      <c r="L108" s="70"/>
      <c r="M108" s="72"/>
      <c r="N108" s="72"/>
      <c r="O108" s="72"/>
      <c r="P108" s="72"/>
      <c r="Q108" s="72"/>
      <c r="R108" s="105"/>
      <c r="S108" s="104"/>
      <c r="T108" s="72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</row>
    <row r="109" spans="2:38" x14ac:dyDescent="0.25">
      <c r="B109" s="1"/>
      <c r="C109" s="70"/>
      <c r="D109" s="70"/>
      <c r="E109" s="70"/>
      <c r="F109" s="70"/>
      <c r="G109" s="103"/>
      <c r="H109" s="104"/>
      <c r="I109" s="70"/>
      <c r="J109" s="71"/>
      <c r="K109" s="71"/>
      <c r="L109" s="70"/>
      <c r="M109" s="72"/>
      <c r="N109" s="72"/>
      <c r="O109" s="72"/>
      <c r="P109" s="72"/>
      <c r="Q109" s="72"/>
      <c r="R109" s="105"/>
      <c r="S109" s="104"/>
      <c r="T109" s="72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</row>
    <row r="110" spans="2:38" x14ac:dyDescent="0.25">
      <c r="B110" s="1"/>
      <c r="C110" s="70"/>
      <c r="D110" s="70"/>
      <c r="E110" s="70"/>
      <c r="F110" s="70"/>
      <c r="G110" s="103"/>
      <c r="H110" s="104"/>
      <c r="I110" s="70"/>
      <c r="J110" s="71"/>
      <c r="K110" s="71"/>
      <c r="L110" s="70"/>
      <c r="M110" s="72"/>
      <c r="N110" s="72"/>
      <c r="O110" s="72"/>
      <c r="P110" s="72"/>
      <c r="Q110" s="72"/>
      <c r="R110" s="105"/>
      <c r="S110" s="104"/>
      <c r="T110" s="72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</row>
    <row r="111" spans="2:38" x14ac:dyDescent="0.25">
      <c r="B111" s="1"/>
      <c r="C111" s="70"/>
      <c r="D111" s="70"/>
      <c r="E111" s="70"/>
      <c r="F111" s="70"/>
      <c r="G111" s="103"/>
      <c r="H111" s="104"/>
      <c r="I111" s="70"/>
      <c r="J111" s="71"/>
      <c r="K111" s="71"/>
      <c r="L111" s="70"/>
      <c r="M111" s="72"/>
      <c r="N111" s="72"/>
      <c r="O111" s="72"/>
      <c r="P111" s="72"/>
      <c r="Q111" s="72"/>
      <c r="R111" s="105"/>
      <c r="S111" s="104"/>
      <c r="T111" s="72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</row>
    <row r="112" spans="2:38" x14ac:dyDescent="0.25">
      <c r="B112" s="1"/>
      <c r="C112" s="70"/>
      <c r="D112" s="70"/>
      <c r="E112" s="70"/>
      <c r="F112" s="70"/>
      <c r="G112" s="103"/>
      <c r="H112" s="104"/>
      <c r="I112" s="70"/>
      <c r="J112" s="71"/>
      <c r="K112" s="71"/>
      <c r="L112" s="70"/>
      <c r="M112" s="72"/>
      <c r="N112" s="72"/>
      <c r="O112" s="72"/>
      <c r="P112" s="72"/>
      <c r="Q112" s="72"/>
      <c r="R112" s="105"/>
      <c r="S112" s="104"/>
      <c r="T112" s="72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</row>
    <row r="113" spans="2:38" x14ac:dyDescent="0.25">
      <c r="B113" s="1"/>
      <c r="C113" s="70"/>
      <c r="D113" s="70"/>
      <c r="E113" s="70"/>
      <c r="F113" s="70"/>
      <c r="G113" s="103"/>
      <c r="H113" s="104"/>
      <c r="I113" s="70"/>
      <c r="J113" s="71"/>
      <c r="K113" s="71"/>
      <c r="L113" s="70"/>
      <c r="M113" s="72"/>
      <c r="N113" s="72"/>
      <c r="O113" s="72"/>
      <c r="P113" s="72"/>
      <c r="Q113" s="72"/>
      <c r="R113" s="105"/>
      <c r="S113" s="104"/>
      <c r="T113" s="72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</row>
    <row r="114" spans="2:38" x14ac:dyDescent="0.25">
      <c r="B114" s="1"/>
      <c r="C114" s="70"/>
      <c r="D114" s="70"/>
      <c r="E114" s="70"/>
      <c r="F114" s="70"/>
      <c r="G114" s="103"/>
      <c r="H114" s="104"/>
      <c r="I114" s="70"/>
      <c r="J114" s="71"/>
      <c r="K114" s="71"/>
      <c r="L114" s="70"/>
      <c r="M114" s="72"/>
      <c r="N114" s="72"/>
      <c r="O114" s="72"/>
      <c r="P114" s="72"/>
      <c r="Q114" s="72"/>
      <c r="R114" s="105"/>
      <c r="S114" s="104"/>
      <c r="T114" s="72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</row>
    <row r="115" spans="2:38" x14ac:dyDescent="0.25">
      <c r="B115" s="1"/>
      <c r="C115" s="70"/>
      <c r="D115" s="70"/>
      <c r="E115" s="70"/>
      <c r="F115" s="70"/>
      <c r="G115" s="103"/>
      <c r="H115" s="104"/>
      <c r="I115" s="70"/>
      <c r="J115" s="71"/>
      <c r="K115" s="71"/>
      <c r="L115" s="70"/>
      <c r="M115" s="72"/>
      <c r="N115" s="72"/>
      <c r="O115" s="72"/>
      <c r="P115" s="72"/>
      <c r="Q115" s="72"/>
      <c r="R115" s="105"/>
      <c r="S115" s="104"/>
      <c r="T115" s="72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</row>
    <row r="116" spans="2:38" x14ac:dyDescent="0.25">
      <c r="B116" s="1"/>
      <c r="C116" s="70"/>
      <c r="D116" s="70"/>
      <c r="E116" s="70"/>
      <c r="F116" s="70"/>
      <c r="G116" s="103"/>
      <c r="H116" s="104"/>
      <c r="I116" s="70"/>
      <c r="J116" s="71"/>
      <c r="K116" s="71"/>
      <c r="L116" s="70"/>
      <c r="M116" s="72"/>
      <c r="N116" s="72"/>
      <c r="O116" s="72"/>
      <c r="P116" s="72"/>
      <c r="Q116" s="72"/>
      <c r="R116" s="105"/>
      <c r="S116" s="104"/>
      <c r="T116" s="72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</row>
    <row r="117" spans="2:38" x14ac:dyDescent="0.25">
      <c r="B117" s="1"/>
      <c r="C117" s="70"/>
      <c r="D117" s="70"/>
      <c r="E117" s="70"/>
      <c r="F117" s="70"/>
      <c r="G117" s="103"/>
      <c r="H117" s="104"/>
      <c r="I117" s="70"/>
      <c r="J117" s="71"/>
      <c r="K117" s="71"/>
      <c r="L117" s="70"/>
      <c r="M117" s="72"/>
      <c r="N117" s="72"/>
      <c r="O117" s="72"/>
      <c r="P117" s="72"/>
      <c r="Q117" s="72"/>
      <c r="R117" s="105"/>
      <c r="S117" s="104"/>
      <c r="T117" s="72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</row>
    <row r="118" spans="2:38" x14ac:dyDescent="0.25">
      <c r="B118" s="1"/>
      <c r="C118" s="70"/>
      <c r="D118" s="70"/>
      <c r="E118" s="70"/>
      <c r="F118" s="70"/>
      <c r="G118" s="103"/>
      <c r="H118" s="104"/>
      <c r="I118" s="70"/>
      <c r="J118" s="71"/>
      <c r="K118" s="71"/>
      <c r="L118" s="70"/>
      <c r="M118" s="72"/>
      <c r="N118" s="72"/>
      <c r="O118" s="72"/>
      <c r="P118" s="72"/>
      <c r="Q118" s="72"/>
      <c r="R118" s="105"/>
      <c r="S118" s="104"/>
      <c r="T118" s="72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</row>
    <row r="119" spans="2:38" x14ac:dyDescent="0.25">
      <c r="B119" s="1"/>
      <c r="C119" s="70"/>
      <c r="D119" s="70"/>
      <c r="E119" s="70"/>
      <c r="F119" s="70"/>
      <c r="G119" s="103"/>
      <c r="H119" s="104"/>
      <c r="I119" s="70"/>
      <c r="J119" s="71"/>
      <c r="K119" s="71"/>
      <c r="L119" s="70"/>
      <c r="M119" s="72"/>
      <c r="N119" s="72"/>
      <c r="O119" s="72"/>
      <c r="P119" s="72"/>
      <c r="Q119" s="72"/>
      <c r="R119" s="105"/>
      <c r="S119" s="104"/>
      <c r="T119" s="72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</row>
    <row r="120" spans="2:38" x14ac:dyDescent="0.25">
      <c r="B120" s="1"/>
      <c r="C120" s="70"/>
      <c r="D120" s="70"/>
      <c r="E120" s="70"/>
      <c r="F120" s="70"/>
      <c r="G120" s="103"/>
      <c r="H120" s="104"/>
      <c r="I120" s="70"/>
      <c r="J120" s="71"/>
      <c r="K120" s="71"/>
      <c r="L120" s="70"/>
      <c r="M120" s="72"/>
      <c r="N120" s="72"/>
      <c r="O120" s="72"/>
      <c r="P120" s="72"/>
      <c r="Q120" s="72"/>
      <c r="R120" s="105"/>
      <c r="S120" s="104"/>
      <c r="T120" s="72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</row>
    <row r="121" spans="2:38" x14ac:dyDescent="0.25">
      <c r="B121" s="1"/>
      <c r="C121" s="70"/>
      <c r="D121" s="70"/>
      <c r="E121" s="70"/>
      <c r="F121" s="70"/>
      <c r="G121" s="103"/>
      <c r="H121" s="104"/>
      <c r="I121" s="70"/>
      <c r="J121" s="71"/>
      <c r="K121" s="71"/>
      <c r="L121" s="70"/>
      <c r="M121" s="72"/>
      <c r="N121" s="72"/>
      <c r="O121" s="72"/>
      <c r="P121" s="72"/>
      <c r="Q121" s="72"/>
      <c r="R121" s="105"/>
      <c r="S121" s="104"/>
      <c r="T121" s="72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</row>
    <row r="122" spans="2:38" x14ac:dyDescent="0.25">
      <c r="B122" s="1"/>
      <c r="C122" s="70"/>
      <c r="D122" s="70"/>
      <c r="E122" s="70"/>
      <c r="F122" s="70"/>
      <c r="G122" s="103"/>
      <c r="H122" s="104"/>
      <c r="I122" s="70"/>
      <c r="J122" s="71"/>
      <c r="K122" s="71"/>
      <c r="L122" s="70"/>
      <c r="M122" s="72"/>
      <c r="N122" s="72"/>
      <c r="O122" s="72"/>
      <c r="P122" s="72"/>
      <c r="Q122" s="72"/>
      <c r="R122" s="105"/>
      <c r="S122" s="104"/>
      <c r="T122" s="72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</row>
    <row r="123" spans="2:38" x14ac:dyDescent="0.25">
      <c r="B123" s="1"/>
      <c r="C123" s="70"/>
      <c r="D123" s="70"/>
      <c r="E123" s="70"/>
      <c r="F123" s="70"/>
      <c r="G123" s="103"/>
      <c r="H123" s="104"/>
      <c r="I123" s="70"/>
      <c r="J123" s="71"/>
      <c r="K123" s="71"/>
      <c r="L123" s="70"/>
      <c r="M123" s="72"/>
      <c r="N123" s="72"/>
      <c r="O123" s="72"/>
      <c r="P123" s="72"/>
      <c r="Q123" s="72"/>
      <c r="R123" s="105"/>
      <c r="S123" s="104"/>
      <c r="T123" s="72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</row>
    <row r="124" spans="2:38" x14ac:dyDescent="0.25">
      <c r="B124" s="1"/>
      <c r="C124" s="70"/>
      <c r="D124" s="70"/>
      <c r="E124" s="70"/>
      <c r="F124" s="70"/>
      <c r="G124" s="103"/>
      <c r="H124" s="104"/>
      <c r="I124" s="70"/>
      <c r="J124" s="71"/>
      <c r="K124" s="71"/>
      <c r="L124" s="70"/>
      <c r="M124" s="72"/>
      <c r="N124" s="72"/>
      <c r="O124" s="72"/>
      <c r="P124" s="72"/>
      <c r="Q124" s="72"/>
      <c r="R124" s="105"/>
      <c r="S124" s="104"/>
      <c r="T124" s="72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</row>
    <row r="125" spans="2:38" x14ac:dyDescent="0.25">
      <c r="B125" s="1"/>
      <c r="C125" s="70"/>
      <c r="D125" s="70"/>
      <c r="E125" s="70"/>
      <c r="F125" s="70"/>
      <c r="G125" s="103"/>
      <c r="H125" s="104"/>
      <c r="I125" s="70"/>
      <c r="J125" s="71"/>
      <c r="K125" s="71"/>
      <c r="L125" s="70"/>
      <c r="M125" s="72"/>
      <c r="N125" s="72"/>
      <c r="O125" s="72"/>
      <c r="P125" s="72"/>
      <c r="Q125" s="72"/>
      <c r="R125" s="105"/>
      <c r="S125" s="104"/>
      <c r="T125" s="72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</row>
    <row r="126" spans="2:38" x14ac:dyDescent="0.25">
      <c r="B126" s="1"/>
      <c r="C126" s="70"/>
      <c r="D126" s="70"/>
      <c r="E126" s="70"/>
      <c r="F126" s="70"/>
      <c r="G126" s="103"/>
      <c r="H126" s="104"/>
      <c r="I126" s="70"/>
      <c r="J126" s="71"/>
      <c r="K126" s="71"/>
      <c r="L126" s="70"/>
      <c r="M126" s="72"/>
      <c r="N126" s="72"/>
      <c r="O126" s="72"/>
      <c r="P126" s="72"/>
      <c r="Q126" s="72"/>
      <c r="R126" s="105"/>
      <c r="S126" s="104"/>
      <c r="T126" s="72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</row>
    <row r="127" spans="2:38" x14ac:dyDescent="0.25">
      <c r="B127" s="1"/>
      <c r="C127" s="70"/>
      <c r="D127" s="70"/>
      <c r="E127" s="70"/>
      <c r="F127" s="70"/>
      <c r="G127" s="103"/>
      <c r="H127" s="104"/>
      <c r="I127" s="70"/>
      <c r="J127" s="71"/>
      <c r="K127" s="71"/>
      <c r="L127" s="70"/>
      <c r="M127" s="72"/>
      <c r="N127" s="72"/>
      <c r="O127" s="72"/>
      <c r="P127" s="72"/>
      <c r="Q127" s="72"/>
      <c r="R127" s="105"/>
      <c r="S127" s="104"/>
      <c r="T127" s="72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</row>
    <row r="128" spans="2:38" x14ac:dyDescent="0.25">
      <c r="B128" s="1"/>
      <c r="C128" s="70"/>
      <c r="D128" s="70"/>
      <c r="E128" s="70"/>
      <c r="F128" s="70"/>
      <c r="G128" s="103"/>
      <c r="H128" s="104"/>
      <c r="I128" s="70"/>
      <c r="J128" s="71"/>
      <c r="K128" s="71"/>
      <c r="L128" s="70"/>
      <c r="M128" s="72"/>
      <c r="N128" s="72"/>
      <c r="O128" s="72"/>
      <c r="P128" s="72"/>
      <c r="Q128" s="72"/>
      <c r="R128" s="105"/>
      <c r="S128" s="104"/>
      <c r="T128" s="72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</row>
    <row r="129" spans="2:38" x14ac:dyDescent="0.25">
      <c r="B129" s="1"/>
      <c r="C129" s="70"/>
      <c r="D129" s="70"/>
      <c r="E129" s="70"/>
      <c r="F129" s="70"/>
      <c r="G129" s="103"/>
      <c r="H129" s="104"/>
      <c r="I129" s="70"/>
      <c r="J129" s="71"/>
      <c r="K129" s="71"/>
      <c r="L129" s="70"/>
      <c r="M129" s="72"/>
      <c r="N129" s="72"/>
      <c r="O129" s="72"/>
      <c r="P129" s="72"/>
      <c r="Q129" s="72"/>
      <c r="R129" s="105"/>
      <c r="S129" s="104"/>
      <c r="T129" s="72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</row>
    <row r="130" spans="2:38" x14ac:dyDescent="0.25">
      <c r="B130" s="1"/>
      <c r="C130" s="70"/>
      <c r="D130" s="70"/>
      <c r="E130" s="70"/>
      <c r="F130" s="70"/>
      <c r="G130" s="103"/>
      <c r="H130" s="104"/>
      <c r="I130" s="70"/>
      <c r="J130" s="71"/>
      <c r="K130" s="71"/>
      <c r="L130" s="70"/>
      <c r="M130" s="72"/>
      <c r="N130" s="72"/>
      <c r="O130" s="72"/>
      <c r="P130" s="72"/>
      <c r="Q130" s="72"/>
      <c r="R130" s="105"/>
      <c r="S130" s="104"/>
      <c r="T130" s="72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</row>
    <row r="131" spans="2:38" x14ac:dyDescent="0.25">
      <c r="B131" s="1"/>
      <c r="C131" s="70"/>
      <c r="D131" s="70"/>
      <c r="E131" s="70"/>
      <c r="F131" s="70"/>
      <c r="G131" s="103"/>
      <c r="H131" s="104"/>
      <c r="I131" s="70"/>
      <c r="J131" s="71"/>
      <c r="K131" s="71"/>
      <c r="L131" s="70"/>
      <c r="M131" s="72"/>
      <c r="N131" s="72"/>
      <c r="O131" s="72"/>
      <c r="P131" s="72"/>
      <c r="Q131" s="72"/>
      <c r="R131" s="105"/>
      <c r="S131" s="104"/>
      <c r="T131" s="72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</row>
    <row r="132" spans="2:38" x14ac:dyDescent="0.25">
      <c r="B132" s="1"/>
      <c r="C132" s="70"/>
      <c r="D132" s="70"/>
      <c r="E132" s="70"/>
      <c r="F132" s="70"/>
      <c r="G132" s="103"/>
      <c r="H132" s="104"/>
      <c r="I132" s="70"/>
      <c r="J132" s="71"/>
      <c r="K132" s="71"/>
      <c r="L132" s="70"/>
      <c r="M132" s="72"/>
      <c r="N132" s="72"/>
      <c r="O132" s="72"/>
      <c r="P132" s="72"/>
      <c r="Q132" s="72"/>
      <c r="R132" s="105"/>
      <c r="S132" s="104"/>
      <c r="T132" s="72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</row>
    <row r="133" spans="2:38" x14ac:dyDescent="0.25">
      <c r="B133" s="1"/>
      <c r="C133" s="70"/>
      <c r="D133" s="70"/>
      <c r="E133" s="70"/>
      <c r="F133" s="70"/>
      <c r="G133" s="103"/>
      <c r="H133" s="104"/>
      <c r="I133" s="70"/>
      <c r="J133" s="71"/>
      <c r="K133" s="71"/>
      <c r="L133" s="70"/>
      <c r="M133" s="72"/>
      <c r="N133" s="72"/>
      <c r="O133" s="72"/>
      <c r="P133" s="72"/>
      <c r="Q133" s="72"/>
      <c r="R133" s="105"/>
      <c r="S133" s="104"/>
      <c r="T133" s="72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</row>
    <row r="134" spans="2:38" x14ac:dyDescent="0.25">
      <c r="B134" s="1"/>
      <c r="C134" s="70"/>
      <c r="D134" s="70"/>
      <c r="E134" s="70"/>
      <c r="F134" s="70"/>
      <c r="G134" s="103"/>
      <c r="H134" s="104"/>
      <c r="I134" s="70"/>
      <c r="J134" s="71"/>
      <c r="K134" s="71"/>
      <c r="L134" s="70"/>
      <c r="M134" s="72"/>
      <c r="N134" s="72"/>
      <c r="O134" s="72"/>
      <c r="P134" s="72"/>
      <c r="Q134" s="72"/>
      <c r="R134" s="105"/>
      <c r="S134" s="104"/>
      <c r="T134" s="72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</row>
    <row r="135" spans="2:38" x14ac:dyDescent="0.25">
      <c r="B135" s="1"/>
      <c r="C135" s="70"/>
      <c r="D135" s="70"/>
      <c r="E135" s="70"/>
      <c r="F135" s="70"/>
      <c r="G135" s="103"/>
      <c r="H135" s="104"/>
      <c r="I135" s="70"/>
      <c r="J135" s="71"/>
      <c r="K135" s="71"/>
      <c r="L135" s="70"/>
      <c r="M135" s="72"/>
      <c r="N135" s="72"/>
      <c r="O135" s="72"/>
      <c r="P135" s="72"/>
      <c r="Q135" s="72"/>
      <c r="R135" s="105"/>
      <c r="S135" s="104"/>
      <c r="T135" s="72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</row>
    <row r="136" spans="2:38" x14ac:dyDescent="0.25">
      <c r="B136" s="1"/>
      <c r="C136" s="70"/>
      <c r="D136" s="70"/>
      <c r="E136" s="70"/>
      <c r="F136" s="70"/>
      <c r="G136" s="103"/>
      <c r="H136" s="104"/>
      <c r="I136" s="70"/>
      <c r="J136" s="71"/>
      <c r="K136" s="71"/>
      <c r="L136" s="70"/>
      <c r="M136" s="72"/>
      <c r="N136" s="72"/>
      <c r="O136" s="72"/>
      <c r="P136" s="72"/>
      <c r="Q136" s="72"/>
      <c r="R136" s="105"/>
      <c r="S136" s="104"/>
      <c r="T136" s="72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</row>
    <row r="137" spans="2:38" x14ac:dyDescent="0.25">
      <c r="B137" s="1"/>
      <c r="C137" s="70"/>
      <c r="D137" s="70"/>
      <c r="E137" s="70"/>
      <c r="F137" s="70"/>
      <c r="G137" s="103"/>
      <c r="H137" s="104"/>
      <c r="I137" s="70"/>
      <c r="J137" s="71"/>
      <c r="K137" s="71"/>
      <c r="L137" s="70"/>
      <c r="M137" s="72"/>
      <c r="N137" s="72"/>
      <c r="O137" s="72"/>
      <c r="P137" s="72"/>
      <c r="Q137" s="72"/>
      <c r="R137" s="105"/>
      <c r="S137" s="104"/>
      <c r="T137" s="72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</row>
    <row r="138" spans="2:38" x14ac:dyDescent="0.25">
      <c r="B138" s="1"/>
      <c r="C138" s="70"/>
      <c r="D138" s="70"/>
      <c r="E138" s="70"/>
      <c r="F138" s="70"/>
      <c r="G138" s="103"/>
      <c r="H138" s="104"/>
      <c r="I138" s="70"/>
      <c r="J138" s="71"/>
      <c r="K138" s="71"/>
      <c r="L138" s="70"/>
      <c r="M138" s="72"/>
      <c r="N138" s="72"/>
      <c r="O138" s="72"/>
      <c r="P138" s="72"/>
      <c r="Q138" s="72"/>
      <c r="R138" s="105"/>
      <c r="S138" s="104"/>
      <c r="T138" s="72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</row>
    <row r="139" spans="2:38" x14ac:dyDescent="0.25">
      <c r="B139" s="1"/>
      <c r="C139" s="100"/>
      <c r="D139" s="101"/>
      <c r="E139" s="54"/>
      <c r="F139" s="54"/>
      <c r="G139" s="100"/>
      <c r="H139" s="101"/>
      <c r="I139" s="54"/>
      <c r="J139" s="54"/>
      <c r="K139" s="54"/>
      <c r="L139" s="55"/>
      <c r="M139" s="55"/>
      <c r="N139" s="54"/>
      <c r="O139" s="56"/>
      <c r="P139" s="56"/>
      <c r="Q139" s="102"/>
      <c r="R139" s="101"/>
      <c r="S139" s="56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</row>
    <row r="140" spans="2:38" x14ac:dyDescent="0.25">
      <c r="B140" s="1"/>
      <c r="C140" s="100"/>
      <c r="D140" s="101"/>
      <c r="E140" s="54"/>
      <c r="F140" s="54"/>
      <c r="G140" s="100"/>
      <c r="H140" s="101"/>
      <c r="I140" s="54"/>
      <c r="J140" s="54"/>
      <c r="K140" s="54"/>
      <c r="L140" s="55"/>
      <c r="M140" s="55"/>
      <c r="N140" s="54"/>
      <c r="O140" s="56"/>
      <c r="P140" s="56"/>
      <c r="Q140" s="102"/>
      <c r="R140" s="101"/>
      <c r="S140" s="56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</row>
    <row r="141" spans="2:38" x14ac:dyDescent="0.25">
      <c r="B141" s="1"/>
      <c r="C141" s="100"/>
      <c r="D141" s="101"/>
      <c r="E141" s="54"/>
      <c r="F141" s="54"/>
      <c r="G141" s="100"/>
      <c r="H141" s="101"/>
      <c r="I141" s="54"/>
      <c r="J141" s="54"/>
      <c r="K141" s="54"/>
      <c r="L141" s="55"/>
      <c r="M141" s="55"/>
      <c r="N141" s="54"/>
      <c r="O141" s="56"/>
      <c r="P141" s="56"/>
      <c r="Q141" s="102"/>
      <c r="R141" s="101"/>
      <c r="S141" s="56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</row>
    <row r="142" spans="2:38" x14ac:dyDescent="0.25">
      <c r="B142" s="1"/>
      <c r="C142" s="100"/>
      <c r="D142" s="101"/>
      <c r="E142" s="54"/>
      <c r="F142" s="54"/>
      <c r="G142" s="100"/>
      <c r="H142" s="101"/>
      <c r="I142" s="54"/>
      <c r="J142" s="54"/>
      <c r="K142" s="54"/>
      <c r="L142" s="55"/>
      <c r="M142" s="55"/>
      <c r="N142" s="54"/>
      <c r="O142" s="56"/>
      <c r="P142" s="56"/>
      <c r="Q142" s="102"/>
      <c r="R142" s="101"/>
      <c r="S142" s="56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</row>
    <row r="143" spans="2:38" x14ac:dyDescent="0.25">
      <c r="B143" s="1"/>
      <c r="C143" s="100"/>
      <c r="D143" s="101"/>
      <c r="E143" s="54"/>
      <c r="F143" s="54"/>
      <c r="G143" s="100"/>
      <c r="H143" s="101"/>
      <c r="I143" s="54"/>
      <c r="J143" s="54"/>
      <c r="K143" s="54"/>
      <c r="L143" s="55"/>
      <c r="M143" s="55"/>
      <c r="N143" s="54"/>
      <c r="O143" s="56"/>
      <c r="P143" s="56"/>
      <c r="Q143" s="102"/>
      <c r="R143" s="101"/>
      <c r="S143" s="56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</row>
    <row r="144" spans="2:38" x14ac:dyDescent="0.25">
      <c r="B144" s="1"/>
      <c r="C144" s="100"/>
      <c r="D144" s="101"/>
      <c r="E144" s="54"/>
      <c r="F144" s="54"/>
      <c r="G144" s="100"/>
      <c r="H144" s="101"/>
      <c r="I144" s="54"/>
      <c r="J144" s="54"/>
      <c r="K144" s="54"/>
      <c r="L144" s="55"/>
      <c r="M144" s="55"/>
      <c r="N144" s="54"/>
      <c r="O144" s="56"/>
      <c r="P144" s="56"/>
      <c r="Q144" s="102"/>
      <c r="R144" s="101"/>
      <c r="S144" s="56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</row>
    <row r="145" spans="2:38" x14ac:dyDescent="0.25">
      <c r="B145" s="1"/>
      <c r="C145" s="100"/>
      <c r="D145" s="101"/>
      <c r="E145" s="54"/>
      <c r="F145" s="54"/>
      <c r="G145" s="100"/>
      <c r="H145" s="101"/>
      <c r="I145" s="54"/>
      <c r="J145" s="54"/>
      <c r="K145" s="54"/>
      <c r="L145" s="55"/>
      <c r="M145" s="55"/>
      <c r="N145" s="54"/>
      <c r="O145" s="56"/>
      <c r="P145" s="56"/>
      <c r="Q145" s="102"/>
      <c r="R145" s="101"/>
      <c r="S145" s="56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</row>
    <row r="146" spans="2:38" x14ac:dyDescent="0.25">
      <c r="B146" s="1"/>
      <c r="C146" s="100"/>
      <c r="D146" s="101"/>
      <c r="E146" s="54"/>
      <c r="F146" s="54"/>
      <c r="G146" s="100"/>
      <c r="H146" s="101"/>
      <c r="I146" s="54"/>
      <c r="J146" s="54"/>
      <c r="K146" s="54"/>
      <c r="L146" s="55"/>
      <c r="M146" s="55"/>
      <c r="N146" s="54"/>
      <c r="O146" s="56"/>
      <c r="P146" s="56"/>
      <c r="Q146" s="102"/>
      <c r="R146" s="101"/>
      <c r="S146" s="56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</row>
    <row r="147" spans="2:38" x14ac:dyDescent="0.25">
      <c r="B147" s="1"/>
      <c r="C147" s="100"/>
      <c r="D147" s="101"/>
      <c r="E147" s="54"/>
      <c r="F147" s="54"/>
      <c r="G147" s="100"/>
      <c r="H147" s="101"/>
      <c r="I147" s="54"/>
      <c r="J147" s="54"/>
      <c r="K147" s="54"/>
      <c r="L147" s="55"/>
      <c r="M147" s="55"/>
      <c r="N147" s="54"/>
      <c r="O147" s="56"/>
      <c r="P147" s="56"/>
      <c r="Q147" s="102"/>
      <c r="R147" s="101"/>
      <c r="S147" s="56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</row>
    <row r="148" spans="2:38" x14ac:dyDescent="0.25">
      <c r="B148" s="1"/>
      <c r="C148" s="100"/>
      <c r="D148" s="101"/>
      <c r="E148" s="54"/>
      <c r="F148" s="54"/>
      <c r="G148" s="100"/>
      <c r="H148" s="101"/>
      <c r="I148" s="54"/>
      <c r="J148" s="54"/>
      <c r="K148" s="54"/>
      <c r="L148" s="55"/>
      <c r="M148" s="55"/>
      <c r="N148" s="54"/>
      <c r="O148" s="56"/>
      <c r="P148" s="56"/>
      <c r="Q148" s="102"/>
      <c r="R148" s="101"/>
      <c r="S148" s="56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</row>
    <row r="149" spans="2:38" x14ac:dyDescent="0.25">
      <c r="B149" s="1"/>
      <c r="C149" s="100"/>
      <c r="D149" s="101"/>
      <c r="E149" s="54"/>
      <c r="F149" s="54"/>
      <c r="G149" s="100"/>
      <c r="H149" s="101"/>
      <c r="I149" s="54"/>
      <c r="J149" s="54"/>
      <c r="K149" s="54"/>
      <c r="L149" s="55"/>
      <c r="M149" s="55"/>
      <c r="N149" s="54"/>
      <c r="O149" s="56"/>
      <c r="P149" s="56"/>
      <c r="Q149" s="102"/>
      <c r="R149" s="101"/>
      <c r="S149" s="56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</row>
    <row r="150" spans="2:38" x14ac:dyDescent="0.25">
      <c r="B150" s="1"/>
      <c r="C150" s="100"/>
      <c r="D150" s="101"/>
      <c r="E150" s="54"/>
      <c r="F150" s="54"/>
      <c r="G150" s="100"/>
      <c r="H150" s="101"/>
      <c r="I150" s="54"/>
      <c r="J150" s="54"/>
      <c r="K150" s="54"/>
      <c r="L150" s="55"/>
      <c r="M150" s="55"/>
      <c r="N150" s="54"/>
      <c r="O150" s="56"/>
      <c r="P150" s="56"/>
      <c r="Q150" s="102"/>
      <c r="R150" s="101"/>
      <c r="S150" s="56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</row>
    <row r="151" spans="2:38" x14ac:dyDescent="0.25">
      <c r="B151" s="1"/>
      <c r="C151" s="100"/>
      <c r="D151" s="101"/>
      <c r="E151" s="54"/>
      <c r="F151" s="54"/>
      <c r="G151" s="100"/>
      <c r="H151" s="101"/>
      <c r="I151" s="54"/>
      <c r="J151" s="54"/>
      <c r="K151" s="54"/>
      <c r="L151" s="55"/>
      <c r="M151" s="55"/>
      <c r="N151" s="54"/>
      <c r="O151" s="56"/>
      <c r="P151" s="56"/>
      <c r="Q151" s="102"/>
      <c r="R151" s="101"/>
      <c r="S151" s="56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</row>
    <row r="152" spans="2:38" x14ac:dyDescent="0.25">
      <c r="B152" s="1"/>
      <c r="C152" s="100"/>
      <c r="D152" s="101"/>
      <c r="E152" s="54"/>
      <c r="F152" s="54"/>
      <c r="G152" s="100"/>
      <c r="H152" s="101"/>
      <c r="I152" s="54"/>
      <c r="J152" s="54"/>
      <c r="K152" s="54"/>
      <c r="L152" s="55"/>
      <c r="M152" s="55"/>
      <c r="N152" s="54"/>
      <c r="O152" s="56"/>
      <c r="P152" s="56"/>
      <c r="Q152" s="102"/>
      <c r="R152" s="101"/>
      <c r="S152" s="56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</row>
    <row r="153" spans="2:38" x14ac:dyDescent="0.25">
      <c r="B153" s="1"/>
      <c r="C153" s="100"/>
      <c r="D153" s="101"/>
      <c r="E153" s="54"/>
      <c r="F153" s="54"/>
      <c r="G153" s="100"/>
      <c r="H153" s="101"/>
      <c r="I153" s="54"/>
      <c r="J153" s="54"/>
      <c r="K153" s="54"/>
      <c r="L153" s="55"/>
      <c r="M153" s="55"/>
      <c r="N153" s="54"/>
      <c r="O153" s="56"/>
      <c r="P153" s="56"/>
      <c r="Q153" s="102"/>
      <c r="R153" s="101"/>
      <c r="S153" s="56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</row>
    <row r="154" spans="2:38" x14ac:dyDescent="0.25">
      <c r="B154" s="1"/>
      <c r="C154" s="100"/>
      <c r="D154" s="101"/>
      <c r="E154" s="54"/>
      <c r="F154" s="54"/>
      <c r="G154" s="100"/>
      <c r="H154" s="101"/>
      <c r="I154" s="54"/>
      <c r="J154" s="54"/>
      <c r="K154" s="54"/>
      <c r="L154" s="55"/>
      <c r="M154" s="55"/>
      <c r="N154" s="54"/>
      <c r="O154" s="56"/>
      <c r="P154" s="56"/>
      <c r="Q154" s="102"/>
      <c r="R154" s="101"/>
      <c r="S154" s="56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</row>
    <row r="155" spans="2:38" x14ac:dyDescent="0.25">
      <c r="B155" s="1"/>
      <c r="C155" s="100"/>
      <c r="D155" s="101"/>
      <c r="E155" s="54"/>
      <c r="F155" s="54"/>
      <c r="G155" s="100"/>
      <c r="H155" s="101"/>
      <c r="I155" s="54"/>
      <c r="J155" s="54"/>
      <c r="K155" s="54"/>
      <c r="L155" s="55"/>
      <c r="M155" s="55"/>
      <c r="N155" s="54"/>
      <c r="O155" s="56"/>
      <c r="P155" s="56"/>
      <c r="Q155" s="102"/>
      <c r="R155" s="101"/>
      <c r="S155" s="56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</row>
    <row r="156" spans="2:38" x14ac:dyDescent="0.25">
      <c r="B156" s="1"/>
      <c r="C156" s="100"/>
      <c r="D156" s="101"/>
      <c r="E156" s="54"/>
      <c r="F156" s="54"/>
      <c r="G156" s="100"/>
      <c r="H156" s="101"/>
      <c r="I156" s="54"/>
      <c r="J156" s="54"/>
      <c r="K156" s="54"/>
      <c r="L156" s="55"/>
      <c r="M156" s="55"/>
      <c r="N156" s="54"/>
      <c r="O156" s="56"/>
      <c r="P156" s="56"/>
      <c r="Q156" s="102"/>
      <c r="R156" s="101"/>
      <c r="S156" s="56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</row>
    <row r="157" spans="2:38" x14ac:dyDescent="0.25">
      <c r="B157" s="1"/>
      <c r="C157" s="100"/>
      <c r="D157" s="101"/>
      <c r="E157" s="54"/>
      <c r="F157" s="54"/>
      <c r="G157" s="100"/>
      <c r="H157" s="101"/>
      <c r="I157" s="54"/>
      <c r="J157" s="54"/>
      <c r="K157" s="54"/>
      <c r="L157" s="55"/>
      <c r="M157" s="55"/>
      <c r="N157" s="54"/>
      <c r="O157" s="56"/>
      <c r="P157" s="56"/>
      <c r="Q157" s="102"/>
      <c r="R157" s="101"/>
      <c r="S157" s="56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</row>
    <row r="158" spans="2:38" x14ac:dyDescent="0.25">
      <c r="B158" s="1"/>
      <c r="C158" s="100"/>
      <c r="D158" s="101"/>
      <c r="E158" s="54"/>
      <c r="F158" s="54"/>
      <c r="G158" s="100"/>
      <c r="H158" s="101"/>
      <c r="I158" s="54"/>
      <c r="J158" s="54"/>
      <c r="K158" s="54"/>
      <c r="L158" s="55"/>
      <c r="M158" s="55"/>
      <c r="N158" s="54"/>
      <c r="O158" s="56"/>
      <c r="P158" s="56"/>
      <c r="Q158" s="102"/>
      <c r="R158" s="101"/>
      <c r="S158" s="56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</row>
    <row r="159" spans="2:38" x14ac:dyDescent="0.25">
      <c r="B159" s="1"/>
      <c r="C159" s="100"/>
      <c r="D159" s="101"/>
      <c r="E159" s="54"/>
      <c r="F159" s="54"/>
      <c r="G159" s="100"/>
      <c r="H159" s="101"/>
      <c r="I159" s="54"/>
      <c r="J159" s="54"/>
      <c r="K159" s="54"/>
      <c r="L159" s="55"/>
      <c r="M159" s="55"/>
      <c r="N159" s="54"/>
      <c r="O159" s="56"/>
      <c r="P159" s="56"/>
      <c r="Q159" s="102"/>
      <c r="R159" s="101"/>
      <c r="S159" s="56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</row>
    <row r="160" spans="2:38" x14ac:dyDescent="0.25">
      <c r="B160" s="1"/>
      <c r="C160" s="100"/>
      <c r="D160" s="101"/>
      <c r="E160" s="54"/>
      <c r="F160" s="54"/>
      <c r="G160" s="100"/>
      <c r="H160" s="101"/>
      <c r="I160" s="54"/>
      <c r="J160" s="54"/>
      <c r="K160" s="54"/>
      <c r="L160" s="55"/>
      <c r="M160" s="55"/>
      <c r="N160" s="54"/>
      <c r="O160" s="56"/>
      <c r="P160" s="56"/>
      <c r="Q160" s="102"/>
      <c r="R160" s="101"/>
      <c r="S160" s="56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</row>
    <row r="161" spans="2:38" x14ac:dyDescent="0.25">
      <c r="B161" s="1"/>
      <c r="C161" s="100"/>
      <c r="D161" s="101"/>
      <c r="E161" s="54"/>
      <c r="F161" s="54"/>
      <c r="G161" s="100"/>
      <c r="H161" s="101"/>
      <c r="I161" s="54"/>
      <c r="J161" s="54"/>
      <c r="K161" s="54"/>
      <c r="L161" s="55"/>
      <c r="M161" s="55"/>
      <c r="N161" s="54"/>
      <c r="O161" s="56"/>
      <c r="P161" s="56"/>
      <c r="Q161" s="102"/>
      <c r="R161" s="101"/>
      <c r="S161" s="56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</row>
    <row r="162" spans="2:38" x14ac:dyDescent="0.25">
      <c r="B162" s="1"/>
      <c r="C162" s="100"/>
      <c r="D162" s="101"/>
      <c r="E162" s="54"/>
      <c r="F162" s="54"/>
      <c r="G162" s="100"/>
      <c r="H162" s="101"/>
      <c r="I162" s="54"/>
      <c r="J162" s="54"/>
      <c r="K162" s="54"/>
      <c r="L162" s="55"/>
      <c r="M162" s="55"/>
      <c r="N162" s="54"/>
      <c r="O162" s="56"/>
      <c r="P162" s="56"/>
      <c r="Q162" s="102"/>
      <c r="R162" s="101"/>
      <c r="S162" s="56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</row>
    <row r="163" spans="2:38" x14ac:dyDescent="0.25">
      <c r="B163" s="1"/>
      <c r="C163" s="100"/>
      <c r="D163" s="101"/>
      <c r="E163" s="54"/>
      <c r="F163" s="54"/>
      <c r="G163" s="100"/>
      <c r="H163" s="101"/>
      <c r="I163" s="54"/>
      <c r="J163" s="54"/>
      <c r="K163" s="54"/>
      <c r="L163" s="55"/>
      <c r="M163" s="55"/>
      <c r="N163" s="54"/>
      <c r="O163" s="56"/>
      <c r="P163" s="56"/>
      <c r="Q163" s="102"/>
      <c r="R163" s="101"/>
      <c r="S163" s="56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</row>
    <row r="164" spans="2:38" x14ac:dyDescent="0.25">
      <c r="B164" s="1"/>
      <c r="C164" s="100"/>
      <c r="D164" s="101"/>
      <c r="E164" s="54"/>
      <c r="F164" s="54"/>
      <c r="G164" s="100"/>
      <c r="H164" s="101"/>
      <c r="I164" s="54"/>
      <c r="J164" s="54"/>
      <c r="K164" s="54"/>
      <c r="L164" s="55"/>
      <c r="M164" s="55"/>
      <c r="N164" s="54"/>
      <c r="O164" s="56"/>
      <c r="P164" s="56"/>
      <c r="Q164" s="102"/>
      <c r="R164" s="101"/>
      <c r="S164" s="56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</row>
    <row r="165" spans="2:38" x14ac:dyDescent="0.25">
      <c r="B165" s="1"/>
      <c r="C165" s="100"/>
      <c r="D165" s="101"/>
      <c r="E165" s="54"/>
      <c r="F165" s="54"/>
      <c r="G165" s="100"/>
      <c r="H165" s="101"/>
      <c r="I165" s="54"/>
      <c r="J165" s="54"/>
      <c r="K165" s="54"/>
      <c r="L165" s="55"/>
      <c r="M165" s="55"/>
      <c r="N165" s="54"/>
      <c r="O165" s="56"/>
      <c r="P165" s="56"/>
      <c r="Q165" s="102"/>
      <c r="R165" s="101"/>
      <c r="S165" s="56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</row>
    <row r="166" spans="2:38" x14ac:dyDescent="0.25">
      <c r="B166" s="1"/>
      <c r="C166" s="100"/>
      <c r="D166" s="101"/>
      <c r="E166" s="54"/>
      <c r="F166" s="54"/>
      <c r="G166" s="100"/>
      <c r="H166" s="101"/>
      <c r="I166" s="54"/>
      <c r="J166" s="54"/>
      <c r="K166" s="54"/>
      <c r="L166" s="55"/>
      <c r="M166" s="55"/>
      <c r="N166" s="54"/>
      <c r="O166" s="56"/>
      <c r="P166" s="56"/>
      <c r="Q166" s="102"/>
      <c r="R166" s="101"/>
      <c r="S166" s="56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</row>
    <row r="167" spans="2:38" x14ac:dyDescent="0.25">
      <c r="B167" s="1"/>
      <c r="C167" s="100"/>
      <c r="D167" s="101"/>
      <c r="E167" s="54"/>
      <c r="F167" s="54"/>
      <c r="G167" s="100"/>
      <c r="H167" s="101"/>
      <c r="I167" s="54"/>
      <c r="J167" s="54"/>
      <c r="K167" s="54"/>
      <c r="L167" s="55"/>
      <c r="M167" s="55"/>
      <c r="N167" s="54"/>
      <c r="O167" s="56"/>
      <c r="P167" s="56"/>
      <c r="Q167" s="102"/>
      <c r="R167" s="101"/>
      <c r="S167" s="56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</row>
    <row r="168" spans="2:38" x14ac:dyDescent="0.25">
      <c r="B168" s="1"/>
      <c r="C168" s="100"/>
      <c r="D168" s="101"/>
      <c r="E168" s="54"/>
      <c r="F168" s="54"/>
      <c r="G168" s="100"/>
      <c r="H168" s="101"/>
      <c r="I168" s="54"/>
      <c r="J168" s="54"/>
      <c r="K168" s="54"/>
      <c r="L168" s="55"/>
      <c r="M168" s="55"/>
      <c r="N168" s="54"/>
      <c r="O168" s="56"/>
      <c r="P168" s="56"/>
      <c r="Q168" s="102"/>
      <c r="R168" s="101"/>
      <c r="S168" s="56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</row>
    <row r="169" spans="2:38" x14ac:dyDescent="0.25">
      <c r="B169" s="1"/>
      <c r="C169" s="100"/>
      <c r="D169" s="101"/>
      <c r="E169" s="54"/>
      <c r="F169" s="54"/>
      <c r="G169" s="100"/>
      <c r="H169" s="101"/>
      <c r="I169" s="54"/>
      <c r="J169" s="54"/>
      <c r="K169" s="54"/>
      <c r="L169" s="55"/>
      <c r="M169" s="55"/>
      <c r="N169" s="54"/>
      <c r="O169" s="56"/>
      <c r="P169" s="56"/>
      <c r="Q169" s="102"/>
      <c r="R169" s="101"/>
      <c r="S169" s="56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</row>
    <row r="170" spans="2:38" x14ac:dyDescent="0.25">
      <c r="B170" s="1"/>
      <c r="C170" s="100"/>
      <c r="D170" s="101"/>
      <c r="E170" s="54"/>
      <c r="F170" s="54"/>
      <c r="G170" s="100"/>
      <c r="H170" s="101"/>
      <c r="I170" s="54"/>
      <c r="J170" s="54"/>
      <c r="K170" s="54"/>
      <c r="L170" s="55"/>
      <c r="M170" s="55"/>
      <c r="N170" s="54"/>
      <c r="O170" s="56"/>
      <c r="P170" s="56"/>
      <c r="Q170" s="102"/>
      <c r="R170" s="101"/>
      <c r="S170" s="56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</row>
    <row r="171" spans="2:38" x14ac:dyDescent="0.25">
      <c r="B171" s="1"/>
      <c r="C171" s="100"/>
      <c r="D171" s="101"/>
      <c r="E171" s="54"/>
      <c r="F171" s="54"/>
      <c r="G171" s="100"/>
      <c r="H171" s="101"/>
      <c r="I171" s="54"/>
      <c r="J171" s="54"/>
      <c r="K171" s="54"/>
      <c r="L171" s="55"/>
      <c r="M171" s="55"/>
      <c r="N171" s="54"/>
      <c r="O171" s="56"/>
      <c r="P171" s="56"/>
      <c r="Q171" s="102"/>
      <c r="R171" s="101"/>
      <c r="S171" s="56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</row>
    <row r="172" spans="2:38" x14ac:dyDescent="0.25">
      <c r="B172" s="1"/>
      <c r="C172" s="100"/>
      <c r="D172" s="101"/>
      <c r="E172" s="54"/>
      <c r="F172" s="54"/>
      <c r="G172" s="100"/>
      <c r="H172" s="101"/>
      <c r="I172" s="54"/>
      <c r="J172" s="54"/>
      <c r="K172" s="54"/>
      <c r="L172" s="55"/>
      <c r="M172" s="55"/>
      <c r="N172" s="54"/>
      <c r="O172" s="56"/>
      <c r="P172" s="56"/>
      <c r="Q172" s="102"/>
      <c r="R172" s="101"/>
      <c r="S172" s="56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</row>
    <row r="173" spans="2:38" x14ac:dyDescent="0.25">
      <c r="B173" s="1"/>
      <c r="C173" s="100"/>
      <c r="D173" s="101"/>
      <c r="E173" s="54"/>
      <c r="F173" s="54"/>
      <c r="G173" s="100"/>
      <c r="H173" s="101"/>
      <c r="I173" s="54"/>
      <c r="J173" s="54"/>
      <c r="K173" s="54"/>
      <c r="L173" s="55"/>
      <c r="M173" s="55"/>
      <c r="N173" s="54"/>
      <c r="O173" s="56"/>
      <c r="P173" s="56"/>
      <c r="Q173" s="102"/>
      <c r="R173" s="101"/>
      <c r="S173" s="56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</row>
    <row r="174" spans="2:38" x14ac:dyDescent="0.25">
      <c r="B174" s="1"/>
      <c r="C174" s="100"/>
      <c r="D174" s="101"/>
      <c r="E174" s="54"/>
      <c r="F174" s="54"/>
      <c r="G174" s="100"/>
      <c r="H174" s="101"/>
      <c r="I174" s="54"/>
      <c r="J174" s="54"/>
      <c r="K174" s="54"/>
      <c r="L174" s="55"/>
      <c r="M174" s="55"/>
      <c r="N174" s="54"/>
      <c r="O174" s="56"/>
      <c r="P174" s="56"/>
      <c r="Q174" s="102"/>
      <c r="R174" s="101"/>
      <c r="S174" s="56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</row>
    <row r="175" spans="2:38" x14ac:dyDescent="0.25">
      <c r="B175" s="1"/>
      <c r="C175" s="100"/>
      <c r="D175" s="101"/>
      <c r="E175" s="54"/>
      <c r="F175" s="54"/>
      <c r="G175" s="100"/>
      <c r="H175" s="101"/>
      <c r="I175" s="54"/>
      <c r="J175" s="54"/>
      <c r="K175" s="54"/>
      <c r="L175" s="55"/>
      <c r="M175" s="55"/>
      <c r="N175" s="54"/>
      <c r="O175" s="56"/>
      <c r="P175" s="56"/>
      <c r="Q175" s="102"/>
      <c r="R175" s="101"/>
      <c r="S175" s="56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</row>
    <row r="176" spans="2:38" x14ac:dyDescent="0.25">
      <c r="B176" s="1"/>
      <c r="C176" s="100"/>
      <c r="D176" s="101"/>
      <c r="E176" s="54"/>
      <c r="F176" s="54"/>
      <c r="G176" s="100"/>
      <c r="H176" s="101"/>
      <c r="I176" s="54"/>
      <c r="J176" s="54"/>
      <c r="K176" s="54"/>
      <c r="L176" s="55"/>
      <c r="M176" s="55"/>
      <c r="N176" s="54"/>
      <c r="O176" s="56"/>
      <c r="P176" s="56"/>
      <c r="Q176" s="102"/>
      <c r="R176" s="101"/>
      <c r="S176" s="56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</row>
    <row r="177" spans="2:38" x14ac:dyDescent="0.25">
      <c r="B177" s="1"/>
      <c r="C177" s="100"/>
      <c r="D177" s="101"/>
      <c r="E177" s="54"/>
      <c r="F177" s="54"/>
      <c r="G177" s="100"/>
      <c r="H177" s="101"/>
      <c r="I177" s="54"/>
      <c r="J177" s="54"/>
      <c r="K177" s="54"/>
      <c r="L177" s="55"/>
      <c r="M177" s="55"/>
      <c r="N177" s="54"/>
      <c r="O177" s="56"/>
      <c r="P177" s="56"/>
      <c r="Q177" s="102"/>
      <c r="R177" s="101"/>
      <c r="S177" s="56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</row>
    <row r="178" spans="2:38" x14ac:dyDescent="0.25">
      <c r="B178" s="1"/>
      <c r="C178" s="100"/>
      <c r="D178" s="101"/>
      <c r="E178" s="54"/>
      <c r="F178" s="54"/>
      <c r="G178" s="100"/>
      <c r="H178" s="101"/>
      <c r="I178" s="54"/>
      <c r="J178" s="54"/>
      <c r="K178" s="54"/>
      <c r="L178" s="55"/>
      <c r="M178" s="55"/>
      <c r="N178" s="54"/>
      <c r="O178" s="56"/>
      <c r="P178" s="56"/>
      <c r="Q178" s="102"/>
      <c r="R178" s="101"/>
      <c r="S178" s="56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</row>
    <row r="179" spans="2:38" x14ac:dyDescent="0.25">
      <c r="B179" s="1"/>
      <c r="C179" s="100"/>
      <c r="D179" s="101"/>
      <c r="E179" s="54"/>
      <c r="F179" s="54"/>
      <c r="G179" s="100"/>
      <c r="H179" s="101"/>
      <c r="I179" s="54"/>
      <c r="J179" s="54"/>
      <c r="K179" s="54"/>
      <c r="L179" s="55"/>
      <c r="M179" s="55"/>
      <c r="N179" s="54"/>
      <c r="O179" s="56"/>
      <c r="P179" s="56"/>
      <c r="Q179" s="102"/>
      <c r="R179" s="101"/>
      <c r="S179" s="56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</row>
    <row r="180" spans="2:38" x14ac:dyDescent="0.25">
      <c r="B180" s="1"/>
      <c r="C180" s="100"/>
      <c r="D180" s="101"/>
      <c r="E180" s="54"/>
      <c r="F180" s="54"/>
      <c r="G180" s="100"/>
      <c r="H180" s="101"/>
      <c r="I180" s="54"/>
      <c r="J180" s="54"/>
      <c r="K180" s="54"/>
      <c r="L180" s="55"/>
      <c r="M180" s="55"/>
      <c r="N180" s="54"/>
      <c r="O180" s="56"/>
      <c r="P180" s="56"/>
      <c r="Q180" s="102"/>
      <c r="R180" s="101"/>
      <c r="S180" s="56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</row>
    <row r="181" spans="2:38" x14ac:dyDescent="0.25">
      <c r="B181" s="1"/>
      <c r="C181" s="100"/>
      <c r="D181" s="101"/>
      <c r="E181" s="54"/>
      <c r="F181" s="54"/>
      <c r="G181" s="100"/>
      <c r="H181" s="101"/>
      <c r="I181" s="54"/>
      <c r="J181" s="54"/>
      <c r="K181" s="54"/>
      <c r="L181" s="55"/>
      <c r="M181" s="55"/>
      <c r="N181" s="54"/>
      <c r="O181" s="56"/>
      <c r="P181" s="56"/>
      <c r="Q181" s="102"/>
      <c r="R181" s="101"/>
      <c r="S181" s="56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</row>
    <row r="182" spans="2:38" x14ac:dyDescent="0.25">
      <c r="B182" s="1"/>
      <c r="C182" s="100"/>
      <c r="D182" s="101"/>
      <c r="E182" s="54"/>
      <c r="F182" s="54"/>
      <c r="G182" s="100"/>
      <c r="H182" s="101"/>
      <c r="I182" s="54"/>
      <c r="J182" s="54"/>
      <c r="K182" s="54"/>
      <c r="L182" s="55"/>
      <c r="M182" s="55"/>
      <c r="N182" s="54"/>
      <c r="O182" s="56"/>
      <c r="P182" s="56"/>
      <c r="Q182" s="102"/>
      <c r="R182" s="101"/>
      <c r="S182" s="56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</row>
    <row r="183" spans="2:38" x14ac:dyDescent="0.25">
      <c r="B183" s="1"/>
      <c r="C183" s="100"/>
      <c r="D183" s="101"/>
      <c r="E183" s="54"/>
      <c r="F183" s="54"/>
      <c r="G183" s="100"/>
      <c r="H183" s="101"/>
      <c r="I183" s="54"/>
      <c r="J183" s="54"/>
      <c r="K183" s="54"/>
      <c r="L183" s="55"/>
      <c r="M183" s="55"/>
      <c r="N183" s="54"/>
      <c r="O183" s="56"/>
      <c r="P183" s="56"/>
      <c r="Q183" s="102"/>
      <c r="R183" s="101"/>
      <c r="S183" s="56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</row>
    <row r="184" spans="2:38" x14ac:dyDescent="0.25">
      <c r="B184" s="1"/>
      <c r="C184" s="100"/>
      <c r="D184" s="101"/>
      <c r="E184" s="54"/>
      <c r="F184" s="54"/>
      <c r="G184" s="100"/>
      <c r="H184" s="101"/>
      <c r="I184" s="54"/>
      <c r="J184" s="54"/>
      <c r="K184" s="54"/>
      <c r="L184" s="55"/>
      <c r="M184" s="55"/>
      <c r="N184" s="54"/>
      <c r="O184" s="56"/>
      <c r="P184" s="56"/>
      <c r="Q184" s="102"/>
      <c r="R184" s="101"/>
      <c r="S184" s="56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</row>
    <row r="185" spans="2:38" x14ac:dyDescent="0.25">
      <c r="B185" s="1"/>
      <c r="C185" s="100"/>
      <c r="D185" s="101"/>
      <c r="E185" s="54"/>
      <c r="F185" s="54"/>
      <c r="G185" s="100"/>
      <c r="H185" s="101"/>
      <c r="I185" s="54"/>
      <c r="J185" s="54"/>
      <c r="K185" s="54"/>
      <c r="L185" s="55"/>
      <c r="M185" s="55"/>
      <c r="N185" s="54"/>
      <c r="O185" s="56"/>
      <c r="P185" s="56"/>
      <c r="Q185" s="102"/>
      <c r="R185" s="101"/>
      <c r="S185" s="56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</row>
    <row r="186" spans="2:38" x14ac:dyDescent="0.25">
      <c r="B186" s="1"/>
      <c r="C186" s="100"/>
      <c r="D186" s="101"/>
      <c r="E186" s="54"/>
      <c r="F186" s="54"/>
      <c r="G186" s="100"/>
      <c r="H186" s="101"/>
      <c r="I186" s="54"/>
      <c r="J186" s="54"/>
      <c r="K186" s="54"/>
      <c r="L186" s="55"/>
      <c r="M186" s="55"/>
      <c r="N186" s="54"/>
      <c r="O186" s="56"/>
      <c r="P186" s="56"/>
      <c r="Q186" s="102"/>
      <c r="R186" s="101"/>
      <c r="S186" s="56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</row>
    <row r="187" spans="2:38" x14ac:dyDescent="0.25">
      <c r="B187" s="1"/>
      <c r="C187" s="100"/>
      <c r="D187" s="101"/>
      <c r="E187" s="54"/>
      <c r="F187" s="54"/>
      <c r="G187" s="100"/>
      <c r="H187" s="101"/>
      <c r="I187" s="54"/>
      <c r="J187" s="54"/>
      <c r="K187" s="54"/>
      <c r="L187" s="55"/>
      <c r="M187" s="55"/>
      <c r="N187" s="54"/>
      <c r="O187" s="56"/>
      <c r="P187" s="56"/>
      <c r="Q187" s="102"/>
      <c r="R187" s="101"/>
      <c r="S187" s="56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</row>
    <row r="188" spans="2:38" x14ac:dyDescent="0.25">
      <c r="B188" s="1"/>
      <c r="C188" s="100"/>
      <c r="D188" s="101"/>
      <c r="E188" s="54"/>
      <c r="F188" s="54"/>
      <c r="G188" s="100"/>
      <c r="H188" s="101"/>
      <c r="I188" s="54"/>
      <c r="J188" s="54"/>
      <c r="K188" s="54"/>
      <c r="L188" s="55"/>
      <c r="M188" s="55"/>
      <c r="N188" s="54"/>
      <c r="O188" s="56"/>
      <c r="P188" s="56"/>
      <c r="Q188" s="102"/>
      <c r="R188" s="101"/>
      <c r="S188" s="56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</row>
    <row r="189" spans="2:38" x14ac:dyDescent="0.25">
      <c r="B189" s="1"/>
      <c r="C189" s="100"/>
      <c r="D189" s="101"/>
      <c r="E189" s="54"/>
      <c r="F189" s="54"/>
      <c r="G189" s="100"/>
      <c r="H189" s="101"/>
      <c r="I189" s="54"/>
      <c r="J189" s="54"/>
      <c r="K189" s="54"/>
      <c r="L189" s="55"/>
      <c r="M189" s="55"/>
      <c r="N189" s="54"/>
      <c r="O189" s="56"/>
      <c r="P189" s="56"/>
      <c r="Q189" s="102"/>
      <c r="R189" s="101"/>
      <c r="S189" s="56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</row>
    <row r="190" spans="2:38" x14ac:dyDescent="0.25">
      <c r="B190" s="1"/>
      <c r="C190" s="100"/>
      <c r="D190" s="101"/>
      <c r="E190" s="54"/>
      <c r="F190" s="54"/>
      <c r="G190" s="100"/>
      <c r="H190" s="101"/>
      <c r="I190" s="54"/>
      <c r="J190" s="54"/>
      <c r="K190" s="54"/>
      <c r="L190" s="55"/>
      <c r="M190" s="55"/>
      <c r="N190" s="54"/>
      <c r="O190" s="56"/>
      <c r="P190" s="56"/>
      <c r="Q190" s="102"/>
      <c r="R190" s="101"/>
      <c r="S190" s="56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</row>
    <row r="191" spans="2:38" x14ac:dyDescent="0.25">
      <c r="B191" s="1"/>
      <c r="C191" s="100"/>
      <c r="D191" s="101"/>
      <c r="E191" s="54"/>
      <c r="F191" s="54"/>
      <c r="G191" s="100"/>
      <c r="H191" s="101"/>
      <c r="I191" s="54"/>
      <c r="J191" s="54"/>
      <c r="K191" s="54"/>
      <c r="L191" s="55"/>
      <c r="M191" s="55"/>
      <c r="N191" s="54"/>
      <c r="O191" s="56"/>
      <c r="P191" s="56"/>
      <c r="Q191" s="102"/>
      <c r="R191" s="101"/>
      <c r="S191" s="56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</row>
    <row r="192" spans="2:38" x14ac:dyDescent="0.25">
      <c r="B192" s="1"/>
      <c r="C192" s="100"/>
      <c r="D192" s="101"/>
      <c r="E192" s="54"/>
      <c r="F192" s="54"/>
      <c r="G192" s="100"/>
      <c r="H192" s="101"/>
      <c r="I192" s="54"/>
      <c r="J192" s="54"/>
      <c r="K192" s="54"/>
      <c r="L192" s="55"/>
      <c r="M192" s="55"/>
      <c r="N192" s="54"/>
      <c r="O192" s="56"/>
      <c r="P192" s="56"/>
      <c r="Q192" s="102"/>
      <c r="R192" s="101"/>
      <c r="S192" s="56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</row>
    <row r="193" spans="2:38" x14ac:dyDescent="0.25">
      <c r="B193" s="1"/>
      <c r="C193" s="100"/>
      <c r="D193" s="101"/>
      <c r="E193" s="54"/>
      <c r="F193" s="54"/>
      <c r="G193" s="100"/>
      <c r="H193" s="101"/>
      <c r="I193" s="54"/>
      <c r="J193" s="54"/>
      <c r="K193" s="54"/>
      <c r="L193" s="55"/>
      <c r="M193" s="55"/>
      <c r="N193" s="54"/>
      <c r="O193" s="56"/>
      <c r="P193" s="56"/>
      <c r="Q193" s="102"/>
      <c r="R193" s="101"/>
      <c r="S193" s="56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</row>
    <row r="194" spans="2:38" x14ac:dyDescent="0.25">
      <c r="B194" s="1"/>
      <c r="C194" s="100"/>
      <c r="D194" s="101"/>
      <c r="E194" s="54"/>
      <c r="F194" s="54"/>
      <c r="G194" s="100"/>
      <c r="H194" s="101"/>
      <c r="I194" s="54"/>
      <c r="J194" s="54"/>
      <c r="K194" s="54"/>
      <c r="L194" s="55"/>
      <c r="M194" s="55"/>
      <c r="N194" s="54"/>
      <c r="O194" s="56"/>
      <c r="P194" s="56"/>
      <c r="Q194" s="102"/>
      <c r="R194" s="101"/>
      <c r="S194" s="56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</row>
    <row r="195" spans="2:38" x14ac:dyDescent="0.25">
      <c r="B195" s="1"/>
      <c r="C195" s="100"/>
      <c r="D195" s="101"/>
      <c r="E195" s="54"/>
      <c r="F195" s="54"/>
      <c r="G195" s="100"/>
      <c r="H195" s="101"/>
      <c r="I195" s="54"/>
      <c r="J195" s="54"/>
      <c r="K195" s="54"/>
      <c r="L195" s="55"/>
      <c r="M195" s="55"/>
      <c r="N195" s="54"/>
      <c r="O195" s="56"/>
      <c r="P195" s="56"/>
      <c r="Q195" s="102"/>
      <c r="R195" s="101"/>
      <c r="S195" s="56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</row>
    <row r="196" spans="2:38" x14ac:dyDescent="0.25">
      <c r="B196" s="1"/>
      <c r="C196" s="100"/>
      <c r="D196" s="101"/>
      <c r="E196" s="54"/>
      <c r="F196" s="54"/>
      <c r="G196" s="100"/>
      <c r="H196" s="101"/>
      <c r="I196" s="54"/>
      <c r="J196" s="54"/>
      <c r="K196" s="54"/>
      <c r="L196" s="55"/>
      <c r="M196" s="55"/>
      <c r="N196" s="54"/>
      <c r="O196" s="56"/>
      <c r="P196" s="56"/>
      <c r="Q196" s="102"/>
      <c r="R196" s="101"/>
      <c r="S196" s="56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</row>
    <row r="197" spans="2:38" x14ac:dyDescent="0.25">
      <c r="B197" s="1"/>
      <c r="C197" s="100"/>
      <c r="D197" s="101"/>
      <c r="E197" s="54"/>
      <c r="F197" s="54"/>
      <c r="G197" s="100"/>
      <c r="H197" s="101"/>
      <c r="I197" s="54"/>
      <c r="J197" s="54"/>
      <c r="K197" s="54"/>
      <c r="L197" s="55"/>
      <c r="M197" s="55"/>
      <c r="N197" s="54"/>
      <c r="O197" s="56"/>
      <c r="P197" s="56"/>
      <c r="Q197" s="102"/>
      <c r="R197" s="101"/>
      <c r="S197" s="56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</row>
    <row r="198" spans="2:38" x14ac:dyDescent="0.25">
      <c r="B198" s="1"/>
      <c r="C198" s="100"/>
      <c r="D198" s="101"/>
      <c r="E198" s="54"/>
      <c r="F198" s="54"/>
      <c r="G198" s="100"/>
      <c r="H198" s="101"/>
      <c r="I198" s="54"/>
      <c r="J198" s="54"/>
      <c r="K198" s="54"/>
      <c r="L198" s="55"/>
      <c r="M198" s="55"/>
      <c r="N198" s="54"/>
      <c r="O198" s="56"/>
      <c r="P198" s="56"/>
      <c r="Q198" s="102"/>
      <c r="R198" s="101"/>
      <c r="S198" s="56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</row>
    <row r="199" spans="2:38" x14ac:dyDescent="0.25">
      <c r="B199" s="1"/>
      <c r="C199" s="100"/>
      <c r="D199" s="101"/>
      <c r="E199" s="54"/>
      <c r="F199" s="54"/>
      <c r="G199" s="100"/>
      <c r="H199" s="101"/>
      <c r="I199" s="54"/>
      <c r="J199" s="54"/>
      <c r="K199" s="54"/>
      <c r="L199" s="55"/>
      <c r="M199" s="55"/>
      <c r="N199" s="54"/>
      <c r="O199" s="56"/>
      <c r="P199" s="56"/>
      <c r="Q199" s="102"/>
      <c r="R199" s="101"/>
      <c r="S199" s="56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</row>
    <row r="200" spans="2:38" x14ac:dyDescent="0.25">
      <c r="B200" s="1"/>
      <c r="C200" s="100"/>
      <c r="D200" s="101"/>
      <c r="E200" s="54"/>
      <c r="F200" s="54"/>
      <c r="G200" s="100"/>
      <c r="H200" s="101"/>
      <c r="I200" s="54"/>
      <c r="J200" s="54"/>
      <c r="K200" s="54"/>
      <c r="L200" s="55"/>
      <c r="M200" s="55"/>
      <c r="N200" s="54"/>
      <c r="O200" s="56"/>
      <c r="P200" s="56"/>
      <c r="Q200" s="102"/>
      <c r="R200" s="101"/>
      <c r="S200" s="56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</row>
    <row r="201" spans="2:38" x14ac:dyDescent="0.25">
      <c r="B201" s="1"/>
      <c r="C201" s="100"/>
      <c r="D201" s="101"/>
      <c r="E201" s="54"/>
      <c r="F201" s="54"/>
      <c r="G201" s="100"/>
      <c r="H201" s="101"/>
      <c r="I201" s="54"/>
      <c r="J201" s="54"/>
      <c r="K201" s="54"/>
      <c r="L201" s="55"/>
      <c r="M201" s="55"/>
      <c r="N201" s="54"/>
      <c r="O201" s="56"/>
      <c r="P201" s="56"/>
      <c r="Q201" s="102"/>
      <c r="R201" s="101"/>
      <c r="S201" s="56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</row>
    <row r="202" spans="2:38" x14ac:dyDescent="0.25">
      <c r="B202" s="1"/>
      <c r="C202" s="100"/>
      <c r="D202" s="101"/>
      <c r="E202" s="54"/>
      <c r="F202" s="54"/>
      <c r="G202" s="100"/>
      <c r="H202" s="101"/>
      <c r="I202" s="54"/>
      <c r="J202" s="54"/>
      <c r="K202" s="54"/>
      <c r="L202" s="55"/>
      <c r="M202" s="55"/>
      <c r="N202" s="54"/>
      <c r="O202" s="56"/>
      <c r="P202" s="56"/>
      <c r="Q202" s="102"/>
      <c r="R202" s="101"/>
      <c r="S202" s="56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</row>
    <row r="203" spans="2:38" x14ac:dyDescent="0.25">
      <c r="B203" s="1"/>
      <c r="C203" s="100"/>
      <c r="D203" s="101"/>
      <c r="E203" s="54"/>
      <c r="F203" s="54"/>
      <c r="G203" s="100"/>
      <c r="H203" s="101"/>
      <c r="I203" s="54"/>
      <c r="J203" s="54"/>
      <c r="K203" s="54"/>
      <c r="L203" s="55"/>
      <c r="M203" s="55"/>
      <c r="N203" s="54"/>
      <c r="O203" s="56"/>
      <c r="P203" s="56"/>
      <c r="Q203" s="102"/>
      <c r="R203" s="101"/>
      <c r="S203" s="56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</row>
    <row r="204" spans="2:38" x14ac:dyDescent="0.25">
      <c r="B204" s="1"/>
      <c r="C204" s="100"/>
      <c r="D204" s="101"/>
      <c r="E204" s="54"/>
      <c r="F204" s="54"/>
      <c r="G204" s="100"/>
      <c r="H204" s="101"/>
      <c r="I204" s="54"/>
      <c r="J204" s="54"/>
      <c r="K204" s="54"/>
      <c r="L204" s="55"/>
      <c r="M204" s="55"/>
      <c r="N204" s="54"/>
      <c r="O204" s="56"/>
      <c r="P204" s="56"/>
      <c r="Q204" s="102"/>
      <c r="R204" s="101"/>
      <c r="S204" s="56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</row>
    <row r="205" spans="2:38" x14ac:dyDescent="0.25">
      <c r="B205" s="1"/>
      <c r="C205" s="100"/>
      <c r="D205" s="101"/>
      <c r="E205" s="54"/>
      <c r="F205" s="54"/>
      <c r="G205" s="100"/>
      <c r="H205" s="101"/>
      <c r="I205" s="54"/>
      <c r="J205" s="54"/>
      <c r="K205" s="54"/>
      <c r="L205" s="55"/>
      <c r="M205" s="55"/>
      <c r="N205" s="54"/>
      <c r="O205" s="56"/>
      <c r="P205" s="56"/>
      <c r="Q205" s="102"/>
      <c r="R205" s="101"/>
      <c r="S205" s="56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</row>
    <row r="206" spans="2:38" x14ac:dyDescent="0.25">
      <c r="B206" s="1"/>
      <c r="C206" s="100"/>
      <c r="D206" s="101"/>
      <c r="E206" s="54"/>
      <c r="F206" s="54"/>
      <c r="G206" s="100"/>
      <c r="H206" s="101"/>
      <c r="I206" s="54"/>
      <c r="J206" s="54"/>
      <c r="K206" s="54"/>
      <c r="L206" s="55"/>
      <c r="M206" s="55"/>
      <c r="N206" s="54"/>
      <c r="O206" s="56"/>
      <c r="P206" s="56"/>
      <c r="Q206" s="102"/>
      <c r="R206" s="101"/>
      <c r="S206" s="56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</row>
    <row r="207" spans="2:38" x14ac:dyDescent="0.25">
      <c r="B207" s="1"/>
      <c r="C207" s="100"/>
      <c r="D207" s="101"/>
      <c r="E207" s="54"/>
      <c r="F207" s="54"/>
      <c r="G207" s="100"/>
      <c r="H207" s="101"/>
      <c r="I207" s="54"/>
      <c r="J207" s="54"/>
      <c r="K207" s="54"/>
      <c r="L207" s="55"/>
      <c r="M207" s="55"/>
      <c r="N207" s="54"/>
      <c r="O207" s="56"/>
      <c r="P207" s="56"/>
      <c r="Q207" s="102"/>
      <c r="R207" s="101"/>
      <c r="S207" s="56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</row>
    <row r="208" spans="2:38" x14ac:dyDescent="0.25">
      <c r="B208" s="1"/>
      <c r="C208" s="100"/>
      <c r="D208" s="101"/>
      <c r="E208" s="54"/>
      <c r="F208" s="54"/>
      <c r="G208" s="100"/>
      <c r="H208" s="101"/>
      <c r="I208" s="54"/>
      <c r="J208" s="54"/>
      <c r="K208" s="54"/>
      <c r="L208" s="55"/>
      <c r="M208" s="55"/>
      <c r="N208" s="54"/>
      <c r="O208" s="56"/>
      <c r="P208" s="56"/>
      <c r="Q208" s="102"/>
      <c r="R208" s="101"/>
      <c r="S208" s="56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</row>
    <row r="209" spans="2:38" x14ac:dyDescent="0.25">
      <c r="B209" s="1"/>
      <c r="C209" s="100"/>
      <c r="D209" s="101"/>
      <c r="E209" s="54"/>
      <c r="F209" s="54"/>
      <c r="G209" s="100"/>
      <c r="H209" s="101"/>
      <c r="I209" s="54"/>
      <c r="J209" s="54"/>
      <c r="K209" s="54"/>
      <c r="L209" s="55"/>
      <c r="M209" s="55"/>
      <c r="N209" s="54"/>
      <c r="O209" s="56"/>
      <c r="P209" s="56"/>
      <c r="Q209" s="102"/>
      <c r="R209" s="101"/>
      <c r="S209" s="56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</row>
    <row r="210" spans="2:38" x14ac:dyDescent="0.25">
      <c r="B210" s="1"/>
      <c r="C210" s="100"/>
      <c r="D210" s="101"/>
      <c r="E210" s="54"/>
      <c r="F210" s="54"/>
      <c r="G210" s="100"/>
      <c r="H210" s="101"/>
      <c r="I210" s="54"/>
      <c r="J210" s="54"/>
      <c r="K210" s="54"/>
      <c r="L210" s="55"/>
      <c r="M210" s="55"/>
      <c r="N210" s="54"/>
      <c r="O210" s="56"/>
      <c r="P210" s="56"/>
      <c r="Q210" s="102"/>
      <c r="R210" s="101"/>
      <c r="S210" s="56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</row>
    <row r="211" spans="2:38" x14ac:dyDescent="0.25">
      <c r="B211" s="1"/>
      <c r="C211" s="100"/>
      <c r="D211" s="101"/>
      <c r="E211" s="54"/>
      <c r="F211" s="54"/>
      <c r="G211" s="100"/>
      <c r="H211" s="101"/>
      <c r="I211" s="54"/>
      <c r="J211" s="54"/>
      <c r="K211" s="54"/>
      <c r="L211" s="55"/>
      <c r="M211" s="55"/>
      <c r="N211" s="54"/>
      <c r="O211" s="56"/>
      <c r="P211" s="56"/>
      <c r="Q211" s="102"/>
      <c r="R211" s="101"/>
      <c r="S211" s="56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</row>
    <row r="212" spans="2:38" x14ac:dyDescent="0.25">
      <c r="B212" s="1"/>
      <c r="C212" s="100"/>
      <c r="D212" s="101"/>
      <c r="E212" s="54"/>
      <c r="F212" s="54"/>
      <c r="G212" s="100"/>
      <c r="H212" s="101"/>
      <c r="I212" s="54"/>
      <c r="J212" s="54"/>
      <c r="K212" s="54"/>
      <c r="L212" s="55"/>
      <c r="M212" s="55"/>
      <c r="N212" s="54"/>
      <c r="O212" s="56"/>
      <c r="P212" s="56"/>
      <c r="Q212" s="102"/>
      <c r="R212" s="101"/>
      <c r="S212" s="56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</row>
    <row r="213" spans="2:38" x14ac:dyDescent="0.25">
      <c r="B213" s="1"/>
      <c r="C213" s="100"/>
      <c r="D213" s="101"/>
      <c r="E213" s="54"/>
      <c r="F213" s="54"/>
      <c r="G213" s="100"/>
      <c r="H213" s="101"/>
      <c r="I213" s="54"/>
      <c r="J213" s="54"/>
      <c r="K213" s="54"/>
      <c r="L213" s="55"/>
      <c r="M213" s="55"/>
      <c r="N213" s="54"/>
      <c r="O213" s="56"/>
      <c r="P213" s="56"/>
      <c r="Q213" s="102"/>
      <c r="R213" s="101"/>
      <c r="S213" s="56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</row>
    <row r="214" spans="2:38" x14ac:dyDescent="0.25">
      <c r="B214" s="1"/>
      <c r="C214" s="100"/>
      <c r="D214" s="101"/>
      <c r="E214" s="54"/>
      <c r="F214" s="54"/>
      <c r="G214" s="100"/>
      <c r="H214" s="101"/>
      <c r="I214" s="54"/>
      <c r="J214" s="54"/>
      <c r="K214" s="54"/>
      <c r="L214" s="55"/>
      <c r="M214" s="55"/>
      <c r="N214" s="54"/>
      <c r="O214" s="56"/>
      <c r="P214" s="56"/>
      <c r="Q214" s="102"/>
      <c r="R214" s="101"/>
      <c r="S214" s="56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</row>
    <row r="215" spans="2:38" x14ac:dyDescent="0.25">
      <c r="B215" s="1"/>
      <c r="C215" s="100"/>
      <c r="D215" s="101"/>
      <c r="E215" s="54"/>
      <c r="F215" s="54"/>
      <c r="G215" s="100"/>
      <c r="H215" s="101"/>
      <c r="I215" s="54"/>
      <c r="J215" s="54"/>
      <c r="K215" s="54"/>
      <c r="L215" s="55"/>
      <c r="M215" s="55"/>
      <c r="N215" s="54"/>
      <c r="O215" s="56"/>
      <c r="P215" s="56"/>
      <c r="Q215" s="102"/>
      <c r="R215" s="101"/>
      <c r="S215" s="56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</row>
    <row r="216" spans="2:38" x14ac:dyDescent="0.25">
      <c r="B216" s="1"/>
      <c r="C216" s="100"/>
      <c r="D216" s="101"/>
      <c r="E216" s="54"/>
      <c r="F216" s="54"/>
      <c r="G216" s="100"/>
      <c r="H216" s="101"/>
      <c r="I216" s="54"/>
      <c r="J216" s="54"/>
      <c r="K216" s="54"/>
      <c r="L216" s="55"/>
      <c r="M216" s="55"/>
      <c r="N216" s="54"/>
      <c r="O216" s="56"/>
      <c r="P216" s="56"/>
      <c r="Q216" s="102"/>
      <c r="R216" s="101"/>
      <c r="S216" s="56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</row>
    <row r="217" spans="2:38" x14ac:dyDescent="0.25">
      <c r="B217" s="1"/>
      <c r="C217" s="100"/>
      <c r="D217" s="101"/>
      <c r="E217" s="54"/>
      <c r="F217" s="54"/>
      <c r="G217" s="100"/>
      <c r="H217" s="101"/>
      <c r="I217" s="54"/>
      <c r="J217" s="54"/>
      <c r="K217" s="54"/>
      <c r="L217" s="55"/>
      <c r="M217" s="55"/>
      <c r="N217" s="54"/>
      <c r="O217" s="56"/>
      <c r="P217" s="56"/>
      <c r="Q217" s="102"/>
      <c r="R217" s="101"/>
      <c r="S217" s="56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</row>
    <row r="218" spans="2:38" x14ac:dyDescent="0.25">
      <c r="B218" s="1"/>
      <c r="C218" s="100"/>
      <c r="D218" s="101"/>
      <c r="E218" s="54"/>
      <c r="F218" s="54"/>
      <c r="G218" s="100"/>
      <c r="H218" s="101"/>
      <c r="I218" s="54"/>
      <c r="J218" s="54"/>
      <c r="K218" s="54"/>
      <c r="L218" s="55"/>
      <c r="M218" s="55"/>
      <c r="N218" s="54"/>
      <c r="O218" s="56"/>
      <c r="P218" s="56"/>
      <c r="Q218" s="102"/>
      <c r="R218" s="101"/>
      <c r="S218" s="56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</row>
    <row r="219" spans="2:38" x14ac:dyDescent="0.25">
      <c r="B219" s="1"/>
      <c r="C219" s="100"/>
      <c r="D219" s="101"/>
      <c r="E219" s="54"/>
      <c r="F219" s="54"/>
      <c r="G219" s="100"/>
      <c r="H219" s="101"/>
      <c r="I219" s="54"/>
      <c r="J219" s="54"/>
      <c r="K219" s="54"/>
      <c r="L219" s="55"/>
      <c r="M219" s="55"/>
      <c r="N219" s="54"/>
      <c r="O219" s="56"/>
      <c r="P219" s="56"/>
      <c r="Q219" s="102"/>
      <c r="R219" s="101"/>
      <c r="S219" s="56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</row>
    <row r="220" spans="2:38" x14ac:dyDescent="0.25">
      <c r="B220" s="1"/>
      <c r="C220" s="100"/>
      <c r="D220" s="101"/>
      <c r="E220" s="54"/>
      <c r="F220" s="54"/>
      <c r="G220" s="100"/>
      <c r="H220" s="101"/>
      <c r="I220" s="54"/>
      <c r="J220" s="54"/>
      <c r="K220" s="54"/>
      <c r="L220" s="55"/>
      <c r="M220" s="55"/>
      <c r="N220" s="54"/>
      <c r="O220" s="56"/>
      <c r="P220" s="56"/>
      <c r="Q220" s="102"/>
      <c r="R220" s="101"/>
      <c r="S220" s="56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</row>
    <row r="221" spans="2:38" x14ac:dyDescent="0.25">
      <c r="B221" s="1"/>
      <c r="C221" s="100"/>
      <c r="D221" s="101"/>
      <c r="E221" s="54"/>
      <c r="F221" s="54"/>
      <c r="G221" s="100"/>
      <c r="H221" s="101"/>
      <c r="I221" s="54"/>
      <c r="J221" s="54"/>
      <c r="K221" s="54"/>
      <c r="L221" s="55"/>
      <c r="M221" s="55"/>
      <c r="N221" s="54"/>
      <c r="O221" s="56"/>
      <c r="P221" s="56"/>
      <c r="Q221" s="102"/>
      <c r="R221" s="101"/>
      <c r="S221" s="56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</row>
    <row r="222" spans="2:38" x14ac:dyDescent="0.25">
      <c r="B222" s="1"/>
      <c r="C222" s="100"/>
      <c r="D222" s="101"/>
      <c r="E222" s="54"/>
      <c r="F222" s="54"/>
      <c r="G222" s="100"/>
      <c r="H222" s="101"/>
      <c r="I222" s="54"/>
      <c r="J222" s="54"/>
      <c r="K222" s="54"/>
      <c r="L222" s="55"/>
      <c r="M222" s="55"/>
      <c r="N222" s="54"/>
      <c r="O222" s="56"/>
      <c r="P222" s="56"/>
      <c r="Q222" s="102"/>
      <c r="R222" s="101"/>
      <c r="S222" s="56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</row>
    <row r="223" spans="2:38" x14ac:dyDescent="0.25">
      <c r="B223" s="1"/>
      <c r="C223" s="100"/>
      <c r="D223" s="101"/>
      <c r="E223" s="54"/>
      <c r="F223" s="54"/>
      <c r="G223" s="100"/>
      <c r="H223" s="101"/>
      <c r="I223" s="54"/>
      <c r="J223" s="54"/>
      <c r="K223" s="54"/>
      <c r="L223" s="55"/>
      <c r="M223" s="55"/>
      <c r="N223" s="54"/>
      <c r="O223" s="56"/>
      <c r="P223" s="56"/>
      <c r="Q223" s="102"/>
      <c r="R223" s="101"/>
      <c r="S223" s="56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</row>
    <row r="224" spans="2:38" x14ac:dyDescent="0.25">
      <c r="B224" s="1"/>
      <c r="C224" s="100"/>
      <c r="D224" s="101"/>
      <c r="E224" s="54"/>
      <c r="F224" s="54"/>
      <c r="G224" s="100"/>
      <c r="H224" s="101"/>
      <c r="I224" s="54"/>
      <c r="J224" s="54"/>
      <c r="K224" s="54"/>
      <c r="L224" s="55"/>
      <c r="M224" s="55"/>
      <c r="N224" s="54"/>
      <c r="O224" s="56"/>
      <c r="P224" s="56"/>
      <c r="Q224" s="102"/>
      <c r="R224" s="101"/>
      <c r="S224" s="56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</row>
    <row r="225" spans="2:38" x14ac:dyDescent="0.25">
      <c r="B225" s="1"/>
      <c r="C225" s="100"/>
      <c r="D225" s="101"/>
      <c r="E225" s="54"/>
      <c r="F225" s="54"/>
      <c r="G225" s="100"/>
      <c r="H225" s="101"/>
      <c r="I225" s="54"/>
      <c r="J225" s="54"/>
      <c r="K225" s="54"/>
      <c r="L225" s="55"/>
      <c r="M225" s="55"/>
      <c r="N225" s="54"/>
      <c r="O225" s="56"/>
      <c r="P225" s="56"/>
      <c r="Q225" s="102"/>
      <c r="R225" s="101"/>
      <c r="S225" s="56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</row>
    <row r="226" spans="2:38" x14ac:dyDescent="0.25">
      <c r="B226" s="1"/>
      <c r="C226" s="100"/>
      <c r="D226" s="101"/>
      <c r="E226" s="54"/>
      <c r="F226" s="54"/>
      <c r="G226" s="100"/>
      <c r="H226" s="101"/>
      <c r="I226" s="54"/>
      <c r="J226" s="54"/>
      <c r="K226" s="54"/>
      <c r="L226" s="55"/>
      <c r="M226" s="55"/>
      <c r="N226" s="54"/>
      <c r="O226" s="56"/>
      <c r="P226" s="56"/>
      <c r="Q226" s="102"/>
      <c r="R226" s="101"/>
      <c r="S226" s="56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</row>
    <row r="227" spans="2:38" x14ac:dyDescent="0.25">
      <c r="B227" s="1"/>
      <c r="C227" s="100"/>
      <c r="D227" s="101"/>
      <c r="E227" s="54"/>
      <c r="F227" s="54"/>
      <c r="G227" s="100"/>
      <c r="H227" s="101"/>
      <c r="I227" s="54"/>
      <c r="J227" s="54"/>
      <c r="K227" s="54"/>
      <c r="L227" s="55"/>
      <c r="M227" s="55"/>
      <c r="N227" s="54"/>
      <c r="O227" s="56"/>
      <c r="P227" s="56"/>
      <c r="Q227" s="102"/>
      <c r="R227" s="101"/>
      <c r="S227" s="56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</row>
    <row r="228" spans="2:38" x14ac:dyDescent="0.25">
      <c r="B228" s="1"/>
      <c r="C228" s="100"/>
      <c r="D228" s="101"/>
      <c r="E228" s="54"/>
      <c r="F228" s="54"/>
      <c r="G228" s="100"/>
      <c r="H228" s="101"/>
      <c r="I228" s="54"/>
      <c r="J228" s="54"/>
      <c r="K228" s="54"/>
      <c r="L228" s="55"/>
      <c r="M228" s="55"/>
      <c r="N228" s="54"/>
      <c r="O228" s="56"/>
      <c r="P228" s="56"/>
      <c r="Q228" s="102"/>
      <c r="R228" s="101"/>
      <c r="S228" s="56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</row>
    <row r="229" spans="2:38" x14ac:dyDescent="0.25">
      <c r="B229" s="1"/>
      <c r="C229" s="100"/>
      <c r="D229" s="101"/>
      <c r="E229" s="54"/>
      <c r="F229" s="54"/>
      <c r="G229" s="100"/>
      <c r="H229" s="101"/>
      <c r="I229" s="54"/>
      <c r="J229" s="54"/>
      <c r="K229" s="54"/>
      <c r="L229" s="55"/>
      <c r="M229" s="55"/>
      <c r="N229" s="54"/>
      <c r="O229" s="56"/>
      <c r="P229" s="56"/>
      <c r="Q229" s="102"/>
      <c r="R229" s="101"/>
      <c r="S229" s="56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</row>
    <row r="230" spans="2:38" x14ac:dyDescent="0.25">
      <c r="B230" s="1"/>
      <c r="C230" s="100"/>
      <c r="D230" s="101"/>
      <c r="E230" s="54"/>
      <c r="F230" s="54"/>
      <c r="G230" s="100"/>
      <c r="H230" s="101"/>
      <c r="I230" s="54"/>
      <c r="J230" s="54"/>
      <c r="K230" s="54"/>
      <c r="L230" s="55"/>
      <c r="M230" s="55"/>
      <c r="N230" s="54"/>
      <c r="O230" s="56"/>
      <c r="P230" s="56"/>
      <c r="Q230" s="102"/>
      <c r="R230" s="101"/>
      <c r="S230" s="56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</row>
    <row r="231" spans="2:38" x14ac:dyDescent="0.25">
      <c r="B231" s="1"/>
      <c r="C231" s="100"/>
      <c r="D231" s="101"/>
      <c r="E231" s="54"/>
      <c r="F231" s="54"/>
      <c r="G231" s="100"/>
      <c r="H231" s="101"/>
      <c r="I231" s="54"/>
      <c r="J231" s="54"/>
      <c r="K231" s="54"/>
      <c r="L231" s="55"/>
      <c r="M231" s="55"/>
      <c r="N231" s="54"/>
      <c r="O231" s="56"/>
      <c r="P231" s="56"/>
      <c r="Q231" s="102"/>
      <c r="R231" s="101"/>
      <c r="S231" s="56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</row>
    <row r="232" spans="2:38" x14ac:dyDescent="0.25">
      <c r="B232" s="1"/>
      <c r="C232" s="100"/>
      <c r="D232" s="101"/>
      <c r="E232" s="54"/>
      <c r="F232" s="54"/>
      <c r="G232" s="100"/>
      <c r="H232" s="101"/>
      <c r="I232" s="54"/>
      <c r="J232" s="54"/>
      <c r="K232" s="54"/>
      <c r="L232" s="55"/>
      <c r="M232" s="55"/>
      <c r="N232" s="54"/>
      <c r="O232" s="56"/>
      <c r="P232" s="56"/>
      <c r="Q232" s="102"/>
      <c r="R232" s="101"/>
      <c r="S232" s="56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</row>
    <row r="233" spans="2:38" x14ac:dyDescent="0.25">
      <c r="B233" s="1"/>
      <c r="C233" s="100"/>
      <c r="D233" s="101"/>
      <c r="E233" s="54"/>
      <c r="F233" s="54"/>
      <c r="G233" s="100"/>
      <c r="H233" s="101"/>
      <c r="I233" s="54"/>
      <c r="J233" s="54"/>
      <c r="K233" s="54"/>
      <c r="L233" s="55"/>
      <c r="M233" s="55"/>
      <c r="N233" s="54"/>
      <c r="O233" s="56"/>
      <c r="P233" s="56"/>
      <c r="Q233" s="102"/>
      <c r="R233" s="101"/>
      <c r="S233" s="56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</row>
    <row r="234" spans="2:38" x14ac:dyDescent="0.25">
      <c r="B234" s="1"/>
      <c r="C234" s="100"/>
      <c r="D234" s="101"/>
      <c r="E234" s="54"/>
      <c r="F234" s="54"/>
      <c r="G234" s="100"/>
      <c r="H234" s="101"/>
      <c r="I234" s="54"/>
      <c r="J234" s="54"/>
      <c r="K234" s="54"/>
      <c r="L234" s="55"/>
      <c r="M234" s="55"/>
      <c r="N234" s="54"/>
      <c r="O234" s="56"/>
      <c r="P234" s="56"/>
      <c r="Q234" s="102"/>
      <c r="R234" s="101"/>
      <c r="S234" s="56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</row>
    <row r="235" spans="2:38" x14ac:dyDescent="0.25">
      <c r="B235" s="1"/>
      <c r="C235" s="100"/>
      <c r="D235" s="101"/>
      <c r="E235" s="54"/>
      <c r="F235" s="54"/>
      <c r="G235" s="100"/>
      <c r="H235" s="101"/>
      <c r="I235" s="54"/>
      <c r="J235" s="54"/>
      <c r="K235" s="54"/>
      <c r="L235" s="55"/>
      <c r="M235" s="55"/>
      <c r="N235" s="54"/>
      <c r="O235" s="56"/>
      <c r="P235" s="56"/>
      <c r="Q235" s="102"/>
      <c r="R235" s="101"/>
      <c r="S235" s="56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</row>
    <row r="236" spans="2:38" x14ac:dyDescent="0.25">
      <c r="B236" s="1"/>
      <c r="C236" s="100"/>
      <c r="D236" s="101"/>
      <c r="E236" s="54"/>
      <c r="F236" s="54"/>
      <c r="G236" s="100"/>
      <c r="H236" s="101"/>
      <c r="I236" s="54"/>
      <c r="J236" s="54"/>
      <c r="K236" s="54"/>
      <c r="L236" s="55"/>
      <c r="M236" s="55"/>
      <c r="N236" s="54"/>
      <c r="O236" s="56"/>
      <c r="P236" s="56"/>
      <c r="Q236" s="102"/>
      <c r="R236" s="101"/>
      <c r="S236" s="56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</row>
    <row r="237" spans="2:38" x14ac:dyDescent="0.25">
      <c r="B237" s="1"/>
      <c r="C237" s="100"/>
      <c r="D237" s="101"/>
      <c r="E237" s="54"/>
      <c r="F237" s="54"/>
      <c r="G237" s="100"/>
      <c r="H237" s="101"/>
      <c r="I237" s="54"/>
      <c r="J237" s="54"/>
      <c r="K237" s="54"/>
      <c r="L237" s="55"/>
      <c r="M237" s="55"/>
      <c r="N237" s="54"/>
      <c r="O237" s="56"/>
      <c r="P237" s="56"/>
      <c r="Q237" s="102"/>
      <c r="R237" s="101"/>
      <c r="S237" s="56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</row>
    <row r="238" spans="2:38" x14ac:dyDescent="0.25">
      <c r="B238" s="1"/>
      <c r="C238" s="100"/>
      <c r="D238" s="101"/>
      <c r="E238" s="54"/>
      <c r="F238" s="54"/>
      <c r="G238" s="100"/>
      <c r="H238" s="101"/>
      <c r="I238" s="54"/>
      <c r="J238" s="54"/>
      <c r="K238" s="54"/>
      <c r="L238" s="55"/>
      <c r="M238" s="55"/>
      <c r="N238" s="54"/>
      <c r="O238" s="56"/>
      <c r="P238" s="56"/>
      <c r="Q238" s="102"/>
      <c r="R238" s="101"/>
      <c r="S238" s="56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</row>
    <row r="239" spans="2:38" x14ac:dyDescent="0.25">
      <c r="B239" s="1"/>
      <c r="C239" s="100"/>
      <c r="D239" s="101"/>
      <c r="E239" s="54"/>
      <c r="F239" s="54"/>
      <c r="G239" s="100"/>
      <c r="H239" s="101"/>
      <c r="I239" s="54"/>
      <c r="J239" s="54"/>
      <c r="K239" s="54"/>
      <c r="L239" s="55"/>
      <c r="M239" s="55"/>
      <c r="N239" s="54"/>
      <c r="O239" s="56"/>
      <c r="P239" s="56"/>
      <c r="Q239" s="102"/>
      <c r="R239" s="101"/>
      <c r="S239" s="56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</row>
    <row r="240" spans="2:38" x14ac:dyDescent="0.25">
      <c r="B240" s="1"/>
      <c r="C240" s="100"/>
      <c r="D240" s="101"/>
      <c r="E240" s="54"/>
      <c r="F240" s="54"/>
      <c r="G240" s="100"/>
      <c r="H240" s="101"/>
      <c r="I240" s="54"/>
      <c r="J240" s="54"/>
      <c r="K240" s="54"/>
      <c r="L240" s="55"/>
      <c r="M240" s="55"/>
      <c r="N240" s="54"/>
      <c r="O240" s="56"/>
      <c r="P240" s="56"/>
      <c r="Q240" s="102"/>
      <c r="R240" s="101"/>
      <c r="S240" s="56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</row>
    <row r="241" spans="2:38" x14ac:dyDescent="0.25">
      <c r="B241" s="1"/>
      <c r="C241" s="100"/>
      <c r="D241" s="101"/>
      <c r="E241" s="54"/>
      <c r="F241" s="54"/>
      <c r="G241" s="100"/>
      <c r="H241" s="101"/>
      <c r="I241" s="54"/>
      <c r="J241" s="54"/>
      <c r="K241" s="54"/>
      <c r="L241" s="55"/>
      <c r="M241" s="55"/>
      <c r="N241" s="54"/>
      <c r="O241" s="56"/>
      <c r="P241" s="56"/>
      <c r="Q241" s="102"/>
      <c r="R241" s="101"/>
      <c r="S241" s="56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</row>
    <row r="242" spans="2:38" x14ac:dyDescent="0.25">
      <c r="B242" s="1"/>
      <c r="C242" s="100"/>
      <c r="D242" s="101"/>
      <c r="E242" s="54"/>
      <c r="F242" s="54"/>
      <c r="G242" s="100"/>
      <c r="H242" s="101"/>
      <c r="I242" s="54"/>
      <c r="J242" s="54"/>
      <c r="K242" s="54"/>
      <c r="L242" s="55"/>
      <c r="M242" s="55"/>
      <c r="N242" s="54"/>
      <c r="O242" s="56"/>
      <c r="P242" s="56"/>
      <c r="Q242" s="102"/>
      <c r="R242" s="101"/>
      <c r="S242" s="56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</row>
    <row r="243" spans="2:38" x14ac:dyDescent="0.25">
      <c r="B243" s="1"/>
      <c r="C243" s="100"/>
      <c r="D243" s="101"/>
      <c r="E243" s="54"/>
      <c r="F243" s="54"/>
      <c r="G243" s="100"/>
      <c r="H243" s="101"/>
      <c r="I243" s="54"/>
      <c r="J243" s="54"/>
      <c r="K243" s="54"/>
      <c r="L243" s="55"/>
      <c r="M243" s="55"/>
      <c r="N243" s="54"/>
      <c r="O243" s="56"/>
      <c r="P243" s="56"/>
      <c r="Q243" s="102"/>
      <c r="R243" s="101"/>
      <c r="S243" s="56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</row>
    <row r="244" spans="2:38" x14ac:dyDescent="0.25">
      <c r="B244" s="1"/>
      <c r="C244" s="100"/>
      <c r="D244" s="101"/>
      <c r="E244" s="54"/>
      <c r="F244" s="54"/>
      <c r="G244" s="100"/>
      <c r="H244" s="101"/>
      <c r="I244" s="54"/>
      <c r="J244" s="54"/>
      <c r="K244" s="54"/>
      <c r="L244" s="55"/>
      <c r="M244" s="55"/>
      <c r="N244" s="54"/>
      <c r="O244" s="56"/>
      <c r="P244" s="56"/>
      <c r="Q244" s="102"/>
      <c r="R244" s="101"/>
      <c r="S244" s="56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</row>
    <row r="245" spans="2:38" x14ac:dyDescent="0.25">
      <c r="B245" s="1"/>
      <c r="C245" s="100"/>
      <c r="D245" s="101"/>
      <c r="E245" s="54"/>
      <c r="F245" s="54"/>
      <c r="G245" s="100"/>
      <c r="H245" s="101"/>
      <c r="I245" s="54"/>
      <c r="J245" s="54"/>
      <c r="K245" s="54"/>
      <c r="L245" s="55"/>
      <c r="M245" s="55"/>
      <c r="N245" s="54"/>
      <c r="O245" s="56"/>
      <c r="P245" s="56"/>
      <c r="Q245" s="102"/>
      <c r="R245" s="101"/>
      <c r="S245" s="56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</row>
    <row r="246" spans="2:38" x14ac:dyDescent="0.25">
      <c r="B246" s="1"/>
      <c r="C246" s="100"/>
      <c r="D246" s="101"/>
      <c r="E246" s="54"/>
      <c r="F246" s="54"/>
      <c r="G246" s="100"/>
      <c r="H246" s="101"/>
      <c r="I246" s="54"/>
      <c r="J246" s="54"/>
      <c r="K246" s="54"/>
      <c r="L246" s="55"/>
      <c r="M246" s="55"/>
      <c r="N246" s="54"/>
      <c r="O246" s="56"/>
      <c r="P246" s="56"/>
      <c r="Q246" s="102"/>
      <c r="R246" s="101"/>
      <c r="S246" s="56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</row>
    <row r="247" spans="2:38" x14ac:dyDescent="0.25">
      <c r="B247" s="1"/>
      <c r="C247" s="100"/>
      <c r="D247" s="101"/>
      <c r="E247" s="54"/>
      <c r="F247" s="54"/>
      <c r="G247" s="100"/>
      <c r="H247" s="101"/>
      <c r="I247" s="54"/>
      <c r="J247" s="54"/>
      <c r="K247" s="54"/>
      <c r="L247" s="55"/>
      <c r="M247" s="55"/>
      <c r="N247" s="54"/>
      <c r="O247" s="56"/>
      <c r="P247" s="56"/>
      <c r="Q247" s="102"/>
      <c r="R247" s="101"/>
      <c r="S247" s="56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</row>
    <row r="248" spans="2:38" x14ac:dyDescent="0.25">
      <c r="B248" s="1"/>
      <c r="C248" s="100"/>
      <c r="D248" s="101"/>
      <c r="E248" s="54"/>
      <c r="F248" s="54"/>
      <c r="G248" s="100"/>
      <c r="H248" s="101"/>
      <c r="I248" s="54"/>
      <c r="J248" s="54"/>
      <c r="K248" s="54"/>
      <c r="L248" s="55"/>
      <c r="M248" s="55"/>
      <c r="N248" s="54"/>
      <c r="O248" s="56"/>
      <c r="P248" s="56"/>
      <c r="Q248" s="102"/>
      <c r="R248" s="101"/>
      <c r="S248" s="56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</row>
    <row r="249" spans="2:38" x14ac:dyDescent="0.25">
      <c r="B249" s="1"/>
      <c r="C249" s="100"/>
      <c r="D249" s="101"/>
      <c r="E249" s="54"/>
      <c r="F249" s="54"/>
      <c r="G249" s="100"/>
      <c r="H249" s="101"/>
      <c r="I249" s="54"/>
      <c r="J249" s="54"/>
      <c r="K249" s="54"/>
      <c r="L249" s="55"/>
      <c r="M249" s="55"/>
      <c r="N249" s="54"/>
      <c r="O249" s="56"/>
      <c r="P249" s="56"/>
      <c r="Q249" s="102"/>
      <c r="R249" s="101"/>
      <c r="S249" s="56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</row>
    <row r="250" spans="2:38" x14ac:dyDescent="0.25">
      <c r="B250" s="1"/>
      <c r="C250" s="100"/>
      <c r="D250" s="101"/>
      <c r="E250" s="54"/>
      <c r="F250" s="54"/>
      <c r="G250" s="100"/>
      <c r="H250" s="101"/>
      <c r="I250" s="54"/>
      <c r="J250" s="54"/>
      <c r="K250" s="54"/>
      <c r="L250" s="55"/>
      <c r="M250" s="55"/>
      <c r="N250" s="54"/>
      <c r="O250" s="56"/>
      <c r="P250" s="56"/>
      <c r="Q250" s="102"/>
      <c r="R250" s="101"/>
      <c r="S250" s="56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</row>
    <row r="251" spans="2:38" x14ac:dyDescent="0.25">
      <c r="B251" s="1"/>
      <c r="C251" s="100"/>
      <c r="D251" s="101"/>
      <c r="E251" s="54"/>
      <c r="F251" s="54"/>
      <c r="G251" s="100"/>
      <c r="H251" s="101"/>
      <c r="I251" s="54"/>
      <c r="J251" s="54"/>
      <c r="K251" s="54"/>
      <c r="L251" s="55"/>
      <c r="M251" s="55"/>
      <c r="N251" s="54"/>
      <c r="O251" s="56"/>
      <c r="P251" s="56"/>
      <c r="Q251" s="102"/>
      <c r="R251" s="101"/>
      <c r="S251" s="56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</row>
    <row r="252" spans="2:38" x14ac:dyDescent="0.25">
      <c r="B252" s="1"/>
      <c r="C252" s="100"/>
      <c r="D252" s="101"/>
      <c r="E252" s="54"/>
      <c r="F252" s="54"/>
      <c r="G252" s="100"/>
      <c r="H252" s="101"/>
      <c r="I252" s="54"/>
      <c r="J252" s="54"/>
      <c r="K252" s="54"/>
      <c r="L252" s="55"/>
      <c r="M252" s="55"/>
      <c r="N252" s="54"/>
      <c r="O252" s="56"/>
      <c r="P252" s="56"/>
      <c r="Q252" s="102"/>
      <c r="R252" s="101"/>
      <c r="S252" s="56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</row>
    <row r="253" spans="2:38" x14ac:dyDescent="0.25">
      <c r="B253" s="1"/>
      <c r="C253" s="100"/>
      <c r="D253" s="101"/>
      <c r="E253" s="54"/>
      <c r="F253" s="54"/>
      <c r="G253" s="100"/>
      <c r="H253" s="101"/>
      <c r="I253" s="54"/>
      <c r="J253" s="54"/>
      <c r="K253" s="54"/>
      <c r="L253" s="55"/>
      <c r="M253" s="55"/>
      <c r="N253" s="54"/>
      <c r="O253" s="56"/>
      <c r="P253" s="56"/>
      <c r="Q253" s="102"/>
      <c r="R253" s="101"/>
      <c r="S253" s="56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</row>
    <row r="254" spans="2:38" x14ac:dyDescent="0.25">
      <c r="B254" s="1"/>
      <c r="C254" s="100"/>
      <c r="D254" s="101"/>
      <c r="E254" s="54"/>
      <c r="F254" s="54"/>
      <c r="G254" s="100"/>
      <c r="H254" s="101"/>
      <c r="I254" s="54"/>
      <c r="J254" s="54"/>
      <c r="K254" s="54"/>
      <c r="L254" s="55"/>
      <c r="M254" s="55"/>
      <c r="N254" s="54"/>
      <c r="O254" s="56"/>
      <c r="P254" s="56"/>
      <c r="Q254" s="102"/>
      <c r="R254" s="101"/>
      <c r="S254" s="56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</row>
    <row r="255" spans="2:38" x14ac:dyDescent="0.25">
      <c r="B255" s="1"/>
      <c r="C255" s="100"/>
      <c r="D255" s="101"/>
      <c r="E255" s="54"/>
      <c r="F255" s="54"/>
      <c r="G255" s="100"/>
      <c r="H255" s="101"/>
      <c r="I255" s="54"/>
      <c r="J255" s="54"/>
      <c r="K255" s="54"/>
      <c r="L255" s="55"/>
      <c r="M255" s="55"/>
      <c r="N255" s="54"/>
      <c r="O255" s="56"/>
      <c r="P255" s="56"/>
      <c r="Q255" s="102"/>
      <c r="R255" s="101"/>
      <c r="S255" s="56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</row>
    <row r="256" spans="2:38" x14ac:dyDescent="0.25">
      <c r="B256" s="1"/>
      <c r="C256" s="100"/>
      <c r="D256" s="101"/>
      <c r="E256" s="54"/>
      <c r="F256" s="54"/>
      <c r="G256" s="100"/>
      <c r="H256" s="101"/>
      <c r="I256" s="54"/>
      <c r="J256" s="54"/>
      <c r="K256" s="54"/>
      <c r="L256" s="55"/>
      <c r="M256" s="55"/>
      <c r="N256" s="54"/>
      <c r="O256" s="56"/>
      <c r="P256" s="56"/>
      <c r="Q256" s="102"/>
      <c r="R256" s="101"/>
      <c r="S256" s="56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</row>
    <row r="257" spans="2:38" x14ac:dyDescent="0.25">
      <c r="B257" s="1"/>
      <c r="C257" s="100"/>
      <c r="D257" s="101"/>
      <c r="E257" s="54"/>
      <c r="F257" s="54"/>
      <c r="G257" s="100"/>
      <c r="H257" s="101"/>
      <c r="I257" s="54"/>
      <c r="J257" s="54"/>
      <c r="K257" s="54"/>
      <c r="L257" s="55"/>
      <c r="M257" s="55"/>
      <c r="N257" s="54"/>
      <c r="O257" s="56"/>
      <c r="P257" s="56"/>
      <c r="Q257" s="102"/>
      <c r="R257" s="101"/>
      <c r="S257" s="56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</row>
    <row r="258" spans="2:38" x14ac:dyDescent="0.25">
      <c r="B258" s="1"/>
      <c r="C258" s="100"/>
      <c r="D258" s="101"/>
      <c r="E258" s="54"/>
      <c r="F258" s="54"/>
      <c r="G258" s="100"/>
      <c r="H258" s="101"/>
      <c r="I258" s="54"/>
      <c r="J258" s="54"/>
      <c r="K258" s="54"/>
      <c r="L258" s="55"/>
      <c r="M258" s="55"/>
      <c r="N258" s="54"/>
      <c r="O258" s="56"/>
      <c r="P258" s="56"/>
      <c r="Q258" s="102"/>
      <c r="R258" s="101"/>
      <c r="S258" s="56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</row>
    <row r="259" spans="2:38" x14ac:dyDescent="0.25">
      <c r="B259" s="1"/>
      <c r="C259" s="100"/>
      <c r="D259" s="101"/>
      <c r="E259" s="54"/>
      <c r="F259" s="54"/>
      <c r="G259" s="100"/>
      <c r="H259" s="101"/>
      <c r="I259" s="54"/>
      <c r="J259" s="54"/>
      <c r="K259" s="54"/>
      <c r="L259" s="55"/>
      <c r="M259" s="55"/>
      <c r="N259" s="54"/>
      <c r="O259" s="56"/>
      <c r="P259" s="56"/>
      <c r="Q259" s="102"/>
      <c r="R259" s="101"/>
      <c r="S259" s="56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</row>
    <row r="260" spans="2:38" x14ac:dyDescent="0.25">
      <c r="B260" s="1"/>
      <c r="C260" s="100"/>
      <c r="D260" s="101"/>
      <c r="E260" s="54"/>
      <c r="F260" s="54"/>
      <c r="G260" s="100"/>
      <c r="H260" s="101"/>
      <c r="I260" s="54"/>
      <c r="J260" s="54"/>
      <c r="K260" s="54"/>
      <c r="L260" s="55"/>
      <c r="M260" s="55"/>
      <c r="N260" s="54"/>
      <c r="O260" s="56"/>
      <c r="P260" s="56"/>
      <c r="Q260" s="102"/>
      <c r="R260" s="101"/>
      <c r="S260" s="56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</row>
    <row r="261" spans="2:38" x14ac:dyDescent="0.25">
      <c r="B261" s="1"/>
      <c r="C261" s="100"/>
      <c r="D261" s="101"/>
      <c r="E261" s="54"/>
      <c r="F261" s="54"/>
      <c r="G261" s="100"/>
      <c r="H261" s="101"/>
      <c r="I261" s="54"/>
      <c r="J261" s="54"/>
      <c r="K261" s="54"/>
      <c r="L261" s="55"/>
      <c r="M261" s="55"/>
      <c r="N261" s="54"/>
      <c r="O261" s="56"/>
      <c r="P261" s="56"/>
      <c r="Q261" s="102"/>
      <c r="R261" s="101"/>
      <c r="S261" s="56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</row>
    <row r="262" spans="2:38" x14ac:dyDescent="0.25">
      <c r="B262" s="1"/>
      <c r="C262" s="100"/>
      <c r="D262" s="101"/>
      <c r="E262" s="54"/>
      <c r="F262" s="54"/>
      <c r="G262" s="100"/>
      <c r="H262" s="101"/>
      <c r="I262" s="54"/>
      <c r="J262" s="54"/>
      <c r="K262" s="54"/>
      <c r="L262" s="55"/>
      <c r="M262" s="55"/>
      <c r="N262" s="54"/>
      <c r="O262" s="56"/>
      <c r="P262" s="56"/>
      <c r="Q262" s="102"/>
      <c r="R262" s="101"/>
      <c r="S262" s="56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</row>
    <row r="263" spans="2:38" x14ac:dyDescent="0.25">
      <c r="B263" s="1"/>
      <c r="C263" s="100"/>
      <c r="D263" s="101"/>
      <c r="E263" s="54"/>
      <c r="F263" s="54"/>
      <c r="G263" s="100"/>
      <c r="H263" s="101"/>
      <c r="I263" s="54"/>
      <c r="J263" s="54"/>
      <c r="K263" s="54"/>
      <c r="L263" s="55"/>
      <c r="M263" s="55"/>
      <c r="N263" s="54"/>
      <c r="O263" s="56"/>
      <c r="P263" s="56"/>
      <c r="Q263" s="102"/>
      <c r="R263" s="101"/>
      <c r="S263" s="56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</row>
    <row r="264" spans="2:38" x14ac:dyDescent="0.25">
      <c r="B264" s="1"/>
      <c r="C264" s="100"/>
      <c r="D264" s="101"/>
      <c r="E264" s="54"/>
      <c r="F264" s="54"/>
      <c r="G264" s="100"/>
      <c r="H264" s="101"/>
      <c r="I264" s="54"/>
      <c r="J264" s="54"/>
      <c r="K264" s="54"/>
      <c r="L264" s="55"/>
      <c r="M264" s="55"/>
      <c r="N264" s="54"/>
      <c r="O264" s="56"/>
      <c r="P264" s="56"/>
      <c r="Q264" s="102"/>
      <c r="R264" s="101"/>
      <c r="S264" s="56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</row>
    <row r="265" spans="2:38" x14ac:dyDescent="0.25">
      <c r="B265" s="1"/>
      <c r="C265" s="100"/>
      <c r="D265" s="101"/>
      <c r="E265" s="54"/>
      <c r="F265" s="54"/>
      <c r="G265" s="100"/>
      <c r="H265" s="101"/>
      <c r="I265" s="54"/>
      <c r="J265" s="54"/>
      <c r="K265" s="54"/>
      <c r="L265" s="55"/>
      <c r="M265" s="55"/>
      <c r="N265" s="54"/>
      <c r="O265" s="56"/>
      <c r="P265" s="56"/>
      <c r="Q265" s="102"/>
      <c r="R265" s="101"/>
      <c r="S265" s="56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</row>
    <row r="266" spans="2:38" x14ac:dyDescent="0.25">
      <c r="B266" s="1"/>
      <c r="C266" s="100"/>
      <c r="D266" s="101"/>
      <c r="E266" s="54"/>
      <c r="F266" s="54"/>
      <c r="G266" s="100"/>
      <c r="H266" s="101"/>
      <c r="I266" s="54"/>
      <c r="J266" s="54"/>
      <c r="K266" s="54"/>
      <c r="L266" s="55"/>
      <c r="M266" s="55"/>
      <c r="N266" s="54"/>
      <c r="O266" s="56"/>
      <c r="P266" s="56"/>
      <c r="Q266" s="102"/>
      <c r="R266" s="101"/>
      <c r="S266" s="56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</row>
    <row r="267" spans="2:38" x14ac:dyDescent="0.25">
      <c r="B267" s="1"/>
      <c r="C267" s="100"/>
      <c r="D267" s="101"/>
      <c r="E267" s="54"/>
      <c r="F267" s="54"/>
      <c r="G267" s="100"/>
      <c r="H267" s="101"/>
      <c r="I267" s="54"/>
      <c r="J267" s="54"/>
      <c r="K267" s="54"/>
      <c r="L267" s="55"/>
      <c r="M267" s="55"/>
      <c r="N267" s="54"/>
      <c r="O267" s="56"/>
      <c r="P267" s="56"/>
      <c r="Q267" s="102"/>
      <c r="R267" s="101"/>
      <c r="S267" s="56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</row>
    <row r="268" spans="2:38" x14ac:dyDescent="0.25">
      <c r="B268" s="1"/>
      <c r="C268" s="100"/>
      <c r="D268" s="101"/>
      <c r="E268" s="54"/>
      <c r="F268" s="54"/>
      <c r="G268" s="100"/>
      <c r="H268" s="101"/>
      <c r="I268" s="54"/>
      <c r="J268" s="54"/>
      <c r="K268" s="54"/>
      <c r="L268" s="55"/>
      <c r="M268" s="55"/>
      <c r="N268" s="54"/>
      <c r="O268" s="56"/>
      <c r="P268" s="56"/>
      <c r="Q268" s="102"/>
      <c r="R268" s="101"/>
      <c r="S268" s="56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</row>
    <row r="269" spans="2:38" x14ac:dyDescent="0.25">
      <c r="B269" s="1"/>
      <c r="C269" s="100"/>
      <c r="D269" s="101"/>
      <c r="E269" s="54"/>
      <c r="F269" s="54"/>
      <c r="G269" s="100"/>
      <c r="H269" s="101"/>
      <c r="I269" s="54"/>
      <c r="J269" s="54"/>
      <c r="K269" s="54"/>
      <c r="L269" s="55"/>
      <c r="M269" s="55"/>
      <c r="N269" s="54"/>
      <c r="O269" s="56"/>
      <c r="P269" s="56"/>
      <c r="Q269" s="102"/>
      <c r="R269" s="101"/>
      <c r="S269" s="56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</row>
    <row r="270" spans="2:38" x14ac:dyDescent="0.25">
      <c r="B270" s="1"/>
      <c r="C270" s="100"/>
      <c r="D270" s="101"/>
      <c r="E270" s="54"/>
      <c r="F270" s="54"/>
      <c r="G270" s="100"/>
      <c r="H270" s="101"/>
      <c r="I270" s="54"/>
      <c r="J270" s="54"/>
      <c r="K270" s="54"/>
      <c r="L270" s="55"/>
      <c r="M270" s="55"/>
      <c r="N270" s="54"/>
      <c r="O270" s="56"/>
      <c r="P270" s="56"/>
      <c r="Q270" s="102"/>
      <c r="R270" s="101"/>
      <c r="S270" s="56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</row>
    <row r="271" spans="2:38" x14ac:dyDescent="0.25">
      <c r="B271" s="1"/>
      <c r="C271" s="100"/>
      <c r="D271" s="101"/>
      <c r="E271" s="54"/>
      <c r="F271" s="54"/>
      <c r="G271" s="100"/>
      <c r="H271" s="101"/>
      <c r="I271" s="54"/>
      <c r="J271" s="54"/>
      <c r="K271" s="54"/>
      <c r="L271" s="55"/>
      <c r="M271" s="55"/>
      <c r="N271" s="54"/>
      <c r="O271" s="56"/>
      <c r="P271" s="56"/>
      <c r="Q271" s="102"/>
      <c r="R271" s="101"/>
      <c r="S271" s="56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</row>
    <row r="272" spans="2:38" x14ac:dyDescent="0.25">
      <c r="B272" s="1"/>
      <c r="C272" s="100"/>
      <c r="D272" s="101"/>
      <c r="E272" s="54"/>
      <c r="F272" s="54"/>
      <c r="G272" s="100"/>
      <c r="H272" s="101"/>
      <c r="I272" s="54"/>
      <c r="J272" s="54"/>
      <c r="K272" s="54"/>
      <c r="L272" s="55"/>
      <c r="M272" s="55"/>
      <c r="N272" s="54"/>
      <c r="O272" s="56"/>
      <c r="P272" s="56"/>
      <c r="Q272" s="102"/>
      <c r="R272" s="101"/>
      <c r="S272" s="56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</row>
    <row r="273" spans="2:38" x14ac:dyDescent="0.25">
      <c r="B273" s="1"/>
      <c r="C273" s="100"/>
      <c r="D273" s="101"/>
      <c r="E273" s="54"/>
      <c r="F273" s="54"/>
      <c r="G273" s="100"/>
      <c r="H273" s="101"/>
      <c r="I273" s="54"/>
      <c r="J273" s="54"/>
      <c r="K273" s="54"/>
      <c r="L273" s="55"/>
      <c r="M273" s="55"/>
      <c r="N273" s="54"/>
      <c r="O273" s="56"/>
      <c r="P273" s="56"/>
      <c r="Q273" s="102"/>
      <c r="R273" s="101"/>
      <c r="S273" s="56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</row>
    <row r="274" spans="2:38" x14ac:dyDescent="0.25">
      <c r="B274" s="1"/>
      <c r="C274" s="100"/>
      <c r="D274" s="101"/>
      <c r="E274" s="54"/>
      <c r="F274" s="54"/>
      <c r="G274" s="100"/>
      <c r="H274" s="101"/>
      <c r="I274" s="54"/>
      <c r="J274" s="54"/>
      <c r="K274" s="54"/>
      <c r="L274" s="55"/>
      <c r="M274" s="55"/>
      <c r="N274" s="54"/>
      <c r="O274" s="56"/>
      <c r="P274" s="56"/>
      <c r="Q274" s="102"/>
      <c r="R274" s="101"/>
      <c r="S274" s="56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</row>
    <row r="275" spans="2:38" x14ac:dyDescent="0.25">
      <c r="B275" s="1"/>
      <c r="C275" s="100"/>
      <c r="D275" s="101"/>
      <c r="E275" s="54"/>
      <c r="F275" s="54"/>
      <c r="G275" s="100"/>
      <c r="H275" s="101"/>
      <c r="I275" s="54"/>
      <c r="J275" s="54"/>
      <c r="K275" s="54"/>
      <c r="L275" s="55"/>
      <c r="M275" s="55"/>
      <c r="N275" s="54"/>
      <c r="O275" s="56"/>
      <c r="P275" s="56"/>
      <c r="Q275" s="102"/>
      <c r="R275" s="101"/>
      <c r="S275" s="56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</row>
    <row r="276" spans="2:38" x14ac:dyDescent="0.25">
      <c r="B276" s="1"/>
      <c r="C276" s="100"/>
      <c r="D276" s="101"/>
      <c r="E276" s="54"/>
      <c r="F276" s="54"/>
      <c r="G276" s="100"/>
      <c r="H276" s="101"/>
      <c r="I276" s="54"/>
      <c r="J276" s="54"/>
      <c r="K276" s="54"/>
      <c r="L276" s="55"/>
      <c r="M276" s="55"/>
      <c r="N276" s="54"/>
      <c r="O276" s="56"/>
      <c r="P276" s="56"/>
      <c r="Q276" s="102"/>
      <c r="R276" s="101"/>
      <c r="S276" s="56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</row>
    <row r="277" spans="2:38" x14ac:dyDescent="0.25">
      <c r="B277" s="1"/>
      <c r="C277" s="100"/>
      <c r="D277" s="101"/>
      <c r="E277" s="54"/>
      <c r="F277" s="54"/>
      <c r="G277" s="100"/>
      <c r="H277" s="101"/>
      <c r="I277" s="54"/>
      <c r="J277" s="54"/>
      <c r="K277" s="54"/>
      <c r="L277" s="55"/>
      <c r="M277" s="55"/>
      <c r="N277" s="54"/>
      <c r="O277" s="56"/>
      <c r="P277" s="56"/>
      <c r="Q277" s="102"/>
      <c r="R277" s="101"/>
      <c r="S277" s="56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</row>
    <row r="278" spans="2:38" x14ac:dyDescent="0.25">
      <c r="B278" s="1"/>
      <c r="C278" s="100"/>
      <c r="D278" s="101"/>
      <c r="E278" s="54"/>
      <c r="F278" s="54"/>
      <c r="G278" s="100"/>
      <c r="H278" s="101"/>
      <c r="I278" s="54"/>
      <c r="J278" s="54"/>
      <c r="K278" s="54"/>
      <c r="L278" s="55"/>
      <c r="M278" s="55"/>
      <c r="N278" s="54"/>
      <c r="O278" s="56"/>
      <c r="P278" s="56"/>
      <c r="Q278" s="102"/>
      <c r="R278" s="101"/>
      <c r="S278" s="56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</row>
    <row r="279" spans="2:38" x14ac:dyDescent="0.25">
      <c r="B279" s="1"/>
      <c r="C279" s="100"/>
      <c r="D279" s="101"/>
      <c r="E279" s="54"/>
      <c r="F279" s="54"/>
      <c r="G279" s="100"/>
      <c r="H279" s="101"/>
      <c r="I279" s="54"/>
      <c r="J279" s="54"/>
      <c r="K279" s="54"/>
      <c r="L279" s="55"/>
      <c r="M279" s="55"/>
      <c r="N279" s="54"/>
      <c r="O279" s="56"/>
      <c r="P279" s="56"/>
      <c r="Q279" s="102"/>
      <c r="R279" s="101"/>
      <c r="S279" s="56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</row>
    <row r="280" spans="2:38" x14ac:dyDescent="0.25">
      <c r="B280" s="1"/>
      <c r="C280" s="100"/>
      <c r="D280" s="101"/>
      <c r="E280" s="54"/>
      <c r="F280" s="54"/>
      <c r="G280" s="100"/>
      <c r="H280" s="101"/>
      <c r="I280" s="54"/>
      <c r="J280" s="54"/>
      <c r="K280" s="54"/>
      <c r="L280" s="55"/>
      <c r="M280" s="55"/>
      <c r="N280" s="54"/>
      <c r="O280" s="56"/>
      <c r="P280" s="56"/>
      <c r="Q280" s="102"/>
      <c r="R280" s="101"/>
      <c r="S280" s="56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</row>
    <row r="281" spans="2:38" x14ac:dyDescent="0.25">
      <c r="B281" s="1"/>
      <c r="C281" s="100"/>
      <c r="D281" s="101"/>
      <c r="E281" s="54"/>
      <c r="F281" s="54"/>
      <c r="G281" s="100"/>
      <c r="H281" s="101"/>
      <c r="I281" s="54"/>
      <c r="J281" s="54"/>
      <c r="K281" s="54"/>
      <c r="L281" s="55"/>
      <c r="M281" s="55"/>
      <c r="N281" s="54"/>
      <c r="O281" s="56"/>
      <c r="P281" s="56"/>
      <c r="Q281" s="102"/>
      <c r="R281" s="101"/>
      <c r="S281" s="56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</row>
    <row r="282" spans="2:38" x14ac:dyDescent="0.25">
      <c r="B282" s="1"/>
      <c r="C282" s="100"/>
      <c r="D282" s="101"/>
      <c r="E282" s="54"/>
      <c r="F282" s="54"/>
      <c r="G282" s="100"/>
      <c r="H282" s="101"/>
      <c r="I282" s="54"/>
      <c r="J282" s="54"/>
      <c r="K282" s="54"/>
      <c r="L282" s="55"/>
      <c r="M282" s="55"/>
      <c r="N282" s="54"/>
      <c r="O282" s="56"/>
      <c r="P282" s="56"/>
      <c r="Q282" s="102"/>
      <c r="R282" s="101"/>
      <c r="S282" s="56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</row>
    <row r="283" spans="2:38" x14ac:dyDescent="0.25">
      <c r="B283" s="1"/>
      <c r="C283" s="100"/>
      <c r="D283" s="101"/>
      <c r="E283" s="54"/>
      <c r="F283" s="54"/>
      <c r="G283" s="100"/>
      <c r="H283" s="101"/>
      <c r="I283" s="54"/>
      <c r="J283" s="54"/>
      <c r="K283" s="54"/>
      <c r="L283" s="55"/>
      <c r="M283" s="55"/>
      <c r="N283" s="54"/>
      <c r="O283" s="56"/>
      <c r="P283" s="56"/>
      <c r="Q283" s="102"/>
      <c r="R283" s="101"/>
      <c r="S283" s="56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</row>
    <row r="284" spans="2:38" x14ac:dyDescent="0.25">
      <c r="B284" s="1"/>
      <c r="C284" s="100"/>
      <c r="D284" s="101"/>
      <c r="E284" s="54"/>
      <c r="F284" s="54"/>
      <c r="G284" s="100"/>
      <c r="H284" s="101"/>
      <c r="I284" s="54"/>
      <c r="J284" s="54"/>
      <c r="K284" s="54"/>
      <c r="L284" s="55"/>
      <c r="M284" s="55"/>
      <c r="N284" s="54"/>
      <c r="O284" s="56"/>
      <c r="P284" s="56"/>
      <c r="Q284" s="102"/>
      <c r="R284" s="101"/>
      <c r="S284" s="56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</row>
    <row r="285" spans="2:38" x14ac:dyDescent="0.25">
      <c r="B285" s="1"/>
      <c r="C285" s="100"/>
      <c r="D285" s="101"/>
      <c r="E285" s="54"/>
      <c r="F285" s="54"/>
      <c r="G285" s="100"/>
      <c r="H285" s="101"/>
      <c r="I285" s="54"/>
      <c r="J285" s="54"/>
      <c r="K285" s="54"/>
      <c r="L285" s="55"/>
      <c r="M285" s="55"/>
      <c r="N285" s="54"/>
      <c r="O285" s="56"/>
      <c r="P285" s="56"/>
      <c r="Q285" s="102"/>
      <c r="R285" s="101"/>
      <c r="S285" s="56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</row>
    <row r="286" spans="2:38" x14ac:dyDescent="0.25">
      <c r="B286" s="1"/>
      <c r="C286" s="100"/>
      <c r="D286" s="101"/>
      <c r="E286" s="54"/>
      <c r="F286" s="54"/>
      <c r="G286" s="100"/>
      <c r="H286" s="101"/>
      <c r="I286" s="54"/>
      <c r="J286" s="54"/>
      <c r="K286" s="54"/>
      <c r="L286" s="55"/>
      <c r="M286" s="55"/>
      <c r="N286" s="54"/>
      <c r="O286" s="56"/>
      <c r="P286" s="56"/>
      <c r="Q286" s="102"/>
      <c r="R286" s="101"/>
      <c r="S286" s="56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</row>
    <row r="287" spans="2:38" x14ac:dyDescent="0.25">
      <c r="B287" s="1"/>
      <c r="C287" s="100"/>
      <c r="D287" s="101"/>
      <c r="E287" s="54"/>
      <c r="F287" s="54"/>
      <c r="G287" s="100"/>
      <c r="H287" s="101"/>
      <c r="I287" s="54"/>
      <c r="J287" s="54"/>
      <c r="K287" s="54"/>
      <c r="L287" s="55"/>
      <c r="M287" s="55"/>
      <c r="N287" s="54"/>
      <c r="O287" s="56"/>
      <c r="P287" s="56"/>
      <c r="Q287" s="102"/>
      <c r="R287" s="101"/>
      <c r="S287" s="56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</row>
    <row r="288" spans="2:38" x14ac:dyDescent="0.25">
      <c r="B288" s="1"/>
      <c r="C288" s="100"/>
      <c r="D288" s="101"/>
      <c r="E288" s="54"/>
      <c r="F288" s="54"/>
      <c r="G288" s="100"/>
      <c r="H288" s="101"/>
      <c r="I288" s="54"/>
      <c r="J288" s="54"/>
      <c r="K288" s="54"/>
      <c r="L288" s="55"/>
      <c r="M288" s="55"/>
      <c r="N288" s="54"/>
      <c r="O288" s="56"/>
      <c r="P288" s="56"/>
      <c r="Q288" s="102"/>
      <c r="R288" s="101"/>
      <c r="S288" s="56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</row>
    <row r="289" spans="2:38" x14ac:dyDescent="0.25">
      <c r="B289" s="1"/>
      <c r="C289" s="100"/>
      <c r="D289" s="101"/>
      <c r="E289" s="54"/>
      <c r="F289" s="54"/>
      <c r="G289" s="100"/>
      <c r="H289" s="101"/>
      <c r="I289" s="54"/>
      <c r="J289" s="54"/>
      <c r="K289" s="54"/>
      <c r="L289" s="55"/>
      <c r="M289" s="55"/>
      <c r="N289" s="54"/>
      <c r="O289" s="56"/>
      <c r="P289" s="56"/>
      <c r="Q289" s="102"/>
      <c r="R289" s="101"/>
      <c r="S289" s="56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</row>
    <row r="290" spans="2:38" x14ac:dyDescent="0.25">
      <c r="B290" s="1"/>
      <c r="C290" s="100"/>
      <c r="D290" s="101"/>
      <c r="E290" s="54"/>
      <c r="F290" s="54"/>
      <c r="G290" s="100"/>
      <c r="H290" s="101"/>
      <c r="I290" s="54"/>
      <c r="J290" s="54"/>
      <c r="K290" s="54"/>
      <c r="L290" s="55"/>
      <c r="M290" s="55"/>
      <c r="N290" s="54"/>
      <c r="O290" s="56"/>
      <c r="P290" s="56"/>
      <c r="Q290" s="102"/>
      <c r="R290" s="101"/>
      <c r="S290" s="56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</row>
    <row r="291" spans="2:38" x14ac:dyDescent="0.25">
      <c r="B291" s="1"/>
      <c r="C291" s="100"/>
      <c r="D291" s="101"/>
      <c r="E291" s="54"/>
      <c r="F291" s="54"/>
      <c r="G291" s="100"/>
      <c r="H291" s="101"/>
      <c r="I291" s="54"/>
      <c r="J291" s="54"/>
      <c r="K291" s="54"/>
      <c r="L291" s="55"/>
      <c r="M291" s="55"/>
      <c r="N291" s="54"/>
      <c r="O291" s="56"/>
      <c r="P291" s="56"/>
      <c r="Q291" s="102"/>
      <c r="R291" s="101"/>
      <c r="S291" s="56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</row>
    <row r="292" spans="2:38" x14ac:dyDescent="0.25">
      <c r="B292" s="1"/>
      <c r="C292" s="100"/>
      <c r="D292" s="101"/>
      <c r="E292" s="54"/>
      <c r="F292" s="54"/>
      <c r="G292" s="100"/>
      <c r="H292" s="101"/>
      <c r="I292" s="54"/>
      <c r="J292" s="54"/>
      <c r="K292" s="54"/>
      <c r="L292" s="55"/>
      <c r="M292" s="55"/>
      <c r="N292" s="54"/>
      <c r="O292" s="56"/>
      <c r="P292" s="56"/>
      <c r="Q292" s="102"/>
      <c r="R292" s="101"/>
      <c r="S292" s="56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</row>
    <row r="293" spans="2:38" x14ac:dyDescent="0.25">
      <c r="B293" s="1"/>
      <c r="C293" s="100"/>
      <c r="D293" s="101"/>
      <c r="E293" s="54"/>
      <c r="F293" s="54"/>
      <c r="G293" s="100"/>
      <c r="H293" s="101"/>
      <c r="I293" s="54"/>
      <c r="J293" s="54"/>
      <c r="K293" s="54"/>
      <c r="L293" s="55"/>
      <c r="M293" s="55"/>
      <c r="N293" s="54"/>
      <c r="O293" s="56"/>
      <c r="P293" s="56"/>
      <c r="Q293" s="102"/>
      <c r="R293" s="101"/>
      <c r="S293" s="56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</row>
    <row r="294" spans="2:38" x14ac:dyDescent="0.25">
      <c r="B294" s="1"/>
      <c r="C294" s="100"/>
      <c r="D294" s="101"/>
      <c r="E294" s="54"/>
      <c r="F294" s="54"/>
      <c r="G294" s="100"/>
      <c r="H294" s="101"/>
      <c r="I294" s="54"/>
      <c r="J294" s="54"/>
      <c r="K294" s="54"/>
      <c r="L294" s="55"/>
      <c r="M294" s="55"/>
      <c r="N294" s="54"/>
      <c r="O294" s="56"/>
      <c r="P294" s="56"/>
      <c r="Q294" s="102"/>
      <c r="R294" s="101"/>
      <c r="S294" s="56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</row>
    <row r="295" spans="2:38" x14ac:dyDescent="0.25">
      <c r="B295" s="1"/>
      <c r="C295" s="100"/>
      <c r="D295" s="101"/>
      <c r="E295" s="54"/>
      <c r="F295" s="54"/>
      <c r="G295" s="100"/>
      <c r="H295" s="101"/>
      <c r="I295" s="54"/>
      <c r="J295" s="54"/>
      <c r="K295" s="54"/>
      <c r="L295" s="55"/>
      <c r="M295" s="55"/>
      <c r="N295" s="54"/>
      <c r="O295" s="56"/>
      <c r="P295" s="56"/>
      <c r="Q295" s="102"/>
      <c r="R295" s="101"/>
      <c r="S295" s="56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</row>
    <row r="296" spans="2:38" x14ac:dyDescent="0.25">
      <c r="B296" s="1"/>
      <c r="C296" s="100"/>
      <c r="D296" s="101"/>
      <c r="E296" s="54"/>
      <c r="F296" s="54"/>
      <c r="G296" s="100"/>
      <c r="H296" s="101"/>
      <c r="I296" s="54"/>
      <c r="J296" s="54"/>
      <c r="K296" s="54"/>
      <c r="L296" s="55"/>
      <c r="M296" s="55"/>
      <c r="N296" s="54"/>
      <c r="O296" s="56"/>
      <c r="P296" s="56"/>
      <c r="Q296" s="102"/>
      <c r="R296" s="101"/>
      <c r="S296" s="56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</row>
    <row r="297" spans="2:38" x14ac:dyDescent="0.25">
      <c r="B297" s="1"/>
      <c r="C297" s="100"/>
      <c r="D297" s="101"/>
      <c r="E297" s="54"/>
      <c r="F297" s="54"/>
      <c r="G297" s="100"/>
      <c r="H297" s="101"/>
      <c r="I297" s="54"/>
      <c r="J297" s="54"/>
      <c r="K297" s="54"/>
      <c r="L297" s="55"/>
      <c r="M297" s="55"/>
      <c r="N297" s="54"/>
      <c r="O297" s="56"/>
      <c r="P297" s="56"/>
      <c r="Q297" s="102"/>
      <c r="R297" s="101"/>
      <c r="S297" s="56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</row>
    <row r="298" spans="2:38" x14ac:dyDescent="0.25">
      <c r="B298" s="1"/>
      <c r="C298" s="100"/>
      <c r="D298" s="101"/>
      <c r="E298" s="54"/>
      <c r="F298" s="54"/>
      <c r="G298" s="100"/>
      <c r="H298" s="101"/>
      <c r="I298" s="54"/>
      <c r="J298" s="54"/>
      <c r="K298" s="54"/>
      <c r="L298" s="55"/>
      <c r="M298" s="55"/>
      <c r="N298" s="54"/>
      <c r="O298" s="56"/>
      <c r="P298" s="56"/>
      <c r="Q298" s="102"/>
      <c r="R298" s="101"/>
      <c r="S298" s="56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</row>
    <row r="299" spans="2:38" x14ac:dyDescent="0.25">
      <c r="B299" s="1"/>
      <c r="C299" s="100"/>
      <c r="D299" s="101"/>
      <c r="E299" s="54"/>
      <c r="F299" s="54"/>
      <c r="G299" s="100"/>
      <c r="H299" s="101"/>
      <c r="I299" s="54"/>
      <c r="J299" s="54"/>
      <c r="K299" s="54"/>
      <c r="L299" s="55"/>
      <c r="M299" s="55"/>
      <c r="N299" s="54"/>
      <c r="O299" s="56"/>
      <c r="P299" s="56"/>
      <c r="Q299" s="102"/>
      <c r="R299" s="101"/>
      <c r="S299" s="56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</row>
    <row r="300" spans="2:38" x14ac:dyDescent="0.25">
      <c r="B300" s="1"/>
      <c r="C300" s="100"/>
      <c r="D300" s="101"/>
      <c r="E300" s="54"/>
      <c r="F300" s="54"/>
      <c r="G300" s="100"/>
      <c r="H300" s="101"/>
      <c r="I300" s="54"/>
      <c r="J300" s="54"/>
      <c r="K300" s="54"/>
      <c r="L300" s="55"/>
      <c r="M300" s="55"/>
      <c r="N300" s="54"/>
      <c r="O300" s="56"/>
      <c r="P300" s="56"/>
      <c r="Q300" s="102"/>
      <c r="R300" s="101"/>
      <c r="S300" s="56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</row>
    <row r="301" spans="2:38" x14ac:dyDescent="0.25">
      <c r="B301" s="1"/>
      <c r="C301" s="100"/>
      <c r="D301" s="101"/>
      <c r="E301" s="54"/>
      <c r="F301" s="54"/>
      <c r="G301" s="100"/>
      <c r="H301" s="101"/>
      <c r="I301" s="54"/>
      <c r="J301" s="54"/>
      <c r="K301" s="54"/>
      <c r="L301" s="55"/>
      <c r="M301" s="55"/>
      <c r="N301" s="54"/>
      <c r="O301" s="56"/>
      <c r="P301" s="56"/>
      <c r="Q301" s="102"/>
      <c r="R301" s="101"/>
      <c r="S301" s="56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</row>
    <row r="302" spans="2:38" x14ac:dyDescent="0.25">
      <c r="B302" s="1"/>
      <c r="C302" s="100"/>
      <c r="D302" s="101"/>
      <c r="E302" s="54"/>
      <c r="F302" s="54"/>
      <c r="G302" s="100"/>
      <c r="H302" s="101"/>
      <c r="I302" s="54"/>
      <c r="J302" s="54"/>
      <c r="K302" s="54"/>
      <c r="L302" s="55"/>
      <c r="M302" s="55"/>
      <c r="N302" s="54"/>
      <c r="O302" s="56"/>
      <c r="P302" s="56"/>
      <c r="Q302" s="102"/>
      <c r="R302" s="101"/>
      <c r="S302" s="56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</row>
    <row r="303" spans="2:38" x14ac:dyDescent="0.25">
      <c r="B303" s="1"/>
      <c r="C303" s="100"/>
      <c r="D303" s="101"/>
      <c r="E303" s="54"/>
      <c r="F303" s="54"/>
      <c r="G303" s="100"/>
      <c r="H303" s="101"/>
      <c r="I303" s="54"/>
      <c r="J303" s="54"/>
      <c r="K303" s="54"/>
      <c r="L303" s="55"/>
      <c r="M303" s="55"/>
      <c r="N303" s="54"/>
      <c r="O303" s="56"/>
      <c r="P303" s="56"/>
      <c r="Q303" s="102"/>
      <c r="R303" s="101"/>
      <c r="S303" s="56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</row>
    <row r="304" spans="2:38" x14ac:dyDescent="0.25">
      <c r="B304" s="1"/>
      <c r="C304" s="100"/>
      <c r="D304" s="101"/>
      <c r="E304" s="54"/>
      <c r="F304" s="54"/>
      <c r="G304" s="100"/>
      <c r="H304" s="101"/>
      <c r="I304" s="54"/>
      <c r="J304" s="54"/>
      <c r="K304" s="54"/>
      <c r="L304" s="55"/>
      <c r="M304" s="55"/>
      <c r="N304" s="54"/>
      <c r="O304" s="56"/>
      <c r="P304" s="56"/>
      <c r="Q304" s="102"/>
      <c r="R304" s="101"/>
      <c r="S304" s="56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</row>
    <row r="305" spans="2:38" x14ac:dyDescent="0.25">
      <c r="B305" s="1"/>
      <c r="C305" s="100"/>
      <c r="D305" s="101"/>
      <c r="E305" s="54"/>
      <c r="F305" s="54"/>
      <c r="G305" s="100"/>
      <c r="H305" s="101"/>
      <c r="I305" s="54"/>
      <c r="J305" s="54"/>
      <c r="K305" s="54"/>
      <c r="L305" s="55"/>
      <c r="M305" s="55"/>
      <c r="N305" s="54"/>
      <c r="O305" s="56"/>
      <c r="P305" s="56"/>
      <c r="Q305" s="102"/>
      <c r="R305" s="101"/>
      <c r="S305" s="56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</row>
    <row r="306" spans="2:38" x14ac:dyDescent="0.25">
      <c r="B306" s="1"/>
      <c r="C306" s="100"/>
      <c r="D306" s="101"/>
      <c r="E306" s="54"/>
      <c r="F306" s="54"/>
      <c r="G306" s="100"/>
      <c r="H306" s="101"/>
      <c r="I306" s="54"/>
      <c r="J306" s="54"/>
      <c r="K306" s="54"/>
      <c r="L306" s="55"/>
      <c r="M306" s="55"/>
      <c r="N306" s="54"/>
      <c r="O306" s="56"/>
      <c r="P306" s="56"/>
      <c r="Q306" s="102"/>
      <c r="R306" s="101"/>
      <c r="S306" s="56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</row>
    <row r="307" spans="2:38" x14ac:dyDescent="0.25">
      <c r="B307" s="1"/>
      <c r="C307" s="100"/>
      <c r="D307" s="101"/>
      <c r="E307" s="54"/>
      <c r="F307" s="54"/>
      <c r="G307" s="100"/>
      <c r="H307" s="101"/>
      <c r="I307" s="54"/>
      <c r="J307" s="54"/>
      <c r="K307" s="54"/>
      <c r="L307" s="55"/>
      <c r="M307" s="55"/>
      <c r="N307" s="54"/>
      <c r="O307" s="56"/>
      <c r="P307" s="56"/>
      <c r="Q307" s="102"/>
      <c r="R307" s="101"/>
      <c r="S307" s="56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</row>
    <row r="308" spans="2:38" x14ac:dyDescent="0.25">
      <c r="B308" s="1"/>
      <c r="C308" s="100"/>
      <c r="D308" s="101"/>
      <c r="E308" s="54"/>
      <c r="F308" s="54"/>
      <c r="G308" s="100"/>
      <c r="H308" s="101"/>
      <c r="I308" s="54"/>
      <c r="J308" s="54"/>
      <c r="K308" s="54"/>
      <c r="L308" s="55"/>
      <c r="M308" s="55"/>
      <c r="N308" s="54"/>
      <c r="O308" s="56"/>
      <c r="P308" s="56"/>
      <c r="Q308" s="102"/>
      <c r="R308" s="101"/>
      <c r="S308" s="56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</row>
    <row r="309" spans="2:38" x14ac:dyDescent="0.25">
      <c r="B309" s="1"/>
      <c r="C309" s="100"/>
      <c r="D309" s="101"/>
      <c r="E309" s="54"/>
      <c r="F309" s="54"/>
      <c r="G309" s="100"/>
      <c r="H309" s="101"/>
      <c r="I309" s="54"/>
      <c r="J309" s="54"/>
      <c r="K309" s="54"/>
      <c r="L309" s="55"/>
      <c r="M309" s="55"/>
      <c r="N309" s="54"/>
      <c r="O309" s="56"/>
      <c r="P309" s="56"/>
      <c r="Q309" s="102"/>
      <c r="R309" s="101"/>
      <c r="S309" s="56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</row>
    <row r="310" spans="2:38" x14ac:dyDescent="0.25">
      <c r="B310" s="1"/>
      <c r="C310" s="100"/>
      <c r="D310" s="101"/>
      <c r="E310" s="54"/>
      <c r="F310" s="54"/>
      <c r="G310" s="100"/>
      <c r="H310" s="101"/>
      <c r="I310" s="54"/>
      <c r="J310" s="54"/>
      <c r="K310" s="54"/>
      <c r="L310" s="55"/>
      <c r="M310" s="55"/>
      <c r="N310" s="54"/>
      <c r="O310" s="56"/>
      <c r="P310" s="56"/>
      <c r="Q310" s="102"/>
      <c r="R310" s="101"/>
      <c r="S310" s="56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</row>
    <row r="311" spans="2:38" x14ac:dyDescent="0.25">
      <c r="B311" s="1"/>
      <c r="C311" s="100"/>
      <c r="D311" s="101"/>
      <c r="E311" s="54"/>
      <c r="F311" s="54"/>
      <c r="G311" s="100"/>
      <c r="H311" s="101"/>
      <c r="I311" s="54"/>
      <c r="J311" s="54"/>
      <c r="K311" s="54"/>
      <c r="L311" s="55"/>
      <c r="M311" s="55"/>
      <c r="N311" s="54"/>
      <c r="O311" s="56"/>
      <c r="P311" s="56"/>
      <c r="Q311" s="102"/>
      <c r="R311" s="101"/>
      <c r="S311" s="56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</row>
    <row r="312" spans="2:38" x14ac:dyDescent="0.25">
      <c r="B312" s="1"/>
      <c r="C312" s="100"/>
      <c r="D312" s="101"/>
      <c r="E312" s="54"/>
      <c r="F312" s="54"/>
      <c r="G312" s="100"/>
      <c r="H312" s="101"/>
      <c r="I312" s="54"/>
      <c r="J312" s="54"/>
      <c r="K312" s="54"/>
      <c r="L312" s="55"/>
      <c r="M312" s="55"/>
      <c r="N312" s="54"/>
      <c r="O312" s="56"/>
      <c r="P312" s="56"/>
      <c r="Q312" s="102"/>
      <c r="R312" s="101"/>
      <c r="S312" s="56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</row>
    <row r="313" spans="2:38" x14ac:dyDescent="0.25">
      <c r="B313" s="1"/>
      <c r="C313" s="100"/>
      <c r="D313" s="101"/>
      <c r="E313" s="54"/>
      <c r="F313" s="54"/>
      <c r="G313" s="100"/>
      <c r="H313" s="101"/>
      <c r="I313" s="54"/>
      <c r="J313" s="54"/>
      <c r="K313" s="54"/>
      <c r="L313" s="55"/>
      <c r="M313" s="55"/>
      <c r="N313" s="54"/>
      <c r="O313" s="56"/>
      <c r="P313" s="56"/>
      <c r="Q313" s="102"/>
      <c r="R313" s="101"/>
      <c r="S313" s="56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</row>
    <row r="314" spans="2:38" x14ac:dyDescent="0.25">
      <c r="B314" s="1"/>
      <c r="C314" s="100"/>
      <c r="D314" s="101"/>
      <c r="E314" s="54"/>
      <c r="F314" s="54"/>
      <c r="G314" s="100"/>
      <c r="H314" s="101"/>
      <c r="I314" s="54"/>
      <c r="J314" s="54"/>
      <c r="K314" s="54"/>
      <c r="L314" s="55"/>
      <c r="M314" s="55"/>
      <c r="N314" s="54"/>
      <c r="O314" s="56"/>
      <c r="P314" s="56"/>
      <c r="Q314" s="102"/>
      <c r="R314" s="101"/>
      <c r="S314" s="56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</row>
    <row r="315" spans="2:38" x14ac:dyDescent="0.25">
      <c r="B315" s="1"/>
      <c r="C315" s="100"/>
      <c r="D315" s="101"/>
      <c r="E315" s="54"/>
      <c r="F315" s="54"/>
      <c r="G315" s="100"/>
      <c r="H315" s="101"/>
      <c r="I315" s="54"/>
      <c r="J315" s="54"/>
      <c r="K315" s="54"/>
      <c r="L315" s="55"/>
      <c r="M315" s="55"/>
      <c r="N315" s="54"/>
      <c r="O315" s="56"/>
      <c r="P315" s="56"/>
      <c r="Q315" s="102"/>
      <c r="R315" s="101"/>
      <c r="S315" s="56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</row>
    <row r="316" spans="2:38" x14ac:dyDescent="0.25">
      <c r="B316" s="1"/>
      <c r="C316" s="100"/>
      <c r="D316" s="101"/>
      <c r="E316" s="54"/>
      <c r="F316" s="54"/>
      <c r="G316" s="100"/>
      <c r="H316" s="101"/>
      <c r="I316" s="54"/>
      <c r="J316" s="54"/>
      <c r="K316" s="54"/>
      <c r="L316" s="55"/>
      <c r="M316" s="55"/>
      <c r="N316" s="54"/>
      <c r="O316" s="56"/>
      <c r="P316" s="56"/>
      <c r="Q316" s="102"/>
      <c r="R316" s="101"/>
      <c r="S316" s="56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</row>
    <row r="317" spans="2:38" x14ac:dyDescent="0.25">
      <c r="B317" s="1"/>
      <c r="C317" s="100"/>
      <c r="D317" s="101"/>
      <c r="E317" s="54"/>
      <c r="F317" s="54"/>
      <c r="G317" s="100"/>
      <c r="H317" s="101"/>
      <c r="I317" s="54"/>
      <c r="J317" s="54"/>
      <c r="K317" s="54"/>
      <c r="L317" s="55"/>
      <c r="M317" s="55"/>
      <c r="N317" s="54"/>
      <c r="O317" s="56"/>
      <c r="P317" s="56"/>
      <c r="Q317" s="102"/>
      <c r="R317" s="101"/>
      <c r="S317" s="56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</row>
    <row r="318" spans="2:38" x14ac:dyDescent="0.25">
      <c r="B318" s="1"/>
      <c r="C318" s="100"/>
      <c r="D318" s="101"/>
      <c r="E318" s="54"/>
      <c r="F318" s="54"/>
      <c r="G318" s="100"/>
      <c r="H318" s="101"/>
      <c r="I318" s="54"/>
      <c r="J318" s="54"/>
      <c r="K318" s="54"/>
      <c r="L318" s="55"/>
      <c r="M318" s="55"/>
      <c r="N318" s="54"/>
      <c r="O318" s="56"/>
      <c r="P318" s="56"/>
      <c r="Q318" s="102"/>
      <c r="R318" s="101"/>
      <c r="S318" s="56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</row>
    <row r="319" spans="2:38" x14ac:dyDescent="0.25">
      <c r="B319" s="1"/>
      <c r="C319" s="100"/>
      <c r="D319" s="101"/>
      <c r="E319" s="54"/>
      <c r="F319" s="54"/>
      <c r="G319" s="100"/>
      <c r="H319" s="101"/>
      <c r="I319" s="54"/>
      <c r="J319" s="54"/>
      <c r="K319" s="54"/>
      <c r="L319" s="55"/>
      <c r="M319" s="55"/>
      <c r="N319" s="54"/>
      <c r="O319" s="56"/>
      <c r="P319" s="56"/>
      <c r="Q319" s="102"/>
      <c r="R319" s="101"/>
      <c r="S319" s="56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</row>
    <row r="320" spans="2:38" x14ac:dyDescent="0.25">
      <c r="B320" s="1"/>
      <c r="C320" s="100"/>
      <c r="D320" s="101"/>
      <c r="E320" s="54"/>
      <c r="F320" s="54"/>
      <c r="G320" s="100"/>
      <c r="H320" s="101"/>
      <c r="I320" s="54"/>
      <c r="J320" s="54"/>
      <c r="K320" s="54"/>
      <c r="L320" s="55"/>
      <c r="M320" s="55"/>
      <c r="N320" s="54"/>
      <c r="O320" s="56"/>
      <c r="P320" s="56"/>
      <c r="Q320" s="102"/>
      <c r="R320" s="101"/>
      <c r="S320" s="56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</row>
    <row r="321" spans="2:38" x14ac:dyDescent="0.25">
      <c r="B321" s="1"/>
      <c r="C321" s="100"/>
      <c r="D321" s="101"/>
      <c r="E321" s="54"/>
      <c r="F321" s="54"/>
      <c r="G321" s="100"/>
      <c r="H321" s="101"/>
      <c r="I321" s="54"/>
      <c r="J321" s="54"/>
      <c r="K321" s="54"/>
      <c r="L321" s="55"/>
      <c r="M321" s="55"/>
      <c r="N321" s="54"/>
      <c r="O321" s="56"/>
      <c r="P321" s="56"/>
      <c r="Q321" s="102"/>
      <c r="R321" s="101"/>
      <c r="S321" s="56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</row>
    <row r="322" spans="2:38" x14ac:dyDescent="0.25">
      <c r="B322" s="1"/>
      <c r="C322" s="100"/>
      <c r="D322" s="101"/>
      <c r="E322" s="54"/>
      <c r="F322" s="54"/>
      <c r="G322" s="100"/>
      <c r="H322" s="101"/>
      <c r="I322" s="54"/>
      <c r="J322" s="54"/>
      <c r="K322" s="54"/>
      <c r="L322" s="55"/>
      <c r="M322" s="55"/>
      <c r="N322" s="54"/>
      <c r="O322" s="56"/>
      <c r="P322" s="56"/>
      <c r="Q322" s="102"/>
      <c r="R322" s="101"/>
      <c r="S322" s="56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</row>
    <row r="323" spans="2:38" x14ac:dyDescent="0.25">
      <c r="B323" s="1"/>
      <c r="C323" s="100"/>
      <c r="D323" s="101"/>
      <c r="E323" s="54"/>
      <c r="F323" s="54"/>
      <c r="G323" s="100"/>
      <c r="H323" s="101"/>
      <c r="I323" s="54"/>
      <c r="J323" s="54"/>
      <c r="K323" s="54"/>
      <c r="L323" s="55"/>
      <c r="M323" s="55"/>
      <c r="N323" s="54"/>
      <c r="O323" s="56"/>
      <c r="P323" s="56"/>
      <c r="Q323" s="102"/>
      <c r="R323" s="101"/>
      <c r="S323" s="56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</row>
    <row r="324" spans="2:38" x14ac:dyDescent="0.25">
      <c r="B324" s="1"/>
      <c r="C324" s="100"/>
      <c r="D324" s="101"/>
      <c r="E324" s="54"/>
      <c r="F324" s="54"/>
      <c r="G324" s="100"/>
      <c r="H324" s="101"/>
      <c r="I324" s="54"/>
      <c r="J324" s="54"/>
      <c r="K324" s="54"/>
      <c r="L324" s="55"/>
      <c r="M324" s="55"/>
      <c r="N324" s="54"/>
      <c r="O324" s="56"/>
      <c r="P324" s="56"/>
      <c r="Q324" s="102"/>
      <c r="R324" s="101"/>
      <c r="S324" s="56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</row>
    <row r="325" spans="2:38" x14ac:dyDescent="0.25">
      <c r="B325" s="1"/>
      <c r="C325" s="100"/>
      <c r="D325" s="101"/>
      <c r="E325" s="54"/>
      <c r="F325" s="54"/>
      <c r="G325" s="100"/>
      <c r="H325" s="101"/>
      <c r="I325" s="54"/>
      <c r="J325" s="54"/>
      <c r="K325" s="54"/>
      <c r="L325" s="55"/>
      <c r="M325" s="55"/>
      <c r="N325" s="54"/>
      <c r="O325" s="56"/>
      <c r="P325" s="56"/>
      <c r="Q325" s="102"/>
      <c r="R325" s="101"/>
      <c r="S325" s="56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</row>
    <row r="326" spans="2:38" x14ac:dyDescent="0.25">
      <c r="B326" s="1"/>
      <c r="C326" s="100"/>
      <c r="D326" s="101"/>
      <c r="E326" s="54"/>
      <c r="F326" s="54"/>
      <c r="G326" s="100"/>
      <c r="H326" s="101"/>
      <c r="I326" s="54"/>
      <c r="J326" s="54"/>
      <c r="K326" s="54"/>
      <c r="L326" s="55"/>
      <c r="M326" s="55"/>
      <c r="N326" s="54"/>
      <c r="O326" s="56"/>
      <c r="P326" s="56"/>
      <c r="Q326" s="102"/>
      <c r="R326" s="101"/>
      <c r="S326" s="56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</row>
    <row r="327" spans="2:38" x14ac:dyDescent="0.25">
      <c r="B327" s="1"/>
      <c r="C327" s="100"/>
      <c r="D327" s="101"/>
      <c r="E327" s="54"/>
      <c r="F327" s="54"/>
      <c r="G327" s="100"/>
      <c r="H327" s="101"/>
      <c r="I327" s="54"/>
      <c r="J327" s="54"/>
      <c r="K327" s="54"/>
      <c r="L327" s="55"/>
      <c r="M327" s="55"/>
      <c r="N327" s="54"/>
      <c r="O327" s="56"/>
      <c r="P327" s="56"/>
      <c r="Q327" s="102"/>
      <c r="R327" s="101"/>
      <c r="S327" s="56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</row>
    <row r="328" spans="2:38" x14ac:dyDescent="0.25">
      <c r="B328" s="1"/>
      <c r="C328" s="100"/>
      <c r="D328" s="101"/>
      <c r="E328" s="54"/>
      <c r="F328" s="54"/>
      <c r="G328" s="100"/>
      <c r="H328" s="101"/>
      <c r="I328" s="54"/>
      <c r="J328" s="54"/>
      <c r="K328" s="54"/>
      <c r="L328" s="55"/>
      <c r="M328" s="55"/>
      <c r="N328" s="54"/>
      <c r="O328" s="56"/>
      <c r="P328" s="56"/>
      <c r="Q328" s="102"/>
      <c r="R328" s="101"/>
      <c r="S328" s="56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</row>
    <row r="329" spans="2:38" x14ac:dyDescent="0.25">
      <c r="B329" s="1"/>
      <c r="C329" s="100"/>
      <c r="D329" s="101"/>
      <c r="E329" s="54"/>
      <c r="F329" s="54"/>
      <c r="G329" s="100"/>
      <c r="H329" s="101"/>
      <c r="I329" s="54"/>
      <c r="J329" s="54"/>
      <c r="K329" s="54"/>
      <c r="L329" s="55"/>
      <c r="M329" s="55"/>
      <c r="N329" s="54"/>
      <c r="O329" s="56"/>
      <c r="P329" s="56"/>
      <c r="Q329" s="102"/>
      <c r="R329" s="101"/>
      <c r="S329" s="56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</row>
    <row r="330" spans="2:38" x14ac:dyDescent="0.25">
      <c r="B330" s="1"/>
      <c r="C330" s="100"/>
      <c r="D330" s="101"/>
      <c r="E330" s="54"/>
      <c r="F330" s="54"/>
      <c r="G330" s="100"/>
      <c r="H330" s="101"/>
      <c r="I330" s="54"/>
      <c r="J330" s="54"/>
      <c r="K330" s="54"/>
      <c r="L330" s="55"/>
      <c r="M330" s="55"/>
      <c r="N330" s="54"/>
      <c r="O330" s="56"/>
      <c r="P330" s="56"/>
      <c r="Q330" s="102"/>
      <c r="R330" s="101"/>
      <c r="S330" s="56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</row>
    <row r="331" spans="2:38" x14ac:dyDescent="0.25">
      <c r="B331" s="1"/>
      <c r="C331" s="100"/>
      <c r="D331" s="101"/>
      <c r="E331" s="54"/>
      <c r="F331" s="54"/>
      <c r="G331" s="100"/>
      <c r="H331" s="101"/>
      <c r="I331" s="54"/>
      <c r="J331" s="54"/>
      <c r="K331" s="54"/>
      <c r="L331" s="55"/>
      <c r="M331" s="55"/>
      <c r="N331" s="54"/>
      <c r="O331" s="56"/>
      <c r="P331" s="56"/>
      <c r="Q331" s="102"/>
      <c r="R331" s="101"/>
      <c r="S331" s="56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</row>
    <row r="332" spans="2:38" x14ac:dyDescent="0.25">
      <c r="B332" s="1"/>
      <c r="C332" s="100"/>
      <c r="D332" s="101"/>
      <c r="E332" s="54"/>
      <c r="F332" s="54"/>
      <c r="G332" s="100"/>
      <c r="H332" s="101"/>
      <c r="I332" s="54"/>
      <c r="J332" s="54"/>
      <c r="K332" s="54"/>
      <c r="L332" s="55"/>
      <c r="M332" s="55"/>
      <c r="N332" s="54"/>
      <c r="O332" s="56"/>
      <c r="P332" s="56"/>
      <c r="Q332" s="102"/>
      <c r="R332" s="101"/>
      <c r="S332" s="56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</row>
    <row r="333" spans="2:38" x14ac:dyDescent="0.25">
      <c r="B333" s="1"/>
      <c r="C333" s="100"/>
      <c r="D333" s="101"/>
      <c r="E333" s="54"/>
      <c r="F333" s="54"/>
      <c r="G333" s="100"/>
      <c r="H333" s="101"/>
      <c r="I333" s="54"/>
      <c r="J333" s="54"/>
      <c r="K333" s="54"/>
      <c r="L333" s="55"/>
      <c r="M333" s="55"/>
      <c r="N333" s="54"/>
      <c r="O333" s="56"/>
      <c r="P333" s="56"/>
      <c r="Q333" s="102"/>
      <c r="R333" s="101"/>
      <c r="S333" s="56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</row>
    <row r="334" spans="2:38" x14ac:dyDescent="0.25">
      <c r="B334" s="1"/>
      <c r="C334" s="100"/>
      <c r="D334" s="101"/>
      <c r="E334" s="54"/>
      <c r="F334" s="54"/>
      <c r="G334" s="100"/>
      <c r="H334" s="101"/>
      <c r="I334" s="54"/>
      <c r="J334" s="54"/>
      <c r="K334" s="54"/>
      <c r="L334" s="55"/>
      <c r="M334" s="55"/>
      <c r="N334" s="54"/>
      <c r="O334" s="56"/>
      <c r="P334" s="56"/>
      <c r="Q334" s="102"/>
      <c r="R334" s="101"/>
      <c r="S334" s="56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</row>
    <row r="335" spans="2:38" x14ac:dyDescent="0.25">
      <c r="B335" s="1"/>
      <c r="C335" s="100"/>
      <c r="D335" s="101"/>
      <c r="E335" s="54"/>
      <c r="F335" s="54"/>
      <c r="G335" s="100"/>
      <c r="H335" s="101"/>
      <c r="I335" s="54"/>
      <c r="J335" s="54"/>
      <c r="K335" s="54"/>
      <c r="L335" s="55"/>
      <c r="M335" s="55"/>
      <c r="N335" s="54"/>
      <c r="O335" s="56"/>
      <c r="P335" s="56"/>
      <c r="Q335" s="102"/>
      <c r="R335" s="101"/>
      <c r="S335" s="56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</row>
    <row r="336" spans="2:38" x14ac:dyDescent="0.25">
      <c r="B336" s="1"/>
      <c r="C336" s="100"/>
      <c r="D336" s="101"/>
      <c r="E336" s="54"/>
      <c r="F336" s="54"/>
      <c r="G336" s="100"/>
      <c r="H336" s="101"/>
      <c r="I336" s="54"/>
      <c r="J336" s="54"/>
      <c r="K336" s="54"/>
      <c r="L336" s="55"/>
      <c r="M336" s="55"/>
      <c r="N336" s="54"/>
      <c r="O336" s="56"/>
      <c r="P336" s="56"/>
      <c r="Q336" s="102"/>
      <c r="R336" s="101"/>
      <c r="S336" s="56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</row>
    <row r="337" spans="2:38" x14ac:dyDescent="0.25">
      <c r="B337" s="1"/>
      <c r="C337" s="100"/>
      <c r="D337" s="101"/>
      <c r="E337" s="54"/>
      <c r="F337" s="54"/>
      <c r="G337" s="100"/>
      <c r="H337" s="101"/>
      <c r="I337" s="54"/>
      <c r="J337" s="54"/>
      <c r="K337" s="54"/>
      <c r="L337" s="55"/>
      <c r="M337" s="55"/>
      <c r="N337" s="54"/>
      <c r="O337" s="56"/>
      <c r="P337" s="56"/>
      <c r="Q337" s="102"/>
      <c r="R337" s="101"/>
      <c r="S337" s="56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</row>
    <row r="338" spans="2:38" x14ac:dyDescent="0.25">
      <c r="B338" s="1"/>
      <c r="C338" s="100"/>
      <c r="D338" s="101"/>
      <c r="E338" s="54"/>
      <c r="F338" s="54"/>
      <c r="G338" s="100"/>
      <c r="H338" s="101"/>
      <c r="I338" s="54"/>
      <c r="J338" s="54"/>
      <c r="K338" s="54"/>
      <c r="L338" s="55"/>
      <c r="M338" s="55"/>
      <c r="N338" s="54"/>
      <c r="O338" s="56"/>
      <c r="P338" s="56"/>
      <c r="Q338" s="102"/>
      <c r="R338" s="101"/>
      <c r="S338" s="56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</row>
    <row r="339" spans="2:38" x14ac:dyDescent="0.25">
      <c r="B339" s="1"/>
      <c r="C339" s="100"/>
      <c r="D339" s="101"/>
      <c r="E339" s="54"/>
      <c r="F339" s="54"/>
      <c r="G339" s="100"/>
      <c r="H339" s="101"/>
      <c r="I339" s="54"/>
      <c r="J339" s="54"/>
      <c r="K339" s="54"/>
      <c r="L339" s="55"/>
      <c r="M339" s="55"/>
      <c r="N339" s="54"/>
      <c r="O339" s="56"/>
      <c r="P339" s="56"/>
      <c r="Q339" s="102"/>
      <c r="R339" s="101"/>
      <c r="S339" s="56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</row>
    <row r="340" spans="2:38" x14ac:dyDescent="0.25">
      <c r="B340" s="1"/>
      <c r="C340" s="100"/>
      <c r="D340" s="101"/>
      <c r="E340" s="54"/>
      <c r="F340" s="54"/>
      <c r="G340" s="100"/>
      <c r="H340" s="101"/>
      <c r="I340" s="54"/>
      <c r="J340" s="54"/>
      <c r="K340" s="54"/>
      <c r="L340" s="55"/>
      <c r="M340" s="55"/>
      <c r="N340" s="54"/>
      <c r="O340" s="56"/>
      <c r="P340" s="56"/>
      <c r="Q340" s="102"/>
      <c r="R340" s="101"/>
      <c r="S340" s="56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</row>
    <row r="341" spans="2:38" x14ac:dyDescent="0.25">
      <c r="B341" s="1"/>
      <c r="C341" s="100"/>
      <c r="D341" s="101"/>
      <c r="E341" s="54"/>
      <c r="F341" s="54"/>
      <c r="G341" s="100"/>
      <c r="H341" s="101"/>
      <c r="I341" s="54"/>
      <c r="J341" s="54"/>
      <c r="K341" s="54"/>
      <c r="L341" s="55"/>
      <c r="M341" s="55"/>
      <c r="N341" s="54"/>
      <c r="O341" s="56"/>
      <c r="P341" s="56"/>
      <c r="Q341" s="102"/>
      <c r="R341" s="101"/>
      <c r="S341" s="56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</row>
    <row r="342" spans="2:38" x14ac:dyDescent="0.25">
      <c r="B342" s="1"/>
      <c r="C342" s="100"/>
      <c r="D342" s="101"/>
      <c r="E342" s="54"/>
      <c r="F342" s="54"/>
      <c r="G342" s="100"/>
      <c r="H342" s="101"/>
      <c r="I342" s="54"/>
      <c r="J342" s="54"/>
      <c r="K342" s="54"/>
      <c r="L342" s="55"/>
      <c r="M342" s="55"/>
      <c r="N342" s="54"/>
      <c r="O342" s="56"/>
      <c r="P342" s="56"/>
      <c r="Q342" s="102"/>
      <c r="R342" s="101"/>
      <c r="S342" s="56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</row>
    <row r="343" spans="2:38" x14ac:dyDescent="0.25">
      <c r="B343" s="1"/>
      <c r="C343" s="100"/>
      <c r="D343" s="101"/>
      <c r="E343" s="54"/>
      <c r="F343" s="54"/>
      <c r="G343" s="100"/>
      <c r="H343" s="101"/>
      <c r="I343" s="54"/>
      <c r="J343" s="54"/>
      <c r="K343" s="54"/>
      <c r="L343" s="55"/>
      <c r="M343" s="55"/>
      <c r="N343" s="54"/>
      <c r="O343" s="56"/>
      <c r="P343" s="56"/>
      <c r="Q343" s="102"/>
      <c r="R343" s="101"/>
      <c r="S343" s="56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</row>
    <row r="344" spans="2:38" x14ac:dyDescent="0.25">
      <c r="B344" s="1"/>
      <c r="C344" s="100"/>
      <c r="D344" s="101"/>
      <c r="E344" s="54"/>
      <c r="F344" s="54"/>
      <c r="G344" s="100"/>
      <c r="H344" s="101"/>
      <c r="I344" s="54"/>
      <c r="J344" s="54"/>
      <c r="K344" s="54"/>
      <c r="L344" s="55"/>
      <c r="M344" s="55"/>
      <c r="N344" s="54"/>
      <c r="O344" s="56"/>
      <c r="P344" s="56"/>
      <c r="Q344" s="102"/>
      <c r="R344" s="101"/>
      <c r="S344" s="56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</row>
    <row r="345" spans="2:38" x14ac:dyDescent="0.25">
      <c r="B345" s="1"/>
      <c r="C345" s="100"/>
      <c r="D345" s="101"/>
      <c r="E345" s="54"/>
      <c r="F345" s="54"/>
      <c r="G345" s="100"/>
      <c r="H345" s="101"/>
      <c r="I345" s="54"/>
      <c r="J345" s="54"/>
      <c r="K345" s="54"/>
      <c r="L345" s="55"/>
      <c r="M345" s="55"/>
      <c r="N345" s="54"/>
      <c r="O345" s="56"/>
      <c r="P345" s="56"/>
      <c r="Q345" s="102"/>
      <c r="R345" s="101"/>
      <c r="S345" s="56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</row>
    <row r="346" spans="2:38" x14ac:dyDescent="0.25">
      <c r="B346" s="1"/>
      <c r="C346" s="100"/>
      <c r="D346" s="101"/>
      <c r="E346" s="54"/>
      <c r="F346" s="54"/>
      <c r="G346" s="100"/>
      <c r="H346" s="101"/>
      <c r="I346" s="54"/>
      <c r="J346" s="54"/>
      <c r="K346" s="54"/>
      <c r="L346" s="55"/>
      <c r="M346" s="55"/>
      <c r="N346" s="54"/>
      <c r="O346" s="56"/>
      <c r="P346" s="56"/>
      <c r="Q346" s="102"/>
      <c r="R346" s="101"/>
      <c r="S346" s="56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</row>
    <row r="347" spans="2:38" x14ac:dyDescent="0.25">
      <c r="B347" s="1"/>
      <c r="C347" s="100"/>
      <c r="D347" s="101"/>
      <c r="E347" s="54"/>
      <c r="F347" s="54"/>
      <c r="G347" s="100"/>
      <c r="H347" s="101"/>
      <c r="I347" s="54"/>
      <c r="J347" s="54"/>
      <c r="K347" s="54"/>
      <c r="L347" s="55"/>
      <c r="M347" s="55"/>
      <c r="N347" s="54"/>
      <c r="O347" s="56"/>
      <c r="P347" s="56"/>
      <c r="Q347" s="102"/>
      <c r="R347" s="101"/>
      <c r="S347" s="56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</row>
    <row r="348" spans="2:38" x14ac:dyDescent="0.25">
      <c r="B348" s="1"/>
      <c r="C348" s="100"/>
      <c r="D348" s="101"/>
      <c r="E348" s="54"/>
      <c r="F348" s="54"/>
      <c r="G348" s="100"/>
      <c r="H348" s="101"/>
      <c r="I348" s="54"/>
      <c r="J348" s="54"/>
      <c r="K348" s="54"/>
      <c r="L348" s="55"/>
      <c r="M348" s="55"/>
      <c r="N348" s="54"/>
      <c r="O348" s="56"/>
      <c r="P348" s="56"/>
      <c r="Q348" s="102"/>
      <c r="R348" s="101"/>
      <c r="S348" s="56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</row>
    <row r="349" spans="2:38" x14ac:dyDescent="0.25">
      <c r="B349" s="1"/>
      <c r="C349" s="100"/>
      <c r="D349" s="101"/>
      <c r="E349" s="54"/>
      <c r="F349" s="54"/>
      <c r="G349" s="100"/>
      <c r="H349" s="101"/>
      <c r="I349" s="54"/>
      <c r="J349" s="54"/>
      <c r="K349" s="54"/>
      <c r="L349" s="55"/>
      <c r="M349" s="55"/>
      <c r="N349" s="54"/>
      <c r="O349" s="56"/>
      <c r="P349" s="56"/>
      <c r="Q349" s="102"/>
      <c r="R349" s="101"/>
      <c r="S349" s="56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</row>
    <row r="350" spans="2:38" x14ac:dyDescent="0.25">
      <c r="B350" s="1"/>
      <c r="C350" s="100"/>
      <c r="D350" s="101"/>
      <c r="E350" s="54"/>
      <c r="F350" s="54"/>
      <c r="G350" s="100"/>
      <c r="H350" s="101"/>
      <c r="I350" s="54"/>
      <c r="J350" s="54"/>
      <c r="K350" s="54"/>
      <c r="L350" s="55"/>
      <c r="M350" s="55"/>
      <c r="N350" s="54"/>
      <c r="O350" s="56"/>
      <c r="P350" s="56"/>
      <c r="Q350" s="102"/>
      <c r="R350" s="101"/>
      <c r="S350" s="56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</row>
    <row r="351" spans="2:38" x14ac:dyDescent="0.25">
      <c r="B351" s="1"/>
      <c r="C351" s="100"/>
      <c r="D351" s="101"/>
      <c r="E351" s="54"/>
      <c r="F351" s="54"/>
      <c r="G351" s="100"/>
      <c r="H351" s="101"/>
      <c r="I351" s="54"/>
      <c r="J351" s="54"/>
      <c r="K351" s="54"/>
      <c r="L351" s="55"/>
      <c r="M351" s="55"/>
      <c r="N351" s="54"/>
      <c r="O351" s="56"/>
      <c r="P351" s="56"/>
      <c r="Q351" s="102"/>
      <c r="R351" s="101"/>
      <c r="S351" s="56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</row>
    <row r="352" spans="2:38" x14ac:dyDescent="0.25">
      <c r="B352" s="1"/>
      <c r="C352" s="100"/>
      <c r="D352" s="101"/>
      <c r="E352" s="54"/>
      <c r="F352" s="54"/>
      <c r="G352" s="100"/>
      <c r="H352" s="101"/>
      <c r="I352" s="54"/>
      <c r="J352" s="54"/>
      <c r="K352" s="54"/>
      <c r="L352" s="55"/>
      <c r="M352" s="55"/>
      <c r="N352" s="54"/>
      <c r="O352" s="56"/>
      <c r="P352" s="56"/>
      <c r="Q352" s="102"/>
      <c r="R352" s="101"/>
      <c r="S352" s="56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</row>
    <row r="353" spans="2:38" x14ac:dyDescent="0.25">
      <c r="B353" s="1"/>
      <c r="C353" s="100"/>
      <c r="D353" s="101"/>
      <c r="E353" s="54"/>
      <c r="F353" s="54"/>
      <c r="G353" s="100"/>
      <c r="H353" s="101"/>
      <c r="I353" s="54"/>
      <c r="J353" s="54"/>
      <c r="K353" s="54"/>
      <c r="L353" s="55"/>
      <c r="M353" s="55"/>
      <c r="N353" s="54"/>
      <c r="O353" s="56"/>
      <c r="P353" s="56"/>
      <c r="Q353" s="102"/>
      <c r="R353" s="101"/>
      <c r="S353" s="56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</row>
    <row r="354" spans="2:38" x14ac:dyDescent="0.25">
      <c r="B354" s="1"/>
      <c r="C354" s="100"/>
      <c r="D354" s="101"/>
      <c r="E354" s="54"/>
      <c r="F354" s="54"/>
      <c r="G354" s="100"/>
      <c r="H354" s="101"/>
      <c r="I354" s="54"/>
      <c r="J354" s="54"/>
      <c r="K354" s="54"/>
      <c r="L354" s="55"/>
      <c r="M354" s="55"/>
      <c r="N354" s="54"/>
      <c r="O354" s="56"/>
      <c r="P354" s="56"/>
      <c r="Q354" s="102"/>
      <c r="R354" s="101"/>
      <c r="S354" s="56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</row>
    <row r="355" spans="2:38" x14ac:dyDescent="0.25">
      <c r="B355" s="1"/>
      <c r="C355" s="100"/>
      <c r="D355" s="101"/>
      <c r="E355" s="54"/>
      <c r="F355" s="54"/>
      <c r="G355" s="100"/>
      <c r="H355" s="101"/>
      <c r="I355" s="54"/>
      <c r="J355" s="54"/>
      <c r="K355" s="54"/>
      <c r="L355" s="55"/>
      <c r="M355" s="55"/>
      <c r="N355" s="54"/>
      <c r="O355" s="56"/>
      <c r="P355" s="56"/>
      <c r="Q355" s="102"/>
      <c r="R355" s="101"/>
      <c r="S355" s="56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</row>
    <row r="356" spans="2:38" x14ac:dyDescent="0.25">
      <c r="B356" s="1"/>
      <c r="C356" s="100"/>
      <c r="D356" s="101"/>
      <c r="E356" s="54"/>
      <c r="F356" s="54"/>
      <c r="G356" s="100"/>
      <c r="H356" s="101"/>
      <c r="I356" s="54"/>
      <c r="J356" s="54"/>
      <c r="K356" s="54"/>
      <c r="L356" s="55"/>
      <c r="M356" s="55"/>
      <c r="N356" s="54"/>
      <c r="O356" s="56"/>
      <c r="P356" s="56"/>
      <c r="Q356" s="102"/>
      <c r="R356" s="101"/>
      <c r="S356" s="56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</row>
    <row r="357" spans="2:38" x14ac:dyDescent="0.25">
      <c r="B357" s="1"/>
      <c r="C357" s="100"/>
      <c r="D357" s="101"/>
      <c r="E357" s="54"/>
      <c r="F357" s="54"/>
      <c r="G357" s="100"/>
      <c r="H357" s="101"/>
      <c r="I357" s="54"/>
      <c r="J357" s="54"/>
      <c r="K357" s="54"/>
      <c r="L357" s="55"/>
      <c r="M357" s="55"/>
      <c r="N357" s="54"/>
      <c r="O357" s="56"/>
      <c r="P357" s="56"/>
      <c r="Q357" s="102"/>
      <c r="R357" s="101"/>
      <c r="S357" s="56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</row>
    <row r="358" spans="2:38" x14ac:dyDescent="0.25">
      <c r="B358" s="1"/>
      <c r="C358" s="100"/>
      <c r="D358" s="101"/>
      <c r="E358" s="54"/>
      <c r="F358" s="54"/>
      <c r="G358" s="100"/>
      <c r="H358" s="101"/>
      <c r="I358" s="54"/>
      <c r="J358" s="54"/>
      <c r="K358" s="54"/>
      <c r="L358" s="55"/>
      <c r="M358" s="55"/>
      <c r="N358" s="54"/>
      <c r="O358" s="56"/>
      <c r="P358" s="56"/>
      <c r="Q358" s="102"/>
      <c r="R358" s="101"/>
      <c r="S358" s="56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</row>
    <row r="359" spans="2:38" x14ac:dyDescent="0.25">
      <c r="B359" s="1"/>
      <c r="C359" s="100"/>
      <c r="D359" s="101"/>
      <c r="E359" s="54"/>
      <c r="F359" s="54"/>
      <c r="G359" s="100"/>
      <c r="H359" s="101"/>
      <c r="I359" s="54"/>
      <c r="J359" s="54"/>
      <c r="K359" s="54"/>
      <c r="L359" s="55"/>
      <c r="M359" s="55"/>
      <c r="N359" s="54"/>
      <c r="O359" s="56"/>
      <c r="P359" s="56"/>
      <c r="Q359" s="102"/>
      <c r="R359" s="101"/>
      <c r="S359" s="56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</row>
    <row r="360" spans="2:38" x14ac:dyDescent="0.25">
      <c r="B360" s="1"/>
      <c r="C360" s="100"/>
      <c r="D360" s="101"/>
      <c r="E360" s="54"/>
      <c r="F360" s="54"/>
      <c r="G360" s="100"/>
      <c r="H360" s="101"/>
      <c r="I360" s="54"/>
      <c r="J360" s="54"/>
      <c r="K360" s="54"/>
      <c r="L360" s="55"/>
      <c r="M360" s="55"/>
      <c r="N360" s="54"/>
      <c r="O360" s="56"/>
      <c r="P360" s="56"/>
      <c r="Q360" s="102"/>
      <c r="R360" s="101"/>
      <c r="S360" s="56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</row>
    <row r="361" spans="2:38" x14ac:dyDescent="0.25">
      <c r="B361" s="1"/>
      <c r="C361" s="100"/>
      <c r="D361" s="101"/>
      <c r="E361" s="54"/>
      <c r="F361" s="54"/>
      <c r="G361" s="100"/>
      <c r="H361" s="101"/>
      <c r="I361" s="54"/>
      <c r="J361" s="54"/>
      <c r="K361" s="54"/>
      <c r="L361" s="55"/>
      <c r="M361" s="55"/>
      <c r="N361" s="54"/>
      <c r="O361" s="56"/>
      <c r="P361" s="56"/>
      <c r="Q361" s="102"/>
      <c r="R361" s="101"/>
      <c r="S361" s="56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</row>
    <row r="362" spans="2:38" x14ac:dyDescent="0.25">
      <c r="B362" s="1"/>
      <c r="C362" s="100"/>
      <c r="D362" s="101"/>
      <c r="E362" s="54"/>
      <c r="F362" s="54"/>
      <c r="G362" s="100"/>
      <c r="H362" s="101"/>
      <c r="I362" s="54"/>
      <c r="J362" s="54"/>
      <c r="K362" s="54"/>
      <c r="L362" s="55"/>
      <c r="M362" s="55"/>
      <c r="N362" s="54"/>
      <c r="O362" s="56"/>
      <c r="P362" s="56"/>
      <c r="Q362" s="102"/>
      <c r="R362" s="101"/>
      <c r="S362" s="56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</row>
    <row r="363" spans="2:38" x14ac:dyDescent="0.25">
      <c r="B363" s="1"/>
      <c r="C363" s="100"/>
      <c r="D363" s="101"/>
      <c r="E363" s="54"/>
      <c r="F363" s="54"/>
      <c r="G363" s="100"/>
      <c r="H363" s="101"/>
      <c r="I363" s="54"/>
      <c r="J363" s="54"/>
      <c r="K363" s="54"/>
      <c r="L363" s="55"/>
      <c r="M363" s="55"/>
      <c r="N363" s="54"/>
      <c r="O363" s="56"/>
      <c r="P363" s="56"/>
      <c r="Q363" s="102"/>
      <c r="R363" s="101"/>
      <c r="S363" s="56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</row>
    <row r="364" spans="2:38" x14ac:dyDescent="0.25">
      <c r="B364" s="1"/>
      <c r="C364" s="100"/>
      <c r="D364" s="101"/>
      <c r="E364" s="54"/>
      <c r="F364" s="54"/>
      <c r="G364" s="100"/>
      <c r="H364" s="101"/>
      <c r="I364" s="54"/>
      <c r="J364" s="54"/>
      <c r="K364" s="54"/>
      <c r="L364" s="55"/>
      <c r="M364" s="55"/>
      <c r="N364" s="54"/>
      <c r="O364" s="56"/>
      <c r="P364" s="56"/>
      <c r="Q364" s="102"/>
      <c r="R364" s="101"/>
      <c r="S364" s="56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</row>
    <row r="365" spans="2:38" x14ac:dyDescent="0.25">
      <c r="B365" s="1"/>
      <c r="C365" s="100"/>
      <c r="D365" s="101"/>
      <c r="E365" s="54"/>
      <c r="F365" s="54"/>
      <c r="G365" s="100"/>
      <c r="H365" s="101"/>
      <c r="I365" s="54"/>
      <c r="J365" s="54"/>
      <c r="K365" s="54"/>
      <c r="L365" s="55"/>
      <c r="M365" s="55"/>
      <c r="N365" s="54"/>
      <c r="O365" s="56"/>
      <c r="P365" s="56"/>
      <c r="Q365" s="102"/>
      <c r="R365" s="101"/>
      <c r="S365" s="56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</row>
    <row r="366" spans="2:38" x14ac:dyDescent="0.25">
      <c r="B366" s="1"/>
      <c r="C366" s="100"/>
      <c r="D366" s="101"/>
      <c r="E366" s="54"/>
      <c r="F366" s="54"/>
      <c r="G366" s="100"/>
      <c r="H366" s="101"/>
      <c r="I366" s="54"/>
      <c r="J366" s="54"/>
      <c r="K366" s="54"/>
      <c r="L366" s="55"/>
      <c r="M366" s="55"/>
      <c r="N366" s="54"/>
      <c r="O366" s="56"/>
      <c r="P366" s="56"/>
      <c r="Q366" s="102"/>
      <c r="R366" s="101"/>
      <c r="S366" s="56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</row>
    <row r="367" spans="2:38" x14ac:dyDescent="0.25">
      <c r="B367" s="1"/>
      <c r="C367" s="100"/>
      <c r="D367" s="101"/>
      <c r="E367" s="54"/>
      <c r="F367" s="54"/>
      <c r="G367" s="100"/>
      <c r="H367" s="101"/>
      <c r="I367" s="54"/>
      <c r="J367" s="54"/>
      <c r="K367" s="54"/>
      <c r="L367" s="55"/>
      <c r="M367" s="55"/>
      <c r="N367" s="54"/>
      <c r="O367" s="56"/>
      <c r="P367" s="56"/>
      <c r="Q367" s="102"/>
      <c r="R367" s="101"/>
      <c r="S367" s="56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</row>
    <row r="368" spans="2:38" x14ac:dyDescent="0.25">
      <c r="B368" s="1"/>
      <c r="C368" s="100"/>
      <c r="D368" s="101"/>
      <c r="E368" s="54"/>
      <c r="F368" s="54"/>
      <c r="G368" s="100"/>
      <c r="H368" s="101"/>
      <c r="I368" s="54"/>
      <c r="J368" s="54"/>
      <c r="K368" s="54"/>
      <c r="L368" s="55"/>
      <c r="M368" s="55"/>
      <c r="N368" s="54"/>
      <c r="O368" s="56"/>
      <c r="P368" s="56"/>
      <c r="Q368" s="102"/>
      <c r="R368" s="101"/>
      <c r="S368" s="56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</row>
    <row r="369" spans="2:38" x14ac:dyDescent="0.25">
      <c r="B369" s="1"/>
      <c r="C369" s="100"/>
      <c r="D369" s="101"/>
      <c r="E369" s="54"/>
      <c r="F369" s="54"/>
      <c r="G369" s="100"/>
      <c r="H369" s="101"/>
      <c r="I369" s="54"/>
      <c r="J369" s="54"/>
      <c r="K369" s="54"/>
      <c r="L369" s="55"/>
      <c r="M369" s="55"/>
      <c r="N369" s="54"/>
      <c r="O369" s="56"/>
      <c r="P369" s="56"/>
      <c r="Q369" s="102"/>
      <c r="R369" s="101"/>
      <c r="S369" s="56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</row>
    <row r="370" spans="2:38" x14ac:dyDescent="0.25">
      <c r="B370" s="1"/>
      <c r="C370" s="100"/>
      <c r="D370" s="101"/>
      <c r="E370" s="54"/>
      <c r="F370" s="54"/>
      <c r="G370" s="100"/>
      <c r="H370" s="101"/>
      <c r="I370" s="54"/>
      <c r="J370" s="54"/>
      <c r="K370" s="54"/>
      <c r="L370" s="55"/>
      <c r="M370" s="55"/>
      <c r="N370" s="54"/>
      <c r="O370" s="56"/>
      <c r="P370" s="56"/>
      <c r="Q370" s="102"/>
      <c r="R370" s="101"/>
      <c r="S370" s="56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</row>
    <row r="371" spans="2:38" x14ac:dyDescent="0.25">
      <c r="B371" s="1"/>
      <c r="C371" s="100"/>
      <c r="D371" s="101"/>
      <c r="E371" s="54"/>
      <c r="F371" s="54"/>
      <c r="G371" s="100"/>
      <c r="H371" s="101"/>
      <c r="I371" s="54"/>
      <c r="J371" s="54"/>
      <c r="K371" s="54"/>
      <c r="L371" s="55"/>
      <c r="M371" s="55"/>
      <c r="N371" s="54"/>
      <c r="O371" s="56"/>
      <c r="P371" s="56"/>
      <c r="Q371" s="102"/>
      <c r="R371" s="101"/>
      <c r="S371" s="56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</row>
    <row r="372" spans="2:38" x14ac:dyDescent="0.25">
      <c r="B372" s="1"/>
      <c r="C372" s="100"/>
      <c r="D372" s="101"/>
      <c r="E372" s="54"/>
      <c r="F372" s="54"/>
      <c r="G372" s="100"/>
      <c r="H372" s="101"/>
      <c r="I372" s="54"/>
      <c r="J372" s="54"/>
      <c r="K372" s="54"/>
      <c r="L372" s="55"/>
      <c r="M372" s="55"/>
      <c r="N372" s="54"/>
      <c r="O372" s="56"/>
      <c r="P372" s="56"/>
      <c r="Q372" s="102"/>
      <c r="R372" s="101"/>
      <c r="S372" s="56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</row>
    <row r="373" spans="2:38" x14ac:dyDescent="0.25">
      <c r="B373" s="1"/>
      <c r="C373" s="100"/>
      <c r="D373" s="101"/>
      <c r="E373" s="54"/>
      <c r="F373" s="54"/>
      <c r="G373" s="100"/>
      <c r="H373" s="101"/>
      <c r="I373" s="54"/>
      <c r="J373" s="54"/>
      <c r="K373" s="54"/>
      <c r="L373" s="55"/>
      <c r="M373" s="55"/>
      <c r="N373" s="54"/>
      <c r="O373" s="56"/>
      <c r="P373" s="56"/>
      <c r="Q373" s="102"/>
      <c r="R373" s="101"/>
      <c r="S373" s="56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</row>
    <row r="374" spans="2:38" x14ac:dyDescent="0.25">
      <c r="B374" s="1"/>
      <c r="C374" s="100"/>
      <c r="D374" s="101"/>
      <c r="E374" s="54"/>
      <c r="F374" s="54"/>
      <c r="G374" s="100"/>
      <c r="H374" s="101"/>
      <c r="I374" s="54"/>
      <c r="J374" s="54"/>
      <c r="K374" s="54"/>
      <c r="L374" s="55"/>
      <c r="M374" s="55"/>
      <c r="N374" s="54"/>
      <c r="O374" s="56"/>
      <c r="P374" s="56"/>
      <c r="Q374" s="102"/>
      <c r="R374" s="101"/>
      <c r="S374" s="56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</row>
    <row r="375" spans="2:38" x14ac:dyDescent="0.25">
      <c r="B375" s="1"/>
      <c r="C375" s="100"/>
      <c r="D375" s="101"/>
      <c r="E375" s="54"/>
      <c r="F375" s="54"/>
      <c r="G375" s="100"/>
      <c r="H375" s="101"/>
      <c r="I375" s="54"/>
      <c r="J375" s="54"/>
      <c r="K375" s="54"/>
      <c r="L375" s="55"/>
      <c r="M375" s="55"/>
      <c r="N375" s="54"/>
      <c r="O375" s="56"/>
      <c r="P375" s="56"/>
      <c r="Q375" s="102"/>
      <c r="R375" s="101"/>
      <c r="S375" s="56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</row>
    <row r="376" spans="2:38" x14ac:dyDescent="0.25">
      <c r="B376" s="1"/>
      <c r="C376" s="100"/>
      <c r="D376" s="101"/>
      <c r="E376" s="54"/>
      <c r="F376" s="54"/>
      <c r="G376" s="100"/>
      <c r="H376" s="101"/>
      <c r="I376" s="54"/>
      <c r="J376" s="54"/>
      <c r="K376" s="54"/>
      <c r="L376" s="55"/>
      <c r="M376" s="55"/>
      <c r="N376" s="54"/>
      <c r="O376" s="56"/>
      <c r="P376" s="56"/>
      <c r="Q376" s="102"/>
      <c r="R376" s="101"/>
      <c r="S376" s="56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</row>
    <row r="377" spans="2:38" x14ac:dyDescent="0.25">
      <c r="B377" s="1"/>
      <c r="C377" s="100"/>
      <c r="D377" s="101"/>
      <c r="E377" s="54"/>
      <c r="F377" s="54"/>
      <c r="G377" s="100"/>
      <c r="H377" s="101"/>
      <c r="I377" s="54"/>
      <c r="J377" s="54"/>
      <c r="K377" s="54"/>
      <c r="L377" s="55"/>
      <c r="M377" s="55"/>
      <c r="N377" s="54"/>
      <c r="O377" s="56"/>
      <c r="P377" s="56"/>
      <c r="Q377" s="102"/>
      <c r="R377" s="101"/>
      <c r="S377" s="56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</row>
    <row r="378" spans="2:38" x14ac:dyDescent="0.25">
      <c r="B378" s="1"/>
      <c r="C378" s="100"/>
      <c r="D378" s="101"/>
      <c r="E378" s="54"/>
      <c r="F378" s="54"/>
      <c r="G378" s="100"/>
      <c r="H378" s="101"/>
      <c r="I378" s="54"/>
      <c r="J378" s="54"/>
      <c r="K378" s="54"/>
      <c r="L378" s="55"/>
      <c r="M378" s="55"/>
      <c r="N378" s="54"/>
      <c r="O378" s="56"/>
      <c r="P378" s="56"/>
      <c r="Q378" s="102"/>
      <c r="R378" s="101"/>
      <c r="S378" s="56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</row>
    <row r="379" spans="2:38" x14ac:dyDescent="0.25">
      <c r="B379" s="1"/>
      <c r="C379" s="100"/>
      <c r="D379" s="101"/>
      <c r="E379" s="54"/>
      <c r="F379" s="54"/>
      <c r="G379" s="100"/>
      <c r="H379" s="101"/>
      <c r="I379" s="54"/>
      <c r="J379" s="54"/>
      <c r="K379" s="54"/>
      <c r="L379" s="55"/>
      <c r="M379" s="55"/>
      <c r="N379" s="54"/>
      <c r="O379" s="56"/>
      <c r="P379" s="56"/>
      <c r="Q379" s="102"/>
      <c r="R379" s="101"/>
      <c r="S379" s="56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</row>
    <row r="380" spans="2:38" x14ac:dyDescent="0.25">
      <c r="B380" s="1"/>
      <c r="C380" s="100"/>
      <c r="D380" s="101"/>
      <c r="E380" s="54"/>
      <c r="F380" s="54"/>
      <c r="G380" s="100"/>
      <c r="H380" s="101"/>
      <c r="I380" s="54"/>
      <c r="J380" s="54"/>
      <c r="K380" s="54"/>
      <c r="L380" s="55"/>
      <c r="M380" s="55"/>
      <c r="N380" s="54"/>
      <c r="O380" s="56"/>
      <c r="P380" s="56"/>
      <c r="Q380" s="102"/>
      <c r="R380" s="101"/>
      <c r="S380" s="56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</row>
    <row r="381" spans="2:38" x14ac:dyDescent="0.25">
      <c r="B381" s="1"/>
      <c r="C381" s="100"/>
      <c r="D381" s="101"/>
      <c r="E381" s="54"/>
      <c r="F381" s="54"/>
      <c r="G381" s="100"/>
      <c r="H381" s="101"/>
      <c r="I381" s="54"/>
      <c r="J381" s="54"/>
      <c r="K381" s="54"/>
      <c r="L381" s="55"/>
      <c r="M381" s="55"/>
      <c r="N381" s="54"/>
      <c r="O381" s="56"/>
      <c r="P381" s="56"/>
      <c r="Q381" s="102"/>
      <c r="R381" s="101"/>
      <c r="S381" s="56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</row>
    <row r="382" spans="2:38" x14ac:dyDescent="0.25">
      <c r="B382" s="1"/>
      <c r="C382" s="100"/>
      <c r="D382" s="101"/>
      <c r="E382" s="54"/>
      <c r="F382" s="54"/>
      <c r="G382" s="100"/>
      <c r="H382" s="101"/>
      <c r="I382" s="54"/>
      <c r="J382" s="54"/>
      <c r="K382" s="54"/>
      <c r="L382" s="55"/>
      <c r="M382" s="55"/>
      <c r="N382" s="54"/>
      <c r="O382" s="56"/>
      <c r="P382" s="56"/>
      <c r="Q382" s="102"/>
      <c r="R382" s="101"/>
      <c r="S382" s="56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</row>
    <row r="383" spans="2:38" x14ac:dyDescent="0.25">
      <c r="B383" s="1"/>
      <c r="C383" s="100"/>
      <c r="D383" s="101"/>
      <c r="E383" s="54"/>
      <c r="F383" s="54"/>
      <c r="G383" s="100"/>
      <c r="H383" s="101"/>
      <c r="I383" s="54"/>
      <c r="J383" s="54"/>
      <c r="K383" s="54"/>
      <c r="L383" s="55"/>
      <c r="M383" s="55"/>
      <c r="N383" s="54"/>
      <c r="O383" s="56"/>
      <c r="P383" s="56"/>
      <c r="Q383" s="102"/>
      <c r="R383" s="101"/>
      <c r="S383" s="56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</row>
    <row r="384" spans="2:38" x14ac:dyDescent="0.25">
      <c r="B384" s="1"/>
      <c r="C384" s="100"/>
      <c r="D384" s="101"/>
      <c r="E384" s="54"/>
      <c r="F384" s="54"/>
      <c r="G384" s="100"/>
      <c r="H384" s="101"/>
      <c r="I384" s="54"/>
      <c r="J384" s="54"/>
      <c r="K384" s="54"/>
      <c r="L384" s="55"/>
      <c r="M384" s="55"/>
      <c r="N384" s="54"/>
      <c r="O384" s="56"/>
      <c r="P384" s="56"/>
      <c r="Q384" s="102"/>
      <c r="R384" s="101"/>
      <c r="S384" s="56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</row>
    <row r="385" spans="2:38" x14ac:dyDescent="0.25">
      <c r="B385" s="1"/>
      <c r="C385" s="100"/>
      <c r="D385" s="101"/>
      <c r="E385" s="54"/>
      <c r="F385" s="54"/>
      <c r="G385" s="100"/>
      <c r="H385" s="101"/>
      <c r="I385" s="54"/>
      <c r="J385" s="54"/>
      <c r="K385" s="54"/>
      <c r="L385" s="55"/>
      <c r="M385" s="55"/>
      <c r="N385" s="54"/>
      <c r="O385" s="56"/>
      <c r="P385" s="56"/>
      <c r="Q385" s="102"/>
      <c r="R385" s="101"/>
      <c r="S385" s="56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</row>
    <row r="386" spans="2:38" x14ac:dyDescent="0.25">
      <c r="B386" s="1"/>
      <c r="C386" s="100"/>
      <c r="D386" s="101"/>
      <c r="E386" s="54"/>
      <c r="F386" s="54"/>
      <c r="G386" s="100"/>
      <c r="H386" s="101"/>
      <c r="I386" s="54"/>
      <c r="J386" s="54"/>
      <c r="K386" s="54"/>
      <c r="L386" s="55"/>
      <c r="M386" s="55"/>
      <c r="N386" s="54"/>
      <c r="O386" s="56"/>
      <c r="P386" s="56"/>
      <c r="Q386" s="102"/>
      <c r="R386" s="101"/>
      <c r="S386" s="56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</row>
    <row r="387" spans="2:38" x14ac:dyDescent="0.25">
      <c r="B387" s="1"/>
      <c r="C387" s="100"/>
      <c r="D387" s="101"/>
      <c r="E387" s="54"/>
      <c r="F387" s="54"/>
      <c r="G387" s="100"/>
      <c r="H387" s="101"/>
      <c r="I387" s="54"/>
      <c r="J387" s="54"/>
      <c r="K387" s="54"/>
      <c r="L387" s="55"/>
      <c r="M387" s="55"/>
      <c r="N387" s="54"/>
      <c r="O387" s="56"/>
      <c r="P387" s="56"/>
      <c r="Q387" s="102"/>
      <c r="R387" s="101"/>
      <c r="S387" s="56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</row>
    <row r="388" spans="2:38" x14ac:dyDescent="0.25">
      <c r="B388" s="1"/>
      <c r="C388" s="100"/>
      <c r="D388" s="101"/>
      <c r="E388" s="54"/>
      <c r="F388" s="54"/>
      <c r="G388" s="100"/>
      <c r="H388" s="101"/>
      <c r="I388" s="54"/>
      <c r="J388" s="54"/>
      <c r="K388" s="54"/>
      <c r="L388" s="55"/>
      <c r="M388" s="55"/>
      <c r="N388" s="54"/>
      <c r="O388" s="56"/>
      <c r="P388" s="56"/>
      <c r="Q388" s="102"/>
      <c r="R388" s="101"/>
      <c r="S388" s="56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</row>
    <row r="389" spans="2:38" x14ac:dyDescent="0.25">
      <c r="B389" s="1"/>
      <c r="C389" s="100"/>
      <c r="D389" s="101"/>
      <c r="E389" s="54"/>
      <c r="F389" s="54"/>
      <c r="G389" s="100"/>
      <c r="H389" s="101"/>
      <c r="I389" s="54"/>
      <c r="J389" s="54"/>
      <c r="K389" s="54"/>
      <c r="L389" s="55"/>
      <c r="M389" s="55"/>
      <c r="N389" s="54"/>
      <c r="O389" s="56"/>
      <c r="P389" s="56"/>
      <c r="Q389" s="102"/>
      <c r="R389" s="101"/>
      <c r="S389" s="56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</row>
    <row r="390" spans="2:38" x14ac:dyDescent="0.25">
      <c r="B390" s="1"/>
      <c r="C390" s="100"/>
      <c r="D390" s="101"/>
      <c r="E390" s="54"/>
      <c r="F390" s="54"/>
      <c r="G390" s="100"/>
      <c r="H390" s="101"/>
      <c r="I390" s="54"/>
      <c r="J390" s="54"/>
      <c r="K390" s="54"/>
      <c r="L390" s="55"/>
      <c r="M390" s="55"/>
      <c r="N390" s="54"/>
      <c r="O390" s="56"/>
      <c r="P390" s="56"/>
      <c r="Q390" s="102"/>
      <c r="R390" s="101"/>
      <c r="S390" s="56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</row>
    <row r="391" spans="2:38" x14ac:dyDescent="0.25">
      <c r="B391" s="1"/>
      <c r="C391" s="100"/>
      <c r="D391" s="101"/>
      <c r="E391" s="54"/>
      <c r="F391" s="54"/>
      <c r="G391" s="100"/>
      <c r="H391" s="101"/>
      <c r="I391" s="54"/>
      <c r="J391" s="54"/>
      <c r="K391" s="54"/>
      <c r="L391" s="55"/>
      <c r="M391" s="55"/>
      <c r="N391" s="54"/>
      <c r="O391" s="56"/>
      <c r="P391" s="56"/>
      <c r="Q391" s="102"/>
      <c r="R391" s="101"/>
      <c r="S391" s="56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</row>
    <row r="392" spans="2:38" x14ac:dyDescent="0.25">
      <c r="B392" s="1"/>
      <c r="C392" s="100"/>
      <c r="D392" s="101"/>
      <c r="E392" s="54"/>
      <c r="F392" s="54"/>
      <c r="G392" s="100"/>
      <c r="H392" s="101"/>
      <c r="I392" s="54"/>
      <c r="J392" s="54"/>
      <c r="K392" s="54"/>
      <c r="L392" s="55"/>
      <c r="M392" s="55"/>
      <c r="N392" s="54"/>
      <c r="O392" s="56"/>
      <c r="P392" s="56"/>
      <c r="Q392" s="102"/>
      <c r="R392" s="101"/>
      <c r="S392" s="56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</row>
    <row r="393" spans="2:38" x14ac:dyDescent="0.25">
      <c r="B393" s="1"/>
      <c r="C393" s="100"/>
      <c r="D393" s="101"/>
      <c r="E393" s="54"/>
      <c r="F393" s="54"/>
      <c r="G393" s="100"/>
      <c r="H393" s="101"/>
      <c r="I393" s="54"/>
      <c r="J393" s="54"/>
      <c r="K393" s="54"/>
      <c r="L393" s="55"/>
      <c r="M393" s="55"/>
      <c r="N393" s="54"/>
      <c r="O393" s="56"/>
      <c r="P393" s="56"/>
      <c r="Q393" s="102"/>
      <c r="R393" s="101"/>
      <c r="S393" s="56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</row>
    <row r="394" spans="2:38" x14ac:dyDescent="0.25">
      <c r="B394" s="1"/>
      <c r="C394" s="100"/>
      <c r="D394" s="101"/>
      <c r="E394" s="54"/>
      <c r="F394" s="54"/>
      <c r="G394" s="100"/>
      <c r="H394" s="101"/>
      <c r="I394" s="54"/>
      <c r="J394" s="54"/>
      <c r="K394" s="54"/>
      <c r="L394" s="55"/>
      <c r="M394" s="55"/>
      <c r="N394" s="54"/>
      <c r="O394" s="56"/>
      <c r="P394" s="56"/>
      <c r="Q394" s="102"/>
      <c r="R394" s="101"/>
      <c r="S394" s="56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</row>
    <row r="395" spans="2:38" x14ac:dyDescent="0.25">
      <c r="B395" s="1"/>
      <c r="C395" s="100"/>
      <c r="D395" s="101"/>
      <c r="E395" s="54"/>
      <c r="F395" s="54"/>
      <c r="G395" s="100"/>
      <c r="H395" s="101"/>
      <c r="I395" s="54"/>
      <c r="J395" s="54"/>
      <c r="K395" s="54"/>
      <c r="L395" s="55"/>
      <c r="M395" s="55"/>
      <c r="N395" s="54"/>
      <c r="O395" s="56"/>
      <c r="P395" s="56"/>
      <c r="Q395" s="102"/>
      <c r="R395" s="101"/>
      <c r="S395" s="56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</row>
    <row r="396" spans="2:38" x14ac:dyDescent="0.25">
      <c r="B396" s="1"/>
      <c r="C396" s="100"/>
      <c r="D396" s="101"/>
      <c r="E396" s="54"/>
      <c r="F396" s="54"/>
      <c r="G396" s="100"/>
      <c r="H396" s="101"/>
      <c r="I396" s="54"/>
      <c r="J396" s="54"/>
      <c r="K396" s="54"/>
      <c r="L396" s="55"/>
      <c r="M396" s="55"/>
      <c r="N396" s="54"/>
      <c r="O396" s="56"/>
      <c r="P396" s="56"/>
      <c r="Q396" s="102"/>
      <c r="R396" s="101"/>
      <c r="S396" s="56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</row>
    <row r="397" spans="2:38" x14ac:dyDescent="0.25">
      <c r="B397" s="1"/>
      <c r="C397" s="100"/>
      <c r="D397" s="101"/>
      <c r="E397" s="54"/>
      <c r="F397" s="54"/>
      <c r="G397" s="100"/>
      <c r="H397" s="101"/>
      <c r="I397" s="54"/>
      <c r="J397" s="54"/>
      <c r="K397" s="54"/>
      <c r="L397" s="55"/>
      <c r="M397" s="55"/>
      <c r="N397" s="54"/>
      <c r="O397" s="56"/>
      <c r="P397" s="56"/>
      <c r="Q397" s="102"/>
      <c r="R397" s="101"/>
      <c r="S397" s="56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</row>
    <row r="398" spans="2:38" x14ac:dyDescent="0.25">
      <c r="B398" s="1"/>
      <c r="C398" s="100"/>
      <c r="D398" s="101"/>
      <c r="E398" s="54"/>
      <c r="F398" s="54"/>
      <c r="G398" s="100"/>
      <c r="H398" s="101"/>
      <c r="I398" s="54"/>
      <c r="J398" s="54"/>
      <c r="K398" s="54"/>
      <c r="L398" s="55"/>
      <c r="M398" s="55"/>
      <c r="N398" s="54"/>
      <c r="O398" s="56"/>
      <c r="P398" s="56"/>
      <c r="Q398" s="102"/>
      <c r="R398" s="101"/>
      <c r="S398" s="56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</row>
    <row r="399" spans="2:38" x14ac:dyDescent="0.25">
      <c r="B399" s="1"/>
      <c r="C399" s="100"/>
      <c r="D399" s="101"/>
      <c r="E399" s="54"/>
      <c r="F399" s="54"/>
      <c r="G399" s="100"/>
      <c r="H399" s="101"/>
      <c r="I399" s="54"/>
      <c r="J399" s="54"/>
      <c r="K399" s="54"/>
      <c r="L399" s="55"/>
      <c r="M399" s="55"/>
      <c r="N399" s="54"/>
      <c r="O399" s="56"/>
      <c r="P399" s="56"/>
      <c r="Q399" s="102"/>
      <c r="R399" s="101"/>
      <c r="S399" s="56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</row>
    <row r="400" spans="2:38" x14ac:dyDescent="0.25">
      <c r="B400" s="1"/>
      <c r="C400" s="100"/>
      <c r="D400" s="101"/>
      <c r="E400" s="54"/>
      <c r="F400" s="54"/>
      <c r="G400" s="100"/>
      <c r="H400" s="101"/>
      <c r="I400" s="54"/>
      <c r="J400" s="54"/>
      <c r="K400" s="54"/>
      <c r="L400" s="55"/>
      <c r="M400" s="55"/>
      <c r="N400" s="54"/>
      <c r="O400" s="56"/>
      <c r="P400" s="56"/>
      <c r="Q400" s="102"/>
      <c r="R400" s="101"/>
      <c r="S400" s="56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</row>
    <row r="401" spans="2:38" x14ac:dyDescent="0.25">
      <c r="B401" s="1"/>
      <c r="C401" s="100"/>
      <c r="D401" s="101"/>
      <c r="E401" s="54"/>
      <c r="F401" s="54"/>
      <c r="G401" s="100"/>
      <c r="H401" s="101"/>
      <c r="I401" s="54"/>
      <c r="J401" s="54"/>
      <c r="K401" s="54"/>
      <c r="L401" s="55"/>
      <c r="M401" s="55"/>
      <c r="N401" s="54"/>
      <c r="O401" s="56"/>
      <c r="P401" s="56"/>
      <c r="Q401" s="102"/>
      <c r="R401" s="101"/>
      <c r="S401" s="56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</row>
    <row r="402" spans="2:38" x14ac:dyDescent="0.25">
      <c r="B402" s="1"/>
      <c r="C402" s="100"/>
      <c r="D402" s="101"/>
      <c r="E402" s="54"/>
      <c r="F402" s="54"/>
      <c r="G402" s="100"/>
      <c r="H402" s="101"/>
      <c r="I402" s="54"/>
      <c r="J402" s="54"/>
      <c r="K402" s="54"/>
      <c r="L402" s="55"/>
      <c r="M402" s="55"/>
      <c r="N402" s="54"/>
      <c r="O402" s="56"/>
      <c r="P402" s="56"/>
      <c r="Q402" s="102"/>
      <c r="R402" s="101"/>
      <c r="S402" s="56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</row>
    <row r="403" spans="2:38" x14ac:dyDescent="0.25">
      <c r="B403" s="1"/>
      <c r="C403" s="100"/>
      <c r="D403" s="101"/>
      <c r="E403" s="54"/>
      <c r="F403" s="54"/>
      <c r="G403" s="100"/>
      <c r="H403" s="101"/>
      <c r="I403" s="54"/>
      <c r="J403" s="54"/>
      <c r="K403" s="54"/>
      <c r="L403" s="55"/>
      <c r="M403" s="55"/>
      <c r="N403" s="54"/>
      <c r="O403" s="56"/>
      <c r="P403" s="56"/>
      <c r="Q403" s="102"/>
      <c r="R403" s="101"/>
      <c r="S403" s="56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</row>
    <row r="404" spans="2:38" x14ac:dyDescent="0.25">
      <c r="B404" s="1"/>
      <c r="C404" s="100"/>
      <c r="D404" s="101"/>
      <c r="E404" s="54"/>
      <c r="F404" s="54"/>
      <c r="G404" s="100"/>
      <c r="H404" s="101"/>
      <c r="I404" s="54"/>
      <c r="J404" s="54"/>
      <c r="K404" s="54"/>
      <c r="L404" s="55"/>
      <c r="M404" s="55"/>
      <c r="N404" s="54"/>
      <c r="O404" s="56"/>
      <c r="P404" s="56"/>
      <c r="Q404" s="102"/>
      <c r="R404" s="101"/>
      <c r="S404" s="56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</row>
    <row r="405" spans="2:38" x14ac:dyDescent="0.25">
      <c r="B405" s="1"/>
      <c r="C405" s="100"/>
      <c r="D405" s="101"/>
      <c r="E405" s="54"/>
      <c r="F405" s="54"/>
      <c r="G405" s="100"/>
      <c r="H405" s="101"/>
      <c r="I405" s="54"/>
      <c r="J405" s="54"/>
      <c r="K405" s="54"/>
      <c r="L405" s="55"/>
      <c r="M405" s="55"/>
      <c r="N405" s="54"/>
      <c r="O405" s="56"/>
      <c r="P405" s="56"/>
      <c r="Q405" s="102"/>
      <c r="R405" s="101"/>
      <c r="S405" s="56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</row>
    <row r="406" spans="2:38" x14ac:dyDescent="0.25">
      <c r="B406" s="1"/>
      <c r="C406" s="100"/>
      <c r="D406" s="101"/>
      <c r="E406" s="54"/>
      <c r="F406" s="54"/>
      <c r="G406" s="100"/>
      <c r="H406" s="101"/>
      <c r="I406" s="54"/>
      <c r="J406" s="54"/>
      <c r="K406" s="54"/>
      <c r="L406" s="55"/>
      <c r="M406" s="55"/>
      <c r="N406" s="54"/>
      <c r="O406" s="56"/>
      <c r="P406" s="56"/>
      <c r="Q406" s="102"/>
      <c r="R406" s="101"/>
      <c r="S406" s="56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</row>
    <row r="407" spans="2:38" x14ac:dyDescent="0.25">
      <c r="B407" s="1"/>
      <c r="C407" s="100"/>
      <c r="D407" s="101"/>
      <c r="E407" s="54"/>
      <c r="F407" s="54"/>
      <c r="G407" s="100"/>
      <c r="H407" s="101"/>
      <c r="I407" s="54"/>
      <c r="J407" s="54"/>
      <c r="K407" s="54"/>
      <c r="L407" s="55"/>
      <c r="M407" s="55"/>
      <c r="N407" s="54"/>
      <c r="O407" s="56"/>
      <c r="P407" s="56"/>
      <c r="Q407" s="102"/>
      <c r="R407" s="101"/>
      <c r="S407" s="56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</row>
    <row r="408" spans="2:38" x14ac:dyDescent="0.25">
      <c r="B408" s="1"/>
      <c r="C408" s="100"/>
      <c r="D408" s="101"/>
      <c r="E408" s="54"/>
      <c r="F408" s="54"/>
      <c r="G408" s="100"/>
      <c r="H408" s="101"/>
      <c r="I408" s="54"/>
      <c r="J408" s="54"/>
      <c r="K408" s="54"/>
      <c r="L408" s="55"/>
      <c r="M408" s="55"/>
      <c r="N408" s="54"/>
      <c r="O408" s="56"/>
      <c r="P408" s="56"/>
      <c r="Q408" s="102"/>
      <c r="R408" s="101"/>
      <c r="S408" s="56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</row>
    <row r="409" spans="2:38" x14ac:dyDescent="0.25">
      <c r="B409" s="1"/>
      <c r="C409" s="100"/>
      <c r="D409" s="101"/>
      <c r="E409" s="54"/>
      <c r="F409" s="54"/>
      <c r="G409" s="100"/>
      <c r="H409" s="101"/>
      <c r="I409" s="54"/>
      <c r="J409" s="54"/>
      <c r="K409" s="54"/>
      <c r="L409" s="55"/>
      <c r="M409" s="55"/>
      <c r="N409" s="54"/>
      <c r="O409" s="56"/>
      <c r="P409" s="56"/>
      <c r="Q409" s="102"/>
      <c r="R409" s="101"/>
      <c r="S409" s="56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</row>
    <row r="410" spans="2:38" x14ac:dyDescent="0.25">
      <c r="B410" s="1"/>
      <c r="C410" s="100"/>
      <c r="D410" s="101"/>
      <c r="E410" s="54"/>
      <c r="F410" s="54"/>
      <c r="G410" s="100"/>
      <c r="H410" s="101"/>
      <c r="I410" s="54"/>
      <c r="J410" s="54"/>
      <c r="K410" s="54"/>
      <c r="L410" s="55"/>
      <c r="M410" s="55"/>
      <c r="N410" s="54"/>
      <c r="O410" s="56"/>
      <c r="P410" s="56"/>
      <c r="Q410" s="102"/>
      <c r="R410" s="101"/>
      <c r="S410" s="56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</row>
    <row r="411" spans="2:38" x14ac:dyDescent="0.25">
      <c r="B411" s="1"/>
      <c r="C411" s="100"/>
      <c r="D411" s="101"/>
      <c r="E411" s="54"/>
      <c r="F411" s="54"/>
      <c r="G411" s="100"/>
      <c r="H411" s="101"/>
      <c r="I411" s="54"/>
      <c r="J411" s="54"/>
      <c r="K411" s="54"/>
      <c r="L411" s="55"/>
      <c r="M411" s="55"/>
      <c r="N411" s="54"/>
      <c r="O411" s="56"/>
      <c r="P411" s="56"/>
      <c r="Q411" s="102"/>
      <c r="R411" s="101"/>
      <c r="S411" s="56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</row>
    <row r="412" spans="2:38" x14ac:dyDescent="0.25">
      <c r="B412" s="1"/>
      <c r="C412" s="100"/>
      <c r="D412" s="101"/>
      <c r="E412" s="54"/>
      <c r="F412" s="54"/>
      <c r="G412" s="100"/>
      <c r="H412" s="101"/>
      <c r="I412" s="54"/>
      <c r="J412" s="54"/>
      <c r="K412" s="54"/>
      <c r="L412" s="55"/>
      <c r="M412" s="55"/>
      <c r="N412" s="54"/>
      <c r="O412" s="56"/>
      <c r="P412" s="56"/>
      <c r="Q412" s="102"/>
      <c r="R412" s="101"/>
      <c r="S412" s="56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</row>
    <row r="413" spans="2:38" x14ac:dyDescent="0.25">
      <c r="B413" s="1"/>
      <c r="C413" s="100"/>
      <c r="D413" s="101"/>
      <c r="E413" s="54"/>
      <c r="F413" s="54"/>
      <c r="G413" s="100"/>
      <c r="H413" s="101"/>
      <c r="I413" s="54"/>
      <c r="J413" s="54"/>
      <c r="K413" s="54"/>
      <c r="L413" s="55"/>
      <c r="M413" s="55"/>
      <c r="N413" s="54"/>
      <c r="O413" s="56"/>
      <c r="P413" s="56"/>
      <c r="Q413" s="102"/>
      <c r="R413" s="101"/>
      <c r="S413" s="56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</row>
    <row r="414" spans="2:38" x14ac:dyDescent="0.25">
      <c r="B414" s="1"/>
      <c r="C414" s="100"/>
      <c r="D414" s="101"/>
      <c r="E414" s="54"/>
      <c r="F414" s="54"/>
      <c r="G414" s="100"/>
      <c r="H414" s="101"/>
      <c r="I414" s="54"/>
      <c r="J414" s="54"/>
      <c r="K414" s="54"/>
      <c r="L414" s="55"/>
      <c r="M414" s="55"/>
      <c r="N414" s="54"/>
      <c r="O414" s="56"/>
      <c r="P414" s="56"/>
      <c r="Q414" s="102"/>
      <c r="R414" s="101"/>
      <c r="S414" s="56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</row>
    <row r="415" spans="2:38" x14ac:dyDescent="0.25">
      <c r="B415" s="1"/>
      <c r="C415" s="100"/>
      <c r="D415" s="101"/>
      <c r="E415" s="54"/>
      <c r="F415" s="54"/>
      <c r="G415" s="100"/>
      <c r="H415" s="101"/>
      <c r="I415" s="54"/>
      <c r="J415" s="54"/>
      <c r="K415" s="54"/>
      <c r="L415" s="55"/>
      <c r="M415" s="55"/>
      <c r="N415" s="54"/>
      <c r="O415" s="56"/>
      <c r="P415" s="56"/>
      <c r="Q415" s="102"/>
      <c r="R415" s="101"/>
      <c r="S415" s="56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</row>
    <row r="416" spans="2:38" x14ac:dyDescent="0.25">
      <c r="B416" s="1"/>
      <c r="C416" s="100"/>
      <c r="D416" s="101"/>
      <c r="E416" s="54"/>
      <c r="F416" s="54"/>
      <c r="G416" s="100"/>
      <c r="H416" s="101"/>
      <c r="I416" s="54"/>
      <c r="J416" s="54"/>
      <c r="K416" s="54"/>
      <c r="L416" s="55"/>
      <c r="M416" s="55"/>
      <c r="N416" s="54"/>
      <c r="O416" s="56"/>
      <c r="P416" s="56"/>
      <c r="Q416" s="102"/>
      <c r="R416" s="101"/>
      <c r="S416" s="56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</row>
    <row r="417" spans="2:38" x14ac:dyDescent="0.25">
      <c r="B417" s="1"/>
      <c r="C417" s="100"/>
      <c r="D417" s="101"/>
      <c r="E417" s="54"/>
      <c r="F417" s="54"/>
      <c r="G417" s="100"/>
      <c r="H417" s="101"/>
      <c r="I417" s="54"/>
      <c r="J417" s="54"/>
      <c r="K417" s="54"/>
      <c r="L417" s="55"/>
      <c r="M417" s="55"/>
      <c r="N417" s="54"/>
      <c r="O417" s="56"/>
      <c r="P417" s="56"/>
      <c r="Q417" s="102"/>
      <c r="R417" s="101"/>
      <c r="S417" s="56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</row>
    <row r="418" spans="2:38" x14ac:dyDescent="0.25">
      <c r="B418" s="1"/>
      <c r="C418" s="100"/>
      <c r="D418" s="101"/>
      <c r="E418" s="54"/>
      <c r="F418" s="54"/>
      <c r="G418" s="100"/>
      <c r="H418" s="101"/>
      <c r="I418" s="54"/>
      <c r="J418" s="54"/>
      <c r="K418" s="54"/>
      <c r="L418" s="55"/>
      <c r="M418" s="55"/>
      <c r="N418" s="54"/>
      <c r="O418" s="56"/>
      <c r="P418" s="56"/>
      <c r="Q418" s="102"/>
      <c r="R418" s="101"/>
      <c r="S418" s="56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</row>
    <row r="419" spans="2:38" x14ac:dyDescent="0.25">
      <c r="B419" s="1"/>
      <c r="C419" s="100"/>
      <c r="D419" s="101"/>
      <c r="E419" s="54"/>
      <c r="F419" s="54"/>
      <c r="G419" s="100"/>
      <c r="H419" s="101"/>
      <c r="I419" s="54"/>
      <c r="J419" s="54"/>
      <c r="K419" s="54"/>
      <c r="L419" s="55"/>
      <c r="M419" s="55"/>
      <c r="N419" s="54"/>
      <c r="O419" s="56"/>
      <c r="P419" s="56"/>
      <c r="Q419" s="102"/>
      <c r="R419" s="101"/>
      <c r="S419" s="56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</row>
    <row r="420" spans="2:38" x14ac:dyDescent="0.25">
      <c r="B420" s="1"/>
      <c r="C420" s="100"/>
      <c r="D420" s="101"/>
      <c r="E420" s="54"/>
      <c r="F420" s="54"/>
      <c r="G420" s="100"/>
      <c r="H420" s="101"/>
      <c r="I420" s="54"/>
      <c r="J420" s="54"/>
      <c r="K420" s="54"/>
      <c r="L420" s="55"/>
      <c r="M420" s="55"/>
      <c r="N420" s="54"/>
      <c r="O420" s="56"/>
      <c r="P420" s="56"/>
      <c r="Q420" s="102"/>
      <c r="R420" s="101"/>
      <c r="S420" s="56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</row>
    <row r="421" spans="2:38" x14ac:dyDescent="0.25">
      <c r="B421" s="1"/>
      <c r="C421" s="100"/>
      <c r="D421" s="101"/>
      <c r="E421" s="54"/>
      <c r="F421" s="54"/>
      <c r="G421" s="100"/>
      <c r="H421" s="101"/>
      <c r="I421" s="54"/>
      <c r="J421" s="54"/>
      <c r="K421" s="54"/>
      <c r="L421" s="55"/>
      <c r="M421" s="55"/>
      <c r="N421" s="54"/>
      <c r="O421" s="56"/>
      <c r="P421" s="56"/>
      <c r="Q421" s="102"/>
      <c r="R421" s="101"/>
      <c r="S421" s="56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</row>
    <row r="422" spans="2:38" x14ac:dyDescent="0.25">
      <c r="B422" s="1"/>
      <c r="C422" s="100"/>
      <c r="D422" s="101"/>
      <c r="E422" s="54"/>
      <c r="F422" s="54"/>
      <c r="G422" s="100"/>
      <c r="H422" s="101"/>
      <c r="I422" s="54"/>
      <c r="J422" s="54"/>
      <c r="K422" s="54"/>
      <c r="L422" s="55"/>
      <c r="M422" s="55"/>
      <c r="N422" s="54"/>
      <c r="O422" s="56"/>
      <c r="P422" s="56"/>
      <c r="Q422" s="102"/>
      <c r="R422" s="101"/>
      <c r="S422" s="56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</row>
    <row r="423" spans="2:38" x14ac:dyDescent="0.25">
      <c r="B423" s="1"/>
      <c r="C423" s="100"/>
      <c r="D423" s="101"/>
      <c r="E423" s="54"/>
      <c r="F423" s="54"/>
      <c r="G423" s="100"/>
      <c r="H423" s="101"/>
      <c r="I423" s="54"/>
      <c r="J423" s="54"/>
      <c r="K423" s="54"/>
      <c r="L423" s="55"/>
      <c r="M423" s="55"/>
      <c r="N423" s="54"/>
      <c r="O423" s="56"/>
      <c r="P423" s="56"/>
      <c r="Q423" s="102"/>
      <c r="R423" s="101"/>
      <c r="S423" s="56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</row>
    <row r="424" spans="2:38" x14ac:dyDescent="0.25">
      <c r="B424" s="1"/>
      <c r="C424" s="100"/>
      <c r="D424" s="101"/>
      <c r="E424" s="54"/>
      <c r="F424" s="54"/>
      <c r="G424" s="100"/>
      <c r="H424" s="101"/>
      <c r="I424" s="54"/>
      <c r="J424" s="54"/>
      <c r="K424" s="54"/>
      <c r="L424" s="55"/>
      <c r="M424" s="55"/>
      <c r="N424" s="54"/>
      <c r="O424" s="56"/>
      <c r="P424" s="56"/>
      <c r="Q424" s="102"/>
      <c r="R424" s="101"/>
      <c r="S424" s="56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</row>
  </sheetData>
  <autoFilter ref="A1:AL108" xr:uid="{00000000-0009-0000-0000-000010000000}">
    <filterColumn colId="2" showButton="0"/>
    <filterColumn colId="6" showButton="0"/>
    <filterColumn colId="16" showButton="0"/>
  </autoFilter>
  <mergeCells count="1231">
    <mergeCell ref="C3:D3"/>
    <mergeCell ref="G3:H3"/>
    <mergeCell ref="Q3:R3"/>
    <mergeCell ref="C4:D4"/>
    <mergeCell ref="G4:H4"/>
    <mergeCell ref="Q4:R4"/>
    <mergeCell ref="C1:D1"/>
    <mergeCell ref="G1:H1"/>
    <mergeCell ref="Q1:R1"/>
    <mergeCell ref="C2:D2"/>
    <mergeCell ref="G2:H2"/>
    <mergeCell ref="Q2:R2"/>
    <mergeCell ref="C9:D9"/>
    <mergeCell ref="G9:H9"/>
    <mergeCell ref="Q9:R9"/>
    <mergeCell ref="C10:D10"/>
    <mergeCell ref="G10:H10"/>
    <mergeCell ref="Q10:R10"/>
    <mergeCell ref="C7:D7"/>
    <mergeCell ref="G7:H7"/>
    <mergeCell ref="Q7:R7"/>
    <mergeCell ref="C8:D8"/>
    <mergeCell ref="G8:H8"/>
    <mergeCell ref="Q8:R8"/>
    <mergeCell ref="C5:D5"/>
    <mergeCell ref="G5:H5"/>
    <mergeCell ref="Q5:R5"/>
    <mergeCell ref="C6:D6"/>
    <mergeCell ref="G6:H6"/>
    <mergeCell ref="Q6:R6"/>
    <mergeCell ref="C15:D15"/>
    <mergeCell ref="G15:H15"/>
    <mergeCell ref="Q15:R15"/>
    <mergeCell ref="C16:D16"/>
    <mergeCell ref="G16:H16"/>
    <mergeCell ref="Q16:R16"/>
    <mergeCell ref="C13:D13"/>
    <mergeCell ref="G13:H13"/>
    <mergeCell ref="Q13:R13"/>
    <mergeCell ref="C14:D14"/>
    <mergeCell ref="G14:H14"/>
    <mergeCell ref="Q14:R14"/>
    <mergeCell ref="C11:D11"/>
    <mergeCell ref="G11:H11"/>
    <mergeCell ref="Q11:R11"/>
    <mergeCell ref="C12:D12"/>
    <mergeCell ref="G12:H12"/>
    <mergeCell ref="Q12:R12"/>
    <mergeCell ref="C21:D21"/>
    <mergeCell ref="G21:H21"/>
    <mergeCell ref="Q21:R21"/>
    <mergeCell ref="C22:D22"/>
    <mergeCell ref="G22:H22"/>
    <mergeCell ref="Q22:R22"/>
    <mergeCell ref="C19:D19"/>
    <mergeCell ref="G19:H19"/>
    <mergeCell ref="Q19:R19"/>
    <mergeCell ref="C20:D20"/>
    <mergeCell ref="G20:H20"/>
    <mergeCell ref="Q20:R20"/>
    <mergeCell ref="C17:D17"/>
    <mergeCell ref="G17:H17"/>
    <mergeCell ref="Q17:R17"/>
    <mergeCell ref="C18:D18"/>
    <mergeCell ref="G18:H18"/>
    <mergeCell ref="Q18:R18"/>
    <mergeCell ref="C27:D27"/>
    <mergeCell ref="G27:H27"/>
    <mergeCell ref="Q27:R27"/>
    <mergeCell ref="C28:D28"/>
    <mergeCell ref="G28:H28"/>
    <mergeCell ref="Q28:R28"/>
    <mergeCell ref="C25:D25"/>
    <mergeCell ref="G25:H25"/>
    <mergeCell ref="Q25:R25"/>
    <mergeCell ref="C26:D26"/>
    <mergeCell ref="G26:H26"/>
    <mergeCell ref="Q26:R26"/>
    <mergeCell ref="C23:D23"/>
    <mergeCell ref="G23:H23"/>
    <mergeCell ref="Q23:R23"/>
    <mergeCell ref="C24:D24"/>
    <mergeCell ref="G24:H24"/>
    <mergeCell ref="Q24:R24"/>
    <mergeCell ref="C33:D33"/>
    <mergeCell ref="G33:H33"/>
    <mergeCell ref="Q33:R33"/>
    <mergeCell ref="C34:D34"/>
    <mergeCell ref="G34:H34"/>
    <mergeCell ref="Q34:R34"/>
    <mergeCell ref="C31:D31"/>
    <mergeCell ref="G31:H31"/>
    <mergeCell ref="Q31:R31"/>
    <mergeCell ref="C32:D32"/>
    <mergeCell ref="G32:H32"/>
    <mergeCell ref="Q32:R32"/>
    <mergeCell ref="C29:D29"/>
    <mergeCell ref="G29:H29"/>
    <mergeCell ref="Q29:R29"/>
    <mergeCell ref="C30:D30"/>
    <mergeCell ref="G30:H30"/>
    <mergeCell ref="Q30:R30"/>
    <mergeCell ref="C39:D39"/>
    <mergeCell ref="G39:H39"/>
    <mergeCell ref="Q39:R39"/>
    <mergeCell ref="C40:D40"/>
    <mergeCell ref="G40:H40"/>
    <mergeCell ref="Q40:R40"/>
    <mergeCell ref="C37:D37"/>
    <mergeCell ref="G37:H37"/>
    <mergeCell ref="Q37:R37"/>
    <mergeCell ref="C38:D38"/>
    <mergeCell ref="G38:H38"/>
    <mergeCell ref="Q38:R38"/>
    <mergeCell ref="C35:D35"/>
    <mergeCell ref="G35:H35"/>
    <mergeCell ref="Q35:R35"/>
    <mergeCell ref="C36:D36"/>
    <mergeCell ref="G36:H36"/>
    <mergeCell ref="Q36:R36"/>
    <mergeCell ref="C45:D45"/>
    <mergeCell ref="G45:H45"/>
    <mergeCell ref="Q45:R45"/>
    <mergeCell ref="C46:D46"/>
    <mergeCell ref="G46:H46"/>
    <mergeCell ref="Q46:R46"/>
    <mergeCell ref="C43:D43"/>
    <mergeCell ref="G43:H43"/>
    <mergeCell ref="Q43:R43"/>
    <mergeCell ref="C44:D44"/>
    <mergeCell ref="G44:H44"/>
    <mergeCell ref="Q44:R44"/>
    <mergeCell ref="C41:D41"/>
    <mergeCell ref="G41:H41"/>
    <mergeCell ref="Q41:R41"/>
    <mergeCell ref="C42:D42"/>
    <mergeCell ref="G42:H42"/>
    <mergeCell ref="Q42:R42"/>
    <mergeCell ref="C51:D51"/>
    <mergeCell ref="G51:H51"/>
    <mergeCell ref="Q51:R51"/>
    <mergeCell ref="C52:D52"/>
    <mergeCell ref="G52:H52"/>
    <mergeCell ref="Q52:R52"/>
    <mergeCell ref="C49:D49"/>
    <mergeCell ref="G49:H49"/>
    <mergeCell ref="Q49:R49"/>
    <mergeCell ref="C50:D50"/>
    <mergeCell ref="G50:H50"/>
    <mergeCell ref="Q50:R50"/>
    <mergeCell ref="C47:D47"/>
    <mergeCell ref="G47:H47"/>
    <mergeCell ref="Q47:R47"/>
    <mergeCell ref="C48:D48"/>
    <mergeCell ref="G48:H48"/>
    <mergeCell ref="Q48:R48"/>
    <mergeCell ref="C57:D57"/>
    <mergeCell ref="G57:H57"/>
    <mergeCell ref="Q57:R57"/>
    <mergeCell ref="C58:D58"/>
    <mergeCell ref="G58:H58"/>
    <mergeCell ref="Q58:R58"/>
    <mergeCell ref="C55:D55"/>
    <mergeCell ref="G55:H55"/>
    <mergeCell ref="Q55:R55"/>
    <mergeCell ref="C56:D56"/>
    <mergeCell ref="G56:H56"/>
    <mergeCell ref="Q56:R56"/>
    <mergeCell ref="C53:D53"/>
    <mergeCell ref="G53:H53"/>
    <mergeCell ref="Q53:R53"/>
    <mergeCell ref="C54:D54"/>
    <mergeCell ref="G54:H54"/>
    <mergeCell ref="Q54:R54"/>
    <mergeCell ref="C63:D63"/>
    <mergeCell ref="G63:H63"/>
    <mergeCell ref="Q63:R63"/>
    <mergeCell ref="C64:D64"/>
    <mergeCell ref="G64:H64"/>
    <mergeCell ref="Q64:R64"/>
    <mergeCell ref="C61:D61"/>
    <mergeCell ref="G61:H61"/>
    <mergeCell ref="Q61:R61"/>
    <mergeCell ref="C62:D62"/>
    <mergeCell ref="G62:H62"/>
    <mergeCell ref="Q62:R62"/>
    <mergeCell ref="C59:D59"/>
    <mergeCell ref="G59:H59"/>
    <mergeCell ref="Q59:R59"/>
    <mergeCell ref="C60:D60"/>
    <mergeCell ref="G60:H60"/>
    <mergeCell ref="Q60:R60"/>
    <mergeCell ref="C69:D69"/>
    <mergeCell ref="G69:H69"/>
    <mergeCell ref="Q69:R69"/>
    <mergeCell ref="C70:D70"/>
    <mergeCell ref="G70:H70"/>
    <mergeCell ref="Q70:R70"/>
    <mergeCell ref="C67:D67"/>
    <mergeCell ref="G67:H67"/>
    <mergeCell ref="Q67:R67"/>
    <mergeCell ref="C68:D68"/>
    <mergeCell ref="G68:H68"/>
    <mergeCell ref="Q68:R68"/>
    <mergeCell ref="C65:D65"/>
    <mergeCell ref="G65:H65"/>
    <mergeCell ref="Q65:R65"/>
    <mergeCell ref="C66:D66"/>
    <mergeCell ref="G66:H66"/>
    <mergeCell ref="Q66:R66"/>
    <mergeCell ref="C75:D75"/>
    <mergeCell ref="G75:H75"/>
    <mergeCell ref="Q75:R75"/>
    <mergeCell ref="C76:D76"/>
    <mergeCell ref="G76:H76"/>
    <mergeCell ref="Q76:R76"/>
    <mergeCell ref="C73:D73"/>
    <mergeCell ref="G73:H73"/>
    <mergeCell ref="Q73:R73"/>
    <mergeCell ref="C74:D74"/>
    <mergeCell ref="G74:H74"/>
    <mergeCell ref="Q74:R74"/>
    <mergeCell ref="C71:D71"/>
    <mergeCell ref="G71:H71"/>
    <mergeCell ref="Q71:R71"/>
    <mergeCell ref="C72:D72"/>
    <mergeCell ref="G72:H72"/>
    <mergeCell ref="Q72:R72"/>
    <mergeCell ref="C81:D81"/>
    <mergeCell ref="G81:H81"/>
    <mergeCell ref="Q81:R81"/>
    <mergeCell ref="C82:D82"/>
    <mergeCell ref="G82:H82"/>
    <mergeCell ref="Q82:R82"/>
    <mergeCell ref="C79:D79"/>
    <mergeCell ref="G79:H79"/>
    <mergeCell ref="Q79:R79"/>
    <mergeCell ref="C80:D80"/>
    <mergeCell ref="G80:H80"/>
    <mergeCell ref="Q80:R80"/>
    <mergeCell ref="C77:D77"/>
    <mergeCell ref="G77:H77"/>
    <mergeCell ref="Q77:R77"/>
    <mergeCell ref="C78:D78"/>
    <mergeCell ref="G78:H78"/>
    <mergeCell ref="Q78:R78"/>
    <mergeCell ref="C87:D87"/>
    <mergeCell ref="G87:H87"/>
    <mergeCell ref="Q87:R87"/>
    <mergeCell ref="C88:D88"/>
    <mergeCell ref="G88:H88"/>
    <mergeCell ref="Q88:R88"/>
    <mergeCell ref="C85:D85"/>
    <mergeCell ref="G85:H85"/>
    <mergeCell ref="Q85:R85"/>
    <mergeCell ref="C86:D86"/>
    <mergeCell ref="G86:H86"/>
    <mergeCell ref="Q86:R86"/>
    <mergeCell ref="C83:D83"/>
    <mergeCell ref="G83:H83"/>
    <mergeCell ref="Q83:R83"/>
    <mergeCell ref="C84:D84"/>
    <mergeCell ref="G84:H84"/>
    <mergeCell ref="Q84:R84"/>
    <mergeCell ref="C93:D93"/>
    <mergeCell ref="G93:H93"/>
    <mergeCell ref="Q93:R93"/>
    <mergeCell ref="C94:D94"/>
    <mergeCell ref="G94:H94"/>
    <mergeCell ref="Q94:R94"/>
    <mergeCell ref="C91:D91"/>
    <mergeCell ref="G91:H91"/>
    <mergeCell ref="Q91:R91"/>
    <mergeCell ref="C92:D92"/>
    <mergeCell ref="G92:H92"/>
    <mergeCell ref="Q92:R92"/>
    <mergeCell ref="C89:D89"/>
    <mergeCell ref="G89:H89"/>
    <mergeCell ref="Q89:R89"/>
    <mergeCell ref="C90:D90"/>
    <mergeCell ref="G90:H90"/>
    <mergeCell ref="Q90:R90"/>
    <mergeCell ref="G99:H99"/>
    <mergeCell ref="G100:H100"/>
    <mergeCell ref="C97:D97"/>
    <mergeCell ref="G97:H97"/>
    <mergeCell ref="Q97:R97"/>
    <mergeCell ref="G98:H98"/>
    <mergeCell ref="C95:D95"/>
    <mergeCell ref="G95:H95"/>
    <mergeCell ref="Q95:R95"/>
    <mergeCell ref="C96:D96"/>
    <mergeCell ref="G96:H96"/>
    <mergeCell ref="Q96:R96"/>
    <mergeCell ref="R98:S98"/>
    <mergeCell ref="R99:S99"/>
    <mergeCell ref="R100:S100"/>
    <mergeCell ref="G105:H105"/>
    <mergeCell ref="G106:H106"/>
    <mergeCell ref="G103:H103"/>
    <mergeCell ref="G104:H104"/>
    <mergeCell ref="G101:H101"/>
    <mergeCell ref="G102:H102"/>
    <mergeCell ref="R101:S101"/>
    <mergeCell ref="R102:S102"/>
    <mergeCell ref="R103:S103"/>
    <mergeCell ref="R104:S104"/>
    <mergeCell ref="R105:S105"/>
    <mergeCell ref="R106:S106"/>
    <mergeCell ref="G111:H111"/>
    <mergeCell ref="G112:H112"/>
    <mergeCell ref="G109:H109"/>
    <mergeCell ref="G110:H110"/>
    <mergeCell ref="G107:H107"/>
    <mergeCell ref="G108:H108"/>
    <mergeCell ref="R107:S107"/>
    <mergeCell ref="R108:S108"/>
    <mergeCell ref="R109:S109"/>
    <mergeCell ref="R110:S110"/>
    <mergeCell ref="R111:S111"/>
    <mergeCell ref="R112:S112"/>
    <mergeCell ref="G117:H117"/>
    <mergeCell ref="G118:H118"/>
    <mergeCell ref="G115:H115"/>
    <mergeCell ref="G116:H116"/>
    <mergeCell ref="G113:H113"/>
    <mergeCell ref="G114:H114"/>
    <mergeCell ref="R113:S113"/>
    <mergeCell ref="R114:S114"/>
    <mergeCell ref="R115:S115"/>
    <mergeCell ref="R116:S116"/>
    <mergeCell ref="R117:S117"/>
    <mergeCell ref="R118:S118"/>
    <mergeCell ref="G123:H123"/>
    <mergeCell ref="G124:H124"/>
    <mergeCell ref="G121:H121"/>
    <mergeCell ref="G122:H122"/>
    <mergeCell ref="G119:H119"/>
    <mergeCell ref="G120:H120"/>
    <mergeCell ref="R119:S119"/>
    <mergeCell ref="R120:S120"/>
    <mergeCell ref="R121:S121"/>
    <mergeCell ref="R122:S122"/>
    <mergeCell ref="R123:S123"/>
    <mergeCell ref="R124:S124"/>
    <mergeCell ref="G129:H129"/>
    <mergeCell ref="G130:H130"/>
    <mergeCell ref="G127:H127"/>
    <mergeCell ref="G128:H128"/>
    <mergeCell ref="G125:H125"/>
    <mergeCell ref="G126:H126"/>
    <mergeCell ref="R125:S125"/>
    <mergeCell ref="R126:S126"/>
    <mergeCell ref="R127:S127"/>
    <mergeCell ref="R128:S128"/>
    <mergeCell ref="R129:S129"/>
    <mergeCell ref="R130:S130"/>
    <mergeCell ref="G135:H135"/>
    <mergeCell ref="G136:H136"/>
    <mergeCell ref="G133:H133"/>
    <mergeCell ref="G134:H134"/>
    <mergeCell ref="G131:H131"/>
    <mergeCell ref="G132:H132"/>
    <mergeCell ref="R131:S131"/>
    <mergeCell ref="R132:S132"/>
    <mergeCell ref="R133:S133"/>
    <mergeCell ref="R134:S134"/>
    <mergeCell ref="R135:S135"/>
    <mergeCell ref="R136:S136"/>
    <mergeCell ref="C141:D141"/>
    <mergeCell ref="G141:H141"/>
    <mergeCell ref="Q141:R141"/>
    <mergeCell ref="C142:D142"/>
    <mergeCell ref="G142:H142"/>
    <mergeCell ref="Q142:R142"/>
    <mergeCell ref="C139:D139"/>
    <mergeCell ref="G139:H139"/>
    <mergeCell ref="Q139:R139"/>
    <mergeCell ref="C140:D140"/>
    <mergeCell ref="G140:H140"/>
    <mergeCell ref="Q140:R140"/>
    <mergeCell ref="G137:H137"/>
    <mergeCell ref="G138:H138"/>
    <mergeCell ref="R137:S137"/>
    <mergeCell ref="R138:S138"/>
    <mergeCell ref="C147:D147"/>
    <mergeCell ref="G147:H147"/>
    <mergeCell ref="Q147:R147"/>
    <mergeCell ref="C148:D148"/>
    <mergeCell ref="G148:H148"/>
    <mergeCell ref="Q148:R148"/>
    <mergeCell ref="C145:D145"/>
    <mergeCell ref="G145:H145"/>
    <mergeCell ref="Q145:R145"/>
    <mergeCell ref="C146:D146"/>
    <mergeCell ref="G146:H146"/>
    <mergeCell ref="Q146:R146"/>
    <mergeCell ref="C143:D143"/>
    <mergeCell ref="G143:H143"/>
    <mergeCell ref="Q143:R143"/>
    <mergeCell ref="C144:D144"/>
    <mergeCell ref="G144:H144"/>
    <mergeCell ref="Q144:R144"/>
    <mergeCell ref="C153:D153"/>
    <mergeCell ref="G153:H153"/>
    <mergeCell ref="Q153:R153"/>
    <mergeCell ref="C154:D154"/>
    <mergeCell ref="G154:H154"/>
    <mergeCell ref="Q154:R154"/>
    <mergeCell ref="C151:D151"/>
    <mergeCell ref="G151:H151"/>
    <mergeCell ref="Q151:R151"/>
    <mergeCell ref="C152:D152"/>
    <mergeCell ref="G152:H152"/>
    <mergeCell ref="Q152:R152"/>
    <mergeCell ref="C149:D149"/>
    <mergeCell ref="G149:H149"/>
    <mergeCell ref="Q149:R149"/>
    <mergeCell ref="C150:D150"/>
    <mergeCell ref="G150:H150"/>
    <mergeCell ref="Q150:R150"/>
    <mergeCell ref="C159:D159"/>
    <mergeCell ref="G159:H159"/>
    <mergeCell ref="Q159:R159"/>
    <mergeCell ref="C160:D160"/>
    <mergeCell ref="G160:H160"/>
    <mergeCell ref="Q160:R160"/>
    <mergeCell ref="C157:D157"/>
    <mergeCell ref="G157:H157"/>
    <mergeCell ref="Q157:R157"/>
    <mergeCell ref="C158:D158"/>
    <mergeCell ref="G158:H158"/>
    <mergeCell ref="Q158:R158"/>
    <mergeCell ref="C155:D155"/>
    <mergeCell ref="G155:H155"/>
    <mergeCell ref="Q155:R155"/>
    <mergeCell ref="C156:D156"/>
    <mergeCell ref="G156:H156"/>
    <mergeCell ref="Q156:R156"/>
    <mergeCell ref="C165:D165"/>
    <mergeCell ref="G165:H165"/>
    <mergeCell ref="Q165:R165"/>
    <mergeCell ref="C166:D166"/>
    <mergeCell ref="G166:H166"/>
    <mergeCell ref="Q166:R166"/>
    <mergeCell ref="C163:D163"/>
    <mergeCell ref="G163:H163"/>
    <mergeCell ref="Q163:R163"/>
    <mergeCell ref="C164:D164"/>
    <mergeCell ref="G164:H164"/>
    <mergeCell ref="Q164:R164"/>
    <mergeCell ref="C161:D161"/>
    <mergeCell ref="G161:H161"/>
    <mergeCell ref="Q161:R161"/>
    <mergeCell ref="C162:D162"/>
    <mergeCell ref="G162:H162"/>
    <mergeCell ref="Q162:R162"/>
    <mergeCell ref="C171:D171"/>
    <mergeCell ref="G171:H171"/>
    <mergeCell ref="Q171:R171"/>
    <mergeCell ref="C172:D172"/>
    <mergeCell ref="G172:H172"/>
    <mergeCell ref="Q172:R172"/>
    <mergeCell ref="C169:D169"/>
    <mergeCell ref="G169:H169"/>
    <mergeCell ref="Q169:R169"/>
    <mergeCell ref="C170:D170"/>
    <mergeCell ref="G170:H170"/>
    <mergeCell ref="Q170:R170"/>
    <mergeCell ref="C167:D167"/>
    <mergeCell ref="G167:H167"/>
    <mergeCell ref="Q167:R167"/>
    <mergeCell ref="C168:D168"/>
    <mergeCell ref="G168:H168"/>
    <mergeCell ref="Q168:R168"/>
    <mergeCell ref="C177:D177"/>
    <mergeCell ref="G177:H177"/>
    <mergeCell ref="Q177:R177"/>
    <mergeCell ref="C178:D178"/>
    <mergeCell ref="G178:H178"/>
    <mergeCell ref="Q178:R178"/>
    <mergeCell ref="C175:D175"/>
    <mergeCell ref="G175:H175"/>
    <mergeCell ref="Q175:R175"/>
    <mergeCell ref="C176:D176"/>
    <mergeCell ref="G176:H176"/>
    <mergeCell ref="Q176:R176"/>
    <mergeCell ref="C173:D173"/>
    <mergeCell ref="G173:H173"/>
    <mergeCell ref="Q173:R173"/>
    <mergeCell ref="C174:D174"/>
    <mergeCell ref="G174:H174"/>
    <mergeCell ref="Q174:R174"/>
    <mergeCell ref="C183:D183"/>
    <mergeCell ref="G183:H183"/>
    <mergeCell ref="Q183:R183"/>
    <mergeCell ref="C184:D184"/>
    <mergeCell ref="G184:H184"/>
    <mergeCell ref="Q184:R184"/>
    <mergeCell ref="C181:D181"/>
    <mergeCell ref="G181:H181"/>
    <mergeCell ref="Q181:R181"/>
    <mergeCell ref="C182:D182"/>
    <mergeCell ref="G182:H182"/>
    <mergeCell ref="Q182:R182"/>
    <mergeCell ref="C179:D179"/>
    <mergeCell ref="G179:H179"/>
    <mergeCell ref="Q179:R179"/>
    <mergeCell ref="C180:D180"/>
    <mergeCell ref="G180:H180"/>
    <mergeCell ref="Q180:R180"/>
    <mergeCell ref="C189:D189"/>
    <mergeCell ref="G189:H189"/>
    <mergeCell ref="Q189:R189"/>
    <mergeCell ref="C190:D190"/>
    <mergeCell ref="G190:H190"/>
    <mergeCell ref="Q190:R190"/>
    <mergeCell ref="C187:D187"/>
    <mergeCell ref="G187:H187"/>
    <mergeCell ref="Q187:R187"/>
    <mergeCell ref="C188:D188"/>
    <mergeCell ref="G188:H188"/>
    <mergeCell ref="Q188:R188"/>
    <mergeCell ref="C185:D185"/>
    <mergeCell ref="G185:H185"/>
    <mergeCell ref="Q185:R185"/>
    <mergeCell ref="C186:D186"/>
    <mergeCell ref="G186:H186"/>
    <mergeCell ref="Q186:R186"/>
    <mergeCell ref="C195:D195"/>
    <mergeCell ref="G195:H195"/>
    <mergeCell ref="Q195:R195"/>
    <mergeCell ref="C196:D196"/>
    <mergeCell ref="G196:H196"/>
    <mergeCell ref="Q196:R196"/>
    <mergeCell ref="C193:D193"/>
    <mergeCell ref="G193:H193"/>
    <mergeCell ref="Q193:R193"/>
    <mergeCell ref="C194:D194"/>
    <mergeCell ref="G194:H194"/>
    <mergeCell ref="Q194:R194"/>
    <mergeCell ref="C191:D191"/>
    <mergeCell ref="G191:H191"/>
    <mergeCell ref="Q191:R191"/>
    <mergeCell ref="C192:D192"/>
    <mergeCell ref="G192:H192"/>
    <mergeCell ref="Q192:R192"/>
    <mergeCell ref="C201:D201"/>
    <mergeCell ref="G201:H201"/>
    <mergeCell ref="Q201:R201"/>
    <mergeCell ref="C202:D202"/>
    <mergeCell ref="G202:H202"/>
    <mergeCell ref="Q202:R202"/>
    <mergeCell ref="C199:D199"/>
    <mergeCell ref="G199:H199"/>
    <mergeCell ref="Q199:R199"/>
    <mergeCell ref="C200:D200"/>
    <mergeCell ref="G200:H200"/>
    <mergeCell ref="Q200:R200"/>
    <mergeCell ref="C197:D197"/>
    <mergeCell ref="G197:H197"/>
    <mergeCell ref="Q197:R197"/>
    <mergeCell ref="C198:D198"/>
    <mergeCell ref="G198:H198"/>
    <mergeCell ref="Q198:R198"/>
    <mergeCell ref="C207:D207"/>
    <mergeCell ref="G207:H207"/>
    <mergeCell ref="Q207:R207"/>
    <mergeCell ref="C208:D208"/>
    <mergeCell ref="G208:H208"/>
    <mergeCell ref="Q208:R208"/>
    <mergeCell ref="C205:D205"/>
    <mergeCell ref="G205:H205"/>
    <mergeCell ref="Q205:R205"/>
    <mergeCell ref="C206:D206"/>
    <mergeCell ref="G206:H206"/>
    <mergeCell ref="Q206:R206"/>
    <mergeCell ref="C203:D203"/>
    <mergeCell ref="G203:H203"/>
    <mergeCell ref="Q203:R203"/>
    <mergeCell ref="C204:D204"/>
    <mergeCell ref="G204:H204"/>
    <mergeCell ref="Q204:R204"/>
    <mergeCell ref="C213:D213"/>
    <mergeCell ref="G213:H213"/>
    <mergeCell ref="Q213:R213"/>
    <mergeCell ref="C214:D214"/>
    <mergeCell ref="G214:H214"/>
    <mergeCell ref="Q214:R214"/>
    <mergeCell ref="C211:D211"/>
    <mergeCell ref="G211:H211"/>
    <mergeCell ref="Q211:R211"/>
    <mergeCell ref="C212:D212"/>
    <mergeCell ref="G212:H212"/>
    <mergeCell ref="Q212:R212"/>
    <mergeCell ref="C209:D209"/>
    <mergeCell ref="G209:H209"/>
    <mergeCell ref="Q209:R209"/>
    <mergeCell ref="C210:D210"/>
    <mergeCell ref="G210:H210"/>
    <mergeCell ref="Q210:R210"/>
    <mergeCell ref="C219:D219"/>
    <mergeCell ref="G219:H219"/>
    <mergeCell ref="Q219:R219"/>
    <mergeCell ref="C220:D220"/>
    <mergeCell ref="G220:H220"/>
    <mergeCell ref="Q220:R220"/>
    <mergeCell ref="C217:D217"/>
    <mergeCell ref="G217:H217"/>
    <mergeCell ref="Q217:R217"/>
    <mergeCell ref="C218:D218"/>
    <mergeCell ref="G218:H218"/>
    <mergeCell ref="Q218:R218"/>
    <mergeCell ref="C215:D215"/>
    <mergeCell ref="G215:H215"/>
    <mergeCell ref="Q215:R215"/>
    <mergeCell ref="C216:D216"/>
    <mergeCell ref="G216:H216"/>
    <mergeCell ref="Q216:R216"/>
    <mergeCell ref="C225:D225"/>
    <mergeCell ref="G225:H225"/>
    <mergeCell ref="Q225:R225"/>
    <mergeCell ref="C226:D226"/>
    <mergeCell ref="G226:H226"/>
    <mergeCell ref="Q226:R226"/>
    <mergeCell ref="C223:D223"/>
    <mergeCell ref="G223:H223"/>
    <mergeCell ref="Q223:R223"/>
    <mergeCell ref="C224:D224"/>
    <mergeCell ref="G224:H224"/>
    <mergeCell ref="Q224:R224"/>
    <mergeCell ref="C221:D221"/>
    <mergeCell ref="G221:H221"/>
    <mergeCell ref="Q221:R221"/>
    <mergeCell ref="C222:D222"/>
    <mergeCell ref="G222:H222"/>
    <mergeCell ref="Q222:R222"/>
    <mergeCell ref="C231:D231"/>
    <mergeCell ref="G231:H231"/>
    <mergeCell ref="Q231:R231"/>
    <mergeCell ref="C232:D232"/>
    <mergeCell ref="G232:H232"/>
    <mergeCell ref="Q232:R232"/>
    <mergeCell ref="C229:D229"/>
    <mergeCell ref="G229:H229"/>
    <mergeCell ref="Q229:R229"/>
    <mergeCell ref="C230:D230"/>
    <mergeCell ref="G230:H230"/>
    <mergeCell ref="Q230:R230"/>
    <mergeCell ref="C227:D227"/>
    <mergeCell ref="G227:H227"/>
    <mergeCell ref="Q227:R227"/>
    <mergeCell ref="C228:D228"/>
    <mergeCell ref="G228:H228"/>
    <mergeCell ref="Q228:R228"/>
    <mergeCell ref="C237:D237"/>
    <mergeCell ref="G237:H237"/>
    <mergeCell ref="Q237:R237"/>
    <mergeCell ref="C238:D238"/>
    <mergeCell ref="G238:H238"/>
    <mergeCell ref="Q238:R238"/>
    <mergeCell ref="C235:D235"/>
    <mergeCell ref="G235:H235"/>
    <mergeCell ref="Q235:R235"/>
    <mergeCell ref="C236:D236"/>
    <mergeCell ref="G236:H236"/>
    <mergeCell ref="Q236:R236"/>
    <mergeCell ref="C233:D233"/>
    <mergeCell ref="G233:H233"/>
    <mergeCell ref="Q233:R233"/>
    <mergeCell ref="C234:D234"/>
    <mergeCell ref="G234:H234"/>
    <mergeCell ref="Q234:R234"/>
    <mergeCell ref="C243:D243"/>
    <mergeCell ref="G243:H243"/>
    <mergeCell ref="Q243:R243"/>
    <mergeCell ref="C244:D244"/>
    <mergeCell ref="G244:H244"/>
    <mergeCell ref="Q244:R244"/>
    <mergeCell ref="C241:D241"/>
    <mergeCell ref="G241:H241"/>
    <mergeCell ref="Q241:R241"/>
    <mergeCell ref="C242:D242"/>
    <mergeCell ref="G242:H242"/>
    <mergeCell ref="Q242:R242"/>
    <mergeCell ref="C239:D239"/>
    <mergeCell ref="G239:H239"/>
    <mergeCell ref="Q239:R239"/>
    <mergeCell ref="C240:D240"/>
    <mergeCell ref="G240:H240"/>
    <mergeCell ref="Q240:R240"/>
    <mergeCell ref="C249:D249"/>
    <mergeCell ref="G249:H249"/>
    <mergeCell ref="Q249:R249"/>
    <mergeCell ref="C250:D250"/>
    <mergeCell ref="G250:H250"/>
    <mergeCell ref="Q250:R250"/>
    <mergeCell ref="C247:D247"/>
    <mergeCell ref="G247:H247"/>
    <mergeCell ref="Q247:R247"/>
    <mergeCell ref="C248:D248"/>
    <mergeCell ref="G248:H248"/>
    <mergeCell ref="Q248:R248"/>
    <mergeCell ref="C245:D245"/>
    <mergeCell ref="G245:H245"/>
    <mergeCell ref="Q245:R245"/>
    <mergeCell ref="C246:D246"/>
    <mergeCell ref="G246:H246"/>
    <mergeCell ref="Q246:R246"/>
    <mergeCell ref="C255:D255"/>
    <mergeCell ref="G255:H255"/>
    <mergeCell ref="Q255:R255"/>
    <mergeCell ref="C256:D256"/>
    <mergeCell ref="G256:H256"/>
    <mergeCell ref="Q256:R256"/>
    <mergeCell ref="C253:D253"/>
    <mergeCell ref="G253:H253"/>
    <mergeCell ref="Q253:R253"/>
    <mergeCell ref="C254:D254"/>
    <mergeCell ref="G254:H254"/>
    <mergeCell ref="Q254:R254"/>
    <mergeCell ref="C251:D251"/>
    <mergeCell ref="G251:H251"/>
    <mergeCell ref="Q251:R251"/>
    <mergeCell ref="C252:D252"/>
    <mergeCell ref="G252:H252"/>
    <mergeCell ref="Q252:R252"/>
    <mergeCell ref="C261:D261"/>
    <mergeCell ref="G261:H261"/>
    <mergeCell ref="Q261:R261"/>
    <mergeCell ref="C262:D262"/>
    <mergeCell ref="G262:H262"/>
    <mergeCell ref="Q262:R262"/>
    <mergeCell ref="C259:D259"/>
    <mergeCell ref="G259:H259"/>
    <mergeCell ref="Q259:R259"/>
    <mergeCell ref="C260:D260"/>
    <mergeCell ref="G260:H260"/>
    <mergeCell ref="Q260:R260"/>
    <mergeCell ref="C257:D257"/>
    <mergeCell ref="G257:H257"/>
    <mergeCell ref="Q257:R257"/>
    <mergeCell ref="C258:D258"/>
    <mergeCell ref="G258:H258"/>
    <mergeCell ref="Q258:R258"/>
    <mergeCell ref="C267:D267"/>
    <mergeCell ref="G267:H267"/>
    <mergeCell ref="Q267:R267"/>
    <mergeCell ref="C268:D268"/>
    <mergeCell ref="G268:H268"/>
    <mergeCell ref="Q268:R268"/>
    <mergeCell ref="C265:D265"/>
    <mergeCell ref="G265:H265"/>
    <mergeCell ref="Q265:R265"/>
    <mergeCell ref="C266:D266"/>
    <mergeCell ref="G266:H266"/>
    <mergeCell ref="Q266:R266"/>
    <mergeCell ref="C263:D263"/>
    <mergeCell ref="G263:H263"/>
    <mergeCell ref="Q263:R263"/>
    <mergeCell ref="C264:D264"/>
    <mergeCell ref="G264:H264"/>
    <mergeCell ref="Q264:R264"/>
    <mergeCell ref="C273:D273"/>
    <mergeCell ref="G273:H273"/>
    <mergeCell ref="Q273:R273"/>
    <mergeCell ref="C274:D274"/>
    <mergeCell ref="G274:H274"/>
    <mergeCell ref="Q274:R274"/>
    <mergeCell ref="C271:D271"/>
    <mergeCell ref="G271:H271"/>
    <mergeCell ref="Q271:R271"/>
    <mergeCell ref="C272:D272"/>
    <mergeCell ref="G272:H272"/>
    <mergeCell ref="Q272:R272"/>
    <mergeCell ref="C269:D269"/>
    <mergeCell ref="G269:H269"/>
    <mergeCell ref="Q269:R269"/>
    <mergeCell ref="C270:D270"/>
    <mergeCell ref="G270:H270"/>
    <mergeCell ref="Q270:R270"/>
    <mergeCell ref="C279:D279"/>
    <mergeCell ref="G279:H279"/>
    <mergeCell ref="Q279:R279"/>
    <mergeCell ref="C280:D280"/>
    <mergeCell ref="G280:H280"/>
    <mergeCell ref="Q280:R280"/>
    <mergeCell ref="C277:D277"/>
    <mergeCell ref="G277:H277"/>
    <mergeCell ref="Q277:R277"/>
    <mergeCell ref="C278:D278"/>
    <mergeCell ref="G278:H278"/>
    <mergeCell ref="Q278:R278"/>
    <mergeCell ref="C275:D275"/>
    <mergeCell ref="G275:H275"/>
    <mergeCell ref="Q275:R275"/>
    <mergeCell ref="C276:D276"/>
    <mergeCell ref="G276:H276"/>
    <mergeCell ref="Q276:R276"/>
    <mergeCell ref="C285:D285"/>
    <mergeCell ref="G285:H285"/>
    <mergeCell ref="Q285:R285"/>
    <mergeCell ref="C286:D286"/>
    <mergeCell ref="G286:H286"/>
    <mergeCell ref="Q286:R286"/>
    <mergeCell ref="C283:D283"/>
    <mergeCell ref="G283:H283"/>
    <mergeCell ref="Q283:R283"/>
    <mergeCell ref="C284:D284"/>
    <mergeCell ref="G284:H284"/>
    <mergeCell ref="Q284:R284"/>
    <mergeCell ref="C281:D281"/>
    <mergeCell ref="G281:H281"/>
    <mergeCell ref="Q281:R281"/>
    <mergeCell ref="C282:D282"/>
    <mergeCell ref="G282:H282"/>
    <mergeCell ref="Q282:R282"/>
    <mergeCell ref="C291:D291"/>
    <mergeCell ref="G291:H291"/>
    <mergeCell ref="Q291:R291"/>
    <mergeCell ref="C292:D292"/>
    <mergeCell ref="G292:H292"/>
    <mergeCell ref="Q292:R292"/>
    <mergeCell ref="C289:D289"/>
    <mergeCell ref="G289:H289"/>
    <mergeCell ref="Q289:R289"/>
    <mergeCell ref="C290:D290"/>
    <mergeCell ref="G290:H290"/>
    <mergeCell ref="Q290:R290"/>
    <mergeCell ref="C287:D287"/>
    <mergeCell ref="G287:H287"/>
    <mergeCell ref="Q287:R287"/>
    <mergeCell ref="C288:D288"/>
    <mergeCell ref="G288:H288"/>
    <mergeCell ref="Q288:R288"/>
    <mergeCell ref="C297:D297"/>
    <mergeCell ref="G297:H297"/>
    <mergeCell ref="Q297:R297"/>
    <mergeCell ref="C298:D298"/>
    <mergeCell ref="G298:H298"/>
    <mergeCell ref="Q298:R298"/>
    <mergeCell ref="C295:D295"/>
    <mergeCell ref="G295:H295"/>
    <mergeCell ref="Q295:R295"/>
    <mergeCell ref="C296:D296"/>
    <mergeCell ref="G296:H296"/>
    <mergeCell ref="Q296:R296"/>
    <mergeCell ref="C293:D293"/>
    <mergeCell ref="G293:H293"/>
    <mergeCell ref="Q293:R293"/>
    <mergeCell ref="C294:D294"/>
    <mergeCell ref="G294:H294"/>
    <mergeCell ref="Q294:R294"/>
    <mergeCell ref="C303:D303"/>
    <mergeCell ref="G303:H303"/>
    <mergeCell ref="Q303:R303"/>
    <mergeCell ref="C304:D304"/>
    <mergeCell ref="G304:H304"/>
    <mergeCell ref="Q304:R304"/>
    <mergeCell ref="C301:D301"/>
    <mergeCell ref="G301:H301"/>
    <mergeCell ref="Q301:R301"/>
    <mergeCell ref="C302:D302"/>
    <mergeCell ref="G302:H302"/>
    <mergeCell ref="Q302:R302"/>
    <mergeCell ref="C299:D299"/>
    <mergeCell ref="G299:H299"/>
    <mergeCell ref="Q299:R299"/>
    <mergeCell ref="C300:D300"/>
    <mergeCell ref="G300:H300"/>
    <mergeCell ref="Q300:R300"/>
    <mergeCell ref="C309:D309"/>
    <mergeCell ref="G309:H309"/>
    <mergeCell ref="Q309:R309"/>
    <mergeCell ref="C310:D310"/>
    <mergeCell ref="G310:H310"/>
    <mergeCell ref="Q310:R310"/>
    <mergeCell ref="C307:D307"/>
    <mergeCell ref="G307:H307"/>
    <mergeCell ref="Q307:R307"/>
    <mergeCell ref="C308:D308"/>
    <mergeCell ref="G308:H308"/>
    <mergeCell ref="Q308:R308"/>
    <mergeCell ref="C305:D305"/>
    <mergeCell ref="G305:H305"/>
    <mergeCell ref="Q305:R305"/>
    <mergeCell ref="C306:D306"/>
    <mergeCell ref="G306:H306"/>
    <mergeCell ref="Q306:R306"/>
    <mergeCell ref="C315:D315"/>
    <mergeCell ref="G315:H315"/>
    <mergeCell ref="Q315:R315"/>
    <mergeCell ref="C316:D316"/>
    <mergeCell ref="G316:H316"/>
    <mergeCell ref="Q316:R316"/>
    <mergeCell ref="C313:D313"/>
    <mergeCell ref="G313:H313"/>
    <mergeCell ref="Q313:R313"/>
    <mergeCell ref="C314:D314"/>
    <mergeCell ref="G314:H314"/>
    <mergeCell ref="Q314:R314"/>
    <mergeCell ref="C311:D311"/>
    <mergeCell ref="G311:H311"/>
    <mergeCell ref="Q311:R311"/>
    <mergeCell ref="C312:D312"/>
    <mergeCell ref="G312:H312"/>
    <mergeCell ref="Q312:R312"/>
    <mergeCell ref="C321:D321"/>
    <mergeCell ref="G321:H321"/>
    <mergeCell ref="Q321:R321"/>
    <mergeCell ref="C322:D322"/>
    <mergeCell ref="G322:H322"/>
    <mergeCell ref="Q322:R322"/>
    <mergeCell ref="C319:D319"/>
    <mergeCell ref="G319:H319"/>
    <mergeCell ref="Q319:R319"/>
    <mergeCell ref="C320:D320"/>
    <mergeCell ref="G320:H320"/>
    <mergeCell ref="Q320:R320"/>
    <mergeCell ref="C317:D317"/>
    <mergeCell ref="G317:H317"/>
    <mergeCell ref="Q317:R317"/>
    <mergeCell ref="C318:D318"/>
    <mergeCell ref="G318:H318"/>
    <mergeCell ref="Q318:R318"/>
    <mergeCell ref="C327:D327"/>
    <mergeCell ref="G327:H327"/>
    <mergeCell ref="Q327:R327"/>
    <mergeCell ref="C328:D328"/>
    <mergeCell ref="G328:H328"/>
    <mergeCell ref="Q328:R328"/>
    <mergeCell ref="C325:D325"/>
    <mergeCell ref="G325:H325"/>
    <mergeCell ref="Q325:R325"/>
    <mergeCell ref="C326:D326"/>
    <mergeCell ref="G326:H326"/>
    <mergeCell ref="Q326:R326"/>
    <mergeCell ref="C323:D323"/>
    <mergeCell ref="G323:H323"/>
    <mergeCell ref="Q323:R323"/>
    <mergeCell ref="C324:D324"/>
    <mergeCell ref="G324:H324"/>
    <mergeCell ref="Q324:R324"/>
    <mergeCell ref="C333:D333"/>
    <mergeCell ref="G333:H333"/>
    <mergeCell ref="Q333:R333"/>
    <mergeCell ref="C334:D334"/>
    <mergeCell ref="G334:H334"/>
    <mergeCell ref="Q334:R334"/>
    <mergeCell ref="C331:D331"/>
    <mergeCell ref="G331:H331"/>
    <mergeCell ref="Q331:R331"/>
    <mergeCell ref="C332:D332"/>
    <mergeCell ref="G332:H332"/>
    <mergeCell ref="Q332:R332"/>
    <mergeCell ref="C329:D329"/>
    <mergeCell ref="G329:H329"/>
    <mergeCell ref="Q329:R329"/>
    <mergeCell ref="C330:D330"/>
    <mergeCell ref="G330:H330"/>
    <mergeCell ref="Q330:R330"/>
    <mergeCell ref="C339:D339"/>
    <mergeCell ref="G339:H339"/>
    <mergeCell ref="Q339:R339"/>
    <mergeCell ref="C340:D340"/>
    <mergeCell ref="G340:H340"/>
    <mergeCell ref="Q340:R340"/>
    <mergeCell ref="C337:D337"/>
    <mergeCell ref="G337:H337"/>
    <mergeCell ref="Q337:R337"/>
    <mergeCell ref="C338:D338"/>
    <mergeCell ref="G338:H338"/>
    <mergeCell ref="Q338:R338"/>
    <mergeCell ref="C335:D335"/>
    <mergeCell ref="G335:H335"/>
    <mergeCell ref="Q335:R335"/>
    <mergeCell ref="C336:D336"/>
    <mergeCell ref="G336:H336"/>
    <mergeCell ref="Q336:R336"/>
    <mergeCell ref="C345:D345"/>
    <mergeCell ref="G345:H345"/>
    <mergeCell ref="Q345:R345"/>
    <mergeCell ref="C346:D346"/>
    <mergeCell ref="G346:H346"/>
    <mergeCell ref="Q346:R346"/>
    <mergeCell ref="C343:D343"/>
    <mergeCell ref="G343:H343"/>
    <mergeCell ref="Q343:R343"/>
    <mergeCell ref="C344:D344"/>
    <mergeCell ref="G344:H344"/>
    <mergeCell ref="Q344:R344"/>
    <mergeCell ref="C341:D341"/>
    <mergeCell ref="G341:H341"/>
    <mergeCell ref="Q341:R341"/>
    <mergeCell ref="C342:D342"/>
    <mergeCell ref="G342:H342"/>
    <mergeCell ref="Q342:R342"/>
    <mergeCell ref="C351:D351"/>
    <mergeCell ref="G351:H351"/>
    <mergeCell ref="Q351:R351"/>
    <mergeCell ref="C352:D352"/>
    <mergeCell ref="G352:H352"/>
    <mergeCell ref="Q352:R352"/>
    <mergeCell ref="C349:D349"/>
    <mergeCell ref="G349:H349"/>
    <mergeCell ref="Q349:R349"/>
    <mergeCell ref="C350:D350"/>
    <mergeCell ref="G350:H350"/>
    <mergeCell ref="Q350:R350"/>
    <mergeCell ref="C347:D347"/>
    <mergeCell ref="G347:H347"/>
    <mergeCell ref="Q347:R347"/>
    <mergeCell ref="C348:D348"/>
    <mergeCell ref="G348:H348"/>
    <mergeCell ref="Q348:R348"/>
    <mergeCell ref="C357:D357"/>
    <mergeCell ref="G357:H357"/>
    <mergeCell ref="Q357:R357"/>
    <mergeCell ref="C358:D358"/>
    <mergeCell ref="G358:H358"/>
    <mergeCell ref="Q358:R358"/>
    <mergeCell ref="C355:D355"/>
    <mergeCell ref="G355:H355"/>
    <mergeCell ref="Q355:R355"/>
    <mergeCell ref="C356:D356"/>
    <mergeCell ref="G356:H356"/>
    <mergeCell ref="Q356:R356"/>
    <mergeCell ref="C353:D353"/>
    <mergeCell ref="G353:H353"/>
    <mergeCell ref="Q353:R353"/>
    <mergeCell ref="C354:D354"/>
    <mergeCell ref="G354:H354"/>
    <mergeCell ref="Q354:R354"/>
    <mergeCell ref="C363:D363"/>
    <mergeCell ref="G363:H363"/>
    <mergeCell ref="Q363:R363"/>
    <mergeCell ref="C364:D364"/>
    <mergeCell ref="G364:H364"/>
    <mergeCell ref="Q364:R364"/>
    <mergeCell ref="C361:D361"/>
    <mergeCell ref="G361:H361"/>
    <mergeCell ref="Q361:R361"/>
    <mergeCell ref="C362:D362"/>
    <mergeCell ref="G362:H362"/>
    <mergeCell ref="Q362:R362"/>
    <mergeCell ref="C359:D359"/>
    <mergeCell ref="G359:H359"/>
    <mergeCell ref="Q359:R359"/>
    <mergeCell ref="C360:D360"/>
    <mergeCell ref="G360:H360"/>
    <mergeCell ref="Q360:R360"/>
    <mergeCell ref="C369:D369"/>
    <mergeCell ref="G369:H369"/>
    <mergeCell ref="Q369:R369"/>
    <mergeCell ref="C370:D370"/>
    <mergeCell ref="G370:H370"/>
    <mergeCell ref="Q370:R370"/>
    <mergeCell ref="C367:D367"/>
    <mergeCell ref="G367:H367"/>
    <mergeCell ref="Q367:R367"/>
    <mergeCell ref="C368:D368"/>
    <mergeCell ref="G368:H368"/>
    <mergeCell ref="Q368:R368"/>
    <mergeCell ref="C365:D365"/>
    <mergeCell ref="G365:H365"/>
    <mergeCell ref="Q365:R365"/>
    <mergeCell ref="C366:D366"/>
    <mergeCell ref="G366:H366"/>
    <mergeCell ref="Q366:R366"/>
    <mergeCell ref="C375:D375"/>
    <mergeCell ref="G375:H375"/>
    <mergeCell ref="Q375:R375"/>
    <mergeCell ref="C376:D376"/>
    <mergeCell ref="G376:H376"/>
    <mergeCell ref="Q376:R376"/>
    <mergeCell ref="C373:D373"/>
    <mergeCell ref="G373:H373"/>
    <mergeCell ref="Q373:R373"/>
    <mergeCell ref="C374:D374"/>
    <mergeCell ref="G374:H374"/>
    <mergeCell ref="Q374:R374"/>
    <mergeCell ref="C371:D371"/>
    <mergeCell ref="G371:H371"/>
    <mergeCell ref="Q371:R371"/>
    <mergeCell ref="C372:D372"/>
    <mergeCell ref="G372:H372"/>
    <mergeCell ref="Q372:R372"/>
    <mergeCell ref="C381:D381"/>
    <mergeCell ref="G381:H381"/>
    <mergeCell ref="Q381:R381"/>
    <mergeCell ref="C382:D382"/>
    <mergeCell ref="G382:H382"/>
    <mergeCell ref="Q382:R382"/>
    <mergeCell ref="C379:D379"/>
    <mergeCell ref="G379:H379"/>
    <mergeCell ref="Q379:R379"/>
    <mergeCell ref="C380:D380"/>
    <mergeCell ref="G380:H380"/>
    <mergeCell ref="Q380:R380"/>
    <mergeCell ref="C377:D377"/>
    <mergeCell ref="G377:H377"/>
    <mergeCell ref="Q377:R377"/>
    <mergeCell ref="C378:D378"/>
    <mergeCell ref="G378:H378"/>
    <mergeCell ref="Q378:R378"/>
    <mergeCell ref="C387:D387"/>
    <mergeCell ref="G387:H387"/>
    <mergeCell ref="Q387:R387"/>
    <mergeCell ref="C388:D388"/>
    <mergeCell ref="G388:H388"/>
    <mergeCell ref="Q388:R388"/>
    <mergeCell ref="C385:D385"/>
    <mergeCell ref="G385:H385"/>
    <mergeCell ref="Q385:R385"/>
    <mergeCell ref="C386:D386"/>
    <mergeCell ref="G386:H386"/>
    <mergeCell ref="Q386:R386"/>
    <mergeCell ref="C383:D383"/>
    <mergeCell ref="G383:H383"/>
    <mergeCell ref="Q383:R383"/>
    <mergeCell ref="C384:D384"/>
    <mergeCell ref="G384:H384"/>
    <mergeCell ref="Q384:R384"/>
    <mergeCell ref="C393:D393"/>
    <mergeCell ref="G393:H393"/>
    <mergeCell ref="Q393:R393"/>
    <mergeCell ref="C394:D394"/>
    <mergeCell ref="G394:H394"/>
    <mergeCell ref="Q394:R394"/>
    <mergeCell ref="C391:D391"/>
    <mergeCell ref="G391:H391"/>
    <mergeCell ref="Q391:R391"/>
    <mergeCell ref="C392:D392"/>
    <mergeCell ref="G392:H392"/>
    <mergeCell ref="Q392:R392"/>
    <mergeCell ref="C389:D389"/>
    <mergeCell ref="G389:H389"/>
    <mergeCell ref="Q389:R389"/>
    <mergeCell ref="C390:D390"/>
    <mergeCell ref="G390:H390"/>
    <mergeCell ref="Q390:R390"/>
    <mergeCell ref="C399:D399"/>
    <mergeCell ref="G399:H399"/>
    <mergeCell ref="Q399:R399"/>
    <mergeCell ref="C400:D400"/>
    <mergeCell ref="G400:H400"/>
    <mergeCell ref="Q400:R400"/>
    <mergeCell ref="C397:D397"/>
    <mergeCell ref="G397:H397"/>
    <mergeCell ref="Q397:R397"/>
    <mergeCell ref="C398:D398"/>
    <mergeCell ref="G398:H398"/>
    <mergeCell ref="Q398:R398"/>
    <mergeCell ref="C395:D395"/>
    <mergeCell ref="G395:H395"/>
    <mergeCell ref="Q395:R395"/>
    <mergeCell ref="C396:D396"/>
    <mergeCell ref="G396:H396"/>
    <mergeCell ref="Q396:R396"/>
    <mergeCell ref="C405:D405"/>
    <mergeCell ref="G405:H405"/>
    <mergeCell ref="Q405:R405"/>
    <mergeCell ref="C406:D406"/>
    <mergeCell ref="G406:H406"/>
    <mergeCell ref="Q406:R406"/>
    <mergeCell ref="C403:D403"/>
    <mergeCell ref="G403:H403"/>
    <mergeCell ref="Q403:R403"/>
    <mergeCell ref="C404:D404"/>
    <mergeCell ref="G404:H404"/>
    <mergeCell ref="Q404:R404"/>
    <mergeCell ref="C401:D401"/>
    <mergeCell ref="G401:H401"/>
    <mergeCell ref="Q401:R401"/>
    <mergeCell ref="C402:D402"/>
    <mergeCell ref="G402:H402"/>
    <mergeCell ref="Q402:R402"/>
    <mergeCell ref="C411:D411"/>
    <mergeCell ref="G411:H411"/>
    <mergeCell ref="Q411:R411"/>
    <mergeCell ref="C412:D412"/>
    <mergeCell ref="G412:H412"/>
    <mergeCell ref="Q412:R412"/>
    <mergeCell ref="C409:D409"/>
    <mergeCell ref="G409:H409"/>
    <mergeCell ref="Q409:R409"/>
    <mergeCell ref="C410:D410"/>
    <mergeCell ref="G410:H410"/>
    <mergeCell ref="Q410:R410"/>
    <mergeCell ref="C407:D407"/>
    <mergeCell ref="G407:H407"/>
    <mergeCell ref="Q407:R407"/>
    <mergeCell ref="C408:D408"/>
    <mergeCell ref="G408:H408"/>
    <mergeCell ref="Q408:R408"/>
    <mergeCell ref="C417:D417"/>
    <mergeCell ref="G417:H417"/>
    <mergeCell ref="Q417:R417"/>
    <mergeCell ref="C418:D418"/>
    <mergeCell ref="G418:H418"/>
    <mergeCell ref="Q418:R418"/>
    <mergeCell ref="C415:D415"/>
    <mergeCell ref="G415:H415"/>
    <mergeCell ref="Q415:R415"/>
    <mergeCell ref="C416:D416"/>
    <mergeCell ref="G416:H416"/>
    <mergeCell ref="Q416:R416"/>
    <mergeCell ref="C413:D413"/>
    <mergeCell ref="G413:H413"/>
    <mergeCell ref="Q413:R413"/>
    <mergeCell ref="C414:D414"/>
    <mergeCell ref="G414:H414"/>
    <mergeCell ref="Q414:R414"/>
    <mergeCell ref="C423:D423"/>
    <mergeCell ref="G423:H423"/>
    <mergeCell ref="Q423:R423"/>
    <mergeCell ref="C424:D424"/>
    <mergeCell ref="G424:H424"/>
    <mergeCell ref="Q424:R424"/>
    <mergeCell ref="C421:D421"/>
    <mergeCell ref="G421:H421"/>
    <mergeCell ref="Q421:R421"/>
    <mergeCell ref="C422:D422"/>
    <mergeCell ref="G422:H422"/>
    <mergeCell ref="Q422:R422"/>
    <mergeCell ref="C419:D419"/>
    <mergeCell ref="G419:H419"/>
    <mergeCell ref="Q419:R419"/>
    <mergeCell ref="C420:D420"/>
    <mergeCell ref="G420:H420"/>
    <mergeCell ref="Q420:R4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1:Q186"/>
  <sheetViews>
    <sheetView workbookViewId="0">
      <selection activeCell="C2" sqref="C2:R3"/>
    </sheetView>
  </sheetViews>
  <sheetFormatPr defaultRowHeight="15" x14ac:dyDescent="0.25"/>
  <sheetData>
    <row r="1" spans="1:17" ht="33.75" x14ac:dyDescent="0.25">
      <c r="A1" t="s">
        <v>138</v>
      </c>
      <c r="B1" t="s">
        <v>82</v>
      </c>
      <c r="C1" s="115" t="s">
        <v>96</v>
      </c>
      <c r="D1" s="116"/>
      <c r="E1" s="57" t="s">
        <v>128</v>
      </c>
      <c r="F1" s="57" t="s">
        <v>129</v>
      </c>
      <c r="G1" s="57" t="s">
        <v>130</v>
      </c>
      <c r="H1" s="115" t="s">
        <v>131</v>
      </c>
      <c r="I1" s="116"/>
      <c r="J1" s="57" t="s">
        <v>0</v>
      </c>
      <c r="K1" s="57" t="s">
        <v>81</v>
      </c>
      <c r="L1" s="57" t="s">
        <v>132</v>
      </c>
      <c r="M1" s="57" t="s">
        <v>133</v>
      </c>
      <c r="N1" s="57" t="s">
        <v>134</v>
      </c>
      <c r="O1" s="57" t="s">
        <v>135</v>
      </c>
      <c r="P1" s="57" t="s">
        <v>136</v>
      </c>
      <c r="Q1" s="57" t="s">
        <v>137</v>
      </c>
    </row>
    <row r="2" spans="1:17" x14ac:dyDescent="0.25">
      <c r="A2" t="str">
        <f>IFERROR(IF(VLOOKUP(C2,'FV Renewals Due Core'!C:AH,32,FALSE)="Premium Finance","DD","Other"),"Unable to match")</f>
        <v>Unable to match</v>
      </c>
      <c r="B2" s="1">
        <f>SUM(P2+Q2)</f>
        <v>0</v>
      </c>
      <c r="C2" s="112"/>
      <c r="D2" s="113"/>
      <c r="E2" s="79"/>
      <c r="F2" s="79"/>
      <c r="G2" s="79"/>
      <c r="H2" s="112"/>
      <c r="I2" s="113"/>
      <c r="J2" s="79"/>
      <c r="K2" s="79"/>
      <c r="L2" s="80"/>
      <c r="M2" s="80"/>
      <c r="N2" s="79"/>
      <c r="O2" s="81"/>
      <c r="P2" s="81"/>
      <c r="Q2" s="81"/>
    </row>
    <row r="3" spans="1:17" x14ac:dyDescent="0.25">
      <c r="A3" t="str">
        <f>IFERROR(IF(VLOOKUP(C3,'FV Renewals Due Core'!C:AH,32,FALSE)="Premium Finance","DD","Other"),"Unable to match")</f>
        <v>Unable to match</v>
      </c>
      <c r="B3" s="1">
        <f>SUM(P3+Q3)</f>
        <v>0</v>
      </c>
      <c r="C3" s="109"/>
      <c r="D3" s="110"/>
      <c r="E3" s="76"/>
      <c r="F3" s="76"/>
      <c r="G3" s="76"/>
      <c r="H3" s="109"/>
      <c r="I3" s="110"/>
      <c r="J3" s="76"/>
      <c r="K3" s="76"/>
      <c r="L3" s="77"/>
      <c r="M3" s="77"/>
      <c r="N3" s="76"/>
      <c r="O3" s="78"/>
      <c r="P3" s="78"/>
      <c r="Q3" s="78"/>
    </row>
    <row r="4" spans="1:17" x14ac:dyDescent="0.25">
      <c r="A4" t="str">
        <f>IFERROR(IF(VLOOKUP(C4,'FV Renewals Due Core'!C:AH,32,FALSE)="Premium Finance","DD","Other"),"Unable to match")</f>
        <v>Unable to match</v>
      </c>
      <c r="B4" s="1">
        <f t="shared" ref="B4" si="0">SUM(P4+Q4)</f>
        <v>0</v>
      </c>
      <c r="C4" s="109"/>
      <c r="D4" s="110"/>
      <c r="E4" s="76"/>
      <c r="F4" s="76"/>
      <c r="G4" s="76"/>
      <c r="H4" s="109"/>
      <c r="I4" s="110"/>
      <c r="J4" s="76"/>
      <c r="K4" s="76"/>
      <c r="L4" s="77"/>
      <c r="M4" s="77"/>
      <c r="N4" s="76"/>
      <c r="O4" s="78"/>
      <c r="P4" s="78"/>
      <c r="Q4" s="78"/>
    </row>
    <row r="5" spans="1:17" x14ac:dyDescent="0.25">
      <c r="A5" t="str">
        <f>IFERROR(IF(VLOOKUP(C5,'FV Renewals Due Core'!C:AH,32,FALSE)="Premium Finance","DD","Other"),"Unable to match")</f>
        <v>Unable to match</v>
      </c>
      <c r="B5" s="1">
        <f t="shared" ref="B5:B29" si="1">SUM(P5+Q5)</f>
        <v>0</v>
      </c>
      <c r="C5" s="109"/>
      <c r="D5" s="110"/>
      <c r="E5" s="76"/>
      <c r="F5" s="76"/>
      <c r="G5" s="76"/>
      <c r="H5" s="109"/>
      <c r="I5" s="110"/>
      <c r="J5" s="76"/>
      <c r="K5" s="76"/>
      <c r="L5" s="77"/>
      <c r="M5" s="77"/>
      <c r="N5" s="76"/>
      <c r="O5" s="78"/>
      <c r="P5" s="78"/>
      <c r="Q5" s="78"/>
    </row>
    <row r="6" spans="1:17" x14ac:dyDescent="0.25">
      <c r="A6" t="str">
        <f>IFERROR(IF(VLOOKUP(C6,'FV Renewals Due Core'!C:AH,32,FALSE)="Premium Finance","DD","Other"),"Unable to match")</f>
        <v>Unable to match</v>
      </c>
      <c r="B6" s="1">
        <f t="shared" si="1"/>
        <v>0</v>
      </c>
      <c r="C6" s="109"/>
      <c r="D6" s="110"/>
      <c r="E6" s="76"/>
      <c r="F6" s="76"/>
      <c r="G6" s="76"/>
      <c r="H6" s="109"/>
      <c r="I6" s="110"/>
      <c r="J6" s="76"/>
      <c r="K6" s="76"/>
      <c r="L6" s="77"/>
      <c r="M6" s="77"/>
      <c r="N6" s="76"/>
      <c r="O6" s="78"/>
      <c r="P6" s="78"/>
      <c r="Q6" s="78"/>
    </row>
    <row r="7" spans="1:17" x14ac:dyDescent="0.25">
      <c r="A7" t="str">
        <f>IFERROR(IF(VLOOKUP(C7,'FV Renewals Due Core'!C:AH,32,FALSE)="Premium Finance","DD","Other"),"Unable to match")</f>
        <v>Unable to match</v>
      </c>
      <c r="B7" s="1">
        <f t="shared" si="1"/>
        <v>0</v>
      </c>
      <c r="C7" s="109"/>
      <c r="D7" s="110"/>
      <c r="E7" s="76"/>
      <c r="F7" s="76"/>
      <c r="G7" s="76"/>
      <c r="H7" s="109"/>
      <c r="I7" s="110"/>
      <c r="J7" s="76"/>
      <c r="K7" s="76"/>
      <c r="L7" s="77"/>
      <c r="M7" s="77"/>
      <c r="N7" s="76"/>
      <c r="O7" s="78"/>
      <c r="P7" s="78"/>
      <c r="Q7" s="78"/>
    </row>
    <row r="8" spans="1:17" x14ac:dyDescent="0.25">
      <c r="A8" t="str">
        <f>IFERROR(IF(VLOOKUP(C8,'FV Renewals Due Core'!C:AH,32,FALSE)="Premium Finance","DD","Other"),"Unable to match")</f>
        <v>Unable to match</v>
      </c>
      <c r="B8" s="1">
        <f t="shared" si="1"/>
        <v>0</v>
      </c>
      <c r="C8" s="109"/>
      <c r="D8" s="110"/>
      <c r="E8" s="76"/>
      <c r="F8" s="76"/>
      <c r="G8" s="76"/>
      <c r="H8" s="109"/>
      <c r="I8" s="110"/>
      <c r="J8" s="76"/>
      <c r="K8" s="76"/>
      <c r="L8" s="77"/>
      <c r="M8" s="77"/>
      <c r="N8" s="76"/>
      <c r="O8" s="78"/>
      <c r="P8" s="78"/>
      <c r="Q8" s="78"/>
    </row>
    <row r="9" spans="1:17" x14ac:dyDescent="0.25">
      <c r="A9" t="str">
        <f>IFERROR(IF(VLOOKUP(C9,'FV Renewals Due Core'!C:AH,32,FALSE)="Premium Finance","DD","Other"),"Unable to match")</f>
        <v>Unable to match</v>
      </c>
      <c r="B9" s="1">
        <f t="shared" si="1"/>
        <v>0</v>
      </c>
      <c r="C9" s="109"/>
      <c r="D9" s="110"/>
      <c r="E9" s="76"/>
      <c r="F9" s="76"/>
      <c r="G9" s="76"/>
      <c r="H9" s="109"/>
      <c r="I9" s="110"/>
      <c r="J9" s="76"/>
      <c r="K9" s="76"/>
      <c r="L9" s="77"/>
      <c r="M9" s="77"/>
      <c r="N9" s="76"/>
      <c r="O9" s="78"/>
      <c r="P9" s="78"/>
      <c r="Q9" s="78"/>
    </row>
    <row r="10" spans="1:17" x14ac:dyDescent="0.25">
      <c r="A10" t="str">
        <f>IFERROR(IF(VLOOKUP(C10,'FV Renewals Due Core'!C:AH,32,FALSE)="Premium Finance","DD","Other"),"Unable to match")</f>
        <v>Unable to match</v>
      </c>
      <c r="B10" s="1">
        <f t="shared" si="1"/>
        <v>0</v>
      </c>
      <c r="C10" s="109"/>
      <c r="D10" s="110"/>
      <c r="E10" s="76"/>
      <c r="F10" s="76"/>
      <c r="G10" s="76"/>
      <c r="H10" s="109"/>
      <c r="I10" s="110"/>
      <c r="J10" s="76"/>
      <c r="K10" s="76"/>
      <c r="L10" s="77"/>
      <c r="M10" s="77"/>
      <c r="N10" s="76"/>
      <c r="O10" s="78"/>
      <c r="P10" s="78"/>
      <c r="Q10" s="78"/>
    </row>
    <row r="11" spans="1:17" x14ac:dyDescent="0.25">
      <c r="A11" t="str">
        <f>IFERROR(IF(VLOOKUP(C11,'FV Renewals Due Core'!C:AH,32,FALSE)="Premium Finance","DD","Other"),"Unable to match")</f>
        <v>Unable to match</v>
      </c>
      <c r="B11" s="1">
        <f t="shared" si="1"/>
        <v>0</v>
      </c>
      <c r="C11" s="109"/>
      <c r="D11" s="110"/>
      <c r="E11" s="76"/>
      <c r="F11" s="76"/>
      <c r="G11" s="76"/>
      <c r="H11" s="109"/>
      <c r="I11" s="110"/>
      <c r="J11" s="76"/>
      <c r="K11" s="76"/>
      <c r="L11" s="77"/>
      <c r="M11" s="77"/>
      <c r="N11" s="76"/>
      <c r="O11" s="78"/>
      <c r="P11" s="78"/>
      <c r="Q11" s="78"/>
    </row>
    <row r="12" spans="1:17" x14ac:dyDescent="0.25">
      <c r="A12" t="str">
        <f>IFERROR(IF(VLOOKUP(C12,'FV Renewals Due Core'!C:AH,32,FALSE)="Premium Finance","DD","Other"),"Unable to match")</f>
        <v>Unable to match</v>
      </c>
      <c r="B12" s="1">
        <f t="shared" si="1"/>
        <v>0</v>
      </c>
      <c r="C12" s="109"/>
      <c r="D12" s="110"/>
      <c r="E12" s="76"/>
      <c r="F12" s="76"/>
      <c r="G12" s="76"/>
      <c r="H12" s="109"/>
      <c r="I12" s="110"/>
      <c r="J12" s="76"/>
      <c r="K12" s="76"/>
      <c r="L12" s="77"/>
      <c r="M12" s="77"/>
      <c r="N12" s="76"/>
      <c r="O12" s="78"/>
      <c r="P12" s="78"/>
      <c r="Q12" s="78"/>
    </row>
    <row r="13" spans="1:17" x14ac:dyDescent="0.25">
      <c r="A13" t="str">
        <f>IFERROR(IF(VLOOKUP(C13,'FV Renewals Due Core'!C:AH,32,FALSE)="Premium Finance","DD","Other"),"Unable to match")</f>
        <v>Unable to match</v>
      </c>
      <c r="B13" s="1">
        <f t="shared" si="1"/>
        <v>0</v>
      </c>
      <c r="C13" s="109"/>
      <c r="D13" s="110"/>
      <c r="E13" s="76"/>
      <c r="F13" s="76"/>
      <c r="G13" s="76"/>
      <c r="H13" s="109"/>
      <c r="I13" s="110"/>
      <c r="J13" s="76"/>
      <c r="K13" s="76"/>
      <c r="L13" s="77"/>
      <c r="M13" s="77"/>
      <c r="N13" s="76"/>
      <c r="O13" s="78"/>
      <c r="P13" s="78"/>
      <c r="Q13" s="78"/>
    </row>
    <row r="14" spans="1:17" x14ac:dyDescent="0.25">
      <c r="A14" t="str">
        <f>IFERROR(IF(VLOOKUP(C14,'FV Renewals Due Core'!C:AH,32,FALSE)="Premium Finance","DD","Other"),"Unable to match")</f>
        <v>Unable to match</v>
      </c>
      <c r="B14" s="1">
        <f t="shared" si="1"/>
        <v>0</v>
      </c>
      <c r="C14" s="109"/>
      <c r="D14" s="110"/>
      <c r="E14" s="76"/>
      <c r="F14" s="76"/>
      <c r="G14" s="76"/>
      <c r="H14" s="109"/>
      <c r="I14" s="110"/>
      <c r="J14" s="76"/>
      <c r="K14" s="76"/>
      <c r="L14" s="77"/>
      <c r="M14" s="77"/>
      <c r="N14" s="76"/>
      <c r="O14" s="78"/>
      <c r="P14" s="78"/>
      <c r="Q14" s="78"/>
    </row>
    <row r="15" spans="1:17" x14ac:dyDescent="0.25">
      <c r="A15" t="str">
        <f>IFERROR(IF(VLOOKUP(C15,'FV Renewals Due Core'!C:AH,32,FALSE)="Premium Finance","DD","Other"),"Unable to match")</f>
        <v>Unable to match</v>
      </c>
      <c r="B15" s="1">
        <f t="shared" si="1"/>
        <v>0</v>
      </c>
      <c r="C15" s="109"/>
      <c r="D15" s="110"/>
      <c r="E15" s="76"/>
      <c r="F15" s="76"/>
      <c r="G15" s="76"/>
      <c r="H15" s="109"/>
      <c r="I15" s="110"/>
      <c r="J15" s="76"/>
      <c r="K15" s="76"/>
      <c r="L15" s="77"/>
      <c r="M15" s="77"/>
      <c r="N15" s="76"/>
      <c r="O15" s="78"/>
      <c r="P15" s="78"/>
      <c r="Q15" s="78"/>
    </row>
    <row r="16" spans="1:17" x14ac:dyDescent="0.25">
      <c r="A16" t="str">
        <f>IFERROR(IF(VLOOKUP(C16,'FV Renewals Due Core'!C:AH,32,FALSE)="Premium Finance","DD","Other"),"Unable to match")</f>
        <v>Unable to match</v>
      </c>
      <c r="B16" s="1">
        <f t="shared" si="1"/>
        <v>0</v>
      </c>
      <c r="C16" s="109"/>
      <c r="D16" s="110"/>
      <c r="E16" s="76"/>
      <c r="F16" s="76"/>
      <c r="G16" s="76"/>
      <c r="H16" s="109"/>
      <c r="I16" s="110"/>
      <c r="J16" s="76"/>
      <c r="K16" s="76"/>
      <c r="L16" s="77"/>
      <c r="M16" s="77"/>
      <c r="N16" s="76"/>
      <c r="O16" s="78"/>
      <c r="P16" s="78"/>
      <c r="Q16" s="78"/>
    </row>
    <row r="17" spans="1:17" x14ac:dyDescent="0.25">
      <c r="A17" t="str">
        <f>IFERROR(IF(VLOOKUP(C17,'FV Renewals Due Core'!C:AH,32,FALSE)="Premium Finance","DD","Other"),"Unable to match")</f>
        <v>Unable to match</v>
      </c>
      <c r="B17" s="1">
        <f t="shared" si="1"/>
        <v>0</v>
      </c>
      <c r="C17" s="109"/>
      <c r="D17" s="110"/>
      <c r="E17" s="76"/>
      <c r="F17" s="76"/>
      <c r="G17" s="76"/>
      <c r="H17" s="109"/>
      <c r="I17" s="110"/>
      <c r="J17" s="76"/>
      <c r="K17" s="76"/>
      <c r="L17" s="77"/>
      <c r="M17" s="77"/>
      <c r="N17" s="76"/>
      <c r="O17" s="78"/>
      <c r="P17" s="78"/>
      <c r="Q17" s="78"/>
    </row>
    <row r="18" spans="1:17" x14ac:dyDescent="0.25">
      <c r="A18" t="str">
        <f>IFERROR(IF(VLOOKUP(C18,'FV Renewals Due Core'!C:AH,32,FALSE)="Premium Finance","DD","Other"),"Unable to match")</f>
        <v>Unable to match</v>
      </c>
      <c r="B18" s="1">
        <f t="shared" si="1"/>
        <v>0</v>
      </c>
      <c r="C18" s="109"/>
      <c r="D18" s="110"/>
      <c r="E18" s="76"/>
      <c r="F18" s="76"/>
      <c r="G18" s="76"/>
      <c r="H18" s="109"/>
      <c r="I18" s="110"/>
      <c r="J18" s="76"/>
      <c r="K18" s="76"/>
      <c r="L18" s="77"/>
      <c r="M18" s="77"/>
      <c r="N18" s="76"/>
      <c r="O18" s="78"/>
      <c r="P18" s="78"/>
      <c r="Q18" s="78"/>
    </row>
    <row r="19" spans="1:17" x14ac:dyDescent="0.25">
      <c r="A19" t="str">
        <f>IFERROR(IF(VLOOKUP(C19,'FV Renewals Due Core'!C:AH,32,FALSE)="Premium Finance","DD","Other"),"Unable to match")</f>
        <v>Unable to match</v>
      </c>
      <c r="B19" s="1">
        <f t="shared" si="1"/>
        <v>0</v>
      </c>
      <c r="C19" s="109"/>
      <c r="D19" s="110"/>
      <c r="E19" s="76"/>
      <c r="F19" s="76"/>
      <c r="G19" s="76"/>
      <c r="H19" s="109"/>
      <c r="I19" s="110"/>
      <c r="J19" s="76"/>
      <c r="K19" s="76"/>
      <c r="L19" s="77"/>
      <c r="M19" s="77"/>
      <c r="N19" s="76"/>
      <c r="O19" s="78"/>
      <c r="P19" s="78"/>
      <c r="Q19" s="78"/>
    </row>
    <row r="20" spans="1:17" x14ac:dyDescent="0.25">
      <c r="A20" t="str">
        <f>IFERROR(IF(VLOOKUP(C20,'FV Renewals Due Core'!C:AH,32,FALSE)="Premium Finance","DD","Other"),"Unable to match")</f>
        <v>Unable to match</v>
      </c>
      <c r="B20" s="1">
        <f t="shared" si="1"/>
        <v>0</v>
      </c>
      <c r="C20" s="109"/>
      <c r="D20" s="110"/>
      <c r="E20" s="76"/>
      <c r="F20" s="76"/>
      <c r="G20" s="76"/>
      <c r="H20" s="109"/>
      <c r="I20" s="110"/>
      <c r="J20" s="76"/>
      <c r="K20" s="76"/>
      <c r="L20" s="77"/>
      <c r="M20" s="77"/>
      <c r="N20" s="76"/>
      <c r="O20" s="78"/>
      <c r="P20" s="78"/>
      <c r="Q20" s="78"/>
    </row>
    <row r="21" spans="1:17" x14ac:dyDescent="0.25">
      <c r="A21" t="str">
        <f>IFERROR(IF(VLOOKUP(C21,'FV Renewals Due Core'!C:AH,32,FALSE)="Premium Finance","DD","Other"),"Unable to match")</f>
        <v>Unable to match</v>
      </c>
      <c r="B21" s="1">
        <f t="shared" si="1"/>
        <v>0</v>
      </c>
      <c r="C21" s="109"/>
      <c r="D21" s="110"/>
      <c r="E21" s="76"/>
      <c r="F21" s="76"/>
      <c r="G21" s="76"/>
      <c r="H21" s="109"/>
      <c r="I21" s="110"/>
      <c r="J21" s="76"/>
      <c r="K21" s="76"/>
      <c r="L21" s="77"/>
      <c r="M21" s="77"/>
      <c r="N21" s="76"/>
      <c r="O21" s="78"/>
      <c r="P21" s="78"/>
      <c r="Q21" s="78"/>
    </row>
    <row r="22" spans="1:17" x14ac:dyDescent="0.25">
      <c r="A22" t="str">
        <f>IFERROR(IF(VLOOKUP(C22,'FV Renewals Due Core'!C:AH,32,FALSE)="Premium Finance","DD","Other"),"Unable to match")</f>
        <v>Unable to match</v>
      </c>
      <c r="B22" s="1">
        <f t="shared" si="1"/>
        <v>0</v>
      </c>
      <c r="C22" s="109"/>
      <c r="D22" s="110"/>
      <c r="E22" s="76"/>
      <c r="F22" s="76"/>
      <c r="G22" s="76"/>
      <c r="H22" s="109"/>
      <c r="I22" s="110"/>
      <c r="J22" s="76"/>
      <c r="K22" s="76"/>
      <c r="L22" s="77"/>
      <c r="M22" s="77"/>
      <c r="N22" s="76"/>
      <c r="O22" s="78"/>
      <c r="P22" s="78"/>
      <c r="Q22" s="78"/>
    </row>
    <row r="23" spans="1:17" x14ac:dyDescent="0.25">
      <c r="A23" t="str">
        <f>IFERROR(IF(VLOOKUP(C23,'FV Renewals Due Core'!C:AH,32,FALSE)="Premium Finance","DD","Other"),"Unable to match")</f>
        <v>Unable to match</v>
      </c>
      <c r="B23" s="1">
        <f t="shared" si="1"/>
        <v>0</v>
      </c>
      <c r="C23" s="109"/>
      <c r="D23" s="110"/>
      <c r="E23" s="76"/>
      <c r="F23" s="76"/>
      <c r="G23" s="76"/>
      <c r="H23" s="109"/>
      <c r="I23" s="110"/>
      <c r="J23" s="76"/>
      <c r="K23" s="76"/>
      <c r="L23" s="77"/>
      <c r="M23" s="77"/>
      <c r="N23" s="76"/>
      <c r="O23" s="78"/>
      <c r="P23" s="78"/>
      <c r="Q23" s="78"/>
    </row>
    <row r="24" spans="1:17" x14ac:dyDescent="0.25">
      <c r="A24" t="str">
        <f>IFERROR(IF(VLOOKUP(C24,'FV Renewals Due Core'!C:AH,32,FALSE)="Premium Finance","DD","Other"),"Unable to match")</f>
        <v>Unable to match</v>
      </c>
      <c r="B24" s="1">
        <f t="shared" si="1"/>
        <v>0</v>
      </c>
      <c r="C24" s="109"/>
      <c r="D24" s="110"/>
      <c r="E24" s="76"/>
      <c r="F24" s="76"/>
      <c r="G24" s="76"/>
      <c r="H24" s="109"/>
      <c r="I24" s="110"/>
      <c r="J24" s="76"/>
      <c r="K24" s="76"/>
      <c r="L24" s="77"/>
      <c r="M24" s="77"/>
      <c r="N24" s="76"/>
      <c r="O24" s="78"/>
      <c r="P24" s="78"/>
      <c r="Q24" s="78"/>
    </row>
    <row r="25" spans="1:17" x14ac:dyDescent="0.25">
      <c r="A25" t="str">
        <f>IFERROR(IF(VLOOKUP(C25,'FV Renewals Due Core'!C:AH,32,FALSE)="Premium Finance","DD","Other"),"Unable to match")</f>
        <v>Unable to match</v>
      </c>
      <c r="B25" s="1">
        <f t="shared" si="1"/>
        <v>0</v>
      </c>
      <c r="C25" s="109"/>
      <c r="D25" s="110"/>
      <c r="E25" s="76"/>
      <c r="F25" s="76"/>
      <c r="G25" s="76"/>
      <c r="H25" s="109"/>
      <c r="I25" s="110"/>
      <c r="J25" s="76"/>
      <c r="K25" s="76"/>
      <c r="L25" s="77"/>
      <c r="M25" s="77"/>
      <c r="N25" s="76"/>
      <c r="O25" s="78"/>
      <c r="P25" s="78"/>
      <c r="Q25" s="78"/>
    </row>
    <row r="26" spans="1:17" x14ac:dyDescent="0.25">
      <c r="A26" t="str">
        <f>IFERROR(IF(VLOOKUP(C26,'FV Renewals Due Core'!C:AH,32,FALSE)="Premium Finance","DD","Other"),"Unable to match")</f>
        <v>Unable to match</v>
      </c>
      <c r="B26" s="1">
        <f t="shared" si="1"/>
        <v>0</v>
      </c>
      <c r="C26" s="109"/>
      <c r="D26" s="110"/>
      <c r="E26" s="76"/>
      <c r="F26" s="76"/>
      <c r="G26" s="76"/>
      <c r="H26" s="109"/>
      <c r="I26" s="110"/>
      <c r="J26" s="76"/>
      <c r="K26" s="76"/>
      <c r="L26" s="77"/>
      <c r="M26" s="77"/>
      <c r="N26" s="76"/>
      <c r="O26" s="78"/>
      <c r="P26" s="78"/>
      <c r="Q26" s="78"/>
    </row>
    <row r="27" spans="1:17" x14ac:dyDescent="0.25">
      <c r="A27" t="str">
        <f>IFERROR(IF(VLOOKUP(C27,'FV Renewals Due Core'!C:AH,32,FALSE)="Premium Finance","DD","Other"),"Unable to match")</f>
        <v>Unable to match</v>
      </c>
      <c r="B27" s="1">
        <f t="shared" si="1"/>
        <v>0</v>
      </c>
      <c r="C27" s="109"/>
      <c r="D27" s="110"/>
      <c r="E27" s="76"/>
      <c r="F27" s="76"/>
      <c r="G27" s="76"/>
      <c r="H27" s="109"/>
      <c r="I27" s="110"/>
      <c r="J27" s="76"/>
      <c r="K27" s="76"/>
      <c r="L27" s="77"/>
      <c r="M27" s="77"/>
      <c r="N27" s="76"/>
      <c r="O27" s="78"/>
      <c r="P27" s="78"/>
      <c r="Q27" s="78"/>
    </row>
    <row r="28" spans="1:17" x14ac:dyDescent="0.25">
      <c r="A28" t="str">
        <f>IFERROR(IF(VLOOKUP(C28,'FV Renewals Due Core'!C:AH,32,FALSE)="Premium Finance","DD","Other"),"Unable to match")</f>
        <v>Unable to match</v>
      </c>
      <c r="B28" s="1">
        <f t="shared" si="1"/>
        <v>0</v>
      </c>
      <c r="C28" s="109"/>
      <c r="D28" s="110"/>
      <c r="E28" s="76"/>
      <c r="F28" s="76"/>
      <c r="G28" s="76"/>
      <c r="H28" s="109"/>
      <c r="I28" s="110"/>
      <c r="J28" s="76"/>
      <c r="K28" s="76"/>
      <c r="L28" s="77"/>
      <c r="M28" s="77"/>
      <c r="N28" s="76"/>
      <c r="O28" s="78"/>
      <c r="P28" s="78"/>
      <c r="Q28" s="78"/>
    </row>
    <row r="29" spans="1:17" x14ac:dyDescent="0.25">
      <c r="A29" t="str">
        <f>IFERROR(IF(VLOOKUP(C29,'FV Renewals Due Core'!C:AH,32,FALSE)="Premium Finance","DD","Other"),"Unable to match")</f>
        <v>Unable to match</v>
      </c>
      <c r="B29" s="1">
        <f t="shared" si="1"/>
        <v>0</v>
      </c>
      <c r="C29" s="109"/>
      <c r="D29" s="110"/>
      <c r="E29" s="76"/>
      <c r="F29" s="76"/>
      <c r="G29" s="76"/>
      <c r="H29" s="109"/>
      <c r="I29" s="110"/>
      <c r="J29" s="76"/>
      <c r="K29" s="76"/>
      <c r="L29" s="77"/>
      <c r="M29" s="77"/>
      <c r="N29" s="76"/>
      <c r="O29" s="78"/>
      <c r="P29" s="78"/>
      <c r="Q29" s="78"/>
    </row>
    <row r="30" spans="1:17" x14ac:dyDescent="0.25">
      <c r="A30" t="str">
        <f>IFERROR(IF(VLOOKUP(C30,'FV Renewals Due Core'!C:AH,32,FALSE)="Premium Finance","DD","Other"),"Unable to match")</f>
        <v>Unable to match</v>
      </c>
      <c r="B30" s="1">
        <f t="shared" ref="B30:B33" si="2">SUM(P30+Q30)</f>
        <v>0</v>
      </c>
      <c r="C30" s="109"/>
      <c r="D30" s="110"/>
      <c r="E30" s="76"/>
      <c r="F30" s="76"/>
      <c r="G30" s="76"/>
      <c r="H30" s="109"/>
      <c r="I30" s="110"/>
      <c r="J30" s="76"/>
      <c r="K30" s="76"/>
      <c r="L30" s="77"/>
      <c r="M30" s="77"/>
      <c r="N30" s="76"/>
      <c r="O30" s="78"/>
      <c r="P30" s="78"/>
      <c r="Q30" s="78"/>
    </row>
    <row r="31" spans="1:17" x14ac:dyDescent="0.25">
      <c r="A31" t="str">
        <f>IFERROR(IF(VLOOKUP(C31,'FV Renewals Due Core'!C:AH,32,FALSE)="Premium Finance","DD","Other"),"Unable to match")</f>
        <v>Unable to match</v>
      </c>
      <c r="B31" s="1">
        <f t="shared" si="2"/>
        <v>0</v>
      </c>
      <c r="C31" s="109"/>
      <c r="D31" s="110"/>
      <c r="E31" s="76"/>
      <c r="F31" s="76"/>
      <c r="G31" s="76"/>
      <c r="H31" s="109"/>
      <c r="I31" s="110"/>
      <c r="J31" s="76"/>
      <c r="K31" s="76"/>
      <c r="L31" s="77"/>
      <c r="M31" s="77"/>
      <c r="N31" s="76"/>
      <c r="O31" s="78"/>
      <c r="P31" s="78"/>
      <c r="Q31" s="78"/>
    </row>
    <row r="32" spans="1:17" x14ac:dyDescent="0.25">
      <c r="A32" t="str">
        <f>IFERROR(IF(VLOOKUP(C32,'FV Renewals Due Core'!C:AH,32,FALSE)="Premium Finance","DD","Other"),"Unable to match")</f>
        <v>Unable to match</v>
      </c>
      <c r="B32" s="1">
        <f t="shared" si="2"/>
        <v>0</v>
      </c>
      <c r="C32" s="109"/>
      <c r="D32" s="110"/>
      <c r="E32" s="76"/>
      <c r="F32" s="76"/>
      <c r="G32" s="76"/>
      <c r="H32" s="109"/>
      <c r="I32" s="110"/>
      <c r="J32" s="76"/>
      <c r="K32" s="76"/>
      <c r="L32" s="77"/>
      <c r="M32" s="77"/>
      <c r="N32" s="76"/>
      <c r="O32" s="78"/>
      <c r="P32" s="78"/>
      <c r="Q32" s="78"/>
    </row>
    <row r="33" spans="1:17" x14ac:dyDescent="0.25">
      <c r="A33" t="str">
        <f>IFERROR(IF(VLOOKUP(C33,'FV Renewals Due Core'!C:AH,32,FALSE)="Premium Finance","DD","Other"),"Unable to match")</f>
        <v>Unable to match</v>
      </c>
      <c r="B33" s="1">
        <f t="shared" si="2"/>
        <v>0</v>
      </c>
      <c r="C33" s="109"/>
      <c r="D33" s="110"/>
      <c r="E33" s="76"/>
      <c r="F33" s="76"/>
      <c r="G33" s="76"/>
      <c r="H33" s="109"/>
      <c r="I33" s="110"/>
      <c r="J33" s="76"/>
      <c r="K33" s="76"/>
      <c r="L33" s="77"/>
      <c r="M33" s="77"/>
      <c r="N33" s="76"/>
      <c r="O33" s="78"/>
      <c r="P33" s="78"/>
      <c r="Q33" s="78"/>
    </row>
    <row r="34" spans="1:17" x14ac:dyDescent="0.25">
      <c r="B34" s="1"/>
      <c r="C34" s="103"/>
      <c r="D34" s="104"/>
      <c r="E34" s="70"/>
      <c r="F34" s="70"/>
      <c r="G34" s="70"/>
      <c r="H34" s="103"/>
      <c r="I34" s="104"/>
      <c r="J34" s="70"/>
      <c r="K34" s="70"/>
      <c r="L34" s="71"/>
      <c r="M34" s="71"/>
      <c r="N34" s="70"/>
      <c r="O34" s="72"/>
      <c r="P34" s="72"/>
      <c r="Q34" s="72"/>
    </row>
    <row r="35" spans="1:17" x14ac:dyDescent="0.25">
      <c r="B35" s="1"/>
      <c r="C35" s="103"/>
      <c r="D35" s="104"/>
      <c r="E35" s="70"/>
      <c r="F35" s="70"/>
      <c r="G35" s="70"/>
      <c r="H35" s="103"/>
      <c r="I35" s="104"/>
      <c r="J35" s="70"/>
      <c r="K35" s="70"/>
      <c r="L35" s="71"/>
      <c r="M35" s="71"/>
      <c r="N35" s="70"/>
      <c r="O35" s="72"/>
      <c r="P35" s="72"/>
      <c r="Q35" s="72"/>
    </row>
    <row r="36" spans="1:17" x14ac:dyDescent="0.25">
      <c r="B36" s="1"/>
      <c r="C36" s="103"/>
      <c r="D36" s="104"/>
      <c r="E36" s="70"/>
      <c r="F36" s="70"/>
      <c r="G36" s="70"/>
      <c r="H36" s="103"/>
      <c r="I36" s="104"/>
      <c r="J36" s="70"/>
      <c r="K36" s="70"/>
      <c r="L36" s="71"/>
      <c r="M36" s="71"/>
      <c r="N36" s="70"/>
      <c r="O36" s="72"/>
      <c r="P36" s="72"/>
      <c r="Q36" s="72"/>
    </row>
    <row r="37" spans="1:17" x14ac:dyDescent="0.25">
      <c r="B37" s="1"/>
      <c r="C37" s="103"/>
      <c r="D37" s="104"/>
      <c r="E37" s="70"/>
      <c r="F37" s="70"/>
      <c r="G37" s="70"/>
      <c r="H37" s="103"/>
      <c r="I37" s="104"/>
      <c r="J37" s="70"/>
      <c r="K37" s="70"/>
      <c r="L37" s="71"/>
      <c r="M37" s="71"/>
      <c r="N37" s="70"/>
      <c r="O37" s="72"/>
      <c r="P37" s="72"/>
      <c r="Q37" s="72"/>
    </row>
    <row r="38" spans="1:17" x14ac:dyDescent="0.25">
      <c r="B38" s="1"/>
      <c r="C38" s="103"/>
      <c r="D38" s="104"/>
      <c r="E38" s="70"/>
      <c r="F38" s="70"/>
      <c r="G38" s="70"/>
      <c r="H38" s="103"/>
      <c r="I38" s="104"/>
      <c r="J38" s="70"/>
      <c r="K38" s="70"/>
      <c r="L38" s="71"/>
      <c r="M38" s="71"/>
      <c r="N38" s="70"/>
      <c r="O38" s="72"/>
      <c r="P38" s="72"/>
      <c r="Q38" s="72"/>
    </row>
    <row r="39" spans="1:17" x14ac:dyDescent="0.25">
      <c r="B39" s="1"/>
      <c r="C39" s="103"/>
      <c r="D39" s="104"/>
      <c r="E39" s="70"/>
      <c r="F39" s="70"/>
      <c r="G39" s="70"/>
      <c r="H39" s="103"/>
      <c r="I39" s="104"/>
      <c r="J39" s="70"/>
      <c r="K39" s="70"/>
      <c r="L39" s="71"/>
      <c r="M39" s="71"/>
      <c r="N39" s="70"/>
      <c r="O39" s="72"/>
      <c r="P39" s="72"/>
      <c r="Q39" s="72"/>
    </row>
    <row r="40" spans="1:17" x14ac:dyDescent="0.25">
      <c r="B40" s="1"/>
      <c r="C40" s="103"/>
      <c r="D40" s="104"/>
      <c r="E40" s="70"/>
      <c r="F40" s="70"/>
      <c r="G40" s="70"/>
      <c r="H40" s="103"/>
      <c r="I40" s="104"/>
      <c r="J40" s="70"/>
      <c r="K40" s="70"/>
      <c r="L40" s="71"/>
      <c r="M40" s="71"/>
      <c r="N40" s="70"/>
      <c r="O40" s="72"/>
      <c r="P40" s="72"/>
      <c r="Q40" s="72"/>
    </row>
    <row r="41" spans="1:17" x14ac:dyDescent="0.25">
      <c r="B41" s="1"/>
      <c r="C41" s="103"/>
      <c r="D41" s="104"/>
      <c r="E41" s="70"/>
      <c r="F41" s="70"/>
      <c r="G41" s="70"/>
      <c r="H41" s="103"/>
      <c r="I41" s="104"/>
      <c r="J41" s="70"/>
      <c r="K41" s="70"/>
      <c r="L41" s="71"/>
      <c r="M41" s="71"/>
      <c r="N41" s="70"/>
      <c r="O41" s="72"/>
      <c r="P41" s="72"/>
      <c r="Q41" s="72"/>
    </row>
    <row r="42" spans="1:17" x14ac:dyDescent="0.25">
      <c r="B42" s="1"/>
      <c r="C42" s="103"/>
      <c r="D42" s="104"/>
      <c r="E42" s="70"/>
      <c r="F42" s="70"/>
      <c r="G42" s="70"/>
      <c r="H42" s="103"/>
      <c r="I42" s="104"/>
      <c r="J42" s="70"/>
      <c r="K42" s="70"/>
      <c r="L42" s="71"/>
      <c r="M42" s="71"/>
      <c r="N42" s="70"/>
      <c r="O42" s="72"/>
      <c r="P42" s="72"/>
      <c r="Q42" s="72"/>
    </row>
    <row r="43" spans="1:17" x14ac:dyDescent="0.25">
      <c r="B43" s="1"/>
      <c r="C43" s="103"/>
      <c r="D43" s="104"/>
      <c r="E43" s="70"/>
      <c r="F43" s="70"/>
      <c r="G43" s="70"/>
      <c r="H43" s="103"/>
      <c r="I43" s="104"/>
      <c r="J43" s="70"/>
      <c r="K43" s="70"/>
      <c r="L43" s="71"/>
      <c r="M43" s="71"/>
      <c r="N43" s="70"/>
      <c r="O43" s="72"/>
      <c r="P43" s="72"/>
      <c r="Q43" s="72"/>
    </row>
    <row r="44" spans="1:17" x14ac:dyDescent="0.25">
      <c r="B44" s="1"/>
      <c r="C44" s="103"/>
      <c r="D44" s="104"/>
      <c r="E44" s="70"/>
      <c r="F44" s="70"/>
      <c r="G44" s="70"/>
      <c r="H44" s="103"/>
      <c r="I44" s="104"/>
      <c r="J44" s="70"/>
      <c r="K44" s="70"/>
      <c r="L44" s="71"/>
      <c r="M44" s="71"/>
      <c r="N44" s="70"/>
      <c r="O44" s="72"/>
      <c r="P44" s="72"/>
      <c r="Q44" s="72"/>
    </row>
    <row r="45" spans="1:17" x14ac:dyDescent="0.25">
      <c r="B45" s="1"/>
      <c r="C45" s="103"/>
      <c r="D45" s="104"/>
      <c r="E45" s="70"/>
      <c r="F45" s="70"/>
      <c r="G45" s="70"/>
      <c r="H45" s="103"/>
      <c r="I45" s="104"/>
      <c r="J45" s="70"/>
      <c r="K45" s="70"/>
      <c r="L45" s="71"/>
      <c r="M45" s="71"/>
      <c r="N45" s="70"/>
      <c r="O45" s="72"/>
      <c r="P45" s="72"/>
      <c r="Q45" s="72"/>
    </row>
    <row r="46" spans="1:17" x14ac:dyDescent="0.25">
      <c r="B46" s="1"/>
      <c r="C46" s="103"/>
      <c r="D46" s="104"/>
      <c r="E46" s="70"/>
      <c r="F46" s="70"/>
      <c r="G46" s="70"/>
      <c r="H46" s="103"/>
      <c r="I46" s="104"/>
      <c r="J46" s="70"/>
      <c r="K46" s="70"/>
      <c r="L46" s="71"/>
      <c r="M46" s="71"/>
      <c r="N46" s="70"/>
      <c r="O46" s="72"/>
      <c r="P46" s="72"/>
      <c r="Q46" s="72"/>
    </row>
    <row r="47" spans="1:17" x14ac:dyDescent="0.25">
      <c r="B47" s="1"/>
      <c r="C47" s="103"/>
      <c r="D47" s="104"/>
      <c r="E47" s="70"/>
      <c r="F47" s="70"/>
      <c r="G47" s="70"/>
      <c r="H47" s="103"/>
      <c r="I47" s="104"/>
      <c r="J47" s="70"/>
      <c r="K47" s="70"/>
      <c r="L47" s="71"/>
      <c r="M47" s="71"/>
      <c r="N47" s="70"/>
      <c r="O47" s="72"/>
      <c r="P47" s="72"/>
      <c r="Q47" s="72"/>
    </row>
    <row r="48" spans="1:17" x14ac:dyDescent="0.25">
      <c r="B48" s="1"/>
      <c r="C48" s="100"/>
      <c r="D48" s="101"/>
      <c r="E48" s="54"/>
      <c r="F48" s="54"/>
      <c r="G48" s="54"/>
      <c r="H48" s="100"/>
      <c r="I48" s="101"/>
      <c r="J48" s="54"/>
      <c r="K48" s="54"/>
      <c r="L48" s="55"/>
      <c r="M48" s="55"/>
      <c r="N48" s="54"/>
      <c r="O48" s="56"/>
      <c r="P48" s="56"/>
      <c r="Q48" s="56"/>
    </row>
    <row r="49" spans="2:17" x14ac:dyDescent="0.25">
      <c r="B49" s="1"/>
      <c r="C49" s="100"/>
      <c r="D49" s="101"/>
      <c r="E49" s="54"/>
      <c r="F49" s="54"/>
      <c r="G49" s="54"/>
      <c r="H49" s="100"/>
      <c r="I49" s="101"/>
      <c r="J49" s="54"/>
      <c r="K49" s="54"/>
      <c r="L49" s="55"/>
      <c r="M49" s="55"/>
      <c r="N49" s="54"/>
      <c r="O49" s="56"/>
      <c r="P49" s="56"/>
      <c r="Q49" s="56"/>
    </row>
    <row r="50" spans="2:17" x14ac:dyDescent="0.25">
      <c r="B50" s="1"/>
      <c r="C50" s="100"/>
      <c r="D50" s="101"/>
      <c r="E50" s="54"/>
      <c r="F50" s="54"/>
      <c r="G50" s="54"/>
      <c r="H50" s="100"/>
      <c r="I50" s="101"/>
      <c r="J50" s="54"/>
      <c r="K50" s="54"/>
      <c r="L50" s="55"/>
      <c r="M50" s="55"/>
      <c r="N50" s="54"/>
      <c r="O50" s="56"/>
      <c r="P50" s="56"/>
      <c r="Q50" s="56"/>
    </row>
    <row r="51" spans="2:17" x14ac:dyDescent="0.25">
      <c r="B51" s="1"/>
      <c r="C51" s="100"/>
      <c r="D51" s="101"/>
      <c r="E51" s="54"/>
      <c r="F51" s="54"/>
      <c r="G51" s="54"/>
      <c r="H51" s="100"/>
      <c r="I51" s="101"/>
      <c r="J51" s="54"/>
      <c r="K51" s="54"/>
      <c r="L51" s="55"/>
      <c r="M51" s="55"/>
      <c r="N51" s="54"/>
      <c r="O51" s="56"/>
      <c r="P51" s="56"/>
      <c r="Q51" s="56"/>
    </row>
    <row r="52" spans="2:17" x14ac:dyDescent="0.25">
      <c r="B52" s="1"/>
      <c r="C52" s="100"/>
      <c r="D52" s="101"/>
      <c r="E52" s="54"/>
      <c r="F52" s="54"/>
      <c r="G52" s="54"/>
      <c r="H52" s="100"/>
      <c r="I52" s="101"/>
      <c r="J52" s="54"/>
      <c r="K52" s="54"/>
      <c r="L52" s="55"/>
      <c r="M52" s="55"/>
      <c r="N52" s="54"/>
      <c r="O52" s="56"/>
      <c r="P52" s="56"/>
      <c r="Q52" s="56"/>
    </row>
    <row r="53" spans="2:17" x14ac:dyDescent="0.25">
      <c r="B53" s="1"/>
      <c r="C53" s="100"/>
      <c r="D53" s="101"/>
      <c r="E53" s="54"/>
      <c r="F53" s="54"/>
      <c r="G53" s="54"/>
      <c r="H53" s="100"/>
      <c r="I53" s="101"/>
      <c r="J53" s="54"/>
      <c r="K53" s="54"/>
      <c r="L53" s="55"/>
      <c r="M53" s="55"/>
      <c r="N53" s="54"/>
      <c r="O53" s="56"/>
      <c r="P53" s="56"/>
      <c r="Q53" s="56"/>
    </row>
    <row r="54" spans="2:17" x14ac:dyDescent="0.25">
      <c r="B54" s="1"/>
      <c r="C54" s="100"/>
      <c r="D54" s="101"/>
      <c r="E54" s="54"/>
      <c r="F54" s="54"/>
      <c r="G54" s="54"/>
      <c r="H54" s="100"/>
      <c r="I54" s="101"/>
      <c r="J54" s="54"/>
      <c r="K54" s="54"/>
      <c r="L54" s="55"/>
      <c r="M54" s="55"/>
      <c r="N54" s="54"/>
      <c r="O54" s="56"/>
      <c r="P54" s="56"/>
      <c r="Q54" s="56"/>
    </row>
    <row r="55" spans="2:17" x14ac:dyDescent="0.25">
      <c r="B55" s="1"/>
      <c r="C55" s="100"/>
      <c r="D55" s="101"/>
      <c r="E55" s="54"/>
      <c r="F55" s="54"/>
      <c r="G55" s="54"/>
      <c r="H55" s="100"/>
      <c r="I55" s="101"/>
      <c r="J55" s="54"/>
      <c r="K55" s="54"/>
      <c r="L55" s="55"/>
      <c r="M55" s="55"/>
      <c r="N55" s="54"/>
      <c r="O55" s="56"/>
      <c r="P55" s="56"/>
      <c r="Q55" s="56"/>
    </row>
    <row r="56" spans="2:17" x14ac:dyDescent="0.25">
      <c r="B56" s="1"/>
      <c r="C56" s="100"/>
      <c r="D56" s="101"/>
      <c r="E56" s="54"/>
      <c r="F56" s="54"/>
      <c r="G56" s="54"/>
      <c r="H56" s="100"/>
      <c r="I56" s="101"/>
      <c r="J56" s="54"/>
      <c r="K56" s="54"/>
      <c r="L56" s="55"/>
      <c r="M56" s="55"/>
      <c r="N56" s="54"/>
      <c r="O56" s="56"/>
      <c r="P56" s="56"/>
      <c r="Q56" s="56"/>
    </row>
    <row r="57" spans="2:17" x14ac:dyDescent="0.25">
      <c r="B57" s="1"/>
      <c r="C57" s="100"/>
      <c r="D57" s="101"/>
      <c r="E57" s="54"/>
      <c r="F57" s="54"/>
      <c r="G57" s="54"/>
      <c r="H57" s="100"/>
      <c r="I57" s="101"/>
      <c r="J57" s="54"/>
      <c r="K57" s="54"/>
      <c r="L57" s="55"/>
      <c r="M57" s="55"/>
      <c r="N57" s="54"/>
      <c r="O57" s="56"/>
      <c r="P57" s="56"/>
      <c r="Q57" s="56"/>
    </row>
    <row r="58" spans="2:17" x14ac:dyDescent="0.25">
      <c r="B58" s="1"/>
      <c r="C58" s="100"/>
      <c r="D58" s="101"/>
      <c r="E58" s="54"/>
      <c r="F58" s="54"/>
      <c r="G58" s="54"/>
      <c r="H58" s="100"/>
      <c r="I58" s="101"/>
      <c r="J58" s="54"/>
      <c r="K58" s="54"/>
      <c r="L58" s="55"/>
      <c r="M58" s="55"/>
      <c r="N58" s="54"/>
      <c r="O58" s="56"/>
      <c r="P58" s="56"/>
      <c r="Q58" s="56"/>
    </row>
    <row r="59" spans="2:17" x14ac:dyDescent="0.25">
      <c r="B59" s="1"/>
      <c r="C59" s="100"/>
      <c r="D59" s="101"/>
      <c r="E59" s="54"/>
      <c r="F59" s="54"/>
      <c r="G59" s="54"/>
      <c r="H59" s="100"/>
      <c r="I59" s="101"/>
      <c r="J59" s="54"/>
      <c r="K59" s="54"/>
      <c r="L59" s="55"/>
      <c r="M59" s="55"/>
      <c r="N59" s="54"/>
      <c r="O59" s="56"/>
      <c r="P59" s="56"/>
      <c r="Q59" s="56"/>
    </row>
    <row r="60" spans="2:17" x14ac:dyDescent="0.25">
      <c r="B60" s="1"/>
      <c r="C60" s="100"/>
      <c r="D60" s="101"/>
      <c r="E60" s="54"/>
      <c r="F60" s="54"/>
      <c r="G60" s="54"/>
      <c r="H60" s="100"/>
      <c r="I60" s="101"/>
      <c r="J60" s="54"/>
      <c r="K60" s="54"/>
      <c r="L60" s="55"/>
      <c r="M60" s="55"/>
      <c r="N60" s="54"/>
      <c r="O60" s="56"/>
      <c r="P60" s="56"/>
      <c r="Q60" s="56"/>
    </row>
    <row r="61" spans="2:17" x14ac:dyDescent="0.25">
      <c r="B61" s="1"/>
      <c r="C61" s="100"/>
      <c r="D61" s="101"/>
      <c r="E61" s="54"/>
      <c r="F61" s="54"/>
      <c r="G61" s="54"/>
      <c r="H61" s="100"/>
      <c r="I61" s="101"/>
      <c r="J61" s="54"/>
      <c r="K61" s="54"/>
      <c r="L61" s="55"/>
      <c r="M61" s="55"/>
      <c r="N61" s="54"/>
      <c r="O61" s="56"/>
      <c r="P61" s="56"/>
      <c r="Q61" s="56"/>
    </row>
    <row r="62" spans="2:17" x14ac:dyDescent="0.25">
      <c r="B62" s="1"/>
      <c r="C62" s="100"/>
      <c r="D62" s="101"/>
      <c r="E62" s="54"/>
      <c r="F62" s="54"/>
      <c r="G62" s="54"/>
      <c r="H62" s="100"/>
      <c r="I62" s="101"/>
      <c r="J62" s="54"/>
      <c r="K62" s="54"/>
      <c r="L62" s="55"/>
      <c r="M62" s="55"/>
      <c r="N62" s="54"/>
      <c r="O62" s="56"/>
      <c r="P62" s="56"/>
      <c r="Q62" s="56"/>
    </row>
    <row r="63" spans="2:17" x14ac:dyDescent="0.25">
      <c r="B63" s="1"/>
      <c r="C63" s="100"/>
      <c r="D63" s="101"/>
      <c r="E63" s="54"/>
      <c r="F63" s="54"/>
      <c r="G63" s="54"/>
      <c r="H63" s="100"/>
      <c r="I63" s="101"/>
      <c r="J63" s="54"/>
      <c r="K63" s="54"/>
      <c r="L63" s="55"/>
      <c r="M63" s="55"/>
      <c r="N63" s="54"/>
      <c r="O63" s="56"/>
      <c r="P63" s="56"/>
      <c r="Q63" s="56"/>
    </row>
    <row r="64" spans="2:17" x14ac:dyDescent="0.25">
      <c r="B64" s="1"/>
      <c r="C64" s="100"/>
      <c r="D64" s="101"/>
      <c r="E64" s="54"/>
      <c r="F64" s="54"/>
      <c r="G64" s="54"/>
      <c r="H64" s="100"/>
      <c r="I64" s="101"/>
      <c r="J64" s="54"/>
      <c r="K64" s="54"/>
      <c r="L64" s="55"/>
      <c r="M64" s="55"/>
      <c r="N64" s="54"/>
      <c r="O64" s="56"/>
      <c r="P64" s="56"/>
      <c r="Q64" s="56"/>
    </row>
    <row r="65" spans="2:17" x14ac:dyDescent="0.25">
      <c r="B65" s="1"/>
      <c r="C65" s="100"/>
      <c r="D65" s="101"/>
      <c r="E65" s="54"/>
      <c r="F65" s="54"/>
      <c r="G65" s="54"/>
      <c r="H65" s="100"/>
      <c r="I65" s="101"/>
      <c r="J65" s="54"/>
      <c r="K65" s="54"/>
      <c r="L65" s="55"/>
      <c r="M65" s="55"/>
      <c r="N65" s="54"/>
      <c r="O65" s="56"/>
      <c r="P65" s="56"/>
      <c r="Q65" s="56"/>
    </row>
    <row r="66" spans="2:17" x14ac:dyDescent="0.25">
      <c r="B66" s="1"/>
      <c r="C66" s="100"/>
      <c r="D66" s="101"/>
      <c r="E66" s="54"/>
      <c r="F66" s="54"/>
      <c r="G66" s="54"/>
      <c r="H66" s="100"/>
      <c r="I66" s="101"/>
      <c r="J66" s="54"/>
      <c r="K66" s="54"/>
      <c r="L66" s="55"/>
      <c r="M66" s="55"/>
      <c r="N66" s="54"/>
      <c r="O66" s="56"/>
      <c r="P66" s="56"/>
      <c r="Q66" s="56"/>
    </row>
    <row r="67" spans="2:17" x14ac:dyDescent="0.25">
      <c r="B67" s="1"/>
      <c r="C67" s="100"/>
      <c r="D67" s="101"/>
      <c r="E67" s="54"/>
      <c r="F67" s="54"/>
      <c r="G67" s="54"/>
      <c r="H67" s="100"/>
      <c r="I67" s="101"/>
      <c r="J67" s="54"/>
      <c r="K67" s="54"/>
      <c r="L67" s="55"/>
      <c r="M67" s="55"/>
      <c r="N67" s="54"/>
      <c r="O67" s="56"/>
      <c r="P67" s="56"/>
      <c r="Q67" s="56"/>
    </row>
    <row r="68" spans="2:17" x14ac:dyDescent="0.25">
      <c r="B68" s="1"/>
      <c r="C68" s="100"/>
      <c r="D68" s="101"/>
      <c r="E68" s="54"/>
      <c r="F68" s="54"/>
      <c r="G68" s="54"/>
      <c r="H68" s="100"/>
      <c r="I68" s="101"/>
      <c r="J68" s="54"/>
      <c r="K68" s="54"/>
      <c r="L68" s="55"/>
      <c r="M68" s="55"/>
      <c r="N68" s="54"/>
      <c r="O68" s="56"/>
      <c r="P68" s="56"/>
      <c r="Q68" s="56"/>
    </row>
    <row r="69" spans="2:17" x14ac:dyDescent="0.25">
      <c r="B69" s="1"/>
      <c r="C69" s="100"/>
      <c r="D69" s="101"/>
      <c r="E69" s="54"/>
      <c r="F69" s="54"/>
      <c r="G69" s="54"/>
      <c r="H69" s="100"/>
      <c r="I69" s="101"/>
      <c r="J69" s="54"/>
      <c r="K69" s="54"/>
      <c r="L69" s="55"/>
      <c r="M69" s="55"/>
      <c r="N69" s="54"/>
      <c r="O69" s="56"/>
      <c r="P69" s="56"/>
      <c r="Q69" s="56"/>
    </row>
    <row r="70" spans="2:17" x14ac:dyDescent="0.25">
      <c r="B70" s="1"/>
      <c r="C70" s="100"/>
      <c r="D70" s="101"/>
      <c r="E70" s="54"/>
      <c r="F70" s="54"/>
      <c r="G70" s="54"/>
      <c r="H70" s="100"/>
      <c r="I70" s="101"/>
      <c r="J70" s="54"/>
      <c r="K70" s="54"/>
      <c r="L70" s="55"/>
      <c r="M70" s="55"/>
      <c r="N70" s="54"/>
      <c r="O70" s="56"/>
      <c r="P70" s="56"/>
      <c r="Q70" s="56"/>
    </row>
    <row r="71" spans="2:17" x14ac:dyDescent="0.25">
      <c r="B71" s="1"/>
      <c r="C71" s="100"/>
      <c r="D71" s="101"/>
      <c r="E71" s="54"/>
      <c r="F71" s="54"/>
      <c r="G71" s="54"/>
      <c r="H71" s="100"/>
      <c r="I71" s="101"/>
      <c r="J71" s="54"/>
      <c r="K71" s="54"/>
      <c r="L71" s="55"/>
      <c r="M71" s="55"/>
      <c r="N71" s="54"/>
      <c r="O71" s="56"/>
      <c r="P71" s="56"/>
      <c r="Q71" s="56"/>
    </row>
    <row r="72" spans="2:17" x14ac:dyDescent="0.25">
      <c r="B72" s="1"/>
      <c r="C72" s="100"/>
      <c r="D72" s="101"/>
      <c r="E72" s="54"/>
      <c r="F72" s="54"/>
      <c r="G72" s="54"/>
      <c r="H72" s="100"/>
      <c r="I72" s="101"/>
      <c r="J72" s="54"/>
      <c r="K72" s="54"/>
      <c r="L72" s="55"/>
      <c r="M72" s="55"/>
      <c r="N72" s="54"/>
      <c r="O72" s="56"/>
      <c r="P72" s="56"/>
      <c r="Q72" s="56"/>
    </row>
    <row r="73" spans="2:17" x14ac:dyDescent="0.25">
      <c r="B73" s="1"/>
      <c r="C73" s="100"/>
      <c r="D73" s="101"/>
      <c r="E73" s="54"/>
      <c r="F73" s="54"/>
      <c r="G73" s="54"/>
      <c r="H73" s="100"/>
      <c r="I73" s="101"/>
      <c r="J73" s="54"/>
      <c r="K73" s="54"/>
      <c r="L73" s="55"/>
      <c r="M73" s="55"/>
      <c r="N73" s="54"/>
      <c r="O73" s="56"/>
      <c r="P73" s="56"/>
      <c r="Q73" s="56"/>
    </row>
    <row r="74" spans="2:17" x14ac:dyDescent="0.25">
      <c r="B74" s="1"/>
      <c r="C74" s="100"/>
      <c r="D74" s="101"/>
      <c r="E74" s="54"/>
      <c r="F74" s="54"/>
      <c r="G74" s="54"/>
      <c r="H74" s="100"/>
      <c r="I74" s="101"/>
      <c r="J74" s="54"/>
      <c r="K74" s="54"/>
      <c r="L74" s="55"/>
      <c r="M74" s="55"/>
      <c r="N74" s="54"/>
      <c r="O74" s="56"/>
      <c r="P74" s="56"/>
      <c r="Q74" s="56"/>
    </row>
    <row r="75" spans="2:17" x14ac:dyDescent="0.25">
      <c r="B75" s="1"/>
      <c r="C75" s="100"/>
      <c r="D75" s="101"/>
      <c r="E75" s="54"/>
      <c r="F75" s="54"/>
      <c r="G75" s="54"/>
      <c r="H75" s="100"/>
      <c r="I75" s="101"/>
      <c r="J75" s="54"/>
      <c r="K75" s="54"/>
      <c r="L75" s="55"/>
      <c r="M75" s="55"/>
      <c r="N75" s="54"/>
      <c r="O75" s="56"/>
      <c r="P75" s="56"/>
      <c r="Q75" s="56"/>
    </row>
    <row r="76" spans="2:17" x14ac:dyDescent="0.25">
      <c r="B76" s="1"/>
      <c r="C76" s="100"/>
      <c r="D76" s="101"/>
      <c r="E76" s="54"/>
      <c r="F76" s="54"/>
      <c r="G76" s="54"/>
      <c r="H76" s="100"/>
      <c r="I76" s="101"/>
      <c r="J76" s="54"/>
      <c r="K76" s="54"/>
      <c r="L76" s="55"/>
      <c r="M76" s="55"/>
      <c r="N76" s="54"/>
      <c r="O76" s="56"/>
      <c r="P76" s="56"/>
      <c r="Q76" s="56"/>
    </row>
    <row r="77" spans="2:17" x14ac:dyDescent="0.25">
      <c r="B77" s="1"/>
      <c r="C77" s="100"/>
      <c r="D77" s="101"/>
      <c r="E77" s="54"/>
      <c r="F77" s="54"/>
      <c r="G77" s="54"/>
      <c r="H77" s="100"/>
      <c r="I77" s="101"/>
      <c r="J77" s="54"/>
      <c r="K77" s="54"/>
      <c r="L77" s="55"/>
      <c r="M77" s="55"/>
      <c r="N77" s="54"/>
      <c r="O77" s="56"/>
      <c r="P77" s="56"/>
      <c r="Q77" s="56"/>
    </row>
    <row r="78" spans="2:17" x14ac:dyDescent="0.25">
      <c r="B78" s="1"/>
      <c r="C78" s="100"/>
      <c r="D78" s="101"/>
      <c r="E78" s="54"/>
      <c r="F78" s="54"/>
      <c r="G78" s="54"/>
      <c r="H78" s="100"/>
      <c r="I78" s="101"/>
      <c r="J78" s="54"/>
      <c r="K78" s="54"/>
      <c r="L78" s="55"/>
      <c r="M78" s="55"/>
      <c r="N78" s="54"/>
      <c r="O78" s="56"/>
      <c r="P78" s="56"/>
      <c r="Q78" s="56"/>
    </row>
    <row r="79" spans="2:17" x14ac:dyDescent="0.25">
      <c r="B79" s="1"/>
      <c r="C79" s="100"/>
      <c r="D79" s="101"/>
      <c r="E79" s="54"/>
      <c r="F79" s="54"/>
      <c r="G79" s="54"/>
      <c r="H79" s="100"/>
      <c r="I79" s="101"/>
      <c r="J79" s="54"/>
      <c r="K79" s="54"/>
      <c r="L79" s="55"/>
      <c r="M79" s="55"/>
      <c r="N79" s="54"/>
      <c r="O79" s="56"/>
      <c r="P79" s="56"/>
      <c r="Q79" s="56"/>
    </row>
    <row r="80" spans="2:17" x14ac:dyDescent="0.25">
      <c r="B80" s="1"/>
      <c r="C80" s="100"/>
      <c r="D80" s="101"/>
      <c r="E80" s="54"/>
      <c r="F80" s="54"/>
      <c r="G80" s="54"/>
      <c r="H80" s="100"/>
      <c r="I80" s="101"/>
      <c r="J80" s="54"/>
      <c r="K80" s="54"/>
      <c r="L80" s="55"/>
      <c r="M80" s="55"/>
      <c r="N80" s="54"/>
      <c r="O80" s="56"/>
      <c r="P80" s="56"/>
      <c r="Q80" s="56"/>
    </row>
    <row r="81" spans="2:17" x14ac:dyDescent="0.25">
      <c r="B81" s="1"/>
      <c r="C81" s="100"/>
      <c r="D81" s="101"/>
      <c r="E81" s="54"/>
      <c r="F81" s="54"/>
      <c r="G81" s="54"/>
      <c r="H81" s="100"/>
      <c r="I81" s="101"/>
      <c r="J81" s="54"/>
      <c r="K81" s="54"/>
      <c r="L81" s="55"/>
      <c r="M81" s="55"/>
      <c r="N81" s="54"/>
      <c r="O81" s="56"/>
      <c r="P81" s="56"/>
      <c r="Q81" s="56"/>
    </row>
    <row r="82" spans="2:17" x14ac:dyDescent="0.25">
      <c r="B82" s="1"/>
      <c r="C82" s="100"/>
      <c r="D82" s="101"/>
      <c r="E82" s="54"/>
      <c r="F82" s="54"/>
      <c r="G82" s="54"/>
      <c r="H82" s="100"/>
      <c r="I82" s="101"/>
      <c r="J82" s="54"/>
      <c r="K82" s="54"/>
      <c r="L82" s="55"/>
      <c r="M82" s="55"/>
      <c r="N82" s="54"/>
      <c r="O82" s="56"/>
      <c r="P82" s="56"/>
      <c r="Q82" s="56"/>
    </row>
    <row r="83" spans="2:17" x14ac:dyDescent="0.25">
      <c r="B83" s="1"/>
      <c r="C83" s="100"/>
      <c r="D83" s="101"/>
      <c r="E83" s="54"/>
      <c r="F83" s="54"/>
      <c r="G83" s="54"/>
      <c r="H83" s="100"/>
      <c r="I83" s="101"/>
      <c r="J83" s="54"/>
      <c r="K83" s="54"/>
      <c r="L83" s="55"/>
      <c r="M83" s="55"/>
      <c r="N83" s="54"/>
      <c r="O83" s="56"/>
      <c r="P83" s="56"/>
      <c r="Q83" s="56"/>
    </row>
    <row r="84" spans="2:17" x14ac:dyDescent="0.25">
      <c r="B84" s="1"/>
      <c r="C84" s="100"/>
      <c r="D84" s="101"/>
      <c r="E84" s="54"/>
      <c r="F84" s="54"/>
      <c r="G84" s="54"/>
      <c r="H84" s="100"/>
      <c r="I84" s="101"/>
      <c r="J84" s="54"/>
      <c r="K84" s="54"/>
      <c r="L84" s="55"/>
      <c r="M84" s="55"/>
      <c r="N84" s="54"/>
      <c r="O84" s="56"/>
      <c r="P84" s="56"/>
      <c r="Q84" s="56"/>
    </row>
    <row r="85" spans="2:17" x14ac:dyDescent="0.25">
      <c r="B85" s="1"/>
      <c r="C85" s="100"/>
      <c r="D85" s="101"/>
      <c r="E85" s="54"/>
      <c r="F85" s="54"/>
      <c r="G85" s="54"/>
      <c r="H85" s="100"/>
      <c r="I85" s="101"/>
      <c r="J85" s="54"/>
      <c r="K85" s="54"/>
      <c r="L85" s="55"/>
      <c r="M85" s="55"/>
      <c r="N85" s="54"/>
      <c r="O85" s="56"/>
      <c r="P85" s="56"/>
      <c r="Q85" s="56"/>
    </row>
    <row r="86" spans="2:17" x14ac:dyDescent="0.25">
      <c r="B86" s="1"/>
      <c r="C86" s="100"/>
      <c r="D86" s="101"/>
      <c r="E86" s="54"/>
      <c r="F86" s="54"/>
      <c r="G86" s="54"/>
      <c r="H86" s="100"/>
      <c r="I86" s="101"/>
      <c r="J86" s="54"/>
      <c r="K86" s="54"/>
      <c r="L86" s="55"/>
      <c r="M86" s="55"/>
      <c r="N86" s="54"/>
      <c r="O86" s="56"/>
      <c r="P86" s="56"/>
      <c r="Q86" s="56"/>
    </row>
    <row r="87" spans="2:17" x14ac:dyDescent="0.25">
      <c r="B87" s="1"/>
      <c r="C87" s="100"/>
      <c r="D87" s="101"/>
      <c r="E87" s="54"/>
      <c r="F87" s="54"/>
      <c r="G87" s="54"/>
      <c r="H87" s="100"/>
      <c r="I87" s="101"/>
      <c r="J87" s="54"/>
      <c r="K87" s="54"/>
      <c r="L87" s="55"/>
      <c r="M87" s="55"/>
      <c r="N87" s="54"/>
      <c r="O87" s="56"/>
      <c r="P87" s="56"/>
      <c r="Q87" s="56"/>
    </row>
    <row r="88" spans="2:17" x14ac:dyDescent="0.25">
      <c r="B88" s="1"/>
      <c r="C88" s="100"/>
      <c r="D88" s="101"/>
      <c r="E88" s="54"/>
      <c r="F88" s="54"/>
      <c r="G88" s="54"/>
      <c r="H88" s="100"/>
      <c r="I88" s="101"/>
      <c r="J88" s="54"/>
      <c r="K88" s="54"/>
      <c r="L88" s="55"/>
      <c r="M88" s="55"/>
      <c r="N88" s="54"/>
      <c r="O88" s="56"/>
      <c r="P88" s="56"/>
      <c r="Q88" s="56"/>
    </row>
    <row r="89" spans="2:17" x14ac:dyDescent="0.25">
      <c r="B89" s="1"/>
      <c r="C89" s="100"/>
      <c r="D89" s="101"/>
      <c r="E89" s="54"/>
      <c r="F89" s="54"/>
      <c r="G89" s="54"/>
      <c r="H89" s="100"/>
      <c r="I89" s="101"/>
      <c r="J89" s="54"/>
      <c r="K89" s="54"/>
      <c r="L89" s="55"/>
      <c r="M89" s="55"/>
      <c r="N89" s="54"/>
      <c r="O89" s="56"/>
      <c r="P89" s="56"/>
      <c r="Q89" s="56"/>
    </row>
    <row r="90" spans="2:17" x14ac:dyDescent="0.25">
      <c r="B90" s="1"/>
      <c r="C90" s="100"/>
      <c r="D90" s="101"/>
      <c r="E90" s="54"/>
      <c r="F90" s="54"/>
      <c r="G90" s="54"/>
      <c r="H90" s="100"/>
      <c r="I90" s="101"/>
      <c r="J90" s="54"/>
      <c r="K90" s="54"/>
      <c r="L90" s="55"/>
      <c r="M90" s="55"/>
      <c r="N90" s="54"/>
      <c r="O90" s="56"/>
      <c r="P90" s="56"/>
      <c r="Q90" s="56"/>
    </row>
    <row r="91" spans="2:17" x14ac:dyDescent="0.25">
      <c r="B91" s="1"/>
      <c r="C91" s="100"/>
      <c r="D91" s="101"/>
      <c r="E91" s="54"/>
      <c r="F91" s="54"/>
      <c r="G91" s="54"/>
      <c r="H91" s="100"/>
      <c r="I91" s="101"/>
      <c r="J91" s="54"/>
      <c r="K91" s="54"/>
      <c r="L91" s="55"/>
      <c r="M91" s="55"/>
      <c r="N91" s="54"/>
      <c r="O91" s="56"/>
      <c r="P91" s="56"/>
      <c r="Q91" s="56"/>
    </row>
    <row r="92" spans="2:17" x14ac:dyDescent="0.25">
      <c r="B92" s="1"/>
      <c r="C92" s="100"/>
      <c r="D92" s="101"/>
      <c r="E92" s="54"/>
      <c r="F92" s="54"/>
      <c r="G92" s="54"/>
      <c r="H92" s="100"/>
      <c r="I92" s="101"/>
      <c r="J92" s="54"/>
      <c r="K92" s="54"/>
      <c r="L92" s="55"/>
      <c r="M92" s="55"/>
      <c r="N92" s="54"/>
      <c r="O92" s="56"/>
      <c r="P92" s="56"/>
      <c r="Q92" s="56"/>
    </row>
    <row r="93" spans="2:17" x14ac:dyDescent="0.25">
      <c r="B93" s="1"/>
      <c r="C93" s="100"/>
      <c r="D93" s="101"/>
      <c r="E93" s="54"/>
      <c r="F93" s="54"/>
      <c r="G93" s="54"/>
      <c r="H93" s="100"/>
      <c r="I93" s="101"/>
      <c r="J93" s="54"/>
      <c r="K93" s="54"/>
      <c r="L93" s="55"/>
      <c r="M93" s="55"/>
      <c r="N93" s="54"/>
      <c r="O93" s="56"/>
      <c r="P93" s="56"/>
      <c r="Q93" s="56"/>
    </row>
    <row r="94" spans="2:17" x14ac:dyDescent="0.25">
      <c r="B94" s="1"/>
      <c r="C94" s="100"/>
      <c r="D94" s="101"/>
      <c r="E94" s="54"/>
      <c r="F94" s="54"/>
      <c r="G94" s="54"/>
      <c r="H94" s="100"/>
      <c r="I94" s="101"/>
      <c r="J94" s="54"/>
      <c r="K94" s="54"/>
      <c r="L94" s="55"/>
      <c r="M94" s="55"/>
      <c r="N94" s="54"/>
      <c r="O94" s="56"/>
      <c r="P94" s="56"/>
      <c r="Q94" s="56"/>
    </row>
    <row r="95" spans="2:17" x14ac:dyDescent="0.25">
      <c r="B95" s="1"/>
      <c r="C95" s="100"/>
      <c r="D95" s="101"/>
      <c r="E95" s="54"/>
      <c r="F95" s="54"/>
      <c r="G95" s="54"/>
      <c r="H95" s="100"/>
      <c r="I95" s="101"/>
      <c r="J95" s="54"/>
      <c r="K95" s="54"/>
      <c r="L95" s="55"/>
      <c r="M95" s="55"/>
      <c r="N95" s="54"/>
      <c r="O95" s="56"/>
      <c r="P95" s="56"/>
      <c r="Q95" s="56"/>
    </row>
    <row r="96" spans="2:17" x14ac:dyDescent="0.25">
      <c r="B96" s="1"/>
      <c r="C96" s="100"/>
      <c r="D96" s="101"/>
      <c r="E96" s="54"/>
      <c r="F96" s="54"/>
      <c r="G96" s="54"/>
      <c r="H96" s="100"/>
      <c r="I96" s="101"/>
      <c r="J96" s="54"/>
      <c r="K96" s="54"/>
      <c r="L96" s="55"/>
      <c r="M96" s="55"/>
      <c r="N96" s="54"/>
      <c r="O96" s="56"/>
      <c r="P96" s="56"/>
      <c r="Q96" s="56"/>
    </row>
    <row r="97" spans="2:17" x14ac:dyDescent="0.25">
      <c r="B97" s="1"/>
      <c r="C97" s="100"/>
      <c r="D97" s="101"/>
      <c r="E97" s="54"/>
      <c r="F97" s="54"/>
      <c r="G97" s="54"/>
      <c r="H97" s="100"/>
      <c r="I97" s="101"/>
      <c r="J97" s="54"/>
      <c r="K97" s="54"/>
      <c r="L97" s="55"/>
      <c r="M97" s="55"/>
      <c r="N97" s="54"/>
      <c r="O97" s="56"/>
      <c r="P97" s="56"/>
      <c r="Q97" s="56"/>
    </row>
    <row r="98" spans="2:17" x14ac:dyDescent="0.25">
      <c r="B98" s="1"/>
      <c r="C98" s="100"/>
      <c r="D98" s="101"/>
      <c r="E98" s="54"/>
      <c r="F98" s="54"/>
      <c r="G98" s="54"/>
      <c r="H98" s="100"/>
      <c r="I98" s="101"/>
      <c r="J98" s="54"/>
      <c r="K98" s="54"/>
      <c r="L98" s="55"/>
      <c r="M98" s="55"/>
      <c r="N98" s="54"/>
      <c r="O98" s="56"/>
      <c r="P98" s="56"/>
      <c r="Q98" s="56"/>
    </row>
    <row r="99" spans="2:17" x14ac:dyDescent="0.25">
      <c r="B99" s="1"/>
      <c r="C99" s="100"/>
      <c r="D99" s="101"/>
      <c r="E99" s="54"/>
      <c r="F99" s="54"/>
      <c r="G99" s="54"/>
      <c r="H99" s="100"/>
      <c r="I99" s="101"/>
      <c r="J99" s="54"/>
      <c r="K99" s="54"/>
      <c r="L99" s="55"/>
      <c r="M99" s="55"/>
      <c r="N99" s="54"/>
      <c r="O99" s="56"/>
      <c r="P99" s="56"/>
      <c r="Q99" s="56"/>
    </row>
    <row r="100" spans="2:17" x14ac:dyDescent="0.25">
      <c r="B100" s="1"/>
      <c r="C100" s="100"/>
      <c r="D100" s="101"/>
      <c r="E100" s="54"/>
      <c r="F100" s="54"/>
      <c r="G100" s="54"/>
      <c r="H100" s="100"/>
      <c r="I100" s="101"/>
      <c r="J100" s="54"/>
      <c r="K100" s="54"/>
      <c r="L100" s="55"/>
      <c r="M100" s="55"/>
      <c r="N100" s="54"/>
      <c r="O100" s="56"/>
      <c r="P100" s="56"/>
      <c r="Q100" s="56"/>
    </row>
    <row r="101" spans="2:17" x14ac:dyDescent="0.25">
      <c r="B101" s="1"/>
      <c r="C101" s="100"/>
      <c r="D101" s="101"/>
      <c r="E101" s="54"/>
      <c r="F101" s="54"/>
      <c r="G101" s="54"/>
      <c r="H101" s="100"/>
      <c r="I101" s="101"/>
      <c r="J101" s="54"/>
      <c r="K101" s="54"/>
      <c r="L101" s="55"/>
      <c r="M101" s="55"/>
      <c r="N101" s="54"/>
      <c r="O101" s="56"/>
      <c r="P101" s="56"/>
      <c r="Q101" s="56"/>
    </row>
    <row r="102" spans="2:17" x14ac:dyDescent="0.25">
      <c r="B102" s="1"/>
      <c r="C102" s="100"/>
      <c r="D102" s="101"/>
      <c r="E102" s="54"/>
      <c r="F102" s="54"/>
      <c r="G102" s="54"/>
      <c r="H102" s="100"/>
      <c r="I102" s="101"/>
      <c r="J102" s="54"/>
      <c r="K102" s="54"/>
      <c r="L102" s="55"/>
      <c r="M102" s="55"/>
      <c r="N102" s="54"/>
      <c r="O102" s="56"/>
      <c r="P102" s="56"/>
      <c r="Q102" s="56"/>
    </row>
    <row r="103" spans="2:17" x14ac:dyDescent="0.25">
      <c r="B103" s="1"/>
      <c r="C103" s="100"/>
      <c r="D103" s="101"/>
      <c r="E103" s="54"/>
      <c r="F103" s="54"/>
      <c r="G103" s="54"/>
      <c r="H103" s="100"/>
      <c r="I103" s="101"/>
      <c r="J103" s="54"/>
      <c r="K103" s="54"/>
      <c r="L103" s="55"/>
      <c r="M103" s="55"/>
      <c r="N103" s="54"/>
      <c r="O103" s="56"/>
      <c r="P103" s="56"/>
      <c r="Q103" s="56"/>
    </row>
    <row r="104" spans="2:17" x14ac:dyDescent="0.25">
      <c r="B104" s="1"/>
      <c r="C104" s="100"/>
      <c r="D104" s="101"/>
      <c r="E104" s="54"/>
      <c r="F104" s="54"/>
      <c r="G104" s="54"/>
      <c r="H104" s="100"/>
      <c r="I104" s="101"/>
      <c r="J104" s="54"/>
      <c r="K104" s="54"/>
      <c r="L104" s="55"/>
      <c r="M104" s="55"/>
      <c r="N104" s="54"/>
      <c r="O104" s="56"/>
      <c r="P104" s="56"/>
      <c r="Q104" s="56"/>
    </row>
    <row r="105" spans="2:17" x14ac:dyDescent="0.25">
      <c r="B105" s="1"/>
      <c r="C105" s="100"/>
      <c r="D105" s="101"/>
      <c r="E105" s="54"/>
      <c r="F105" s="54"/>
      <c r="G105" s="54"/>
      <c r="H105" s="100"/>
      <c r="I105" s="101"/>
      <c r="J105" s="54"/>
      <c r="K105" s="54"/>
      <c r="L105" s="55"/>
      <c r="M105" s="55"/>
      <c r="N105" s="54"/>
      <c r="O105" s="56"/>
      <c r="P105" s="56"/>
      <c r="Q105" s="56"/>
    </row>
    <row r="106" spans="2:17" x14ac:dyDescent="0.25">
      <c r="B106" s="1"/>
      <c r="C106" s="100"/>
      <c r="D106" s="101"/>
      <c r="E106" s="54"/>
      <c r="F106" s="54"/>
      <c r="G106" s="54"/>
      <c r="H106" s="100"/>
      <c r="I106" s="101"/>
      <c r="J106" s="54"/>
      <c r="K106" s="54"/>
      <c r="L106" s="55"/>
      <c r="M106" s="55"/>
      <c r="N106" s="54"/>
      <c r="O106" s="56"/>
      <c r="P106" s="56"/>
      <c r="Q106" s="56"/>
    </row>
    <row r="107" spans="2:17" x14ac:dyDescent="0.25">
      <c r="B107" s="1"/>
      <c r="C107" s="100"/>
      <c r="D107" s="101"/>
      <c r="E107" s="54"/>
      <c r="F107" s="54"/>
      <c r="G107" s="54"/>
      <c r="H107" s="100"/>
      <c r="I107" s="101"/>
      <c r="J107" s="54"/>
      <c r="K107" s="54"/>
      <c r="L107" s="55"/>
      <c r="M107" s="55"/>
      <c r="N107" s="54"/>
      <c r="O107" s="56"/>
      <c r="P107" s="56"/>
      <c r="Q107" s="56"/>
    </row>
    <row r="108" spans="2:17" x14ac:dyDescent="0.25">
      <c r="B108" s="1"/>
      <c r="C108" s="100"/>
      <c r="D108" s="101"/>
      <c r="E108" s="54"/>
      <c r="F108" s="54"/>
      <c r="G108" s="54"/>
      <c r="H108" s="100"/>
      <c r="I108" s="101"/>
      <c r="J108" s="54"/>
      <c r="K108" s="54"/>
      <c r="L108" s="55"/>
      <c r="M108" s="55"/>
      <c r="N108" s="54"/>
      <c r="O108" s="56"/>
      <c r="P108" s="56"/>
      <c r="Q108" s="56"/>
    </row>
    <row r="109" spans="2:17" x14ac:dyDescent="0.25">
      <c r="B109" s="1"/>
      <c r="C109" s="100"/>
      <c r="D109" s="101"/>
      <c r="E109" s="54"/>
      <c r="F109" s="54"/>
      <c r="G109" s="54"/>
      <c r="H109" s="100"/>
      <c r="I109" s="101"/>
      <c r="J109" s="54"/>
      <c r="K109" s="54"/>
      <c r="L109" s="55"/>
      <c r="M109" s="55"/>
      <c r="N109" s="54"/>
      <c r="O109" s="56"/>
      <c r="P109" s="56"/>
      <c r="Q109" s="56"/>
    </row>
    <row r="110" spans="2:17" x14ac:dyDescent="0.25">
      <c r="B110" s="1"/>
      <c r="C110" s="100"/>
      <c r="D110" s="101"/>
      <c r="E110" s="54"/>
      <c r="F110" s="54"/>
      <c r="G110" s="54"/>
      <c r="H110" s="100"/>
      <c r="I110" s="101"/>
      <c r="J110" s="54"/>
      <c r="K110" s="54"/>
      <c r="L110" s="55"/>
      <c r="M110" s="55"/>
      <c r="N110" s="54"/>
      <c r="O110" s="56"/>
      <c r="P110" s="56"/>
      <c r="Q110" s="56"/>
    </row>
    <row r="111" spans="2:17" x14ac:dyDescent="0.25">
      <c r="B111" s="1"/>
      <c r="C111" s="100"/>
      <c r="D111" s="101"/>
      <c r="E111" s="54"/>
      <c r="F111" s="54"/>
      <c r="G111" s="54"/>
      <c r="H111" s="100"/>
      <c r="I111" s="101"/>
      <c r="J111" s="54"/>
      <c r="K111" s="54"/>
      <c r="L111" s="55"/>
      <c r="M111" s="55"/>
      <c r="N111" s="54"/>
      <c r="O111" s="56"/>
      <c r="P111" s="56"/>
      <c r="Q111" s="56"/>
    </row>
    <row r="112" spans="2:17" x14ac:dyDescent="0.25">
      <c r="B112" s="1"/>
      <c r="C112" s="100"/>
      <c r="D112" s="101"/>
      <c r="E112" s="54"/>
      <c r="F112" s="54"/>
      <c r="G112" s="54"/>
      <c r="H112" s="100"/>
      <c r="I112" s="101"/>
      <c r="J112" s="54"/>
      <c r="K112" s="54"/>
      <c r="L112" s="55"/>
      <c r="M112" s="55"/>
      <c r="N112" s="54"/>
      <c r="O112" s="56"/>
      <c r="P112" s="56"/>
      <c r="Q112" s="56"/>
    </row>
    <row r="113" spans="2:17" x14ac:dyDescent="0.25">
      <c r="B113" s="1"/>
      <c r="C113" s="100"/>
      <c r="D113" s="101"/>
      <c r="E113" s="54"/>
      <c r="F113" s="54"/>
      <c r="G113" s="54"/>
      <c r="H113" s="100"/>
      <c r="I113" s="101"/>
      <c r="J113" s="54"/>
      <c r="K113" s="54"/>
      <c r="L113" s="55"/>
      <c r="M113" s="55"/>
      <c r="N113" s="54"/>
      <c r="O113" s="56"/>
      <c r="P113" s="56"/>
      <c r="Q113" s="56"/>
    </row>
    <row r="114" spans="2:17" x14ac:dyDescent="0.25">
      <c r="B114" s="1"/>
      <c r="C114" s="100"/>
      <c r="D114" s="101"/>
      <c r="E114" s="54"/>
      <c r="F114" s="54"/>
      <c r="G114" s="54"/>
      <c r="H114" s="100"/>
      <c r="I114" s="101"/>
      <c r="J114" s="54"/>
      <c r="K114" s="54"/>
      <c r="L114" s="55"/>
      <c r="M114" s="55"/>
      <c r="N114" s="54"/>
      <c r="O114" s="56"/>
      <c r="P114" s="56"/>
      <c r="Q114" s="56"/>
    </row>
    <row r="115" spans="2:17" x14ac:dyDescent="0.25">
      <c r="B115" s="1"/>
      <c r="C115" s="100"/>
      <c r="D115" s="101"/>
      <c r="E115" s="54"/>
      <c r="F115" s="54"/>
      <c r="G115" s="54"/>
      <c r="H115" s="100"/>
      <c r="I115" s="101"/>
      <c r="J115" s="54"/>
      <c r="K115" s="54"/>
      <c r="L115" s="55"/>
      <c r="M115" s="55"/>
      <c r="N115" s="54"/>
      <c r="O115" s="56"/>
      <c r="P115" s="56"/>
      <c r="Q115" s="56"/>
    </row>
    <row r="116" spans="2:17" x14ac:dyDescent="0.25">
      <c r="B116" s="1"/>
      <c r="C116" s="100"/>
      <c r="D116" s="101"/>
      <c r="E116" s="54"/>
      <c r="F116" s="54"/>
      <c r="G116" s="54"/>
      <c r="H116" s="100"/>
      <c r="I116" s="101"/>
      <c r="J116" s="54"/>
      <c r="K116" s="54"/>
      <c r="L116" s="55"/>
      <c r="M116" s="55"/>
      <c r="N116" s="54"/>
      <c r="O116" s="56"/>
      <c r="P116" s="56"/>
      <c r="Q116" s="56"/>
    </row>
    <row r="117" spans="2:17" x14ac:dyDescent="0.25">
      <c r="B117" s="1"/>
      <c r="C117" s="100"/>
      <c r="D117" s="101"/>
      <c r="E117" s="54"/>
      <c r="F117" s="54"/>
      <c r="G117" s="54"/>
      <c r="H117" s="100"/>
      <c r="I117" s="101"/>
      <c r="J117" s="54"/>
      <c r="K117" s="54"/>
      <c r="L117" s="55"/>
      <c r="M117" s="55"/>
      <c r="N117" s="54"/>
      <c r="O117" s="56"/>
      <c r="P117" s="56"/>
      <c r="Q117" s="56"/>
    </row>
    <row r="118" spans="2:17" x14ac:dyDescent="0.25">
      <c r="B118" s="1"/>
      <c r="C118" s="100"/>
      <c r="D118" s="101"/>
      <c r="E118" s="54"/>
      <c r="F118" s="54"/>
      <c r="G118" s="54"/>
      <c r="H118" s="100"/>
      <c r="I118" s="101"/>
      <c r="J118" s="54"/>
      <c r="K118" s="54"/>
      <c r="L118" s="55"/>
      <c r="M118" s="55"/>
      <c r="N118" s="54"/>
      <c r="O118" s="56"/>
      <c r="P118" s="56"/>
      <c r="Q118" s="56"/>
    </row>
    <row r="119" spans="2:17" x14ac:dyDescent="0.25">
      <c r="B119" s="1"/>
      <c r="C119" s="100"/>
      <c r="D119" s="101"/>
      <c r="E119" s="54"/>
      <c r="F119" s="54"/>
      <c r="G119" s="54"/>
      <c r="H119" s="100"/>
      <c r="I119" s="101"/>
      <c r="J119" s="54"/>
      <c r="K119" s="54"/>
      <c r="L119" s="55"/>
      <c r="M119" s="55"/>
      <c r="N119" s="54"/>
      <c r="O119" s="56"/>
      <c r="P119" s="56"/>
      <c r="Q119" s="56"/>
    </row>
    <row r="120" spans="2:17" x14ac:dyDescent="0.25">
      <c r="B120" s="1"/>
      <c r="C120" s="100"/>
      <c r="D120" s="101"/>
      <c r="E120" s="54"/>
      <c r="F120" s="54"/>
      <c r="G120" s="54"/>
      <c r="H120" s="100"/>
      <c r="I120" s="101"/>
      <c r="J120" s="54"/>
      <c r="K120" s="54"/>
      <c r="L120" s="55"/>
      <c r="M120" s="55"/>
      <c r="N120" s="54"/>
      <c r="O120" s="56"/>
      <c r="P120" s="56"/>
      <c r="Q120" s="56"/>
    </row>
    <row r="121" spans="2:17" x14ac:dyDescent="0.25">
      <c r="B121" s="1"/>
      <c r="C121" s="100"/>
      <c r="D121" s="101"/>
      <c r="E121" s="54"/>
      <c r="F121" s="54"/>
      <c r="G121" s="54"/>
      <c r="H121" s="100"/>
      <c r="I121" s="101"/>
      <c r="J121" s="54"/>
      <c r="K121" s="54"/>
      <c r="L121" s="55"/>
      <c r="M121" s="55"/>
      <c r="N121" s="54"/>
      <c r="O121" s="56"/>
      <c r="P121" s="56"/>
      <c r="Q121" s="56"/>
    </row>
    <row r="122" spans="2:17" x14ac:dyDescent="0.25">
      <c r="B122" s="1"/>
      <c r="C122" s="100"/>
      <c r="D122" s="101"/>
      <c r="E122" s="54"/>
      <c r="F122" s="54"/>
      <c r="G122" s="54"/>
      <c r="H122" s="100"/>
      <c r="I122" s="101"/>
      <c r="J122" s="54"/>
      <c r="K122" s="54"/>
      <c r="L122" s="55"/>
      <c r="M122" s="55"/>
      <c r="N122" s="54"/>
      <c r="O122" s="56"/>
      <c r="P122" s="56"/>
      <c r="Q122" s="56"/>
    </row>
    <row r="123" spans="2:17" x14ac:dyDescent="0.25">
      <c r="B123" s="1"/>
      <c r="C123" s="100"/>
      <c r="D123" s="101"/>
      <c r="E123" s="54"/>
      <c r="F123" s="54"/>
      <c r="G123" s="54"/>
      <c r="H123" s="100"/>
      <c r="I123" s="101"/>
      <c r="J123" s="54"/>
      <c r="K123" s="54"/>
      <c r="L123" s="55"/>
      <c r="M123" s="55"/>
      <c r="N123" s="54"/>
      <c r="O123" s="56"/>
      <c r="P123" s="56"/>
      <c r="Q123" s="56"/>
    </row>
    <row r="124" spans="2:17" x14ac:dyDescent="0.25">
      <c r="B124" s="1"/>
      <c r="C124" s="100"/>
      <c r="D124" s="101"/>
      <c r="E124" s="54"/>
      <c r="F124" s="54"/>
      <c r="G124" s="54"/>
      <c r="H124" s="100"/>
      <c r="I124" s="101"/>
      <c r="J124" s="54"/>
      <c r="K124" s="54"/>
      <c r="L124" s="55"/>
      <c r="M124" s="55"/>
      <c r="N124" s="54"/>
      <c r="O124" s="56"/>
      <c r="P124" s="56"/>
      <c r="Q124" s="56"/>
    </row>
    <row r="125" spans="2:17" x14ac:dyDescent="0.25">
      <c r="B125" s="1"/>
      <c r="C125" s="100"/>
      <c r="D125" s="101"/>
      <c r="E125" s="54"/>
      <c r="F125" s="54"/>
      <c r="G125" s="54"/>
      <c r="H125" s="100"/>
      <c r="I125" s="101"/>
      <c r="J125" s="54"/>
      <c r="K125" s="54"/>
      <c r="L125" s="55"/>
      <c r="M125" s="55"/>
      <c r="N125" s="54"/>
      <c r="O125" s="56"/>
      <c r="P125" s="56"/>
      <c r="Q125" s="56"/>
    </row>
    <row r="126" spans="2:17" x14ac:dyDescent="0.25">
      <c r="B126" s="1"/>
      <c r="C126" s="100"/>
      <c r="D126" s="101"/>
      <c r="E126" s="54"/>
      <c r="F126" s="54"/>
      <c r="G126" s="54"/>
      <c r="H126" s="100"/>
      <c r="I126" s="101"/>
      <c r="J126" s="54"/>
      <c r="K126" s="54"/>
      <c r="L126" s="55"/>
      <c r="M126" s="55"/>
      <c r="N126" s="54"/>
      <c r="O126" s="56"/>
      <c r="P126" s="56"/>
      <c r="Q126" s="56"/>
    </row>
    <row r="127" spans="2:17" x14ac:dyDescent="0.25">
      <c r="B127" s="1"/>
      <c r="C127" s="100"/>
      <c r="D127" s="101"/>
      <c r="E127" s="54"/>
      <c r="F127" s="54"/>
      <c r="G127" s="54"/>
      <c r="H127" s="100"/>
      <c r="I127" s="101"/>
      <c r="J127" s="54"/>
      <c r="K127" s="54"/>
      <c r="L127" s="55"/>
      <c r="M127" s="55"/>
      <c r="N127" s="54"/>
      <c r="O127" s="56"/>
      <c r="P127" s="56"/>
      <c r="Q127" s="56"/>
    </row>
    <row r="128" spans="2:17" x14ac:dyDescent="0.25">
      <c r="B128" s="1"/>
      <c r="C128" s="100"/>
      <c r="D128" s="101"/>
      <c r="E128" s="54"/>
      <c r="F128" s="54"/>
      <c r="G128" s="54"/>
      <c r="H128" s="100"/>
      <c r="I128" s="101"/>
      <c r="J128" s="54"/>
      <c r="K128" s="54"/>
      <c r="L128" s="55"/>
      <c r="M128" s="55"/>
      <c r="N128" s="54"/>
      <c r="O128" s="56"/>
      <c r="P128" s="56"/>
      <c r="Q128" s="56"/>
    </row>
    <row r="129" spans="2:17" x14ac:dyDescent="0.25">
      <c r="B129" s="1"/>
      <c r="C129" s="100"/>
      <c r="D129" s="101"/>
      <c r="E129" s="54"/>
      <c r="F129" s="54"/>
      <c r="G129" s="54"/>
      <c r="H129" s="100"/>
      <c r="I129" s="101"/>
      <c r="J129" s="54"/>
      <c r="K129" s="54"/>
      <c r="L129" s="55"/>
      <c r="M129" s="55"/>
      <c r="N129" s="54"/>
      <c r="O129" s="56"/>
      <c r="P129" s="56"/>
      <c r="Q129" s="56"/>
    </row>
    <row r="130" spans="2:17" x14ac:dyDescent="0.25">
      <c r="B130" s="1"/>
      <c r="C130" s="100"/>
      <c r="D130" s="101"/>
      <c r="E130" s="54"/>
      <c r="F130" s="54"/>
      <c r="G130" s="54"/>
      <c r="H130" s="100"/>
      <c r="I130" s="101"/>
      <c r="J130" s="54"/>
      <c r="K130" s="54"/>
      <c r="L130" s="55"/>
      <c r="M130" s="55"/>
      <c r="N130" s="54"/>
      <c r="O130" s="56"/>
      <c r="P130" s="56"/>
      <c r="Q130" s="56"/>
    </row>
    <row r="131" spans="2:17" x14ac:dyDescent="0.25">
      <c r="B131" s="1"/>
      <c r="C131" s="100"/>
      <c r="D131" s="101"/>
      <c r="E131" s="54"/>
      <c r="F131" s="54"/>
      <c r="G131" s="54"/>
      <c r="H131" s="100"/>
      <c r="I131" s="101"/>
      <c r="J131" s="54"/>
      <c r="K131" s="54"/>
      <c r="L131" s="55"/>
      <c r="M131" s="55"/>
      <c r="N131" s="54"/>
      <c r="O131" s="56"/>
      <c r="P131" s="56"/>
      <c r="Q131" s="56"/>
    </row>
    <row r="132" spans="2:17" x14ac:dyDescent="0.25">
      <c r="B132" s="1"/>
      <c r="C132" s="100"/>
      <c r="D132" s="101"/>
      <c r="E132" s="54"/>
      <c r="F132" s="54"/>
      <c r="G132" s="54"/>
      <c r="H132" s="100"/>
      <c r="I132" s="101"/>
      <c r="J132" s="54"/>
      <c r="K132" s="54"/>
      <c r="L132" s="55"/>
      <c r="M132" s="55"/>
      <c r="N132" s="54"/>
      <c r="O132" s="56"/>
      <c r="P132" s="56"/>
      <c r="Q132" s="56"/>
    </row>
    <row r="133" spans="2:17" x14ac:dyDescent="0.25">
      <c r="B133" s="1"/>
      <c r="C133" s="100"/>
      <c r="D133" s="101"/>
      <c r="E133" s="54"/>
      <c r="F133" s="54"/>
      <c r="G133" s="54"/>
      <c r="H133" s="100"/>
      <c r="I133" s="101"/>
      <c r="J133" s="54"/>
      <c r="K133" s="54"/>
      <c r="L133" s="55"/>
      <c r="M133" s="55"/>
      <c r="N133" s="54"/>
      <c r="O133" s="56"/>
      <c r="P133" s="56"/>
      <c r="Q133" s="56"/>
    </row>
    <row r="134" spans="2:17" x14ac:dyDescent="0.25">
      <c r="B134" s="1"/>
      <c r="C134" s="100"/>
      <c r="D134" s="101"/>
      <c r="E134" s="54"/>
      <c r="F134" s="54"/>
      <c r="G134" s="54"/>
      <c r="H134" s="100"/>
      <c r="I134" s="101"/>
      <c r="J134" s="54"/>
      <c r="K134" s="54"/>
      <c r="L134" s="55"/>
      <c r="M134" s="55"/>
      <c r="N134" s="54"/>
      <c r="O134" s="56"/>
      <c r="P134" s="56"/>
      <c r="Q134" s="56"/>
    </row>
    <row r="135" spans="2:17" x14ac:dyDescent="0.25">
      <c r="B135" s="1"/>
      <c r="C135" s="100"/>
      <c r="D135" s="101"/>
      <c r="E135" s="54"/>
      <c r="F135" s="54"/>
      <c r="G135" s="54"/>
      <c r="H135" s="100"/>
      <c r="I135" s="101"/>
      <c r="J135" s="54"/>
      <c r="K135" s="54"/>
      <c r="L135" s="55"/>
      <c r="M135" s="55"/>
      <c r="N135" s="54"/>
      <c r="O135" s="56"/>
      <c r="P135" s="56"/>
      <c r="Q135" s="56"/>
    </row>
    <row r="136" spans="2:17" x14ac:dyDescent="0.25">
      <c r="B136" s="1"/>
      <c r="C136" s="100"/>
      <c r="D136" s="101"/>
      <c r="E136" s="54"/>
      <c r="F136" s="54"/>
      <c r="G136" s="54"/>
      <c r="H136" s="100"/>
      <c r="I136" s="101"/>
      <c r="J136" s="54"/>
      <c r="K136" s="54"/>
      <c r="L136" s="55"/>
      <c r="M136" s="55"/>
      <c r="N136" s="54"/>
      <c r="O136" s="56"/>
      <c r="P136" s="56"/>
      <c r="Q136" s="56"/>
    </row>
    <row r="137" spans="2:17" x14ac:dyDescent="0.25">
      <c r="B137" s="1"/>
      <c r="C137" s="100"/>
      <c r="D137" s="101"/>
      <c r="E137" s="54"/>
      <c r="F137" s="54"/>
      <c r="G137" s="54"/>
      <c r="H137" s="100"/>
      <c r="I137" s="101"/>
      <c r="J137" s="54"/>
      <c r="K137" s="54"/>
      <c r="L137" s="55"/>
      <c r="M137" s="55"/>
      <c r="N137" s="54"/>
      <c r="O137" s="56"/>
      <c r="P137" s="56"/>
      <c r="Q137" s="56"/>
    </row>
    <row r="138" spans="2:17" x14ac:dyDescent="0.25">
      <c r="B138" s="1"/>
      <c r="C138" s="100"/>
      <c r="D138" s="101"/>
      <c r="E138" s="54"/>
      <c r="F138" s="54"/>
      <c r="G138" s="54"/>
      <c r="H138" s="100"/>
      <c r="I138" s="101"/>
      <c r="J138" s="54"/>
      <c r="K138" s="54"/>
      <c r="L138" s="55"/>
      <c r="M138" s="55"/>
      <c r="N138" s="54"/>
      <c r="O138" s="56"/>
      <c r="P138" s="56"/>
      <c r="Q138" s="56"/>
    </row>
    <row r="139" spans="2:17" x14ac:dyDescent="0.25">
      <c r="B139" s="1"/>
      <c r="C139" s="100"/>
      <c r="D139" s="101"/>
      <c r="E139" s="54"/>
      <c r="F139" s="54"/>
      <c r="G139" s="54"/>
      <c r="H139" s="100"/>
      <c r="I139" s="101"/>
      <c r="J139" s="54"/>
      <c r="K139" s="54"/>
      <c r="L139" s="55"/>
      <c r="M139" s="55"/>
      <c r="N139" s="54"/>
      <c r="O139" s="56"/>
      <c r="P139" s="56"/>
      <c r="Q139" s="56"/>
    </row>
    <row r="140" spans="2:17" x14ac:dyDescent="0.25">
      <c r="B140" s="1"/>
      <c r="C140" s="100"/>
      <c r="D140" s="101"/>
      <c r="E140" s="54"/>
      <c r="F140" s="54"/>
      <c r="G140" s="54"/>
      <c r="H140" s="100"/>
      <c r="I140" s="101"/>
      <c r="J140" s="54"/>
      <c r="K140" s="54"/>
      <c r="L140" s="55"/>
      <c r="M140" s="55"/>
      <c r="N140" s="54"/>
      <c r="O140" s="56"/>
      <c r="P140" s="56"/>
      <c r="Q140" s="56"/>
    </row>
    <row r="141" spans="2:17" x14ac:dyDescent="0.25">
      <c r="B141" s="1"/>
      <c r="C141" s="100"/>
      <c r="D141" s="101"/>
      <c r="E141" s="54"/>
      <c r="F141" s="54"/>
      <c r="G141" s="54"/>
      <c r="H141" s="100"/>
      <c r="I141" s="101"/>
      <c r="J141" s="54"/>
      <c r="K141" s="54"/>
      <c r="L141" s="55"/>
      <c r="M141" s="55"/>
      <c r="N141" s="54"/>
      <c r="O141" s="56"/>
      <c r="P141" s="56"/>
      <c r="Q141" s="56"/>
    </row>
    <row r="142" spans="2:17" x14ac:dyDescent="0.25">
      <c r="B142" s="1"/>
      <c r="C142" s="100"/>
      <c r="D142" s="101"/>
      <c r="E142" s="54"/>
      <c r="F142" s="54"/>
      <c r="G142" s="54"/>
      <c r="H142" s="100"/>
      <c r="I142" s="101"/>
      <c r="J142" s="54"/>
      <c r="K142" s="54"/>
      <c r="L142" s="55"/>
      <c r="M142" s="55"/>
      <c r="N142" s="54"/>
      <c r="O142" s="56"/>
      <c r="P142" s="56"/>
      <c r="Q142" s="56"/>
    </row>
    <row r="143" spans="2:17" x14ac:dyDescent="0.25">
      <c r="B143" s="1"/>
      <c r="C143" s="100"/>
      <c r="D143" s="101"/>
      <c r="E143" s="54"/>
      <c r="F143" s="54"/>
      <c r="G143" s="54"/>
      <c r="H143" s="100"/>
      <c r="I143" s="101"/>
      <c r="J143" s="54"/>
      <c r="K143" s="54"/>
      <c r="L143" s="55"/>
      <c r="M143" s="55"/>
      <c r="N143" s="54"/>
      <c r="O143" s="56"/>
      <c r="P143" s="56"/>
      <c r="Q143" s="56"/>
    </row>
    <row r="144" spans="2:17" x14ac:dyDescent="0.25">
      <c r="B144" s="1"/>
      <c r="C144" s="100"/>
      <c r="D144" s="101"/>
      <c r="E144" s="54"/>
      <c r="F144" s="54"/>
      <c r="G144" s="54"/>
      <c r="H144" s="100"/>
      <c r="I144" s="101"/>
      <c r="J144" s="54"/>
      <c r="K144" s="54"/>
      <c r="L144" s="55"/>
      <c r="M144" s="55"/>
      <c r="N144" s="54"/>
      <c r="O144" s="56"/>
      <c r="P144" s="56"/>
      <c r="Q144" s="56"/>
    </row>
    <row r="145" spans="2:17" x14ac:dyDescent="0.25">
      <c r="B145" s="1"/>
      <c r="C145" s="100"/>
      <c r="D145" s="101"/>
      <c r="E145" s="54"/>
      <c r="F145" s="54"/>
      <c r="G145" s="54"/>
      <c r="H145" s="100"/>
      <c r="I145" s="101"/>
      <c r="J145" s="54"/>
      <c r="K145" s="54"/>
      <c r="L145" s="55"/>
      <c r="M145" s="55"/>
      <c r="N145" s="54"/>
      <c r="O145" s="56"/>
      <c r="P145" s="56"/>
      <c r="Q145" s="56"/>
    </row>
    <row r="146" spans="2:17" x14ac:dyDescent="0.25">
      <c r="B146" s="1"/>
      <c r="C146" s="100"/>
      <c r="D146" s="101"/>
      <c r="E146" s="54"/>
      <c r="F146" s="54"/>
      <c r="G146" s="54"/>
      <c r="H146" s="100"/>
      <c r="I146" s="101"/>
      <c r="J146" s="54"/>
      <c r="K146" s="54"/>
      <c r="L146" s="55"/>
      <c r="M146" s="55"/>
      <c r="N146" s="54"/>
      <c r="O146" s="56"/>
      <c r="P146" s="56"/>
      <c r="Q146" s="56"/>
    </row>
    <row r="147" spans="2:17" x14ac:dyDescent="0.25">
      <c r="B147" s="1"/>
      <c r="C147" s="100"/>
      <c r="D147" s="101"/>
      <c r="E147" s="54"/>
      <c r="F147" s="54"/>
      <c r="G147" s="54"/>
      <c r="H147" s="100"/>
      <c r="I147" s="101"/>
      <c r="J147" s="54"/>
      <c r="K147" s="54"/>
      <c r="L147" s="55"/>
      <c r="M147" s="55"/>
      <c r="N147" s="54"/>
      <c r="O147" s="56"/>
      <c r="P147" s="56"/>
      <c r="Q147" s="56"/>
    </row>
    <row r="148" spans="2:17" x14ac:dyDescent="0.25">
      <c r="B148" s="1"/>
      <c r="C148" s="100"/>
      <c r="D148" s="101"/>
      <c r="E148" s="54"/>
      <c r="F148" s="54"/>
      <c r="G148" s="54"/>
      <c r="H148" s="100"/>
      <c r="I148" s="101"/>
      <c r="J148" s="54"/>
      <c r="K148" s="54"/>
      <c r="L148" s="55"/>
      <c r="M148" s="55"/>
      <c r="N148" s="54"/>
      <c r="O148" s="56"/>
      <c r="P148" s="56"/>
      <c r="Q148" s="56"/>
    </row>
    <row r="149" spans="2:17" x14ac:dyDescent="0.25">
      <c r="B149" s="1"/>
      <c r="C149" s="100"/>
      <c r="D149" s="101"/>
      <c r="E149" s="54"/>
      <c r="F149" s="54"/>
      <c r="G149" s="54"/>
      <c r="H149" s="100"/>
      <c r="I149" s="101"/>
      <c r="J149" s="54"/>
      <c r="K149" s="54"/>
      <c r="L149" s="55"/>
      <c r="M149" s="55"/>
      <c r="N149" s="54"/>
      <c r="O149" s="56"/>
      <c r="P149" s="56"/>
      <c r="Q149" s="56"/>
    </row>
    <row r="150" spans="2:17" x14ac:dyDescent="0.25">
      <c r="B150" s="1"/>
      <c r="C150" s="100"/>
      <c r="D150" s="101"/>
      <c r="E150" s="54"/>
      <c r="F150" s="54"/>
      <c r="G150" s="54"/>
      <c r="H150" s="100"/>
      <c r="I150" s="101"/>
      <c r="J150" s="54"/>
      <c r="K150" s="54"/>
      <c r="L150" s="55"/>
      <c r="M150" s="55"/>
      <c r="N150" s="54"/>
      <c r="O150" s="56"/>
      <c r="P150" s="56"/>
      <c r="Q150" s="56"/>
    </row>
    <row r="151" spans="2:17" x14ac:dyDescent="0.25">
      <c r="B151" s="1"/>
      <c r="C151" s="100"/>
      <c r="D151" s="101"/>
      <c r="E151" s="54"/>
      <c r="F151" s="54"/>
      <c r="G151" s="54"/>
      <c r="H151" s="100"/>
      <c r="I151" s="101"/>
      <c r="J151" s="54"/>
      <c r="K151" s="54"/>
      <c r="L151" s="55"/>
      <c r="M151" s="55"/>
      <c r="N151" s="54"/>
      <c r="O151" s="56"/>
      <c r="P151" s="56"/>
      <c r="Q151" s="56"/>
    </row>
    <row r="152" spans="2:17" x14ac:dyDescent="0.25">
      <c r="B152" s="1"/>
      <c r="C152" s="100"/>
      <c r="D152" s="101"/>
      <c r="E152" s="54"/>
      <c r="F152" s="54"/>
      <c r="G152" s="54"/>
      <c r="H152" s="100"/>
      <c r="I152" s="101"/>
      <c r="J152" s="54"/>
      <c r="K152" s="54"/>
      <c r="L152" s="55"/>
      <c r="M152" s="55"/>
      <c r="N152" s="54"/>
      <c r="O152" s="56"/>
      <c r="P152" s="56"/>
      <c r="Q152" s="56"/>
    </row>
    <row r="153" spans="2:17" x14ac:dyDescent="0.25">
      <c r="B153" s="1"/>
      <c r="C153" s="100"/>
      <c r="D153" s="101"/>
      <c r="E153" s="54"/>
      <c r="F153" s="54"/>
      <c r="G153" s="54"/>
      <c r="H153" s="100"/>
      <c r="I153" s="101"/>
      <c r="J153" s="54"/>
      <c r="K153" s="54"/>
      <c r="L153" s="55"/>
      <c r="M153" s="55"/>
      <c r="N153" s="54"/>
      <c r="O153" s="56"/>
      <c r="P153" s="56"/>
      <c r="Q153" s="56"/>
    </row>
    <row r="154" spans="2:17" x14ac:dyDescent="0.25">
      <c r="B154" s="1"/>
      <c r="C154" s="100"/>
      <c r="D154" s="101"/>
      <c r="E154" s="54"/>
      <c r="F154" s="54"/>
      <c r="G154" s="54"/>
      <c r="H154" s="100"/>
      <c r="I154" s="101"/>
      <c r="J154" s="54"/>
      <c r="K154" s="54"/>
      <c r="L154" s="55"/>
      <c r="M154" s="55"/>
      <c r="N154" s="54"/>
      <c r="O154" s="56"/>
      <c r="P154" s="56"/>
      <c r="Q154" s="56"/>
    </row>
    <row r="155" spans="2:17" x14ac:dyDescent="0.25">
      <c r="B155" s="1"/>
      <c r="C155" s="100"/>
      <c r="D155" s="101"/>
      <c r="E155" s="54"/>
      <c r="F155" s="54"/>
      <c r="G155" s="54"/>
      <c r="H155" s="100"/>
      <c r="I155" s="101"/>
      <c r="J155" s="54"/>
      <c r="K155" s="54"/>
      <c r="L155" s="55"/>
      <c r="M155" s="55"/>
      <c r="N155" s="54"/>
      <c r="O155" s="56"/>
      <c r="P155" s="56"/>
      <c r="Q155" s="56"/>
    </row>
    <row r="156" spans="2:17" x14ac:dyDescent="0.25">
      <c r="B156" s="1"/>
      <c r="C156" s="100"/>
      <c r="D156" s="101"/>
      <c r="E156" s="54"/>
      <c r="F156" s="54"/>
      <c r="G156" s="54"/>
      <c r="H156" s="100"/>
      <c r="I156" s="101"/>
      <c r="J156" s="54"/>
      <c r="K156" s="54"/>
      <c r="L156" s="55"/>
      <c r="M156" s="55"/>
      <c r="N156" s="54"/>
      <c r="O156" s="56"/>
      <c r="P156" s="56"/>
      <c r="Q156" s="56"/>
    </row>
    <row r="157" spans="2:17" x14ac:dyDescent="0.25">
      <c r="B157" s="1"/>
      <c r="C157" s="100"/>
      <c r="D157" s="101"/>
      <c r="E157" s="54"/>
      <c r="F157" s="54"/>
      <c r="G157" s="54"/>
      <c r="H157" s="100"/>
      <c r="I157" s="101"/>
      <c r="J157" s="54"/>
      <c r="K157" s="54"/>
      <c r="L157" s="55"/>
      <c r="M157" s="55"/>
      <c r="N157" s="54"/>
      <c r="O157" s="56"/>
      <c r="P157" s="56"/>
      <c r="Q157" s="56"/>
    </row>
    <row r="158" spans="2:17" x14ac:dyDescent="0.25">
      <c r="B158" s="1"/>
      <c r="C158" s="100"/>
      <c r="D158" s="101"/>
      <c r="E158" s="54"/>
      <c r="F158" s="54"/>
      <c r="G158" s="54"/>
      <c r="H158" s="100"/>
      <c r="I158" s="101"/>
      <c r="J158" s="54"/>
      <c r="K158" s="54"/>
      <c r="L158" s="55"/>
      <c r="M158" s="55"/>
      <c r="N158" s="54"/>
      <c r="O158" s="56"/>
      <c r="P158" s="56"/>
      <c r="Q158" s="56"/>
    </row>
    <row r="159" spans="2:17" x14ac:dyDescent="0.25">
      <c r="B159" s="1"/>
      <c r="C159" s="100"/>
      <c r="D159" s="101"/>
      <c r="E159" s="54"/>
      <c r="F159" s="54"/>
      <c r="G159" s="54"/>
      <c r="H159" s="100"/>
      <c r="I159" s="101"/>
      <c r="J159" s="54"/>
      <c r="K159" s="54"/>
      <c r="L159" s="55"/>
      <c r="M159" s="55"/>
      <c r="N159" s="54"/>
      <c r="O159" s="56"/>
      <c r="P159" s="56"/>
      <c r="Q159" s="56"/>
    </row>
    <row r="160" spans="2:17" x14ac:dyDescent="0.25">
      <c r="B160" s="1"/>
      <c r="C160" s="100"/>
      <c r="D160" s="101"/>
      <c r="E160" s="54"/>
      <c r="F160" s="54"/>
      <c r="G160" s="54"/>
      <c r="H160" s="100"/>
      <c r="I160" s="101"/>
      <c r="J160" s="54"/>
      <c r="K160" s="54"/>
      <c r="L160" s="55"/>
      <c r="M160" s="55"/>
      <c r="N160" s="54"/>
      <c r="O160" s="56"/>
      <c r="P160" s="56"/>
      <c r="Q160" s="56"/>
    </row>
    <row r="161" spans="2:17" x14ac:dyDescent="0.25">
      <c r="B161" s="1"/>
      <c r="C161" s="100"/>
      <c r="D161" s="101"/>
      <c r="E161" s="54"/>
      <c r="F161" s="54"/>
      <c r="G161" s="54"/>
      <c r="H161" s="100"/>
      <c r="I161" s="101"/>
      <c r="J161" s="54"/>
      <c r="K161" s="54"/>
      <c r="L161" s="55"/>
      <c r="M161" s="55"/>
      <c r="N161" s="54"/>
      <c r="O161" s="56"/>
      <c r="P161" s="56"/>
      <c r="Q161" s="56"/>
    </row>
    <row r="162" spans="2:17" x14ac:dyDescent="0.25">
      <c r="B162" s="1"/>
      <c r="C162" s="100"/>
      <c r="D162" s="101"/>
      <c r="E162" s="54"/>
      <c r="F162" s="54"/>
      <c r="G162" s="54"/>
      <c r="H162" s="100"/>
      <c r="I162" s="101"/>
      <c r="J162" s="54"/>
      <c r="K162" s="54"/>
      <c r="L162" s="55"/>
      <c r="M162" s="55"/>
      <c r="N162" s="54"/>
      <c r="O162" s="56"/>
      <c r="P162" s="56"/>
      <c r="Q162" s="56"/>
    </row>
    <row r="163" spans="2:17" x14ac:dyDescent="0.25">
      <c r="B163" s="1"/>
      <c r="C163" s="100"/>
      <c r="D163" s="101"/>
      <c r="E163" s="54"/>
      <c r="F163" s="54"/>
      <c r="G163" s="54"/>
      <c r="H163" s="100"/>
      <c r="I163" s="101"/>
      <c r="J163" s="54"/>
      <c r="K163" s="54"/>
      <c r="L163" s="55"/>
      <c r="M163" s="55"/>
      <c r="N163" s="54"/>
      <c r="O163" s="56"/>
      <c r="P163" s="56"/>
      <c r="Q163" s="56"/>
    </row>
    <row r="164" spans="2:17" x14ac:dyDescent="0.25">
      <c r="B164" s="1"/>
      <c r="C164" s="100"/>
      <c r="D164" s="101"/>
      <c r="E164" s="54"/>
      <c r="F164" s="54"/>
      <c r="G164" s="54"/>
      <c r="H164" s="100"/>
      <c r="I164" s="101"/>
      <c r="J164" s="54"/>
      <c r="K164" s="54"/>
      <c r="L164" s="55"/>
      <c r="M164" s="55"/>
      <c r="N164" s="54"/>
      <c r="O164" s="56"/>
      <c r="P164" s="56"/>
      <c r="Q164" s="56"/>
    </row>
    <row r="165" spans="2:17" x14ac:dyDescent="0.25">
      <c r="B165" s="1"/>
      <c r="C165" s="100"/>
      <c r="D165" s="101"/>
      <c r="E165" s="54"/>
      <c r="F165" s="54"/>
      <c r="G165" s="54"/>
      <c r="H165" s="100"/>
      <c r="I165" s="101"/>
      <c r="J165" s="54"/>
      <c r="K165" s="54"/>
      <c r="L165" s="55"/>
      <c r="M165" s="55"/>
      <c r="N165" s="54"/>
      <c r="O165" s="56"/>
      <c r="P165" s="56"/>
      <c r="Q165" s="56"/>
    </row>
    <row r="166" spans="2:17" x14ac:dyDescent="0.25">
      <c r="B166" s="1"/>
      <c r="C166" s="100"/>
      <c r="D166" s="101"/>
      <c r="E166" s="54"/>
      <c r="F166" s="54"/>
      <c r="G166" s="54"/>
      <c r="H166" s="100"/>
      <c r="I166" s="101"/>
      <c r="J166" s="54"/>
      <c r="K166" s="54"/>
      <c r="L166" s="55"/>
      <c r="M166" s="55"/>
      <c r="N166" s="54"/>
      <c r="O166" s="56"/>
      <c r="P166" s="56"/>
      <c r="Q166" s="56"/>
    </row>
    <row r="167" spans="2:17" x14ac:dyDescent="0.25">
      <c r="B167" s="1"/>
      <c r="C167" s="100"/>
      <c r="D167" s="101"/>
      <c r="E167" s="54"/>
      <c r="F167" s="54"/>
      <c r="G167" s="54"/>
      <c r="H167" s="100"/>
      <c r="I167" s="101"/>
      <c r="J167" s="54"/>
      <c r="K167" s="54"/>
      <c r="L167" s="55"/>
      <c r="M167" s="55"/>
      <c r="N167" s="54"/>
      <c r="O167" s="56"/>
      <c r="P167" s="56"/>
      <c r="Q167" s="56"/>
    </row>
    <row r="168" spans="2:17" x14ac:dyDescent="0.25">
      <c r="B168" s="1"/>
      <c r="C168" s="100"/>
      <c r="D168" s="101"/>
      <c r="E168" s="54"/>
      <c r="F168" s="54"/>
      <c r="G168" s="54"/>
      <c r="H168" s="100"/>
      <c r="I168" s="101"/>
      <c r="J168" s="54"/>
      <c r="K168" s="54"/>
      <c r="L168" s="55"/>
      <c r="M168" s="55"/>
      <c r="N168" s="54"/>
      <c r="O168" s="56"/>
      <c r="P168" s="56"/>
      <c r="Q168" s="56"/>
    </row>
    <row r="169" spans="2:17" x14ac:dyDescent="0.25">
      <c r="B169" s="1"/>
      <c r="C169" s="100"/>
      <c r="D169" s="101"/>
      <c r="E169" s="54"/>
      <c r="F169" s="54"/>
      <c r="G169" s="54"/>
      <c r="H169" s="100"/>
      <c r="I169" s="101"/>
      <c r="J169" s="54"/>
      <c r="K169" s="54"/>
      <c r="L169" s="55"/>
      <c r="M169" s="55"/>
      <c r="N169" s="54"/>
      <c r="O169" s="56"/>
      <c r="P169" s="56"/>
      <c r="Q169" s="56"/>
    </row>
    <row r="170" spans="2:17" x14ac:dyDescent="0.25">
      <c r="B170" s="1"/>
      <c r="C170" s="100"/>
      <c r="D170" s="101"/>
      <c r="E170" s="54"/>
      <c r="F170" s="54"/>
      <c r="G170" s="54"/>
      <c r="H170" s="100"/>
      <c r="I170" s="101"/>
      <c r="J170" s="54"/>
      <c r="K170" s="54"/>
      <c r="L170" s="55"/>
      <c r="M170" s="55"/>
      <c r="N170" s="54"/>
      <c r="O170" s="56"/>
      <c r="P170" s="56"/>
      <c r="Q170" s="56"/>
    </row>
    <row r="171" spans="2:17" x14ac:dyDescent="0.25">
      <c r="B171" s="1"/>
      <c r="C171" s="100"/>
      <c r="D171" s="101"/>
      <c r="E171" s="54"/>
      <c r="F171" s="54"/>
      <c r="G171" s="54"/>
      <c r="H171" s="100"/>
      <c r="I171" s="101"/>
      <c r="J171" s="54"/>
      <c r="K171" s="54"/>
      <c r="L171" s="55"/>
      <c r="M171" s="55"/>
      <c r="N171" s="54"/>
      <c r="O171" s="56"/>
      <c r="P171" s="56"/>
      <c r="Q171" s="56"/>
    </row>
    <row r="172" spans="2:17" x14ac:dyDescent="0.25">
      <c r="B172" s="1"/>
      <c r="C172" s="100"/>
      <c r="D172" s="101"/>
      <c r="E172" s="54"/>
      <c r="F172" s="54"/>
      <c r="G172" s="54"/>
      <c r="H172" s="100"/>
      <c r="I172" s="101"/>
      <c r="J172" s="54"/>
      <c r="K172" s="54"/>
      <c r="L172" s="55"/>
      <c r="M172" s="55"/>
      <c r="N172" s="54"/>
      <c r="O172" s="56"/>
      <c r="P172" s="56"/>
      <c r="Q172" s="56"/>
    </row>
    <row r="173" spans="2:17" x14ac:dyDescent="0.25">
      <c r="B173" s="1"/>
      <c r="C173" s="100"/>
      <c r="D173" s="101"/>
      <c r="E173" s="54"/>
      <c r="F173" s="54"/>
      <c r="G173" s="54"/>
      <c r="H173" s="100"/>
      <c r="I173" s="101"/>
      <c r="J173" s="54"/>
      <c r="K173" s="54"/>
      <c r="L173" s="55"/>
      <c r="M173" s="55"/>
      <c r="N173" s="54"/>
      <c r="O173" s="56"/>
      <c r="P173" s="56"/>
      <c r="Q173" s="56"/>
    </row>
    <row r="174" spans="2:17" x14ac:dyDescent="0.25">
      <c r="B174" s="1"/>
      <c r="C174" s="100"/>
      <c r="D174" s="101"/>
      <c r="E174" s="54"/>
      <c r="F174" s="54"/>
      <c r="G174" s="54"/>
      <c r="H174" s="100"/>
      <c r="I174" s="101"/>
      <c r="J174" s="54"/>
      <c r="K174" s="54"/>
      <c r="L174" s="55"/>
      <c r="M174" s="55"/>
      <c r="N174" s="54"/>
      <c r="O174" s="56"/>
      <c r="P174" s="56"/>
      <c r="Q174" s="56"/>
    </row>
    <row r="175" spans="2:17" x14ac:dyDescent="0.25">
      <c r="B175" s="1"/>
      <c r="C175" s="100"/>
      <c r="D175" s="101"/>
      <c r="E175" s="54"/>
      <c r="F175" s="54"/>
      <c r="G175" s="54"/>
      <c r="H175" s="100"/>
      <c r="I175" s="101"/>
      <c r="J175" s="54"/>
      <c r="K175" s="54"/>
      <c r="L175" s="55"/>
      <c r="M175" s="55"/>
      <c r="N175" s="54"/>
      <c r="O175" s="56"/>
      <c r="P175" s="56"/>
      <c r="Q175" s="56"/>
    </row>
    <row r="176" spans="2:17" x14ac:dyDescent="0.25">
      <c r="B176" s="1"/>
      <c r="C176" s="100"/>
      <c r="D176" s="101"/>
      <c r="E176" s="54"/>
      <c r="F176" s="54"/>
      <c r="G176" s="54"/>
      <c r="H176" s="100"/>
      <c r="I176" s="101"/>
      <c r="J176" s="54"/>
      <c r="K176" s="54"/>
      <c r="L176" s="55"/>
      <c r="M176" s="55"/>
      <c r="N176" s="54"/>
      <c r="O176" s="56"/>
      <c r="P176" s="56"/>
      <c r="Q176" s="56"/>
    </row>
    <row r="177" spans="2:17" x14ac:dyDescent="0.25">
      <c r="B177" s="1"/>
      <c r="C177" s="100"/>
      <c r="D177" s="101"/>
      <c r="E177" s="54"/>
      <c r="F177" s="54"/>
      <c r="G177" s="54"/>
      <c r="H177" s="100"/>
      <c r="I177" s="101"/>
      <c r="J177" s="54"/>
      <c r="K177" s="54"/>
      <c r="L177" s="55"/>
      <c r="M177" s="55"/>
      <c r="N177" s="54"/>
      <c r="O177" s="56"/>
      <c r="P177" s="56"/>
      <c r="Q177" s="56"/>
    </row>
    <row r="178" spans="2:17" x14ac:dyDescent="0.25">
      <c r="B178" s="1"/>
      <c r="C178" s="100"/>
      <c r="D178" s="101"/>
      <c r="E178" s="54"/>
      <c r="F178" s="54"/>
      <c r="G178" s="54"/>
      <c r="H178" s="100"/>
      <c r="I178" s="101"/>
      <c r="J178" s="54"/>
      <c r="K178" s="54"/>
      <c r="L178" s="55"/>
      <c r="M178" s="55"/>
      <c r="N178" s="54"/>
      <c r="O178" s="56"/>
      <c r="P178" s="56"/>
      <c r="Q178" s="56"/>
    </row>
    <row r="179" spans="2:17" x14ac:dyDescent="0.25">
      <c r="B179" s="1"/>
      <c r="C179" s="100"/>
      <c r="D179" s="101"/>
      <c r="E179" s="54"/>
      <c r="F179" s="54"/>
      <c r="G179" s="54"/>
      <c r="H179" s="100"/>
      <c r="I179" s="101"/>
      <c r="J179" s="54"/>
      <c r="K179" s="54"/>
      <c r="L179" s="55"/>
      <c r="M179" s="55"/>
      <c r="N179" s="54"/>
      <c r="O179" s="56"/>
      <c r="P179" s="56"/>
      <c r="Q179" s="56"/>
    </row>
    <row r="180" spans="2:17" x14ac:dyDescent="0.25">
      <c r="B180" s="1"/>
      <c r="C180" s="100"/>
      <c r="D180" s="101"/>
      <c r="E180" s="54"/>
      <c r="F180" s="54"/>
      <c r="G180" s="54"/>
      <c r="H180" s="100"/>
      <c r="I180" s="101"/>
      <c r="J180" s="54"/>
      <c r="K180" s="54"/>
      <c r="L180" s="55"/>
      <c r="M180" s="55"/>
      <c r="N180" s="54"/>
      <c r="O180" s="56"/>
      <c r="P180" s="56"/>
      <c r="Q180" s="56"/>
    </row>
    <row r="181" spans="2:17" x14ac:dyDescent="0.25">
      <c r="B181" s="1"/>
      <c r="C181" s="100"/>
      <c r="D181" s="101"/>
      <c r="E181" s="54"/>
      <c r="F181" s="54"/>
      <c r="G181" s="54"/>
      <c r="H181" s="100"/>
      <c r="I181" s="101"/>
      <c r="J181" s="54"/>
      <c r="K181" s="54"/>
      <c r="L181" s="55"/>
      <c r="M181" s="55"/>
      <c r="N181" s="54"/>
      <c r="O181" s="56"/>
      <c r="P181" s="56"/>
      <c r="Q181" s="56"/>
    </row>
    <row r="182" spans="2:17" x14ac:dyDescent="0.25">
      <c r="B182" s="1"/>
      <c r="C182" s="100"/>
      <c r="D182" s="101"/>
      <c r="E182" s="54"/>
      <c r="F182" s="54"/>
      <c r="G182" s="54"/>
      <c r="H182" s="100"/>
      <c r="I182" s="101"/>
      <c r="J182" s="54"/>
      <c r="K182" s="54"/>
      <c r="L182" s="55"/>
      <c r="M182" s="55"/>
      <c r="N182" s="54"/>
      <c r="O182" s="56"/>
      <c r="P182" s="56"/>
      <c r="Q182" s="56"/>
    </row>
    <row r="183" spans="2:17" x14ac:dyDescent="0.25">
      <c r="B183" s="1"/>
      <c r="C183" s="100"/>
      <c r="D183" s="101"/>
      <c r="E183" s="54"/>
      <c r="F183" s="54"/>
      <c r="G183" s="54"/>
      <c r="H183" s="100"/>
      <c r="I183" s="101"/>
      <c r="J183" s="54"/>
      <c r="K183" s="54"/>
      <c r="L183" s="55"/>
      <c r="M183" s="55"/>
      <c r="N183" s="54"/>
      <c r="O183" s="56"/>
      <c r="P183" s="56"/>
      <c r="Q183" s="56"/>
    </row>
    <row r="184" spans="2:17" x14ac:dyDescent="0.25">
      <c r="B184" s="1"/>
      <c r="C184" s="100"/>
      <c r="D184" s="101"/>
      <c r="E184" s="54"/>
      <c r="F184" s="54"/>
      <c r="G184" s="54"/>
      <c r="H184" s="100"/>
      <c r="I184" s="101"/>
      <c r="J184" s="54"/>
      <c r="K184" s="54"/>
      <c r="L184" s="55"/>
      <c r="M184" s="55"/>
      <c r="N184" s="54"/>
      <c r="O184" s="56"/>
      <c r="P184" s="56"/>
      <c r="Q184" s="56"/>
    </row>
    <row r="185" spans="2:17" x14ac:dyDescent="0.25">
      <c r="B185" s="1"/>
      <c r="C185" s="100"/>
      <c r="D185" s="101"/>
      <c r="E185" s="54"/>
      <c r="F185" s="54"/>
      <c r="G185" s="54"/>
      <c r="H185" s="100"/>
      <c r="I185" s="101"/>
      <c r="J185" s="54"/>
      <c r="K185" s="54"/>
      <c r="L185" s="55"/>
      <c r="M185" s="55"/>
      <c r="N185" s="54"/>
      <c r="O185" s="56"/>
      <c r="P185" s="56"/>
      <c r="Q185" s="56"/>
    </row>
    <row r="186" spans="2:17" x14ac:dyDescent="0.25">
      <c r="B186" s="1"/>
      <c r="C186" s="100"/>
      <c r="D186" s="101"/>
      <c r="E186" s="54"/>
      <c r="F186" s="54"/>
      <c r="G186" s="54"/>
      <c r="H186" s="100"/>
      <c r="I186" s="101"/>
      <c r="J186" s="54"/>
      <c r="K186" s="54"/>
      <c r="L186" s="55"/>
      <c r="M186" s="55"/>
      <c r="N186" s="54"/>
      <c r="O186" s="56"/>
      <c r="P186" s="56"/>
      <c r="Q186" s="56"/>
    </row>
  </sheetData>
  <mergeCells count="372">
    <mergeCell ref="C5:D5"/>
    <mergeCell ref="H5:I5"/>
    <mergeCell ref="C6:D6"/>
    <mergeCell ref="H6:I6"/>
    <mergeCell ref="C7:D7"/>
    <mergeCell ref="H7:I7"/>
    <mergeCell ref="C4:D4"/>
    <mergeCell ref="H4:I4"/>
    <mergeCell ref="C1:D1"/>
    <mergeCell ref="H1:I1"/>
    <mergeCell ref="C2:D2"/>
    <mergeCell ref="H2:I2"/>
    <mergeCell ref="C3:D3"/>
    <mergeCell ref="H3:I3"/>
    <mergeCell ref="C11:D11"/>
    <mergeCell ref="H11:I11"/>
    <mergeCell ref="C12:D12"/>
    <mergeCell ref="H12:I12"/>
    <mergeCell ref="C13:D13"/>
    <mergeCell ref="H13:I13"/>
    <mergeCell ref="C8:D8"/>
    <mergeCell ref="H8:I8"/>
    <mergeCell ref="C9:D9"/>
    <mergeCell ref="H9:I9"/>
    <mergeCell ref="C10:D10"/>
    <mergeCell ref="H10:I10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23:D23"/>
    <mergeCell ref="H23:I23"/>
    <mergeCell ref="C24:D24"/>
    <mergeCell ref="H24:I24"/>
    <mergeCell ref="C25:D25"/>
    <mergeCell ref="H25:I25"/>
    <mergeCell ref="C20:D20"/>
    <mergeCell ref="H20:I20"/>
    <mergeCell ref="C21:D21"/>
    <mergeCell ref="H21:I21"/>
    <mergeCell ref="C22:D22"/>
    <mergeCell ref="H22:I22"/>
    <mergeCell ref="C29:D29"/>
    <mergeCell ref="H29:I29"/>
    <mergeCell ref="C30:D30"/>
    <mergeCell ref="H30:I30"/>
    <mergeCell ref="C31:D31"/>
    <mergeCell ref="H31:I31"/>
    <mergeCell ref="C26:D26"/>
    <mergeCell ref="H26:I26"/>
    <mergeCell ref="C27:D27"/>
    <mergeCell ref="H27:I27"/>
    <mergeCell ref="C28:D28"/>
    <mergeCell ref="H28:I28"/>
    <mergeCell ref="C35:D35"/>
    <mergeCell ref="H35:I35"/>
    <mergeCell ref="C36:D36"/>
    <mergeCell ref="H36:I36"/>
    <mergeCell ref="C37:D37"/>
    <mergeCell ref="H37:I37"/>
    <mergeCell ref="C32:D32"/>
    <mergeCell ref="H32:I32"/>
    <mergeCell ref="C33:D33"/>
    <mergeCell ref="H33:I33"/>
    <mergeCell ref="C34:D34"/>
    <mergeCell ref="H34:I34"/>
    <mergeCell ref="C41:D41"/>
    <mergeCell ref="H41:I41"/>
    <mergeCell ref="C42:D42"/>
    <mergeCell ref="H42:I42"/>
    <mergeCell ref="C43:D43"/>
    <mergeCell ref="H43:I43"/>
    <mergeCell ref="C38:D38"/>
    <mergeCell ref="H38:I38"/>
    <mergeCell ref="C39:D39"/>
    <mergeCell ref="H39:I39"/>
    <mergeCell ref="C40:D40"/>
    <mergeCell ref="H40:I40"/>
    <mergeCell ref="C47:D47"/>
    <mergeCell ref="H47:I47"/>
    <mergeCell ref="C48:D48"/>
    <mergeCell ref="H48:I48"/>
    <mergeCell ref="C49:D49"/>
    <mergeCell ref="H49:I49"/>
    <mergeCell ref="C44:D44"/>
    <mergeCell ref="H44:I44"/>
    <mergeCell ref="C45:D45"/>
    <mergeCell ref="H45:I45"/>
    <mergeCell ref="C46:D46"/>
    <mergeCell ref="H46:I46"/>
    <mergeCell ref="C53:D53"/>
    <mergeCell ref="H53:I53"/>
    <mergeCell ref="C54:D54"/>
    <mergeCell ref="H54:I54"/>
    <mergeCell ref="C55:D55"/>
    <mergeCell ref="H55:I55"/>
    <mergeCell ref="C50:D50"/>
    <mergeCell ref="H50:I50"/>
    <mergeCell ref="C51:D51"/>
    <mergeCell ref="H51:I51"/>
    <mergeCell ref="C52:D52"/>
    <mergeCell ref="H52:I52"/>
    <mergeCell ref="C59:D59"/>
    <mergeCell ref="H59:I59"/>
    <mergeCell ref="C60:D60"/>
    <mergeCell ref="H60:I60"/>
    <mergeCell ref="C61:D61"/>
    <mergeCell ref="H61:I61"/>
    <mergeCell ref="C56:D56"/>
    <mergeCell ref="H56:I56"/>
    <mergeCell ref="C57:D57"/>
    <mergeCell ref="H57:I57"/>
    <mergeCell ref="C58:D58"/>
    <mergeCell ref="H58:I58"/>
    <mergeCell ref="C65:D65"/>
    <mergeCell ref="H65:I65"/>
    <mergeCell ref="C66:D66"/>
    <mergeCell ref="H66:I66"/>
    <mergeCell ref="C67:D67"/>
    <mergeCell ref="H67:I67"/>
    <mergeCell ref="C62:D62"/>
    <mergeCell ref="H62:I62"/>
    <mergeCell ref="C63:D63"/>
    <mergeCell ref="H63:I63"/>
    <mergeCell ref="C64:D64"/>
    <mergeCell ref="H64:I64"/>
    <mergeCell ref="C71:D71"/>
    <mergeCell ref="H71:I71"/>
    <mergeCell ref="C72:D72"/>
    <mergeCell ref="H72:I72"/>
    <mergeCell ref="C73:D73"/>
    <mergeCell ref="H73:I73"/>
    <mergeCell ref="C68:D68"/>
    <mergeCell ref="H68:I68"/>
    <mergeCell ref="C69:D69"/>
    <mergeCell ref="H69:I69"/>
    <mergeCell ref="C70:D70"/>
    <mergeCell ref="H70:I70"/>
    <mergeCell ref="C77:D77"/>
    <mergeCell ref="H77:I77"/>
    <mergeCell ref="C78:D78"/>
    <mergeCell ref="H78:I78"/>
    <mergeCell ref="C79:D79"/>
    <mergeCell ref="H79:I79"/>
    <mergeCell ref="C74:D74"/>
    <mergeCell ref="H74:I74"/>
    <mergeCell ref="C75:D75"/>
    <mergeCell ref="H75:I75"/>
    <mergeCell ref="C76:D76"/>
    <mergeCell ref="H76:I76"/>
    <mergeCell ref="C83:D83"/>
    <mergeCell ref="H83:I83"/>
    <mergeCell ref="C84:D84"/>
    <mergeCell ref="H84:I84"/>
    <mergeCell ref="C85:D85"/>
    <mergeCell ref="H85:I85"/>
    <mergeCell ref="C80:D80"/>
    <mergeCell ref="H80:I80"/>
    <mergeCell ref="C81:D81"/>
    <mergeCell ref="H81:I81"/>
    <mergeCell ref="C82:D82"/>
    <mergeCell ref="H82:I82"/>
    <mergeCell ref="C89:D89"/>
    <mergeCell ref="H89:I89"/>
    <mergeCell ref="C90:D90"/>
    <mergeCell ref="H90:I90"/>
    <mergeCell ref="C91:D91"/>
    <mergeCell ref="H91:I91"/>
    <mergeCell ref="C86:D86"/>
    <mergeCell ref="H86:I86"/>
    <mergeCell ref="C87:D87"/>
    <mergeCell ref="H87:I87"/>
    <mergeCell ref="C88:D88"/>
    <mergeCell ref="H88:I88"/>
    <mergeCell ref="C95:D95"/>
    <mergeCell ref="H95:I95"/>
    <mergeCell ref="C96:D96"/>
    <mergeCell ref="H96:I96"/>
    <mergeCell ref="C97:D97"/>
    <mergeCell ref="H97:I97"/>
    <mergeCell ref="C92:D92"/>
    <mergeCell ref="H92:I92"/>
    <mergeCell ref="C93:D93"/>
    <mergeCell ref="H93:I93"/>
    <mergeCell ref="C94:D94"/>
    <mergeCell ref="H94:I94"/>
    <mergeCell ref="C101:D101"/>
    <mergeCell ref="H101:I101"/>
    <mergeCell ref="C102:D102"/>
    <mergeCell ref="H102:I102"/>
    <mergeCell ref="C103:D103"/>
    <mergeCell ref="H103:I103"/>
    <mergeCell ref="C98:D98"/>
    <mergeCell ref="H98:I98"/>
    <mergeCell ref="C99:D99"/>
    <mergeCell ref="H99:I99"/>
    <mergeCell ref="C100:D100"/>
    <mergeCell ref="H100:I100"/>
    <mergeCell ref="C107:D107"/>
    <mergeCell ref="H107:I107"/>
    <mergeCell ref="C108:D108"/>
    <mergeCell ref="H108:I108"/>
    <mergeCell ref="C109:D109"/>
    <mergeCell ref="H109:I109"/>
    <mergeCell ref="C104:D104"/>
    <mergeCell ref="H104:I104"/>
    <mergeCell ref="C105:D105"/>
    <mergeCell ref="H105:I105"/>
    <mergeCell ref="C106:D106"/>
    <mergeCell ref="H106:I106"/>
    <mergeCell ref="C113:D113"/>
    <mergeCell ref="H113:I113"/>
    <mergeCell ref="C114:D114"/>
    <mergeCell ref="H114:I114"/>
    <mergeCell ref="C115:D115"/>
    <mergeCell ref="H115:I115"/>
    <mergeCell ref="C110:D110"/>
    <mergeCell ref="H110:I110"/>
    <mergeCell ref="C111:D111"/>
    <mergeCell ref="H111:I111"/>
    <mergeCell ref="C112:D112"/>
    <mergeCell ref="H112:I112"/>
    <mergeCell ref="C119:D119"/>
    <mergeCell ref="H119:I119"/>
    <mergeCell ref="C120:D120"/>
    <mergeCell ref="H120:I120"/>
    <mergeCell ref="C121:D121"/>
    <mergeCell ref="H121:I121"/>
    <mergeCell ref="C116:D116"/>
    <mergeCell ref="H116:I116"/>
    <mergeCell ref="C117:D117"/>
    <mergeCell ref="H117:I117"/>
    <mergeCell ref="C118:D118"/>
    <mergeCell ref="H118:I118"/>
    <mergeCell ref="C125:D125"/>
    <mergeCell ref="H125:I125"/>
    <mergeCell ref="C126:D126"/>
    <mergeCell ref="H126:I126"/>
    <mergeCell ref="C127:D127"/>
    <mergeCell ref="H127:I127"/>
    <mergeCell ref="C122:D122"/>
    <mergeCell ref="H122:I122"/>
    <mergeCell ref="C123:D123"/>
    <mergeCell ref="H123:I123"/>
    <mergeCell ref="C124:D124"/>
    <mergeCell ref="H124:I124"/>
    <mergeCell ref="C131:D131"/>
    <mergeCell ref="H131:I131"/>
    <mergeCell ref="C132:D132"/>
    <mergeCell ref="H132:I132"/>
    <mergeCell ref="C133:D133"/>
    <mergeCell ref="H133:I133"/>
    <mergeCell ref="C128:D128"/>
    <mergeCell ref="H128:I128"/>
    <mergeCell ref="C129:D129"/>
    <mergeCell ref="H129:I129"/>
    <mergeCell ref="C130:D130"/>
    <mergeCell ref="H130:I130"/>
    <mergeCell ref="C137:D137"/>
    <mergeCell ref="H137:I137"/>
    <mergeCell ref="C138:D138"/>
    <mergeCell ref="H138:I138"/>
    <mergeCell ref="C139:D139"/>
    <mergeCell ref="H139:I139"/>
    <mergeCell ref="C134:D134"/>
    <mergeCell ref="H134:I134"/>
    <mergeCell ref="C135:D135"/>
    <mergeCell ref="H135:I135"/>
    <mergeCell ref="C136:D136"/>
    <mergeCell ref="H136:I136"/>
    <mergeCell ref="C143:D143"/>
    <mergeCell ref="H143:I143"/>
    <mergeCell ref="C144:D144"/>
    <mergeCell ref="H144:I144"/>
    <mergeCell ref="C145:D145"/>
    <mergeCell ref="H145:I145"/>
    <mergeCell ref="C140:D140"/>
    <mergeCell ref="H140:I140"/>
    <mergeCell ref="C141:D141"/>
    <mergeCell ref="H141:I141"/>
    <mergeCell ref="C142:D142"/>
    <mergeCell ref="H142:I142"/>
    <mergeCell ref="C149:D149"/>
    <mergeCell ref="H149:I149"/>
    <mergeCell ref="C150:D150"/>
    <mergeCell ref="H150:I150"/>
    <mergeCell ref="C151:D151"/>
    <mergeCell ref="H151:I151"/>
    <mergeCell ref="C146:D146"/>
    <mergeCell ref="H146:I146"/>
    <mergeCell ref="C147:D147"/>
    <mergeCell ref="H147:I147"/>
    <mergeCell ref="C148:D148"/>
    <mergeCell ref="H148:I148"/>
    <mergeCell ref="C155:D155"/>
    <mergeCell ref="H155:I155"/>
    <mergeCell ref="C156:D156"/>
    <mergeCell ref="H156:I156"/>
    <mergeCell ref="C157:D157"/>
    <mergeCell ref="H157:I157"/>
    <mergeCell ref="C152:D152"/>
    <mergeCell ref="H152:I152"/>
    <mergeCell ref="C153:D153"/>
    <mergeCell ref="H153:I153"/>
    <mergeCell ref="C154:D154"/>
    <mergeCell ref="H154:I154"/>
    <mergeCell ref="C161:D161"/>
    <mergeCell ref="H161:I161"/>
    <mergeCell ref="C162:D162"/>
    <mergeCell ref="H162:I162"/>
    <mergeCell ref="C163:D163"/>
    <mergeCell ref="H163:I163"/>
    <mergeCell ref="C158:D158"/>
    <mergeCell ref="H158:I158"/>
    <mergeCell ref="C159:D159"/>
    <mergeCell ref="H159:I159"/>
    <mergeCell ref="C160:D160"/>
    <mergeCell ref="H160:I160"/>
    <mergeCell ref="C167:D167"/>
    <mergeCell ref="H167:I167"/>
    <mergeCell ref="C168:D168"/>
    <mergeCell ref="H168:I168"/>
    <mergeCell ref="C169:D169"/>
    <mergeCell ref="H169:I169"/>
    <mergeCell ref="C164:D164"/>
    <mergeCell ref="H164:I164"/>
    <mergeCell ref="C165:D165"/>
    <mergeCell ref="H165:I165"/>
    <mergeCell ref="C166:D166"/>
    <mergeCell ref="H166:I166"/>
    <mergeCell ref="C173:D173"/>
    <mergeCell ref="H173:I173"/>
    <mergeCell ref="C174:D174"/>
    <mergeCell ref="H174:I174"/>
    <mergeCell ref="C175:D175"/>
    <mergeCell ref="H175:I175"/>
    <mergeCell ref="C170:D170"/>
    <mergeCell ref="H170:I170"/>
    <mergeCell ref="C171:D171"/>
    <mergeCell ref="H171:I171"/>
    <mergeCell ref="C172:D172"/>
    <mergeCell ref="H172:I172"/>
    <mergeCell ref="C179:D179"/>
    <mergeCell ref="H179:I179"/>
    <mergeCell ref="C180:D180"/>
    <mergeCell ref="H180:I180"/>
    <mergeCell ref="C181:D181"/>
    <mergeCell ref="H181:I181"/>
    <mergeCell ref="C176:D176"/>
    <mergeCell ref="H176:I176"/>
    <mergeCell ref="C177:D177"/>
    <mergeCell ref="H177:I177"/>
    <mergeCell ref="C178:D178"/>
    <mergeCell ref="H178:I178"/>
    <mergeCell ref="C185:D185"/>
    <mergeCell ref="H185:I185"/>
    <mergeCell ref="C186:D186"/>
    <mergeCell ref="H186:I186"/>
    <mergeCell ref="C182:D182"/>
    <mergeCell ref="H182:I182"/>
    <mergeCell ref="C183:D183"/>
    <mergeCell ref="H183:I183"/>
    <mergeCell ref="C184:D184"/>
    <mergeCell ref="H184:I18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H7"/>
  <sheetViews>
    <sheetView workbookViewId="0">
      <selection activeCell="C4" sqref="C4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8" x14ac:dyDescent="0.25">
      <c r="A3" s="68" t="s">
        <v>153</v>
      </c>
      <c r="B3" t="s">
        <v>156</v>
      </c>
    </row>
    <row r="4" spans="1:8" x14ac:dyDescent="0.25">
      <c r="A4" s="69" t="s">
        <v>83</v>
      </c>
      <c r="B4">
        <v>270</v>
      </c>
      <c r="E4">
        <v>223</v>
      </c>
      <c r="F4">
        <f>E4/E7*100</f>
        <v>71.935483870967744</v>
      </c>
      <c r="H4">
        <f>100-F4</f>
        <v>28.064516129032256</v>
      </c>
    </row>
    <row r="5" spans="1:8" x14ac:dyDescent="0.25">
      <c r="A5" s="69" t="s">
        <v>154</v>
      </c>
      <c r="E5">
        <v>87</v>
      </c>
    </row>
    <row r="6" spans="1:8" x14ac:dyDescent="0.25">
      <c r="A6" s="69" t="s">
        <v>155</v>
      </c>
      <c r="B6">
        <v>270</v>
      </c>
    </row>
    <row r="7" spans="1:8" x14ac:dyDescent="0.25">
      <c r="E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 sheet July</vt:lpstr>
      <vt:lpstr>Target sheet Dev</vt:lpstr>
      <vt:lpstr>Import</vt:lpstr>
      <vt:lpstr>CV NB CAQ </vt:lpstr>
      <vt:lpstr>CV NB First Van</vt:lpstr>
      <vt:lpstr>FV Renewals Due Core</vt:lpstr>
      <vt:lpstr>FV Renewals Due Add-on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Taylor</dc:creator>
  <cp:lastModifiedBy>Jeremai Smith</cp:lastModifiedBy>
  <dcterms:created xsi:type="dcterms:W3CDTF">2023-09-20T09:21:11Z</dcterms:created>
  <dcterms:modified xsi:type="dcterms:W3CDTF">2024-12-27T10:43:58Z</dcterms:modified>
</cp:coreProperties>
</file>