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725" firstSheet="16" activeTab="23"/>
  </bookViews>
  <sheets>
    <sheet name="PM-retreived" sheetId="2" r:id="rId1"/>
    <sheet name="Sheet1" sheetId="10" r:id="rId2"/>
    <sheet name="NCD+LRI" sheetId="3" r:id="rId3"/>
    <sheet name="IHD" sheetId="4" r:id="rId4"/>
    <sheet name="Stroke" sheetId="5" r:id="rId5"/>
    <sheet name="COPD" sheetId="6" r:id="rId6"/>
    <sheet name="Lung cancer " sheetId="7" r:id="rId7"/>
    <sheet name="LRI" sheetId="8" r:id="rId8"/>
    <sheet name="Mortality cases" sheetId="11" r:id="rId9"/>
    <sheet name="PM2.5 Vs others" sheetId="9" r:id="rId10"/>
    <sheet name="Damage Cost-2017" sheetId="13" r:id="rId11"/>
    <sheet name="Percentage (Age&gt;25)" sheetId="29" r:id="rId12"/>
    <sheet name="Population-Details" sheetId="30" r:id="rId13"/>
    <sheet name="Sheet2" sheetId="14" r:id="rId14"/>
    <sheet name="basline cases" sheetId="15" r:id="rId15"/>
    <sheet name="NCD+LRI -2024" sheetId="27" r:id="rId16"/>
    <sheet name="IHD-2024" sheetId="21" r:id="rId17"/>
    <sheet name="Lung cancer-2024" sheetId="24" r:id="rId18"/>
    <sheet name="Stroke-2024" sheetId="22" r:id="rId19"/>
    <sheet name="COPD-2024" sheetId="23" r:id="rId20"/>
    <sheet name="LRI-2024" sheetId="25" r:id="rId21"/>
    <sheet name="Mortality cases-2024" sheetId="26" r:id="rId22"/>
    <sheet name="Damage Cost-2024" sheetId="32" r:id="rId23"/>
    <sheet name="Final-Result" sheetId="33" r:id="rId24"/>
  </sheets>
  <calcPr calcId="144525"/>
</workbook>
</file>

<file path=xl/calcChain.xml><?xml version="1.0" encoding="utf-8"?>
<calcChain xmlns="http://schemas.openxmlformats.org/spreadsheetml/2006/main">
  <c r="F3" i="33" l="1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2" i="33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" i="32"/>
  <c r="O33" i="32"/>
  <c r="R33" i="32" s="1"/>
  <c r="O32" i="32"/>
  <c r="R32" i="32" s="1"/>
  <c r="W32" i="32" s="1"/>
  <c r="W31" i="32"/>
  <c r="O31" i="32"/>
  <c r="R31" i="32" s="1"/>
  <c r="W30" i="32"/>
  <c r="S30" i="32"/>
  <c r="O30" i="32"/>
  <c r="R30" i="32" s="1"/>
  <c r="O29" i="32"/>
  <c r="R29" i="32" s="1"/>
  <c r="W29" i="32" s="1"/>
  <c r="S28" i="32"/>
  <c r="O28" i="32"/>
  <c r="R28" i="32" s="1"/>
  <c r="W28" i="32" s="1"/>
  <c r="W27" i="32"/>
  <c r="O27" i="32"/>
  <c r="R27" i="32" s="1"/>
  <c r="S26" i="32"/>
  <c r="O26" i="32"/>
  <c r="R26" i="32" s="1"/>
  <c r="O25" i="32"/>
  <c r="R25" i="32" s="1"/>
  <c r="W25" i="32" s="1"/>
  <c r="S24" i="32"/>
  <c r="O24" i="32"/>
  <c r="R24" i="32" s="1"/>
  <c r="W24" i="32" s="1"/>
  <c r="W23" i="32"/>
  <c r="O23" i="32"/>
  <c r="R23" i="32" s="1"/>
  <c r="S22" i="32"/>
  <c r="O22" i="32"/>
  <c r="R22" i="32" s="1"/>
  <c r="O21" i="32"/>
  <c r="R21" i="32" s="1"/>
  <c r="W21" i="32" s="1"/>
  <c r="S20" i="32"/>
  <c r="O20" i="32"/>
  <c r="R20" i="32" s="1"/>
  <c r="W20" i="32" s="1"/>
  <c r="W19" i="32"/>
  <c r="O19" i="32"/>
  <c r="R19" i="32" s="1"/>
  <c r="O18" i="32"/>
  <c r="R18" i="32" s="1"/>
  <c r="W17" i="32"/>
  <c r="S17" i="32"/>
  <c r="O17" i="32"/>
  <c r="R17" i="32" s="1"/>
  <c r="T17" i="32" s="1"/>
  <c r="O16" i="32"/>
  <c r="R16" i="32" s="1"/>
  <c r="W16" i="32" s="1"/>
  <c r="W15" i="32"/>
  <c r="T15" i="32"/>
  <c r="S15" i="32"/>
  <c r="O15" i="32"/>
  <c r="R15" i="32" s="1"/>
  <c r="O14" i="32"/>
  <c r="R14" i="32" s="1"/>
  <c r="W13" i="32"/>
  <c r="S13" i="32"/>
  <c r="O13" i="32"/>
  <c r="R13" i="32" s="1"/>
  <c r="T13" i="32" s="1"/>
  <c r="O12" i="32"/>
  <c r="R12" i="32" s="1"/>
  <c r="W12" i="32" s="1"/>
  <c r="W11" i="32"/>
  <c r="S11" i="32"/>
  <c r="O11" i="32"/>
  <c r="R11" i="32" s="1"/>
  <c r="O10" i="32"/>
  <c r="R10" i="32" s="1"/>
  <c r="W9" i="32"/>
  <c r="S9" i="32"/>
  <c r="O9" i="32"/>
  <c r="R9" i="32" s="1"/>
  <c r="T9" i="32" s="1"/>
  <c r="O8" i="32"/>
  <c r="R8" i="32" s="1"/>
  <c r="W8" i="32" s="1"/>
  <c r="W7" i="32"/>
  <c r="S7" i="32"/>
  <c r="O7" i="32"/>
  <c r="R7" i="32" s="1"/>
  <c r="O6" i="32"/>
  <c r="R6" i="32" s="1"/>
  <c r="X6" i="32" s="1"/>
  <c r="W5" i="32"/>
  <c r="S5" i="32"/>
  <c r="O5" i="32"/>
  <c r="R5" i="32" s="1"/>
  <c r="T5" i="32" s="1"/>
  <c r="O4" i="32"/>
  <c r="R4" i="32" s="1"/>
  <c r="X4" i="32" s="1"/>
  <c r="W3" i="32"/>
  <c r="S3" i="32"/>
  <c r="O3" i="32"/>
  <c r="R3" i="32" s="1"/>
  <c r="B6" i="26"/>
  <c r="B5" i="26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7" i="15"/>
  <c r="J28" i="15"/>
  <c r="J29" i="15"/>
  <c r="J30" i="15"/>
  <c r="J31" i="15"/>
  <c r="J32" i="15"/>
  <c r="J2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7" i="15"/>
  <c r="R28" i="15"/>
  <c r="R29" i="15"/>
  <c r="R30" i="15"/>
  <c r="R31" i="15"/>
  <c r="R3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2" i="15"/>
  <c r="R26" i="15" l="1"/>
  <c r="T4" i="32"/>
  <c r="T8" i="32"/>
  <c r="V14" i="32"/>
  <c r="U14" i="32"/>
  <c r="T16" i="32"/>
  <c r="V18" i="32"/>
  <c r="U18" i="32"/>
  <c r="X18" i="32"/>
  <c r="V19" i="32"/>
  <c r="X19" i="32"/>
  <c r="T19" i="32"/>
  <c r="U19" i="32"/>
  <c r="V23" i="32"/>
  <c r="X23" i="32"/>
  <c r="U23" i="32"/>
  <c r="T23" i="32"/>
  <c r="V27" i="32"/>
  <c r="X27" i="32"/>
  <c r="U27" i="32"/>
  <c r="T27" i="32"/>
  <c r="V31" i="32"/>
  <c r="X31" i="32"/>
  <c r="T31" i="32"/>
  <c r="U31" i="32"/>
  <c r="S32" i="32"/>
  <c r="V6" i="32"/>
  <c r="U6" i="32"/>
  <c r="V10" i="32"/>
  <c r="U10" i="32"/>
  <c r="X10" i="32"/>
  <c r="T12" i="32"/>
  <c r="X14" i="32"/>
  <c r="V3" i="32"/>
  <c r="U3" i="32"/>
  <c r="X3" i="32"/>
  <c r="W4" i="32"/>
  <c r="S6" i="32"/>
  <c r="V7" i="32"/>
  <c r="U7" i="32"/>
  <c r="X7" i="32"/>
  <c r="S10" i="32"/>
  <c r="V11" i="32"/>
  <c r="U11" i="32"/>
  <c r="X11" i="32"/>
  <c r="S14" i="32"/>
  <c r="V15" i="32"/>
  <c r="U15" i="32"/>
  <c r="X15" i="32"/>
  <c r="S18" i="32"/>
  <c r="S19" i="32"/>
  <c r="V22" i="32"/>
  <c r="X22" i="32"/>
  <c r="U22" i="32"/>
  <c r="T22" i="32"/>
  <c r="S23" i="32"/>
  <c r="V26" i="32"/>
  <c r="X26" i="32"/>
  <c r="T26" i="32"/>
  <c r="U26" i="32"/>
  <c r="S27" i="32"/>
  <c r="V30" i="32"/>
  <c r="X30" i="32"/>
  <c r="T30" i="32"/>
  <c r="U30" i="32"/>
  <c r="S31" i="32"/>
  <c r="V8" i="32"/>
  <c r="U8" i="32"/>
  <c r="X8" i="32"/>
  <c r="T10" i="32"/>
  <c r="T14" i="32"/>
  <c r="V16" i="32"/>
  <c r="U16" i="32"/>
  <c r="X16" i="32"/>
  <c r="T18" i="32"/>
  <c r="V21" i="32"/>
  <c r="X21" i="32"/>
  <c r="U21" i="32"/>
  <c r="T21" i="32"/>
  <c r="V25" i="32"/>
  <c r="T25" i="32"/>
  <c r="U25" i="32"/>
  <c r="X25" i="32"/>
  <c r="V29" i="32"/>
  <c r="X29" i="32"/>
  <c r="T29" i="32"/>
  <c r="U29" i="32"/>
  <c r="X33" i="32"/>
  <c r="W33" i="32"/>
  <c r="V33" i="32"/>
  <c r="T33" i="32"/>
  <c r="U33" i="32"/>
  <c r="V4" i="32"/>
  <c r="U4" i="32"/>
  <c r="T6" i="32"/>
  <c r="V12" i="32"/>
  <c r="U12" i="32"/>
  <c r="X12" i="32"/>
  <c r="T3" i="32"/>
  <c r="S4" i="32"/>
  <c r="V5" i="32"/>
  <c r="U5" i="32"/>
  <c r="X5" i="32"/>
  <c r="W6" i="32"/>
  <c r="T7" i="32"/>
  <c r="S8" i="32"/>
  <c r="V9" i="32"/>
  <c r="U9" i="32"/>
  <c r="X9" i="32"/>
  <c r="W10" i="32"/>
  <c r="T11" i="32"/>
  <c r="S12" i="32"/>
  <c r="V13" i="32"/>
  <c r="U13" i="32"/>
  <c r="X13" i="32"/>
  <c r="W14" i="32"/>
  <c r="S16" i="32"/>
  <c r="V17" i="32"/>
  <c r="U17" i="32"/>
  <c r="X17" i="32"/>
  <c r="W18" i="32"/>
  <c r="V20" i="32"/>
  <c r="X20" i="32"/>
  <c r="U20" i="32"/>
  <c r="T20" i="32"/>
  <c r="S21" i="32"/>
  <c r="W22" i="32"/>
  <c r="V24" i="32"/>
  <c r="T24" i="32"/>
  <c r="U24" i="32"/>
  <c r="X24" i="32"/>
  <c r="S25" i="32"/>
  <c r="W26" i="32"/>
  <c r="V28" i="32"/>
  <c r="T28" i="32"/>
  <c r="U28" i="32"/>
  <c r="X28" i="32"/>
  <c r="S29" i="32"/>
  <c r="V32" i="32"/>
  <c r="T32" i="32"/>
  <c r="U32" i="32"/>
  <c r="X32" i="32"/>
  <c r="S33" i="32"/>
  <c r="T8" i="30"/>
  <c r="T12" i="30"/>
  <c r="T16" i="30"/>
  <c r="T20" i="30"/>
  <c r="T24" i="30"/>
  <c r="T28" i="30"/>
  <c r="T32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2" i="30"/>
  <c r="R3" i="30"/>
  <c r="T3" i="30" s="1"/>
  <c r="R4" i="30"/>
  <c r="T4" i="30" s="1"/>
  <c r="R5" i="30"/>
  <c r="T5" i="30" s="1"/>
  <c r="R6" i="30"/>
  <c r="T6" i="30" s="1"/>
  <c r="R7" i="30"/>
  <c r="T7" i="30" s="1"/>
  <c r="R8" i="30"/>
  <c r="R9" i="30"/>
  <c r="T9" i="30" s="1"/>
  <c r="R10" i="30"/>
  <c r="T10" i="30" s="1"/>
  <c r="R11" i="30"/>
  <c r="T11" i="30" s="1"/>
  <c r="R12" i="30"/>
  <c r="R13" i="30"/>
  <c r="T13" i="30" s="1"/>
  <c r="R14" i="30"/>
  <c r="T14" i="30" s="1"/>
  <c r="R15" i="30"/>
  <c r="T15" i="30" s="1"/>
  <c r="R16" i="30"/>
  <c r="R17" i="30"/>
  <c r="T17" i="30" s="1"/>
  <c r="R18" i="30"/>
  <c r="T18" i="30" s="1"/>
  <c r="R19" i="30"/>
  <c r="T19" i="30" s="1"/>
  <c r="R20" i="30"/>
  <c r="R21" i="30"/>
  <c r="T21" i="30" s="1"/>
  <c r="R22" i="30"/>
  <c r="T22" i="30" s="1"/>
  <c r="R23" i="30"/>
  <c r="T23" i="30" s="1"/>
  <c r="R24" i="30"/>
  <c r="R25" i="30"/>
  <c r="T25" i="30" s="1"/>
  <c r="R26" i="30"/>
  <c r="T26" i="30" s="1"/>
  <c r="R27" i="30"/>
  <c r="T27" i="30" s="1"/>
  <c r="R28" i="30"/>
  <c r="R29" i="30"/>
  <c r="T29" i="30" s="1"/>
  <c r="R30" i="30"/>
  <c r="T30" i="30" s="1"/>
  <c r="R31" i="30"/>
  <c r="T31" i="30" s="1"/>
  <c r="R32" i="30"/>
  <c r="R2" i="30"/>
  <c r="T2" i="30" s="1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2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2" i="30"/>
  <c r="Y19" i="32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M33" i="27" s="1"/>
  <c r="E3" i="27"/>
  <c r="M3" i="27" s="1"/>
  <c r="M32" i="27"/>
  <c r="M31" i="27"/>
  <c r="M30" i="27"/>
  <c r="S30" i="27" s="1"/>
  <c r="M29" i="27"/>
  <c r="M28" i="27"/>
  <c r="S28" i="27" s="1"/>
  <c r="M27" i="27"/>
  <c r="M26" i="27"/>
  <c r="S26" i="27" s="1"/>
  <c r="M25" i="27"/>
  <c r="M24" i="27"/>
  <c r="R24" i="27" s="1"/>
  <c r="M23" i="27"/>
  <c r="M22" i="27"/>
  <c r="S22" i="27" s="1"/>
  <c r="M21" i="27"/>
  <c r="M20" i="27"/>
  <c r="S20" i="27" s="1"/>
  <c r="M19" i="27"/>
  <c r="M18" i="27"/>
  <c r="S18" i="27" s="1"/>
  <c r="M17" i="27"/>
  <c r="M16" i="27"/>
  <c r="S16" i="27" s="1"/>
  <c r="M15" i="27"/>
  <c r="M14" i="27"/>
  <c r="S14" i="27" s="1"/>
  <c r="M13" i="27"/>
  <c r="M12" i="27"/>
  <c r="S12" i="27" s="1"/>
  <c r="M11" i="27"/>
  <c r="M10" i="27"/>
  <c r="S10" i="27" s="1"/>
  <c r="M9" i="27"/>
  <c r="M8" i="27"/>
  <c r="S8" i="27" s="1"/>
  <c r="M7" i="27"/>
  <c r="M6" i="27"/>
  <c r="S6" i="27" s="1"/>
  <c r="M5" i="27"/>
  <c r="M4" i="27"/>
  <c r="R4" i="27" s="1"/>
  <c r="S7" i="27" l="1"/>
  <c r="N7" i="27"/>
  <c r="O7" i="27" s="1"/>
  <c r="P7" i="27" s="1"/>
  <c r="R7" i="27"/>
  <c r="N15" i="27"/>
  <c r="O15" i="27" s="1"/>
  <c r="P15" i="27" s="1"/>
  <c r="S15" i="27"/>
  <c r="R15" i="27"/>
  <c r="N23" i="27"/>
  <c r="O23" i="27" s="1"/>
  <c r="P23" i="27" s="1"/>
  <c r="S23" i="27"/>
  <c r="R23" i="27"/>
  <c r="N31" i="27"/>
  <c r="O31" i="27" s="1"/>
  <c r="P31" i="27" s="1"/>
  <c r="S31" i="27"/>
  <c r="R31" i="27"/>
  <c r="R5" i="27"/>
  <c r="S5" i="27"/>
  <c r="N5" i="27"/>
  <c r="O5" i="27" s="1"/>
  <c r="P5" i="27" s="1"/>
  <c r="N13" i="27"/>
  <c r="O13" i="27" s="1"/>
  <c r="P13" i="27" s="1"/>
  <c r="R13" i="27"/>
  <c r="S13" i="27"/>
  <c r="S21" i="27"/>
  <c r="R21" i="27"/>
  <c r="N21" i="27"/>
  <c r="O21" i="27" s="1"/>
  <c r="P21" i="27" s="1"/>
  <c r="N29" i="27"/>
  <c r="O29" i="27" s="1"/>
  <c r="P29" i="27" s="1"/>
  <c r="R29" i="27"/>
  <c r="S29" i="27"/>
  <c r="R32" i="27"/>
  <c r="S32" i="27"/>
  <c r="N32" i="27"/>
  <c r="O32" i="27" s="1"/>
  <c r="P32" i="27" s="1"/>
  <c r="N9" i="27"/>
  <c r="O9" i="27" s="1"/>
  <c r="P9" i="27" s="1"/>
  <c r="R9" i="27"/>
  <c r="S9" i="27"/>
  <c r="S17" i="27"/>
  <c r="R17" i="27"/>
  <c r="N17" i="27"/>
  <c r="O17" i="27" s="1"/>
  <c r="P17" i="27" s="1"/>
  <c r="S25" i="27"/>
  <c r="R25" i="27"/>
  <c r="N25" i="27"/>
  <c r="O25" i="27" s="1"/>
  <c r="P25" i="27" s="1"/>
  <c r="S3" i="27"/>
  <c r="R3" i="27"/>
  <c r="N3" i="27"/>
  <c r="O3" i="27" s="1"/>
  <c r="P3" i="27" s="1"/>
  <c r="S11" i="27"/>
  <c r="N11" i="27"/>
  <c r="O11" i="27" s="1"/>
  <c r="P11" i="27" s="1"/>
  <c r="R11" i="27"/>
  <c r="N19" i="27"/>
  <c r="O19" i="27" s="1"/>
  <c r="P19" i="27" s="1"/>
  <c r="S19" i="27"/>
  <c r="R19" i="27"/>
  <c r="N27" i="27"/>
  <c r="O27" i="27" s="1"/>
  <c r="P27" i="27" s="1"/>
  <c r="S27" i="27"/>
  <c r="R27" i="27"/>
  <c r="S33" i="27"/>
  <c r="N33" i="27"/>
  <c r="O33" i="27" s="1"/>
  <c r="P33" i="27" s="1"/>
  <c r="R33" i="27"/>
  <c r="R8" i="27"/>
  <c r="R12" i="27"/>
  <c r="R16" i="27"/>
  <c r="R20" i="27"/>
  <c r="R28" i="27"/>
  <c r="N4" i="27"/>
  <c r="O4" i="27" s="1"/>
  <c r="P4" i="27" s="1"/>
  <c r="S4" i="27"/>
  <c r="N8" i="27"/>
  <c r="O8" i="27" s="1"/>
  <c r="P8" i="27" s="1"/>
  <c r="N12" i="27"/>
  <c r="O12" i="27" s="1"/>
  <c r="P12" i="27" s="1"/>
  <c r="N16" i="27"/>
  <c r="O16" i="27" s="1"/>
  <c r="P16" i="27" s="1"/>
  <c r="N20" i="27"/>
  <c r="O20" i="27" s="1"/>
  <c r="P20" i="27" s="1"/>
  <c r="N24" i="27"/>
  <c r="O24" i="27" s="1"/>
  <c r="P24" i="27" s="1"/>
  <c r="S24" i="27"/>
  <c r="N28" i="27"/>
  <c r="O28" i="27" s="1"/>
  <c r="P28" i="27" s="1"/>
  <c r="R6" i="27"/>
  <c r="R18" i="27"/>
  <c r="R22" i="27"/>
  <c r="R26" i="27"/>
  <c r="R10" i="27"/>
  <c r="R14" i="27"/>
  <c r="R30" i="27"/>
  <c r="N6" i="27"/>
  <c r="O6" i="27" s="1"/>
  <c r="P6" i="27" s="1"/>
  <c r="N10" i="27"/>
  <c r="O10" i="27" s="1"/>
  <c r="P10" i="27" s="1"/>
  <c r="N14" i="27"/>
  <c r="O14" i="27" s="1"/>
  <c r="P14" i="27" s="1"/>
  <c r="N18" i="27"/>
  <c r="O18" i="27" s="1"/>
  <c r="P18" i="27" s="1"/>
  <c r="N22" i="27"/>
  <c r="O22" i="27" s="1"/>
  <c r="P22" i="27" s="1"/>
  <c r="N26" i="27"/>
  <c r="O26" i="27" s="1"/>
  <c r="P26" i="27" s="1"/>
  <c r="N30" i="27"/>
  <c r="O30" i="27" s="1"/>
  <c r="P30" i="27" s="1"/>
  <c r="H32" i="26" l="1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" i="25"/>
  <c r="M3" i="25" s="1"/>
  <c r="E4" i="24"/>
  <c r="M4" i="24" s="1"/>
  <c r="Q4" i="24" s="1"/>
  <c r="E5" i="24"/>
  <c r="E6" i="24"/>
  <c r="M6" i="24" s="1"/>
  <c r="R6" i="24" s="1"/>
  <c r="E7" i="24"/>
  <c r="E8" i="24"/>
  <c r="M8" i="24" s="1"/>
  <c r="Q8" i="24" s="1"/>
  <c r="E9" i="24"/>
  <c r="E10" i="24"/>
  <c r="M10" i="24" s="1"/>
  <c r="R10" i="24" s="1"/>
  <c r="E11" i="24"/>
  <c r="E12" i="24"/>
  <c r="M12" i="24" s="1"/>
  <c r="Q12" i="24" s="1"/>
  <c r="E13" i="24"/>
  <c r="E14" i="24"/>
  <c r="M14" i="24" s="1"/>
  <c r="R14" i="24" s="1"/>
  <c r="E15" i="24"/>
  <c r="E16" i="24"/>
  <c r="M16" i="24" s="1"/>
  <c r="Q16" i="24" s="1"/>
  <c r="E17" i="24"/>
  <c r="E18" i="24"/>
  <c r="M18" i="24" s="1"/>
  <c r="R18" i="24" s="1"/>
  <c r="E19" i="24"/>
  <c r="E20" i="24"/>
  <c r="M20" i="24" s="1"/>
  <c r="Q20" i="24" s="1"/>
  <c r="E21" i="24"/>
  <c r="E22" i="24"/>
  <c r="M22" i="24" s="1"/>
  <c r="R22" i="24" s="1"/>
  <c r="E23" i="24"/>
  <c r="E24" i="24"/>
  <c r="M24" i="24" s="1"/>
  <c r="Q24" i="24" s="1"/>
  <c r="E25" i="24"/>
  <c r="E26" i="24"/>
  <c r="M26" i="24" s="1"/>
  <c r="R26" i="24" s="1"/>
  <c r="E27" i="24"/>
  <c r="E28" i="24"/>
  <c r="M28" i="24" s="1"/>
  <c r="Q28" i="24" s="1"/>
  <c r="E29" i="24"/>
  <c r="E30" i="24"/>
  <c r="M30" i="24" s="1"/>
  <c r="R30" i="24" s="1"/>
  <c r="E31" i="24"/>
  <c r="E32" i="24"/>
  <c r="M32" i="24" s="1"/>
  <c r="Q32" i="24" s="1"/>
  <c r="E33" i="24"/>
  <c r="E3" i="24"/>
  <c r="M3" i="24" s="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" i="23"/>
  <c r="M3" i="23" s="1"/>
  <c r="Q3" i="23" s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" i="22"/>
  <c r="M3" i="22" s="1"/>
  <c r="E12" i="21"/>
  <c r="M12" i="21" s="1"/>
  <c r="S12" i="21" s="1"/>
  <c r="E4" i="21"/>
  <c r="M4" i="21" s="1"/>
  <c r="S4" i="21" s="1"/>
  <c r="E5" i="21"/>
  <c r="E6" i="21"/>
  <c r="M6" i="21" s="1"/>
  <c r="S6" i="21" s="1"/>
  <c r="E7" i="21"/>
  <c r="E8" i="21"/>
  <c r="M8" i="21" s="1"/>
  <c r="S8" i="21" s="1"/>
  <c r="E9" i="21"/>
  <c r="E10" i="21"/>
  <c r="M10" i="21" s="1"/>
  <c r="S10" i="21" s="1"/>
  <c r="E11" i="21"/>
  <c r="E13" i="21"/>
  <c r="E14" i="21"/>
  <c r="M14" i="21" s="1"/>
  <c r="S14" i="21" s="1"/>
  <c r="E15" i="21"/>
  <c r="E16" i="21"/>
  <c r="M16" i="21" s="1"/>
  <c r="S16" i="21" s="1"/>
  <c r="E17" i="21"/>
  <c r="E18" i="21"/>
  <c r="M18" i="21" s="1"/>
  <c r="S18" i="21" s="1"/>
  <c r="E19" i="21"/>
  <c r="E20" i="21"/>
  <c r="M20" i="21" s="1"/>
  <c r="S20" i="21" s="1"/>
  <c r="E21" i="21"/>
  <c r="E22" i="21"/>
  <c r="M22" i="21" s="1"/>
  <c r="S22" i="21" s="1"/>
  <c r="E23" i="21"/>
  <c r="E24" i="21"/>
  <c r="M24" i="21" s="1"/>
  <c r="R24" i="21" s="1"/>
  <c r="E25" i="21"/>
  <c r="E26" i="21"/>
  <c r="M26" i="21" s="1"/>
  <c r="S26" i="21" s="1"/>
  <c r="E27" i="21"/>
  <c r="E28" i="21"/>
  <c r="M28" i="21" s="1"/>
  <c r="R28" i="21" s="1"/>
  <c r="E29" i="21"/>
  <c r="E30" i="21"/>
  <c r="M30" i="21" s="1"/>
  <c r="S30" i="21" s="1"/>
  <c r="E31" i="21"/>
  <c r="E32" i="21"/>
  <c r="M32" i="21" s="1"/>
  <c r="R32" i="21" s="1"/>
  <c r="E33" i="21"/>
  <c r="E3" i="21"/>
  <c r="M3" i="21" s="1"/>
  <c r="M33" i="25"/>
  <c r="M32" i="25"/>
  <c r="M31" i="25"/>
  <c r="M30" i="25"/>
  <c r="R30" i="25" s="1"/>
  <c r="M29" i="25"/>
  <c r="M28" i="25"/>
  <c r="M27" i="25"/>
  <c r="M26" i="25"/>
  <c r="R26" i="25" s="1"/>
  <c r="M25" i="25"/>
  <c r="M24" i="25"/>
  <c r="M23" i="25"/>
  <c r="M22" i="25"/>
  <c r="R22" i="25" s="1"/>
  <c r="M21" i="25"/>
  <c r="M20" i="25"/>
  <c r="M19" i="25"/>
  <c r="M18" i="25"/>
  <c r="R18" i="25" s="1"/>
  <c r="M17" i="25"/>
  <c r="M16" i="25"/>
  <c r="M15" i="25"/>
  <c r="M14" i="25"/>
  <c r="R14" i="25" s="1"/>
  <c r="M13" i="25"/>
  <c r="M12" i="25"/>
  <c r="M11" i="25"/>
  <c r="M10" i="25"/>
  <c r="R10" i="25" s="1"/>
  <c r="M9" i="25"/>
  <c r="M8" i="25"/>
  <c r="M7" i="25"/>
  <c r="M6" i="25"/>
  <c r="R6" i="25" s="1"/>
  <c r="M5" i="25"/>
  <c r="M4" i="25"/>
  <c r="M33" i="24"/>
  <c r="M31" i="24"/>
  <c r="M29" i="24"/>
  <c r="M27" i="24"/>
  <c r="M25" i="24"/>
  <c r="M23" i="24"/>
  <c r="M21" i="24"/>
  <c r="M19" i="24"/>
  <c r="M17" i="24"/>
  <c r="M15" i="24"/>
  <c r="M13" i="24"/>
  <c r="M11" i="24"/>
  <c r="M9" i="24"/>
  <c r="M7" i="24"/>
  <c r="M5" i="24"/>
  <c r="M33" i="23"/>
  <c r="M32" i="23"/>
  <c r="M31" i="23"/>
  <c r="R31" i="23" s="1"/>
  <c r="M30" i="23"/>
  <c r="M29" i="23"/>
  <c r="M28" i="23"/>
  <c r="M27" i="23"/>
  <c r="Q27" i="23" s="1"/>
  <c r="M26" i="23"/>
  <c r="M25" i="23"/>
  <c r="M24" i="23"/>
  <c r="M23" i="23"/>
  <c r="Q23" i="23" s="1"/>
  <c r="M22" i="23"/>
  <c r="M21" i="23"/>
  <c r="M20" i="23"/>
  <c r="M19" i="23"/>
  <c r="R19" i="23" s="1"/>
  <c r="M18" i="23"/>
  <c r="M17" i="23"/>
  <c r="M16" i="23"/>
  <c r="M15" i="23"/>
  <c r="R15" i="23" s="1"/>
  <c r="M14" i="23"/>
  <c r="M13" i="23"/>
  <c r="M12" i="23"/>
  <c r="M11" i="23"/>
  <c r="R11" i="23" s="1"/>
  <c r="M10" i="23"/>
  <c r="M9" i="23"/>
  <c r="M8" i="23"/>
  <c r="M7" i="23"/>
  <c r="Q7" i="23" s="1"/>
  <c r="M6" i="23"/>
  <c r="M5" i="23"/>
  <c r="M4" i="23"/>
  <c r="M33" i="22"/>
  <c r="M32" i="22"/>
  <c r="Q32" i="22" s="1"/>
  <c r="M31" i="22"/>
  <c r="M30" i="22"/>
  <c r="R30" i="22" s="1"/>
  <c r="M29" i="22"/>
  <c r="M28" i="22"/>
  <c r="Q28" i="22" s="1"/>
  <c r="M27" i="22"/>
  <c r="M26" i="22"/>
  <c r="R26" i="22" s="1"/>
  <c r="M25" i="22"/>
  <c r="M24" i="22"/>
  <c r="Q24" i="22" s="1"/>
  <c r="M23" i="22"/>
  <c r="M22" i="22"/>
  <c r="R22" i="22" s="1"/>
  <c r="M21" i="22"/>
  <c r="M20" i="22"/>
  <c r="R20" i="22" s="1"/>
  <c r="M19" i="22"/>
  <c r="M18" i="22"/>
  <c r="R18" i="22" s="1"/>
  <c r="M17" i="22"/>
  <c r="M16" i="22"/>
  <c r="R16" i="22" s="1"/>
  <c r="M15" i="22"/>
  <c r="M14" i="22"/>
  <c r="R14" i="22" s="1"/>
  <c r="M13" i="22"/>
  <c r="M12" i="22"/>
  <c r="R12" i="22" s="1"/>
  <c r="M11" i="22"/>
  <c r="M10" i="22"/>
  <c r="R10" i="22" s="1"/>
  <c r="M9" i="22"/>
  <c r="M8" i="22"/>
  <c r="Q8" i="22" s="1"/>
  <c r="M7" i="22"/>
  <c r="M6" i="22"/>
  <c r="R6" i="22" s="1"/>
  <c r="M5" i="22"/>
  <c r="M4" i="22"/>
  <c r="R4" i="22" s="1"/>
  <c r="M33" i="21"/>
  <c r="M31" i="21"/>
  <c r="M29" i="21"/>
  <c r="M27" i="21"/>
  <c r="M25" i="21"/>
  <c r="M23" i="21"/>
  <c r="M21" i="21"/>
  <c r="M19" i="21"/>
  <c r="M17" i="21"/>
  <c r="M15" i="21"/>
  <c r="M13" i="21"/>
  <c r="M11" i="21"/>
  <c r="M9" i="21"/>
  <c r="M7" i="21"/>
  <c r="M5" i="21"/>
  <c r="R5" i="25" l="1"/>
  <c r="N5" i="25"/>
  <c r="O5" i="25" s="1"/>
  <c r="P5" i="25" s="1"/>
  <c r="Q5" i="25"/>
  <c r="Q8" i="25"/>
  <c r="R8" i="25"/>
  <c r="N8" i="25"/>
  <c r="O8" i="25" s="1"/>
  <c r="P8" i="25" s="1"/>
  <c r="R11" i="25"/>
  <c r="N11" i="25"/>
  <c r="O11" i="25" s="1"/>
  <c r="P11" i="25" s="1"/>
  <c r="Q11" i="25"/>
  <c r="R21" i="25"/>
  <c r="N21" i="25"/>
  <c r="O21" i="25" s="1"/>
  <c r="P21" i="25" s="1"/>
  <c r="Q21" i="25"/>
  <c r="Q24" i="25"/>
  <c r="R24" i="25"/>
  <c r="N24" i="25"/>
  <c r="O24" i="25" s="1"/>
  <c r="P24" i="25" s="1"/>
  <c r="R27" i="25"/>
  <c r="N27" i="25"/>
  <c r="O27" i="25" s="1"/>
  <c r="P27" i="25" s="1"/>
  <c r="Q27" i="25"/>
  <c r="R9" i="25"/>
  <c r="N9" i="25"/>
  <c r="O9" i="25" s="1"/>
  <c r="P9" i="25" s="1"/>
  <c r="Q9" i="25"/>
  <c r="Q12" i="25"/>
  <c r="R12" i="25"/>
  <c r="N12" i="25"/>
  <c r="O12" i="25" s="1"/>
  <c r="P12" i="25" s="1"/>
  <c r="R15" i="25"/>
  <c r="N15" i="25"/>
  <c r="O15" i="25" s="1"/>
  <c r="P15" i="25" s="1"/>
  <c r="Q15" i="25"/>
  <c r="R25" i="25"/>
  <c r="N25" i="25"/>
  <c r="O25" i="25" s="1"/>
  <c r="P25" i="25" s="1"/>
  <c r="Q25" i="25"/>
  <c r="Q28" i="25"/>
  <c r="R28" i="25"/>
  <c r="N28" i="25"/>
  <c r="O28" i="25" s="1"/>
  <c r="P28" i="25" s="1"/>
  <c r="R31" i="25"/>
  <c r="N31" i="25"/>
  <c r="O31" i="25" s="1"/>
  <c r="P31" i="25" s="1"/>
  <c r="Q31" i="25"/>
  <c r="R3" i="25"/>
  <c r="N3" i="25"/>
  <c r="O3" i="25" s="1"/>
  <c r="P3" i="25" s="1"/>
  <c r="Q3" i="25"/>
  <c r="R13" i="25"/>
  <c r="N13" i="25"/>
  <c r="O13" i="25" s="1"/>
  <c r="P13" i="25" s="1"/>
  <c r="Q13" i="25"/>
  <c r="Q16" i="25"/>
  <c r="R16" i="25"/>
  <c r="N16" i="25"/>
  <c r="O16" i="25" s="1"/>
  <c r="P16" i="25" s="1"/>
  <c r="R19" i="25"/>
  <c r="N19" i="25"/>
  <c r="O19" i="25" s="1"/>
  <c r="P19" i="25" s="1"/>
  <c r="Q19" i="25"/>
  <c r="R29" i="25"/>
  <c r="N29" i="25"/>
  <c r="O29" i="25" s="1"/>
  <c r="P29" i="25" s="1"/>
  <c r="Q29" i="25"/>
  <c r="Q32" i="25"/>
  <c r="R32" i="25"/>
  <c r="N32" i="25"/>
  <c r="O32" i="25" s="1"/>
  <c r="P32" i="25" s="1"/>
  <c r="Q4" i="25"/>
  <c r="R4" i="25"/>
  <c r="N4" i="25"/>
  <c r="O4" i="25" s="1"/>
  <c r="P4" i="25" s="1"/>
  <c r="R7" i="25"/>
  <c r="N7" i="25"/>
  <c r="O7" i="25" s="1"/>
  <c r="P7" i="25" s="1"/>
  <c r="Q7" i="25"/>
  <c r="R17" i="25"/>
  <c r="N17" i="25"/>
  <c r="O17" i="25" s="1"/>
  <c r="P17" i="25" s="1"/>
  <c r="Q17" i="25"/>
  <c r="Q20" i="25"/>
  <c r="R20" i="25"/>
  <c r="N20" i="25"/>
  <c r="O20" i="25" s="1"/>
  <c r="P20" i="25" s="1"/>
  <c r="R23" i="25"/>
  <c r="N23" i="25"/>
  <c r="O23" i="25" s="1"/>
  <c r="P23" i="25" s="1"/>
  <c r="Q23" i="25"/>
  <c r="R33" i="25"/>
  <c r="N33" i="25"/>
  <c r="O33" i="25" s="1"/>
  <c r="P33" i="25" s="1"/>
  <c r="Q33" i="25"/>
  <c r="Q6" i="25"/>
  <c r="Q10" i="25"/>
  <c r="Q14" i="25"/>
  <c r="Q18" i="25"/>
  <c r="Q22" i="25"/>
  <c r="Q26" i="25"/>
  <c r="Q30" i="25"/>
  <c r="N6" i="25"/>
  <c r="O6" i="25" s="1"/>
  <c r="P6" i="25" s="1"/>
  <c r="N10" i="25"/>
  <c r="O10" i="25" s="1"/>
  <c r="P10" i="25" s="1"/>
  <c r="N14" i="25"/>
  <c r="O14" i="25" s="1"/>
  <c r="P14" i="25" s="1"/>
  <c r="N18" i="25"/>
  <c r="O18" i="25" s="1"/>
  <c r="P18" i="25" s="1"/>
  <c r="N22" i="25"/>
  <c r="O22" i="25" s="1"/>
  <c r="P22" i="25" s="1"/>
  <c r="N26" i="25"/>
  <c r="O26" i="25" s="1"/>
  <c r="P26" i="25" s="1"/>
  <c r="N30" i="25"/>
  <c r="O30" i="25" s="1"/>
  <c r="P30" i="25" s="1"/>
  <c r="R9" i="24"/>
  <c r="N9" i="24"/>
  <c r="O9" i="24" s="1"/>
  <c r="P9" i="24" s="1"/>
  <c r="Q9" i="24"/>
  <c r="R7" i="24"/>
  <c r="N7" i="24"/>
  <c r="O7" i="24" s="1"/>
  <c r="P7" i="24" s="1"/>
  <c r="Q7" i="24"/>
  <c r="R15" i="24"/>
  <c r="N15" i="24"/>
  <c r="O15" i="24" s="1"/>
  <c r="P15" i="24" s="1"/>
  <c r="Q15" i="24"/>
  <c r="R23" i="24"/>
  <c r="N23" i="24"/>
  <c r="O23" i="24" s="1"/>
  <c r="P23" i="24" s="1"/>
  <c r="Q23" i="24"/>
  <c r="R31" i="24"/>
  <c r="N31" i="24"/>
  <c r="O31" i="24" s="1"/>
  <c r="P31" i="24" s="1"/>
  <c r="Q31" i="24"/>
  <c r="R5" i="24"/>
  <c r="N5" i="24"/>
  <c r="O5" i="24" s="1"/>
  <c r="P5" i="24" s="1"/>
  <c r="Q5" i="24"/>
  <c r="R13" i="24"/>
  <c r="N13" i="24"/>
  <c r="O13" i="24" s="1"/>
  <c r="P13" i="24" s="1"/>
  <c r="Q13" i="24"/>
  <c r="R21" i="24"/>
  <c r="N21" i="24"/>
  <c r="O21" i="24" s="1"/>
  <c r="P21" i="24" s="1"/>
  <c r="Q21" i="24"/>
  <c r="R29" i="24"/>
  <c r="N29" i="24"/>
  <c r="O29" i="24" s="1"/>
  <c r="P29" i="24" s="1"/>
  <c r="Q29" i="24"/>
  <c r="R3" i="24"/>
  <c r="N3" i="24"/>
  <c r="O3" i="24" s="1"/>
  <c r="P3" i="24" s="1"/>
  <c r="Q3" i="24"/>
  <c r="R11" i="24"/>
  <c r="N11" i="24"/>
  <c r="O11" i="24" s="1"/>
  <c r="P11" i="24" s="1"/>
  <c r="Q11" i="24"/>
  <c r="R19" i="24"/>
  <c r="N19" i="24"/>
  <c r="O19" i="24" s="1"/>
  <c r="P19" i="24" s="1"/>
  <c r="Q19" i="24"/>
  <c r="R27" i="24"/>
  <c r="N27" i="24"/>
  <c r="O27" i="24" s="1"/>
  <c r="P27" i="24" s="1"/>
  <c r="Q27" i="24"/>
  <c r="R17" i="24"/>
  <c r="N17" i="24"/>
  <c r="O17" i="24" s="1"/>
  <c r="P17" i="24" s="1"/>
  <c r="Q17" i="24"/>
  <c r="R25" i="24"/>
  <c r="N25" i="24"/>
  <c r="O25" i="24" s="1"/>
  <c r="P25" i="24" s="1"/>
  <c r="Q25" i="24"/>
  <c r="R33" i="24"/>
  <c r="N33" i="24"/>
  <c r="O33" i="24" s="1"/>
  <c r="P33" i="24" s="1"/>
  <c r="Q33" i="24"/>
  <c r="N4" i="24"/>
  <c r="O4" i="24" s="1"/>
  <c r="P4" i="24" s="1"/>
  <c r="R4" i="24"/>
  <c r="N8" i="24"/>
  <c r="O8" i="24" s="1"/>
  <c r="P8" i="24" s="1"/>
  <c r="R8" i="24"/>
  <c r="N12" i="24"/>
  <c r="O12" i="24" s="1"/>
  <c r="P12" i="24" s="1"/>
  <c r="R12" i="24"/>
  <c r="N16" i="24"/>
  <c r="O16" i="24" s="1"/>
  <c r="P16" i="24" s="1"/>
  <c r="R16" i="24"/>
  <c r="N20" i="24"/>
  <c r="O20" i="24" s="1"/>
  <c r="P20" i="24" s="1"/>
  <c r="R20" i="24"/>
  <c r="N24" i="24"/>
  <c r="O24" i="24" s="1"/>
  <c r="P24" i="24" s="1"/>
  <c r="R24" i="24"/>
  <c r="N28" i="24"/>
  <c r="O28" i="24" s="1"/>
  <c r="P28" i="24" s="1"/>
  <c r="R28" i="24"/>
  <c r="N32" i="24"/>
  <c r="O32" i="24" s="1"/>
  <c r="P32" i="24" s="1"/>
  <c r="R32" i="24"/>
  <c r="Q6" i="24"/>
  <c r="Q10" i="24"/>
  <c r="Q14" i="24"/>
  <c r="Q18" i="24"/>
  <c r="Q22" i="24"/>
  <c r="Q26" i="24"/>
  <c r="Q30" i="24"/>
  <c r="N6" i="24"/>
  <c r="O6" i="24" s="1"/>
  <c r="P6" i="24" s="1"/>
  <c r="N10" i="24"/>
  <c r="O10" i="24" s="1"/>
  <c r="P10" i="24" s="1"/>
  <c r="N14" i="24"/>
  <c r="O14" i="24" s="1"/>
  <c r="P14" i="24" s="1"/>
  <c r="N18" i="24"/>
  <c r="O18" i="24" s="1"/>
  <c r="P18" i="24" s="1"/>
  <c r="N22" i="24"/>
  <c r="O22" i="24" s="1"/>
  <c r="P22" i="24" s="1"/>
  <c r="N26" i="24"/>
  <c r="O26" i="24" s="1"/>
  <c r="P26" i="24" s="1"/>
  <c r="N30" i="24"/>
  <c r="O30" i="24" s="1"/>
  <c r="P30" i="24" s="1"/>
  <c r="R5" i="23"/>
  <c r="N5" i="23"/>
  <c r="O5" i="23" s="1"/>
  <c r="P5" i="23" s="1"/>
  <c r="Q5" i="23"/>
  <c r="Q8" i="23"/>
  <c r="R8" i="23"/>
  <c r="N8" i="23"/>
  <c r="O8" i="23" s="1"/>
  <c r="P8" i="23" s="1"/>
  <c r="R18" i="23"/>
  <c r="N18" i="23"/>
  <c r="O18" i="23" s="1"/>
  <c r="P18" i="23" s="1"/>
  <c r="Q18" i="23"/>
  <c r="Q24" i="23"/>
  <c r="N24" i="23"/>
  <c r="O24" i="23" s="1"/>
  <c r="P24" i="23" s="1"/>
  <c r="R24" i="23"/>
  <c r="R6" i="23"/>
  <c r="N6" i="23"/>
  <c r="O6" i="23" s="1"/>
  <c r="P6" i="23" s="1"/>
  <c r="Q6" i="23"/>
  <c r="R9" i="23"/>
  <c r="N9" i="23"/>
  <c r="O9" i="23" s="1"/>
  <c r="P9" i="23" s="1"/>
  <c r="Q9" i="23"/>
  <c r="Q12" i="23"/>
  <c r="N12" i="23"/>
  <c r="O12" i="23" s="1"/>
  <c r="P12" i="23" s="1"/>
  <c r="R12" i="23"/>
  <c r="R22" i="23"/>
  <c r="N22" i="23"/>
  <c r="O22" i="23" s="1"/>
  <c r="P22" i="23" s="1"/>
  <c r="Q22" i="23"/>
  <c r="R25" i="23"/>
  <c r="N25" i="23"/>
  <c r="O25" i="23" s="1"/>
  <c r="P25" i="23" s="1"/>
  <c r="Q25" i="23"/>
  <c r="Q28" i="23"/>
  <c r="R28" i="23"/>
  <c r="N28" i="23"/>
  <c r="O28" i="23" s="1"/>
  <c r="P28" i="23" s="1"/>
  <c r="R21" i="23"/>
  <c r="N21" i="23"/>
  <c r="O21" i="23" s="1"/>
  <c r="P21" i="23" s="1"/>
  <c r="Q21" i="23"/>
  <c r="R10" i="23"/>
  <c r="N10" i="23"/>
  <c r="O10" i="23" s="1"/>
  <c r="P10" i="23" s="1"/>
  <c r="Q10" i="23"/>
  <c r="R13" i="23"/>
  <c r="N13" i="23"/>
  <c r="O13" i="23" s="1"/>
  <c r="P13" i="23" s="1"/>
  <c r="Q13" i="23"/>
  <c r="Q16" i="23"/>
  <c r="N16" i="23"/>
  <c r="O16" i="23" s="1"/>
  <c r="P16" i="23" s="1"/>
  <c r="R16" i="23"/>
  <c r="R26" i="23"/>
  <c r="N26" i="23"/>
  <c r="O26" i="23" s="1"/>
  <c r="P26" i="23" s="1"/>
  <c r="Q26" i="23"/>
  <c r="R29" i="23"/>
  <c r="N29" i="23"/>
  <c r="O29" i="23" s="1"/>
  <c r="P29" i="23" s="1"/>
  <c r="Q29" i="23"/>
  <c r="Q32" i="23"/>
  <c r="N32" i="23"/>
  <c r="O32" i="23" s="1"/>
  <c r="P32" i="23" s="1"/>
  <c r="R32" i="23"/>
  <c r="Q4" i="23"/>
  <c r="R4" i="23"/>
  <c r="N4" i="23"/>
  <c r="O4" i="23" s="1"/>
  <c r="P4" i="23" s="1"/>
  <c r="R14" i="23"/>
  <c r="N14" i="23"/>
  <c r="O14" i="23" s="1"/>
  <c r="P14" i="23" s="1"/>
  <c r="Q14" i="23"/>
  <c r="R17" i="23"/>
  <c r="N17" i="23"/>
  <c r="O17" i="23" s="1"/>
  <c r="P17" i="23" s="1"/>
  <c r="Q17" i="23"/>
  <c r="Q20" i="23"/>
  <c r="N20" i="23"/>
  <c r="O20" i="23" s="1"/>
  <c r="P20" i="23" s="1"/>
  <c r="R20" i="23"/>
  <c r="R30" i="23"/>
  <c r="N30" i="23"/>
  <c r="O30" i="23" s="1"/>
  <c r="P30" i="23" s="1"/>
  <c r="Q30" i="23"/>
  <c r="R33" i="23"/>
  <c r="N33" i="23"/>
  <c r="O33" i="23" s="1"/>
  <c r="P33" i="23" s="1"/>
  <c r="Q33" i="23"/>
  <c r="Q11" i="23"/>
  <c r="Q15" i="23"/>
  <c r="Q19" i="23"/>
  <c r="Q31" i="23"/>
  <c r="N3" i="23"/>
  <c r="O3" i="23" s="1"/>
  <c r="P3" i="23" s="1"/>
  <c r="R3" i="23"/>
  <c r="N7" i="23"/>
  <c r="O7" i="23" s="1"/>
  <c r="P7" i="23" s="1"/>
  <c r="R7" i="23"/>
  <c r="N11" i="23"/>
  <c r="O11" i="23" s="1"/>
  <c r="P11" i="23" s="1"/>
  <c r="N15" i="23"/>
  <c r="O15" i="23" s="1"/>
  <c r="P15" i="23" s="1"/>
  <c r="N19" i="23"/>
  <c r="O19" i="23" s="1"/>
  <c r="P19" i="23" s="1"/>
  <c r="N23" i="23"/>
  <c r="O23" i="23" s="1"/>
  <c r="P23" i="23" s="1"/>
  <c r="R23" i="23"/>
  <c r="N27" i="23"/>
  <c r="O27" i="23" s="1"/>
  <c r="P27" i="23" s="1"/>
  <c r="R27" i="23"/>
  <c r="N31" i="23"/>
  <c r="O31" i="23" s="1"/>
  <c r="P31" i="23" s="1"/>
  <c r="R3" i="22"/>
  <c r="N3" i="22"/>
  <c r="O3" i="22" s="1"/>
  <c r="P3" i="22" s="1"/>
  <c r="Q3" i="22"/>
  <c r="R11" i="22"/>
  <c r="N11" i="22"/>
  <c r="O11" i="22" s="1"/>
  <c r="P11" i="22" s="1"/>
  <c r="Q11" i="22"/>
  <c r="R27" i="22"/>
  <c r="N27" i="22"/>
  <c r="O27" i="22" s="1"/>
  <c r="P27" i="22" s="1"/>
  <c r="Q27" i="22"/>
  <c r="N17" i="22"/>
  <c r="O17" i="22" s="1"/>
  <c r="P17" i="22" s="1"/>
  <c r="Q17" i="22"/>
  <c r="R17" i="22"/>
  <c r="N7" i="22"/>
  <c r="O7" i="22" s="1"/>
  <c r="P7" i="22" s="1"/>
  <c r="R7" i="22"/>
  <c r="Q7" i="22"/>
  <c r="N15" i="22"/>
  <c r="O15" i="22" s="1"/>
  <c r="P15" i="22" s="1"/>
  <c r="R15" i="22"/>
  <c r="Q15" i="22"/>
  <c r="R23" i="22"/>
  <c r="N23" i="22"/>
  <c r="O23" i="22" s="1"/>
  <c r="P23" i="22" s="1"/>
  <c r="Q23" i="22"/>
  <c r="R31" i="22"/>
  <c r="N31" i="22"/>
  <c r="O31" i="22" s="1"/>
  <c r="P31" i="22" s="1"/>
  <c r="Q31" i="22"/>
  <c r="R19" i="22"/>
  <c r="N19" i="22"/>
  <c r="O19" i="22" s="1"/>
  <c r="P19" i="22" s="1"/>
  <c r="Q19" i="22"/>
  <c r="Q9" i="22"/>
  <c r="R9" i="22"/>
  <c r="N9" i="22"/>
  <c r="O9" i="22" s="1"/>
  <c r="P9" i="22" s="1"/>
  <c r="R25" i="22"/>
  <c r="Q25" i="22"/>
  <c r="N25" i="22"/>
  <c r="O25" i="22" s="1"/>
  <c r="P25" i="22" s="1"/>
  <c r="R33" i="22"/>
  <c r="N33" i="22"/>
  <c r="O33" i="22" s="1"/>
  <c r="P33" i="22" s="1"/>
  <c r="Q33" i="22"/>
  <c r="N5" i="22"/>
  <c r="O5" i="22" s="1"/>
  <c r="P5" i="22" s="1"/>
  <c r="Q5" i="22"/>
  <c r="R5" i="22"/>
  <c r="N13" i="22"/>
  <c r="O13" i="22" s="1"/>
  <c r="P13" i="22" s="1"/>
  <c r="Q13" i="22"/>
  <c r="R13" i="22"/>
  <c r="R21" i="22"/>
  <c r="Q21" i="22"/>
  <c r="N21" i="22"/>
  <c r="O21" i="22" s="1"/>
  <c r="P21" i="22" s="1"/>
  <c r="R29" i="22"/>
  <c r="N29" i="22"/>
  <c r="O29" i="22" s="1"/>
  <c r="P29" i="22" s="1"/>
  <c r="Q29" i="22"/>
  <c r="Q4" i="22"/>
  <c r="Q12" i="22"/>
  <c r="Q16" i="22"/>
  <c r="Q20" i="22"/>
  <c r="N4" i="22"/>
  <c r="O4" i="22" s="1"/>
  <c r="P4" i="22" s="1"/>
  <c r="N8" i="22"/>
  <c r="O8" i="22" s="1"/>
  <c r="P8" i="22" s="1"/>
  <c r="R8" i="22"/>
  <c r="N12" i="22"/>
  <c r="O12" i="22" s="1"/>
  <c r="P12" i="22" s="1"/>
  <c r="N16" i="22"/>
  <c r="O16" i="22" s="1"/>
  <c r="P16" i="22" s="1"/>
  <c r="N20" i="22"/>
  <c r="O20" i="22" s="1"/>
  <c r="P20" i="22" s="1"/>
  <c r="N24" i="22"/>
  <c r="O24" i="22" s="1"/>
  <c r="P24" i="22" s="1"/>
  <c r="R24" i="22"/>
  <c r="N28" i="22"/>
  <c r="O28" i="22" s="1"/>
  <c r="P28" i="22" s="1"/>
  <c r="R28" i="22"/>
  <c r="N32" i="22"/>
  <c r="O32" i="22" s="1"/>
  <c r="P32" i="22" s="1"/>
  <c r="R32" i="22"/>
  <c r="Q18" i="22"/>
  <c r="Q26" i="22"/>
  <c r="Q30" i="22"/>
  <c r="Q6" i="22"/>
  <c r="Q10" i="22"/>
  <c r="Q14" i="22"/>
  <c r="Q22" i="22"/>
  <c r="N6" i="22"/>
  <c r="O6" i="22" s="1"/>
  <c r="P6" i="22" s="1"/>
  <c r="N10" i="22"/>
  <c r="O10" i="22" s="1"/>
  <c r="P10" i="22" s="1"/>
  <c r="N14" i="22"/>
  <c r="O14" i="22" s="1"/>
  <c r="P14" i="22" s="1"/>
  <c r="N18" i="22"/>
  <c r="O18" i="22" s="1"/>
  <c r="P18" i="22" s="1"/>
  <c r="N22" i="22"/>
  <c r="O22" i="22" s="1"/>
  <c r="P22" i="22" s="1"/>
  <c r="N26" i="22"/>
  <c r="O26" i="22" s="1"/>
  <c r="P26" i="22" s="1"/>
  <c r="N30" i="22"/>
  <c r="O30" i="22" s="1"/>
  <c r="P30" i="22" s="1"/>
  <c r="S11" i="21"/>
  <c r="N11" i="21"/>
  <c r="O11" i="21" s="1"/>
  <c r="P11" i="21" s="1"/>
  <c r="R11" i="21"/>
  <c r="N17" i="21"/>
  <c r="O17" i="21" s="1"/>
  <c r="P17" i="21" s="1"/>
  <c r="R17" i="21"/>
  <c r="S17" i="21"/>
  <c r="S7" i="21"/>
  <c r="N7" i="21"/>
  <c r="O7" i="21" s="1"/>
  <c r="P7" i="21" s="1"/>
  <c r="R7" i="21"/>
  <c r="S15" i="21"/>
  <c r="N15" i="21"/>
  <c r="O15" i="21" s="1"/>
  <c r="P15" i="21" s="1"/>
  <c r="R15" i="21"/>
  <c r="N23" i="21"/>
  <c r="O23" i="21" s="1"/>
  <c r="P23" i="21" s="1"/>
  <c r="S23" i="21"/>
  <c r="R23" i="21"/>
  <c r="S31" i="21"/>
  <c r="N31" i="21"/>
  <c r="O31" i="21" s="1"/>
  <c r="P31" i="21" s="1"/>
  <c r="R31" i="21"/>
  <c r="N3" i="21"/>
  <c r="O3" i="21" s="1"/>
  <c r="P3" i="21" s="1"/>
  <c r="S3" i="21"/>
  <c r="R3" i="21"/>
  <c r="N19" i="21"/>
  <c r="O19" i="21" s="1"/>
  <c r="P19" i="21" s="1"/>
  <c r="S19" i="21"/>
  <c r="R19" i="21"/>
  <c r="S27" i="21"/>
  <c r="N27" i="21"/>
  <c r="O27" i="21" s="1"/>
  <c r="P27" i="21" s="1"/>
  <c r="R27" i="21"/>
  <c r="N9" i="21"/>
  <c r="O9" i="21" s="1"/>
  <c r="P9" i="21" s="1"/>
  <c r="R9" i="21"/>
  <c r="S9" i="21"/>
  <c r="N25" i="21"/>
  <c r="O25" i="21" s="1"/>
  <c r="P25" i="21" s="1"/>
  <c r="R25" i="21"/>
  <c r="S25" i="21"/>
  <c r="S33" i="21"/>
  <c r="N33" i="21"/>
  <c r="O33" i="21" s="1"/>
  <c r="P33" i="21" s="1"/>
  <c r="R33" i="21"/>
  <c r="N5" i="21"/>
  <c r="O5" i="21" s="1"/>
  <c r="P5" i="21" s="1"/>
  <c r="R5" i="21"/>
  <c r="S5" i="21"/>
  <c r="N13" i="21"/>
  <c r="O13" i="21" s="1"/>
  <c r="P13" i="21" s="1"/>
  <c r="R13" i="21"/>
  <c r="S13" i="21"/>
  <c r="N21" i="21"/>
  <c r="O21" i="21" s="1"/>
  <c r="P21" i="21" s="1"/>
  <c r="R21" i="21"/>
  <c r="S21" i="21"/>
  <c r="S29" i="21"/>
  <c r="N29" i="21"/>
  <c r="O29" i="21" s="1"/>
  <c r="P29" i="21" s="1"/>
  <c r="R29" i="21"/>
  <c r="R4" i="21"/>
  <c r="R8" i="21"/>
  <c r="R12" i="21"/>
  <c r="R16" i="21"/>
  <c r="R20" i="21"/>
  <c r="N4" i="21"/>
  <c r="O4" i="21" s="1"/>
  <c r="P4" i="21" s="1"/>
  <c r="N8" i="21"/>
  <c r="O8" i="21" s="1"/>
  <c r="P8" i="21" s="1"/>
  <c r="N12" i="21"/>
  <c r="O12" i="21" s="1"/>
  <c r="P12" i="21" s="1"/>
  <c r="N16" i="21"/>
  <c r="O16" i="21" s="1"/>
  <c r="P16" i="21" s="1"/>
  <c r="N20" i="21"/>
  <c r="O20" i="21" s="1"/>
  <c r="P20" i="21" s="1"/>
  <c r="N24" i="21"/>
  <c r="O24" i="21" s="1"/>
  <c r="P24" i="21" s="1"/>
  <c r="S24" i="21"/>
  <c r="N28" i="21"/>
  <c r="O28" i="21" s="1"/>
  <c r="P28" i="21" s="1"/>
  <c r="S28" i="21"/>
  <c r="N32" i="21"/>
  <c r="O32" i="21" s="1"/>
  <c r="P32" i="21" s="1"/>
  <c r="S32" i="21"/>
  <c r="R22" i="21"/>
  <c r="R26" i="21"/>
  <c r="R30" i="21"/>
  <c r="R6" i="21"/>
  <c r="R10" i="21"/>
  <c r="R14" i="21"/>
  <c r="R18" i="21"/>
  <c r="N6" i="21"/>
  <c r="O6" i="21" s="1"/>
  <c r="P6" i="21" s="1"/>
  <c r="N10" i="21"/>
  <c r="O10" i="21" s="1"/>
  <c r="P10" i="21" s="1"/>
  <c r="N14" i="21"/>
  <c r="O14" i="21" s="1"/>
  <c r="P14" i="21" s="1"/>
  <c r="N18" i="21"/>
  <c r="O18" i="21" s="1"/>
  <c r="P18" i="21" s="1"/>
  <c r="N22" i="21"/>
  <c r="O22" i="21" s="1"/>
  <c r="P22" i="21" s="1"/>
  <c r="N26" i="21"/>
  <c r="O26" i="21" s="1"/>
  <c r="P26" i="21" s="1"/>
  <c r="N30" i="21"/>
  <c r="O30" i="21" s="1"/>
  <c r="P30" i="21" s="1"/>
  <c r="U4" i="13"/>
  <c r="V4" i="13"/>
  <c r="W4" i="13"/>
  <c r="X4" i="13"/>
  <c r="U5" i="13"/>
  <c r="V5" i="13"/>
  <c r="W5" i="13"/>
  <c r="X5" i="13"/>
  <c r="U6" i="13"/>
  <c r="V6" i="13"/>
  <c r="W6" i="13"/>
  <c r="X6" i="13"/>
  <c r="U7" i="13"/>
  <c r="V7" i="13"/>
  <c r="W7" i="13"/>
  <c r="X7" i="13"/>
  <c r="U8" i="13"/>
  <c r="V8" i="13"/>
  <c r="W8" i="13"/>
  <c r="X8" i="13"/>
  <c r="U9" i="13"/>
  <c r="V9" i="13"/>
  <c r="W9" i="13"/>
  <c r="X9" i="13"/>
  <c r="U10" i="13"/>
  <c r="V10" i="13"/>
  <c r="W10" i="13"/>
  <c r="X10" i="13"/>
  <c r="U11" i="13"/>
  <c r="V11" i="13"/>
  <c r="W11" i="13"/>
  <c r="X11" i="13"/>
  <c r="U12" i="13"/>
  <c r="V12" i="13"/>
  <c r="W12" i="13"/>
  <c r="X12" i="13"/>
  <c r="U13" i="13"/>
  <c r="V13" i="13"/>
  <c r="W13" i="13"/>
  <c r="X13" i="13"/>
  <c r="U14" i="13"/>
  <c r="V14" i="13"/>
  <c r="W14" i="13"/>
  <c r="X14" i="13"/>
  <c r="U15" i="13"/>
  <c r="V15" i="13"/>
  <c r="W15" i="13"/>
  <c r="X15" i="13"/>
  <c r="U16" i="13"/>
  <c r="V16" i="13"/>
  <c r="W16" i="13"/>
  <c r="X16" i="13"/>
  <c r="U17" i="13"/>
  <c r="V17" i="13"/>
  <c r="W17" i="13"/>
  <c r="X17" i="13"/>
  <c r="U18" i="13"/>
  <c r="V18" i="13"/>
  <c r="W18" i="13"/>
  <c r="X18" i="13"/>
  <c r="U19" i="13"/>
  <c r="V19" i="13"/>
  <c r="W19" i="13"/>
  <c r="X19" i="13"/>
  <c r="U20" i="13"/>
  <c r="V20" i="13"/>
  <c r="W20" i="13"/>
  <c r="X20" i="13"/>
  <c r="U21" i="13"/>
  <c r="V21" i="13"/>
  <c r="W21" i="13"/>
  <c r="X21" i="13"/>
  <c r="U22" i="13"/>
  <c r="V22" i="13"/>
  <c r="W22" i="13"/>
  <c r="X22" i="13"/>
  <c r="U23" i="13"/>
  <c r="V23" i="13"/>
  <c r="W23" i="13"/>
  <c r="X23" i="13"/>
  <c r="U24" i="13"/>
  <c r="V24" i="13"/>
  <c r="W24" i="13"/>
  <c r="X24" i="13"/>
  <c r="U25" i="13"/>
  <c r="V25" i="13"/>
  <c r="W25" i="13"/>
  <c r="X25" i="13"/>
  <c r="U26" i="13"/>
  <c r="V26" i="13"/>
  <c r="W26" i="13"/>
  <c r="X26" i="13"/>
  <c r="U27" i="13"/>
  <c r="V27" i="13"/>
  <c r="W27" i="13"/>
  <c r="X27" i="13"/>
  <c r="U28" i="13"/>
  <c r="V28" i="13"/>
  <c r="W28" i="13"/>
  <c r="X28" i="13"/>
  <c r="U29" i="13"/>
  <c r="V29" i="13"/>
  <c r="W29" i="13"/>
  <c r="X29" i="13"/>
  <c r="U30" i="13"/>
  <c r="V30" i="13"/>
  <c r="W30" i="13"/>
  <c r="X30" i="13"/>
  <c r="U31" i="13"/>
  <c r="V31" i="13"/>
  <c r="W31" i="13"/>
  <c r="X31" i="13"/>
  <c r="U32" i="13"/>
  <c r="V32" i="13"/>
  <c r="W32" i="13"/>
  <c r="X32" i="13"/>
  <c r="U33" i="13"/>
  <c r="V33" i="13"/>
  <c r="W33" i="13"/>
  <c r="X33" i="13"/>
  <c r="X3" i="13"/>
  <c r="W3" i="13"/>
  <c r="V3" i="13"/>
  <c r="U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" i="13"/>
  <c r="S4" i="13"/>
  <c r="Y4" i="13" s="1"/>
  <c r="S5" i="13"/>
  <c r="S6" i="13"/>
  <c r="S7" i="13"/>
  <c r="Y7" i="13" s="1"/>
  <c r="S8" i="13"/>
  <c r="Y8" i="13" s="1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" i="13"/>
  <c r="Y27" i="13" l="1"/>
  <c r="Y15" i="13"/>
  <c r="Y23" i="13"/>
  <c r="Y11" i="13"/>
  <c r="Y31" i="13"/>
  <c r="Y32" i="13"/>
  <c r="Y28" i="13"/>
  <c r="Y24" i="13"/>
  <c r="Y20" i="13"/>
  <c r="Y16" i="13"/>
  <c r="Y12" i="13"/>
  <c r="Y3" i="13"/>
  <c r="Y26" i="13"/>
  <c r="Y18" i="13"/>
  <c r="Y14" i="13"/>
  <c r="Y6" i="13"/>
  <c r="Y33" i="13"/>
  <c r="Y29" i="13"/>
  <c r="Y25" i="13"/>
  <c r="Y21" i="13"/>
  <c r="Y17" i="13"/>
  <c r="Y13" i="13"/>
  <c r="Y9" i="13"/>
  <c r="Y5" i="13"/>
  <c r="Y30" i="13"/>
  <c r="Y22" i="13"/>
  <c r="Y10" i="13"/>
  <c r="Y19" i="13"/>
  <c r="D3" i="9"/>
  <c r="D4" i="9"/>
  <c r="D5" i="9"/>
  <c r="E5" i="9" s="1"/>
  <c r="D6" i="9"/>
  <c r="E6" i="9" s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E26" i="9" s="1"/>
  <c r="D27" i="9"/>
  <c r="D28" i="9"/>
  <c r="D29" i="9"/>
  <c r="D30" i="9"/>
  <c r="D31" i="9"/>
  <c r="D32" i="9"/>
  <c r="E3" i="9"/>
  <c r="E4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7" i="9"/>
  <c r="E28" i="9"/>
  <c r="E29" i="9"/>
  <c r="E30" i="9"/>
  <c r="E31" i="9"/>
  <c r="E32" i="9"/>
  <c r="D2" i="9"/>
  <c r="E2" i="9" s="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R4" i="8" l="1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" i="8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" i="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" i="5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E33" i="8" l="1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" i="3"/>
  <c r="M4" i="3" s="1"/>
  <c r="E5" i="3"/>
  <c r="M5" i="3" s="1"/>
  <c r="E6" i="3"/>
  <c r="M6" i="3" s="1"/>
  <c r="E7" i="3"/>
  <c r="M7" i="3" s="1"/>
  <c r="E8" i="3"/>
  <c r="M8" i="3" s="1"/>
  <c r="E9" i="3"/>
  <c r="M9" i="3" s="1"/>
  <c r="E10" i="3"/>
  <c r="M10" i="3" s="1"/>
  <c r="E11" i="3"/>
  <c r="M11" i="3" s="1"/>
  <c r="E12" i="3"/>
  <c r="M12" i="3" s="1"/>
  <c r="E13" i="3"/>
  <c r="M13" i="3" s="1"/>
  <c r="E14" i="3"/>
  <c r="M14" i="3" s="1"/>
  <c r="E15" i="3"/>
  <c r="M15" i="3" s="1"/>
  <c r="E16" i="3"/>
  <c r="M16" i="3" s="1"/>
  <c r="E17" i="3"/>
  <c r="M17" i="3" s="1"/>
  <c r="E18" i="3"/>
  <c r="M18" i="3" s="1"/>
  <c r="E19" i="3"/>
  <c r="M19" i="3" s="1"/>
  <c r="E20" i="3"/>
  <c r="M20" i="3" s="1"/>
  <c r="E21" i="3"/>
  <c r="M21" i="3" s="1"/>
  <c r="E22" i="3"/>
  <c r="M22" i="3" s="1"/>
  <c r="E23" i="3"/>
  <c r="M23" i="3" s="1"/>
  <c r="E24" i="3"/>
  <c r="M24" i="3" s="1"/>
  <c r="E25" i="3"/>
  <c r="M25" i="3" s="1"/>
  <c r="E26" i="3"/>
  <c r="M26" i="3" s="1"/>
  <c r="E27" i="3"/>
  <c r="M27" i="3" s="1"/>
  <c r="E28" i="3"/>
  <c r="M28" i="3" s="1"/>
  <c r="E29" i="3"/>
  <c r="M29" i="3" s="1"/>
  <c r="E30" i="3"/>
  <c r="M30" i="3" s="1"/>
  <c r="E31" i="3"/>
  <c r="M31" i="3" s="1"/>
  <c r="E32" i="3"/>
  <c r="M32" i="3" s="1"/>
  <c r="E33" i="3"/>
  <c r="M33" i="3" s="1"/>
  <c r="E3" i="3"/>
  <c r="M3" i="3" s="1"/>
  <c r="N3" i="3" s="1"/>
</calcChain>
</file>

<file path=xl/sharedStrings.xml><?xml version="1.0" encoding="utf-8"?>
<sst xmlns="http://schemas.openxmlformats.org/spreadsheetml/2006/main" count="1913" uniqueCount="173">
  <si>
    <t>Zones</t>
  </si>
  <si>
    <t>SL.No</t>
  </si>
  <si>
    <t>States</t>
  </si>
  <si>
    <t>North India</t>
  </si>
  <si>
    <t>Delhi</t>
  </si>
  <si>
    <t>Haryana</t>
  </si>
  <si>
    <t>Himachal Pradesh</t>
  </si>
  <si>
    <t>Jammu &amp; Kashmir</t>
  </si>
  <si>
    <t>Ladakh</t>
  </si>
  <si>
    <t>Punjab</t>
  </si>
  <si>
    <t>Rajasthan</t>
  </si>
  <si>
    <t>Chandigarh</t>
  </si>
  <si>
    <t>Chattisgarh</t>
  </si>
  <si>
    <t>Madhya Pradesh</t>
  </si>
  <si>
    <t>Uttarkhand</t>
  </si>
  <si>
    <t>Uttarpradesh</t>
  </si>
  <si>
    <t>East India</t>
  </si>
  <si>
    <t>Central India</t>
  </si>
  <si>
    <t>Jharkhand</t>
  </si>
  <si>
    <t>Odisha</t>
  </si>
  <si>
    <t>Bihar</t>
  </si>
  <si>
    <t>West Bengal</t>
  </si>
  <si>
    <t>North-East India</t>
  </si>
  <si>
    <t>Assam</t>
  </si>
  <si>
    <t>Arunachal Pradesh</t>
  </si>
  <si>
    <t>Manipur</t>
  </si>
  <si>
    <t>Meghalaya</t>
  </si>
  <si>
    <t>Mizoram</t>
  </si>
  <si>
    <t>Nagaland</t>
  </si>
  <si>
    <t>Tripura</t>
  </si>
  <si>
    <t>West India</t>
  </si>
  <si>
    <t>Dadra and Nagar Haveli and Daman and Diu</t>
  </si>
  <si>
    <t>Gujarat</t>
  </si>
  <si>
    <t>Maharashtra</t>
  </si>
  <si>
    <t>South India</t>
  </si>
  <si>
    <t>Andhrapradesh</t>
  </si>
  <si>
    <t>Karnataka</t>
  </si>
  <si>
    <t>Telangana</t>
  </si>
  <si>
    <t>Kolkata</t>
  </si>
  <si>
    <t>Nagpur</t>
  </si>
  <si>
    <t>Hyderabad</t>
  </si>
  <si>
    <t>Patna</t>
  </si>
  <si>
    <t>—</t>
  </si>
  <si>
    <t>Jammu</t>
  </si>
  <si>
    <t>Deharadun</t>
  </si>
  <si>
    <t>Danbad</t>
  </si>
  <si>
    <t>Bhubaneshwar</t>
  </si>
  <si>
    <t>Asanol</t>
  </si>
  <si>
    <t>Guwahati</t>
  </si>
  <si>
    <t>Ahmadabad</t>
  </si>
  <si>
    <t>Vishakapatanam</t>
  </si>
  <si>
    <t>Bangalore</t>
  </si>
  <si>
    <t xml:space="preserve"> Amristar</t>
  </si>
  <si>
    <t xml:space="preserve"> Ludhiana</t>
  </si>
  <si>
    <t>Jodhpur</t>
  </si>
  <si>
    <t>Bhilai Durg</t>
  </si>
  <si>
    <t>Raipur</t>
  </si>
  <si>
    <t>Bhopal</t>
  </si>
  <si>
    <t xml:space="preserve"> Indore</t>
  </si>
  <si>
    <t>Gaziabad</t>
  </si>
  <si>
    <t>Lucknow</t>
  </si>
  <si>
    <t xml:space="preserve"> kanpur</t>
  </si>
  <si>
    <t>Surat</t>
  </si>
  <si>
    <t>Mumbai</t>
  </si>
  <si>
    <t>Pune</t>
  </si>
  <si>
    <t>Vadodra</t>
  </si>
  <si>
    <t>Hubli</t>
  </si>
  <si>
    <t xml:space="preserve"> Cities</t>
  </si>
  <si>
    <t>NA</t>
  </si>
  <si>
    <t>PM10 (CPCB)</t>
  </si>
  <si>
    <t>PM2.5(Annual Report)</t>
  </si>
  <si>
    <t>PM10(Annual Report)</t>
  </si>
  <si>
    <t>PM2.5 (CPCB)</t>
  </si>
  <si>
    <t>Status</t>
  </si>
  <si>
    <t>Completed</t>
  </si>
  <si>
    <t>Year for model</t>
  </si>
  <si>
    <t>N</t>
  </si>
  <si>
    <t>Jaipur</t>
  </si>
  <si>
    <t>completed</t>
  </si>
  <si>
    <t>Reference</t>
  </si>
  <si>
    <t>NAC</t>
  </si>
  <si>
    <t>PM2.5-C</t>
  </si>
  <si>
    <t>PM2.5-M</t>
  </si>
  <si>
    <t>East india</t>
  </si>
  <si>
    <t>Avg-PM2.5</t>
  </si>
  <si>
    <t>Threshold-PM2.5</t>
  </si>
  <si>
    <t>teta</t>
  </si>
  <si>
    <t>alpha</t>
  </si>
  <si>
    <t>mu</t>
  </si>
  <si>
    <t>v</t>
  </si>
  <si>
    <t>std error teta</t>
  </si>
  <si>
    <t>(NCD+LRI)</t>
  </si>
  <si>
    <t>LRI</t>
  </si>
  <si>
    <t>LC</t>
  </si>
  <si>
    <t>Stroke</t>
  </si>
  <si>
    <t>COPD</t>
  </si>
  <si>
    <t>IHD</t>
  </si>
  <si>
    <t>NCD</t>
  </si>
  <si>
    <t>RR</t>
  </si>
  <si>
    <t>GEMM(z)=exp{θlog(z/α+1)/(1+exp{-(z-µ)/ν})}, where z=max(0, PM2.5-2.4µg/m3)</t>
  </si>
  <si>
    <t xml:space="preserve">Z </t>
  </si>
  <si>
    <t>PAR</t>
  </si>
  <si>
    <t>Total Mortality cases</t>
  </si>
  <si>
    <t>Z</t>
  </si>
  <si>
    <t>Total Mortality Cases</t>
  </si>
  <si>
    <t>RR (stdev+)</t>
  </si>
  <si>
    <t>RR (stdev-)</t>
  </si>
  <si>
    <t>NCD+LRI</t>
  </si>
  <si>
    <t>Lung Cancer</t>
  </si>
  <si>
    <t>Actual Cases</t>
  </si>
  <si>
    <t>Others</t>
  </si>
  <si>
    <t>State</t>
  </si>
  <si>
    <t>Chhattisgarh</t>
  </si>
  <si>
    <t>Uttarakhand</t>
  </si>
  <si>
    <t>Uttar Pradesh</t>
  </si>
  <si>
    <t>CPI Total (2017)</t>
  </si>
  <si>
    <t>CPI Total (2016)</t>
  </si>
  <si>
    <t>India-PCI-2016</t>
  </si>
  <si>
    <t>capita_16</t>
  </si>
  <si>
    <t>percent_change</t>
  </si>
  <si>
    <t>Andhra Pradesh</t>
  </si>
  <si>
    <t>Indore</t>
  </si>
  <si>
    <t>Ludhiana</t>
  </si>
  <si>
    <t>Amristar</t>
  </si>
  <si>
    <t>kanpur</t>
  </si>
  <si>
    <t>EC (million INR)</t>
  </si>
  <si>
    <t>Percent_diff_CPI</t>
  </si>
  <si>
    <t>Total Number of Cases</t>
  </si>
  <si>
    <t>Damage Cost per case (million US$)</t>
  </si>
  <si>
    <t>Damage Cost (million, US$)</t>
  </si>
  <si>
    <t>Ahmedabad</t>
  </si>
  <si>
    <t>Asansol</t>
  </si>
  <si>
    <t>Vadodara</t>
  </si>
  <si>
    <t>Vishakapatnam</t>
  </si>
  <si>
    <t>Ghaziabad</t>
  </si>
  <si>
    <t>Dehradun</t>
  </si>
  <si>
    <t>Cities</t>
  </si>
  <si>
    <t>2024 data projection</t>
  </si>
  <si>
    <t xml:space="preserve">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</si>
  <si>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</t>
  </si>
  <si>
    <t>NCD-Other</t>
  </si>
  <si>
    <t>PM2.5</t>
  </si>
  <si>
    <t>Year</t>
  </si>
  <si>
    <t>Percent</t>
  </si>
  <si>
    <t>India</t>
  </si>
  <si>
    <t>Urban percent -2017 (Projected)</t>
  </si>
  <si>
    <t>Urban percent-2024 (Projected)</t>
  </si>
  <si>
    <t>Districts</t>
  </si>
  <si>
    <t>Urban-2011</t>
  </si>
  <si>
    <t>Urban-2017</t>
  </si>
  <si>
    <t>Urban-2024</t>
  </si>
  <si>
    <t>Urban@State -2017 (Percent)</t>
  </si>
  <si>
    <t>Urban@state -2024 (Percent)</t>
  </si>
  <si>
    <t>Urban@dist Pupulation-2011</t>
  </si>
  <si>
    <t>Urban@dist Pupulation-2017</t>
  </si>
  <si>
    <t>Urban@dist Pupulation-2024</t>
  </si>
  <si>
    <t>City-2011</t>
  </si>
  <si>
    <t>City-2017</t>
  </si>
  <si>
    <t>City-2024</t>
  </si>
  <si>
    <t>Jaipur,</t>
  </si>
  <si>
    <t>City-2017 (Age&gt;25)</t>
  </si>
  <si>
    <t>City-2024 (Age&gt;25)</t>
  </si>
  <si>
    <t>Dist-2017 (Age&gt;25)</t>
  </si>
  <si>
    <t>Dist-2024 (Age&gt;25)</t>
  </si>
  <si>
    <t>Baseline Const-2017</t>
  </si>
  <si>
    <t>City Population-2017</t>
  </si>
  <si>
    <t>City Population-2024</t>
  </si>
  <si>
    <t>NCD-others</t>
  </si>
  <si>
    <t>NCD-Others</t>
  </si>
  <si>
    <t>Total Damage-2024</t>
  </si>
  <si>
    <t>Total Damage-2017</t>
  </si>
  <si>
    <t>Total</t>
  </si>
  <si>
    <t>Percent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</si>
</sst>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left" wrapText="1"/>
    </xf>
    <xf numFmtId="2" fontId="0" fillId="3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5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left"/>
    </xf>
    <xf numFmtId="2" fontId="2" fillId="0" borderId="0" xfId="0" applyNumberFormat="1" applyFont="1" applyBorder="1" applyAlignment="1">
      <alignment horizontal="left"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Alignment="1"/>
    <xf numFmtId="2" fontId="0" fillId="3" borderId="0" xfId="0" applyNumberForma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wrapText="1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 wrapText="1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228908</xdr:colOff>
      <xdr:row>10</xdr:row>
      <xdr:rowOff>131260</xdr:rowOff>
    </xdr:from>
    <xdr:ext cx="6266844" cy="937629"/>
    <xdr:sp macro="" textlink="">
      <xdr:nvSpPr>
        <xdr:cNvPr id="2" name="Rectangle 1"/>
        <xdr:cNvSpPr/>
      </xdr:nvSpPr>
      <xdr:spPr>
        <a:xfrm>
          <a:off x="3276908" y="2036260"/>
          <a:ext cx="6266844" cy="9376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Senario setting -2024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4"/>
  <sheetViews>
    <sheetView workbookViewId="0">
      <selection activeCell="J11" sqref="J11"/>
    </sheetView>
  </sheetViews>
  <sheetFormatPr defaultRowHeight="15" x14ac:dyDescent="0.25"/>
  <cols>
    <col min="4" max="4" width="15.42578125" bestFit="1" customWidth="1"/>
    <col min="5" max="5" width="17.7109375" bestFit="1" customWidth="1"/>
    <col min="6" max="6" width="15.7109375" bestFit="1" customWidth="1"/>
    <col min="7" max="7" width="15.5703125" customWidth="1"/>
    <col min="8" max="8" width="14.85546875" customWidth="1"/>
    <col min="9" max="9" width="21.140625" customWidth="1"/>
    <col min="10" max="10" width="21.42578125" customWidth="1"/>
    <col min="11" max="11" width="10.7109375" customWidth="1"/>
    <col min="12" max="12" width="11" customWidth="1"/>
  </cols>
  <sheetData>
    <row r="3" spans="3:12" ht="30" x14ac:dyDescent="0.25">
      <c r="C3" s="1" t="s">
        <v>1</v>
      </c>
      <c r="D3" s="1" t="s">
        <v>0</v>
      </c>
      <c r="E3" s="1" t="s">
        <v>2</v>
      </c>
      <c r="F3" s="1" t="s">
        <v>67</v>
      </c>
      <c r="G3" s="11" t="s">
        <v>72</v>
      </c>
      <c r="H3" s="11" t="s">
        <v>69</v>
      </c>
      <c r="I3" s="9" t="s">
        <v>70</v>
      </c>
      <c r="J3" s="7" t="s">
        <v>71</v>
      </c>
      <c r="K3" s="14" t="s">
        <v>75</v>
      </c>
      <c r="L3" s="15" t="s">
        <v>73</v>
      </c>
    </row>
    <row r="4" spans="3:12" x14ac:dyDescent="0.25">
      <c r="C4" s="45">
        <v>1</v>
      </c>
      <c r="D4" s="44" t="s">
        <v>3</v>
      </c>
      <c r="E4" s="2" t="s">
        <v>11</v>
      </c>
      <c r="F4" s="10" t="s">
        <v>11</v>
      </c>
      <c r="G4" s="8" t="s">
        <v>68</v>
      </c>
      <c r="H4" s="8" t="s">
        <v>68</v>
      </c>
      <c r="I4" s="6">
        <v>63.8</v>
      </c>
      <c r="J4" s="6">
        <v>121</v>
      </c>
      <c r="K4" t="s">
        <v>76</v>
      </c>
    </row>
    <row r="5" spans="3:12" x14ac:dyDescent="0.25">
      <c r="C5" s="45"/>
      <c r="D5" s="44"/>
      <c r="E5" s="2" t="s">
        <v>4</v>
      </c>
      <c r="F5" s="10" t="s">
        <v>4</v>
      </c>
      <c r="G5" s="12">
        <v>141.35379360447328</v>
      </c>
      <c r="H5" s="10" t="s">
        <v>42</v>
      </c>
      <c r="I5" s="10">
        <v>101.33</v>
      </c>
      <c r="J5" s="6" t="s">
        <v>42</v>
      </c>
      <c r="K5" t="s">
        <v>76</v>
      </c>
    </row>
    <row r="6" spans="3:12" x14ac:dyDescent="0.25">
      <c r="C6" s="45"/>
      <c r="D6" s="44"/>
      <c r="E6" s="2" t="s">
        <v>5</v>
      </c>
      <c r="F6" s="3" t="s">
        <v>42</v>
      </c>
      <c r="G6" s="35"/>
      <c r="H6" s="36"/>
      <c r="I6" s="36"/>
      <c r="J6" s="37"/>
    </row>
    <row r="7" spans="3:12" x14ac:dyDescent="0.25">
      <c r="C7" s="45"/>
      <c r="D7" s="44"/>
      <c r="E7" s="2" t="s">
        <v>6</v>
      </c>
      <c r="F7" s="3" t="s">
        <v>42</v>
      </c>
      <c r="G7" s="38"/>
      <c r="H7" s="39"/>
      <c r="I7" s="39"/>
      <c r="J7" s="40"/>
    </row>
    <row r="8" spans="3:12" x14ac:dyDescent="0.25">
      <c r="C8" s="45"/>
      <c r="D8" s="44"/>
      <c r="E8" s="2" t="s">
        <v>7</v>
      </c>
      <c r="F8" s="3" t="s">
        <v>43</v>
      </c>
      <c r="G8" s="8" t="s">
        <v>68</v>
      </c>
      <c r="H8" s="8" t="s">
        <v>68</v>
      </c>
      <c r="I8" s="6">
        <v>41.796398412698416</v>
      </c>
      <c r="J8" s="6">
        <v>148.33000000000001</v>
      </c>
      <c r="K8" t="s">
        <v>76</v>
      </c>
    </row>
    <row r="9" spans="3:12" x14ac:dyDescent="0.25">
      <c r="C9" s="45"/>
      <c r="D9" s="44"/>
      <c r="E9" s="2" t="s">
        <v>8</v>
      </c>
      <c r="F9" s="3" t="s">
        <v>42</v>
      </c>
      <c r="G9" s="41"/>
      <c r="H9" s="42"/>
      <c r="I9" s="42"/>
      <c r="J9" s="43"/>
    </row>
    <row r="10" spans="3:12" x14ac:dyDescent="0.25">
      <c r="C10" s="45"/>
      <c r="D10" s="44"/>
      <c r="E10" s="44" t="s">
        <v>9</v>
      </c>
      <c r="F10" s="3" t="s">
        <v>53</v>
      </c>
      <c r="G10" s="12">
        <v>71.897294685990374</v>
      </c>
      <c r="H10" s="12">
        <v>143.72</v>
      </c>
      <c r="I10" s="6" t="s">
        <v>42</v>
      </c>
      <c r="J10" s="6">
        <v>168</v>
      </c>
      <c r="K10">
        <v>2018</v>
      </c>
      <c r="L10" t="s">
        <v>78</v>
      </c>
    </row>
    <row r="11" spans="3:12" x14ac:dyDescent="0.25">
      <c r="C11" s="45"/>
      <c r="D11" s="44"/>
      <c r="E11" s="44"/>
      <c r="F11" s="3" t="s">
        <v>52</v>
      </c>
      <c r="G11" s="12">
        <v>72.346961130742073</v>
      </c>
      <c r="H11" s="12">
        <v>139.99</v>
      </c>
      <c r="I11" s="6" t="s">
        <v>42</v>
      </c>
      <c r="J11" s="6">
        <v>161.5</v>
      </c>
      <c r="K11">
        <v>2018</v>
      </c>
      <c r="L11" t="s">
        <v>78</v>
      </c>
    </row>
    <row r="12" spans="3:12" x14ac:dyDescent="0.25">
      <c r="C12" s="45"/>
      <c r="D12" s="44"/>
      <c r="E12" s="44" t="s">
        <v>10</v>
      </c>
      <c r="F12" s="3" t="s">
        <v>77</v>
      </c>
      <c r="G12" s="12">
        <v>78.086363636363615</v>
      </c>
      <c r="H12" s="12">
        <v>140.11000000000001</v>
      </c>
      <c r="I12" s="6" t="s">
        <v>42</v>
      </c>
      <c r="J12" s="6">
        <v>176.8888</v>
      </c>
      <c r="K12">
        <v>2017</v>
      </c>
      <c r="L12" t="s">
        <v>74</v>
      </c>
    </row>
    <row r="13" spans="3:12" x14ac:dyDescent="0.25">
      <c r="C13" s="45"/>
      <c r="D13" s="44"/>
      <c r="E13" s="44"/>
      <c r="F13" s="3" t="s">
        <v>54</v>
      </c>
      <c r="G13" s="8" t="s">
        <v>68</v>
      </c>
      <c r="H13" s="12">
        <v>225.23</v>
      </c>
      <c r="I13" s="8" t="s">
        <v>68</v>
      </c>
      <c r="J13" s="6">
        <v>180.22</v>
      </c>
      <c r="K13">
        <v>2018</v>
      </c>
      <c r="L13" t="s">
        <v>78</v>
      </c>
    </row>
    <row r="14" spans="3:12" x14ac:dyDescent="0.25">
      <c r="C14" s="45">
        <v>2</v>
      </c>
      <c r="D14" s="44" t="s">
        <v>17</v>
      </c>
      <c r="E14" s="44" t="s">
        <v>12</v>
      </c>
      <c r="F14" s="3" t="s">
        <v>56</v>
      </c>
      <c r="G14" s="8" t="s">
        <v>68</v>
      </c>
      <c r="H14" s="8" t="s">
        <v>68</v>
      </c>
      <c r="I14" s="6">
        <v>32.6632982</v>
      </c>
      <c r="J14" s="6">
        <v>92.25</v>
      </c>
      <c r="K14" t="s">
        <v>76</v>
      </c>
    </row>
    <row r="15" spans="3:12" x14ac:dyDescent="0.25">
      <c r="C15" s="45"/>
      <c r="D15" s="44"/>
      <c r="E15" s="44"/>
      <c r="F15" s="3" t="s">
        <v>55</v>
      </c>
      <c r="G15" s="8" t="s">
        <v>68</v>
      </c>
      <c r="H15" s="8" t="s">
        <v>68</v>
      </c>
      <c r="I15" s="6">
        <v>35.702632399999992</v>
      </c>
      <c r="J15" s="6">
        <v>98.636600000000001</v>
      </c>
      <c r="K15" t="s">
        <v>76</v>
      </c>
    </row>
    <row r="16" spans="3:12" x14ac:dyDescent="0.25">
      <c r="C16" s="45"/>
      <c r="D16" s="44"/>
      <c r="E16" s="46" t="s">
        <v>13</v>
      </c>
      <c r="F16" s="4" t="s">
        <v>57</v>
      </c>
      <c r="G16" s="8" t="s">
        <v>68</v>
      </c>
      <c r="H16" s="8" t="s">
        <v>68</v>
      </c>
      <c r="I16" s="6">
        <v>41.5</v>
      </c>
      <c r="J16" s="6">
        <v>92.71</v>
      </c>
      <c r="K16" t="s">
        <v>76</v>
      </c>
    </row>
    <row r="17" spans="3:12" x14ac:dyDescent="0.25">
      <c r="C17" s="45"/>
      <c r="D17" s="44"/>
      <c r="E17" s="46"/>
      <c r="F17" s="4" t="s">
        <v>58</v>
      </c>
      <c r="G17" s="8" t="s">
        <v>68</v>
      </c>
      <c r="H17" s="8" t="s">
        <v>68</v>
      </c>
      <c r="I17" s="6">
        <v>43.667000000000002</v>
      </c>
      <c r="J17" s="6">
        <v>80</v>
      </c>
      <c r="K17" t="s">
        <v>76</v>
      </c>
    </row>
    <row r="18" spans="3:12" x14ac:dyDescent="0.25">
      <c r="C18" s="45"/>
      <c r="D18" s="44"/>
      <c r="E18" s="2" t="s">
        <v>14</v>
      </c>
      <c r="F18" s="4" t="s">
        <v>44</v>
      </c>
      <c r="G18" s="8" t="s">
        <v>68</v>
      </c>
      <c r="H18" s="8" t="s">
        <v>68</v>
      </c>
      <c r="I18" s="8" t="s">
        <v>68</v>
      </c>
      <c r="J18" s="18">
        <v>248.33</v>
      </c>
      <c r="K18" s="16" t="s">
        <v>79</v>
      </c>
      <c r="L18" s="16" t="s">
        <v>74</v>
      </c>
    </row>
    <row r="19" spans="3:12" x14ac:dyDescent="0.25">
      <c r="C19" s="45"/>
      <c r="D19" s="44"/>
      <c r="E19" s="44" t="s">
        <v>15</v>
      </c>
      <c r="F19" s="4" t="s">
        <v>60</v>
      </c>
      <c r="G19" s="12">
        <v>115.62038510800758</v>
      </c>
      <c r="H19" s="8" t="s">
        <v>68</v>
      </c>
      <c r="I19" s="10">
        <v>102</v>
      </c>
      <c r="J19" s="6">
        <v>246</v>
      </c>
      <c r="K19" t="s">
        <v>76</v>
      </c>
    </row>
    <row r="20" spans="3:12" x14ac:dyDescent="0.25">
      <c r="C20" s="45"/>
      <c r="D20" s="44"/>
      <c r="E20" s="44"/>
      <c r="F20" s="4" t="s">
        <v>61</v>
      </c>
      <c r="G20" s="12">
        <v>151.40770149253729</v>
      </c>
      <c r="H20" s="8" t="s">
        <v>68</v>
      </c>
      <c r="I20" s="6" t="s">
        <v>42</v>
      </c>
      <c r="J20" s="6">
        <v>224.25</v>
      </c>
      <c r="K20" t="s">
        <v>79</v>
      </c>
      <c r="L20" t="s">
        <v>74</v>
      </c>
    </row>
    <row r="21" spans="3:12" x14ac:dyDescent="0.25">
      <c r="C21" s="45"/>
      <c r="D21" s="44"/>
      <c r="E21" s="44"/>
      <c r="F21" s="4" t="s">
        <v>59</v>
      </c>
      <c r="G21" s="8" t="s">
        <v>68</v>
      </c>
      <c r="H21" s="12">
        <v>478.53</v>
      </c>
      <c r="I21" s="8" t="s">
        <v>68</v>
      </c>
      <c r="J21" s="6">
        <v>280.5</v>
      </c>
      <c r="K21">
        <v>2018</v>
      </c>
      <c r="L21" t="s">
        <v>74</v>
      </c>
    </row>
    <row r="22" spans="3:12" x14ac:dyDescent="0.25">
      <c r="C22" s="45">
        <v>3</v>
      </c>
      <c r="D22" s="44" t="s">
        <v>16</v>
      </c>
      <c r="E22" s="2" t="s">
        <v>20</v>
      </c>
      <c r="F22" s="10" t="s">
        <v>41</v>
      </c>
      <c r="G22" s="12">
        <v>162.58410112359545</v>
      </c>
      <c r="H22" s="8" t="s">
        <v>68</v>
      </c>
      <c r="I22" s="6" t="s">
        <v>42</v>
      </c>
      <c r="J22" s="6">
        <v>156.5</v>
      </c>
      <c r="K22" t="s">
        <v>79</v>
      </c>
      <c r="L22" t="s">
        <v>74</v>
      </c>
    </row>
    <row r="23" spans="3:12" x14ac:dyDescent="0.25">
      <c r="C23" s="45"/>
      <c r="D23" s="44"/>
      <c r="E23" s="2" t="s">
        <v>18</v>
      </c>
      <c r="F23" s="10" t="s">
        <v>45</v>
      </c>
      <c r="G23" s="8" t="s">
        <v>68</v>
      </c>
      <c r="H23" s="8" t="s">
        <v>68</v>
      </c>
      <c r="I23" s="8" t="s">
        <v>68</v>
      </c>
      <c r="J23" s="6">
        <v>238</v>
      </c>
      <c r="K23" s="16" t="s">
        <v>79</v>
      </c>
      <c r="L23" s="17" t="s">
        <v>74</v>
      </c>
    </row>
    <row r="24" spans="3:12" x14ac:dyDescent="0.25">
      <c r="C24" s="45"/>
      <c r="D24" s="44"/>
      <c r="E24" s="2" t="s">
        <v>19</v>
      </c>
      <c r="F24" s="10" t="s">
        <v>46</v>
      </c>
      <c r="G24" s="8" t="s">
        <v>68</v>
      </c>
      <c r="H24" s="8" t="s">
        <v>68</v>
      </c>
      <c r="I24" s="6">
        <v>35.832999999999998</v>
      </c>
      <c r="J24" s="6">
        <v>91</v>
      </c>
      <c r="K24" t="s">
        <v>76</v>
      </c>
    </row>
    <row r="25" spans="3:12" x14ac:dyDescent="0.25">
      <c r="C25" s="45"/>
      <c r="D25" s="44"/>
      <c r="E25" s="44" t="s">
        <v>21</v>
      </c>
      <c r="F25" s="10" t="s">
        <v>38</v>
      </c>
      <c r="G25" s="8" t="s">
        <v>68</v>
      </c>
      <c r="H25" s="12">
        <v>108.59</v>
      </c>
      <c r="I25" s="6">
        <v>69.332999999999998</v>
      </c>
      <c r="J25" s="6">
        <v>120</v>
      </c>
      <c r="K25">
        <v>2018</v>
      </c>
      <c r="L25" t="s">
        <v>74</v>
      </c>
    </row>
    <row r="26" spans="3:12" x14ac:dyDescent="0.25">
      <c r="C26" s="45"/>
      <c r="D26" s="44"/>
      <c r="E26" s="44"/>
      <c r="F26" s="10" t="s">
        <v>47</v>
      </c>
      <c r="G26" s="8" t="s">
        <v>68</v>
      </c>
      <c r="H26" s="8" t="s">
        <v>68</v>
      </c>
      <c r="I26" s="6">
        <v>67</v>
      </c>
      <c r="J26" s="6">
        <v>163</v>
      </c>
      <c r="K26" t="s">
        <v>76</v>
      </c>
    </row>
    <row r="27" spans="3:12" x14ac:dyDescent="0.25">
      <c r="C27" s="45">
        <v>4</v>
      </c>
      <c r="D27" s="56" t="s">
        <v>22</v>
      </c>
      <c r="E27" s="2" t="s">
        <v>23</v>
      </c>
      <c r="F27" s="10" t="s">
        <v>48</v>
      </c>
      <c r="G27" s="8" t="s">
        <v>68</v>
      </c>
      <c r="H27" s="8" t="s">
        <v>68</v>
      </c>
      <c r="I27" s="6">
        <v>58.884</v>
      </c>
      <c r="J27" s="6">
        <v>105.667</v>
      </c>
      <c r="K27" t="s">
        <v>76</v>
      </c>
    </row>
    <row r="28" spans="3:12" x14ac:dyDescent="0.25">
      <c r="C28" s="45"/>
      <c r="D28" s="56"/>
      <c r="E28" s="2" t="s">
        <v>24</v>
      </c>
      <c r="F28" s="3" t="s">
        <v>42</v>
      </c>
      <c r="G28" s="47"/>
      <c r="H28" s="48"/>
      <c r="I28" s="48"/>
      <c r="J28" s="49"/>
    </row>
    <row r="29" spans="3:12" x14ac:dyDescent="0.25">
      <c r="C29" s="45"/>
      <c r="D29" s="56"/>
      <c r="E29" s="2" t="s">
        <v>25</v>
      </c>
      <c r="F29" s="3" t="s">
        <v>42</v>
      </c>
      <c r="G29" s="50"/>
      <c r="H29" s="51"/>
      <c r="I29" s="51"/>
      <c r="J29" s="52"/>
    </row>
    <row r="30" spans="3:12" x14ac:dyDescent="0.25">
      <c r="C30" s="45"/>
      <c r="D30" s="56"/>
      <c r="E30" s="2" t="s">
        <v>26</v>
      </c>
      <c r="F30" s="3" t="s">
        <v>42</v>
      </c>
      <c r="G30" s="50"/>
      <c r="H30" s="51"/>
      <c r="I30" s="51"/>
      <c r="J30" s="52"/>
    </row>
    <row r="31" spans="3:12" x14ac:dyDescent="0.25">
      <c r="C31" s="45"/>
      <c r="D31" s="56"/>
      <c r="E31" s="2" t="s">
        <v>27</v>
      </c>
      <c r="F31" s="3" t="s">
        <v>42</v>
      </c>
      <c r="G31" s="50"/>
      <c r="H31" s="51"/>
      <c r="I31" s="51"/>
      <c r="J31" s="52"/>
    </row>
    <row r="32" spans="3:12" x14ac:dyDescent="0.25">
      <c r="C32" s="45"/>
      <c r="D32" s="56"/>
      <c r="E32" s="2" t="s">
        <v>28</v>
      </c>
      <c r="F32" s="3" t="s">
        <v>42</v>
      </c>
      <c r="G32" s="50"/>
      <c r="H32" s="51"/>
      <c r="I32" s="51"/>
      <c r="J32" s="52"/>
    </row>
    <row r="33" spans="3:12" x14ac:dyDescent="0.25">
      <c r="C33" s="45"/>
      <c r="D33" s="56"/>
      <c r="E33" s="2" t="s">
        <v>29</v>
      </c>
      <c r="F33" s="3" t="s">
        <v>42</v>
      </c>
      <c r="G33" s="50"/>
      <c r="H33" s="51"/>
      <c r="I33" s="51"/>
      <c r="J33" s="52"/>
    </row>
    <row r="34" spans="3:12" ht="45" x14ac:dyDescent="0.25">
      <c r="C34" s="45">
        <v>5</v>
      </c>
      <c r="D34" s="45" t="s">
        <v>30</v>
      </c>
      <c r="E34" s="5" t="s">
        <v>31</v>
      </c>
      <c r="F34" s="3" t="s">
        <v>42</v>
      </c>
      <c r="G34" s="53"/>
      <c r="H34" s="54"/>
      <c r="I34" s="54"/>
      <c r="J34" s="55"/>
    </row>
    <row r="35" spans="3:12" x14ac:dyDescent="0.25">
      <c r="C35" s="45"/>
      <c r="D35" s="45"/>
      <c r="E35" s="44" t="s">
        <v>32</v>
      </c>
      <c r="F35" s="3" t="s">
        <v>49</v>
      </c>
      <c r="G35" s="12">
        <v>95.662866242038234</v>
      </c>
      <c r="H35" s="8" t="s">
        <v>68</v>
      </c>
      <c r="I35" s="10">
        <v>37.777000000000001</v>
      </c>
      <c r="J35" s="6">
        <v>120.1</v>
      </c>
      <c r="K35" t="s">
        <v>76</v>
      </c>
    </row>
    <row r="36" spans="3:12" x14ac:dyDescent="0.25">
      <c r="C36" s="45"/>
      <c r="D36" s="45"/>
      <c r="E36" s="44"/>
      <c r="F36" s="3" t="s">
        <v>62</v>
      </c>
      <c r="G36" s="8" t="s">
        <v>68</v>
      </c>
      <c r="H36" s="8" t="s">
        <v>68</v>
      </c>
      <c r="I36" s="6">
        <v>35.33</v>
      </c>
      <c r="J36" s="6">
        <v>106.33</v>
      </c>
      <c r="K36" t="s">
        <v>76</v>
      </c>
    </row>
    <row r="37" spans="3:12" x14ac:dyDescent="0.25">
      <c r="C37" s="45"/>
      <c r="D37" s="45"/>
      <c r="E37" s="44"/>
      <c r="F37" s="3" t="s">
        <v>65</v>
      </c>
      <c r="G37" s="8" t="s">
        <v>68</v>
      </c>
      <c r="H37" s="8" t="s">
        <v>68</v>
      </c>
      <c r="I37" s="6">
        <v>36.4</v>
      </c>
      <c r="J37" s="6">
        <v>108.2</v>
      </c>
      <c r="K37" t="s">
        <v>76</v>
      </c>
    </row>
    <row r="38" spans="3:12" x14ac:dyDescent="0.25">
      <c r="C38" s="45"/>
      <c r="D38" s="45"/>
      <c r="E38" s="44" t="s">
        <v>33</v>
      </c>
      <c r="F38" s="10" t="s">
        <v>63</v>
      </c>
      <c r="G38" s="8" t="s">
        <v>68</v>
      </c>
      <c r="H38" s="8" t="s">
        <v>68</v>
      </c>
      <c r="I38" s="6">
        <v>40</v>
      </c>
      <c r="J38" s="6">
        <v>151</v>
      </c>
      <c r="K38">
        <v>2018</v>
      </c>
      <c r="L38" t="s">
        <v>74</v>
      </c>
    </row>
    <row r="39" spans="3:12" x14ac:dyDescent="0.25">
      <c r="C39" s="45"/>
      <c r="D39" s="45"/>
      <c r="E39" s="44"/>
      <c r="F39" s="10" t="s">
        <v>64</v>
      </c>
      <c r="G39" s="12">
        <v>42.06068027210879</v>
      </c>
      <c r="H39" s="12">
        <v>84.16</v>
      </c>
      <c r="I39" s="6" t="s">
        <v>42</v>
      </c>
      <c r="J39" s="6">
        <v>102</v>
      </c>
      <c r="K39">
        <v>2017</v>
      </c>
      <c r="L39" t="s">
        <v>74</v>
      </c>
    </row>
    <row r="40" spans="3:12" x14ac:dyDescent="0.25">
      <c r="C40" s="45"/>
      <c r="D40" s="45"/>
      <c r="E40" s="44"/>
      <c r="F40" s="10" t="s">
        <v>39</v>
      </c>
      <c r="G40" s="12">
        <v>58.649090909090916</v>
      </c>
      <c r="H40" s="12">
        <v>92.56</v>
      </c>
      <c r="I40" s="6" t="s">
        <v>42</v>
      </c>
      <c r="J40" s="6">
        <v>101.71</v>
      </c>
      <c r="K40">
        <v>2017</v>
      </c>
      <c r="L40" t="s">
        <v>74</v>
      </c>
    </row>
    <row r="41" spans="3:12" x14ac:dyDescent="0.25">
      <c r="C41" s="45">
        <v>6</v>
      </c>
      <c r="D41" s="45" t="s">
        <v>34</v>
      </c>
      <c r="E41" s="2" t="s">
        <v>35</v>
      </c>
      <c r="F41" s="10" t="s">
        <v>50</v>
      </c>
      <c r="G41" s="12">
        <v>55.792882352941206</v>
      </c>
      <c r="H41" s="12">
        <v>104.31</v>
      </c>
      <c r="I41" s="6" t="s">
        <v>42</v>
      </c>
      <c r="J41" s="6">
        <v>73.25</v>
      </c>
      <c r="K41">
        <v>2018</v>
      </c>
      <c r="L41" t="s">
        <v>74</v>
      </c>
    </row>
    <row r="42" spans="3:12" x14ac:dyDescent="0.25">
      <c r="C42" s="45"/>
      <c r="D42" s="45"/>
      <c r="E42" s="44" t="s">
        <v>36</v>
      </c>
      <c r="F42" s="3" t="s">
        <v>51</v>
      </c>
      <c r="G42" s="12">
        <v>33.766233900000003</v>
      </c>
      <c r="H42" s="12">
        <v>61.311999999999998</v>
      </c>
      <c r="I42" s="10">
        <v>37.777000000000001</v>
      </c>
      <c r="J42" s="6">
        <v>91.555554999999998</v>
      </c>
      <c r="K42" t="s">
        <v>76</v>
      </c>
    </row>
    <row r="43" spans="3:12" x14ac:dyDescent="0.25">
      <c r="C43" s="45"/>
      <c r="D43" s="45"/>
      <c r="E43" s="44"/>
      <c r="F43" s="10" t="s">
        <v>66</v>
      </c>
      <c r="G43" s="8" t="s">
        <v>68</v>
      </c>
      <c r="H43" s="8" t="s">
        <v>68</v>
      </c>
      <c r="I43" s="6">
        <v>36</v>
      </c>
      <c r="J43" s="6">
        <v>79</v>
      </c>
      <c r="K43" t="s">
        <v>76</v>
      </c>
    </row>
    <row r="44" spans="3:12" x14ac:dyDescent="0.25">
      <c r="C44" s="45"/>
      <c r="D44" s="45"/>
      <c r="E44" s="2" t="s">
        <v>37</v>
      </c>
      <c r="F44" s="10" t="s">
        <v>40</v>
      </c>
      <c r="G44" s="13">
        <v>41.652523034182011</v>
      </c>
      <c r="H44" s="12">
        <v>89.489000000000004</v>
      </c>
      <c r="I44" s="3">
        <v>53.625</v>
      </c>
      <c r="J44" s="6">
        <v>107.5</v>
      </c>
      <c r="K44" t="s">
        <v>76</v>
      </c>
    </row>
  </sheetData>
  <mergeCells count="24">
    <mergeCell ref="C41:C44"/>
    <mergeCell ref="D41:D44"/>
    <mergeCell ref="E42:E43"/>
    <mergeCell ref="C27:C33"/>
    <mergeCell ref="D27:D33"/>
    <mergeCell ref="G28:J34"/>
    <mergeCell ref="C34:C40"/>
    <mergeCell ref="D34:D40"/>
    <mergeCell ref="E35:E37"/>
    <mergeCell ref="E38:E40"/>
    <mergeCell ref="G6:J7"/>
    <mergeCell ref="G9:J9"/>
    <mergeCell ref="E10:E11"/>
    <mergeCell ref="E12:E13"/>
    <mergeCell ref="C22:C26"/>
    <mergeCell ref="D22:D26"/>
    <mergeCell ref="E25:E26"/>
    <mergeCell ref="C4:C13"/>
    <mergeCell ref="D4:D13"/>
    <mergeCell ref="C14:C21"/>
    <mergeCell ref="D14:D21"/>
    <mergeCell ref="E14:E15"/>
    <mergeCell ref="E16:E17"/>
    <mergeCell ref="E19:E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J26" sqref="J26"/>
    </sheetView>
  </sheetViews>
  <sheetFormatPr defaultRowHeight="15" x14ac:dyDescent="0.25"/>
  <cols>
    <col min="1" max="1" width="13.28515625" customWidth="1"/>
    <col min="3" max="4" width="12.28515625" customWidth="1"/>
  </cols>
  <sheetData>
    <row r="1" spans="1:5" x14ac:dyDescent="0.25">
      <c r="A1" t="s">
        <v>80</v>
      </c>
      <c r="B1" t="s">
        <v>107</v>
      </c>
      <c r="C1" t="s">
        <v>109</v>
      </c>
      <c r="D1" t="s">
        <v>141</v>
      </c>
      <c r="E1" t="s">
        <v>110</v>
      </c>
    </row>
    <row r="2" spans="1:5" x14ac:dyDescent="0.25">
      <c r="A2" t="s">
        <v>11</v>
      </c>
      <c r="B2" s="28">
        <v>1925.0549523793225</v>
      </c>
      <c r="C2" s="28">
        <v>15683.984793092017</v>
      </c>
      <c r="D2" s="27">
        <f>B2*100/C2</f>
        <v>12.274016952804045</v>
      </c>
      <c r="E2" s="27">
        <f>100-D2</f>
        <v>87.725983047195953</v>
      </c>
    </row>
    <row r="3" spans="1:5" x14ac:dyDescent="0.25">
      <c r="A3" t="s">
        <v>4</v>
      </c>
      <c r="B3" s="28">
        <v>12504.917346167385</v>
      </c>
      <c r="C3" s="28">
        <v>69364.802166493158</v>
      </c>
      <c r="D3" s="27">
        <f t="shared" ref="D3:D32" si="0">B3*100/C3</f>
        <v>18.027756088963397</v>
      </c>
      <c r="E3" s="27">
        <f t="shared" ref="E3:E32" si="1">100-D3</f>
        <v>81.9722439110366</v>
      </c>
    </row>
    <row r="4" spans="1:5" x14ac:dyDescent="0.25">
      <c r="A4" t="s">
        <v>43</v>
      </c>
      <c r="B4" s="28">
        <v>228.70423016682861</v>
      </c>
      <c r="C4" s="28">
        <v>2255.1497197018357</v>
      </c>
      <c r="D4" s="27">
        <f t="shared" si="0"/>
        <v>10.141421129106527</v>
      </c>
      <c r="E4" s="27">
        <f t="shared" si="1"/>
        <v>89.858578870893467</v>
      </c>
    </row>
    <row r="5" spans="1:5" x14ac:dyDescent="0.25">
      <c r="A5" t="s">
        <v>53</v>
      </c>
      <c r="B5" s="28">
        <v>1813.8875206974176</v>
      </c>
      <c r="C5" s="28">
        <v>12794.857506290846</v>
      </c>
      <c r="D5" s="27">
        <f t="shared" si="0"/>
        <v>14.176691845185331</v>
      </c>
      <c r="E5" s="27">
        <f t="shared" si="1"/>
        <v>85.823308154814669</v>
      </c>
    </row>
    <row r="6" spans="1:5" x14ac:dyDescent="0.25">
      <c r="A6" t="s">
        <v>52</v>
      </c>
      <c r="B6" s="28">
        <v>2154.0450392061452</v>
      </c>
      <c r="C6" s="28">
        <v>15744.893494551694</v>
      </c>
      <c r="D6" s="27">
        <f t="shared" si="0"/>
        <v>13.680912099859698</v>
      </c>
      <c r="E6" s="27">
        <f t="shared" si="1"/>
        <v>86.319087900140303</v>
      </c>
    </row>
    <row r="7" spans="1:5" x14ac:dyDescent="0.25">
      <c r="A7" t="s">
        <v>77</v>
      </c>
      <c r="B7" s="28">
        <v>4138.8106787202651</v>
      </c>
      <c r="C7" s="28">
        <v>27783.614578256685</v>
      </c>
      <c r="D7" s="27">
        <f t="shared" si="0"/>
        <v>14.896588300498802</v>
      </c>
      <c r="E7" s="27">
        <f t="shared" si="1"/>
        <v>85.103411699501194</v>
      </c>
    </row>
    <row r="8" spans="1:5" x14ac:dyDescent="0.25">
      <c r="A8" t="s">
        <v>54</v>
      </c>
      <c r="B8" s="28">
        <v>1461.8465951209996</v>
      </c>
      <c r="C8" s="28">
        <v>9573.2009164341816</v>
      </c>
      <c r="D8" s="27">
        <f t="shared" si="0"/>
        <v>15.270196540129724</v>
      </c>
      <c r="E8" s="27">
        <f t="shared" si="1"/>
        <v>84.729803459870283</v>
      </c>
    </row>
    <row r="9" spans="1:5" x14ac:dyDescent="0.25">
      <c r="A9" t="s">
        <v>56</v>
      </c>
      <c r="B9" s="28">
        <v>664.51555303686916</v>
      </c>
      <c r="C9" s="28">
        <v>8691.5120965440619</v>
      </c>
      <c r="D9" s="27">
        <f t="shared" si="0"/>
        <v>7.6455689833429012</v>
      </c>
      <c r="E9" s="27">
        <f t="shared" si="1"/>
        <v>92.354431016657102</v>
      </c>
    </row>
    <row r="10" spans="1:5" x14ac:dyDescent="0.25">
      <c r="A10" t="s">
        <v>55</v>
      </c>
      <c r="B10" s="28">
        <v>261.33600593981095</v>
      </c>
      <c r="C10" s="28">
        <v>3222.9468383955978</v>
      </c>
      <c r="D10" s="27">
        <f t="shared" si="0"/>
        <v>8.1086043004639059</v>
      </c>
      <c r="E10" s="27">
        <f t="shared" si="1"/>
        <v>91.891395699536091</v>
      </c>
    </row>
    <row r="11" spans="1:5" x14ac:dyDescent="0.25">
      <c r="A11" t="s">
        <v>57</v>
      </c>
      <c r="B11" s="28">
        <v>772.98765381256192</v>
      </c>
      <c r="C11" s="28">
        <v>8477.1276301866819</v>
      </c>
      <c r="D11" s="27">
        <f t="shared" si="0"/>
        <v>9.1185090933394299</v>
      </c>
      <c r="E11" s="27">
        <f t="shared" si="1"/>
        <v>90.881490906660574</v>
      </c>
    </row>
    <row r="12" spans="1:5" x14ac:dyDescent="0.25">
      <c r="A12" t="s">
        <v>58</v>
      </c>
      <c r="B12" s="28">
        <v>1377.20871497555</v>
      </c>
      <c r="C12" s="28">
        <v>14606.1764954669</v>
      </c>
      <c r="D12" s="27">
        <f t="shared" si="0"/>
        <v>9.4289475100001265</v>
      </c>
      <c r="E12" s="27">
        <f t="shared" si="1"/>
        <v>90.571052489999872</v>
      </c>
    </row>
    <row r="13" spans="1:5" x14ac:dyDescent="0.25">
      <c r="A13" t="s">
        <v>135</v>
      </c>
      <c r="B13" s="28">
        <v>555.52022192312756</v>
      </c>
      <c r="C13" s="28">
        <v>3012.7846937334725</v>
      </c>
      <c r="D13" s="27">
        <f t="shared" si="0"/>
        <v>18.43876275256568</v>
      </c>
      <c r="E13" s="27">
        <f t="shared" si="1"/>
        <v>81.56123724743432</v>
      </c>
    </row>
    <row r="14" spans="1:5" x14ac:dyDescent="0.25">
      <c r="A14" t="s">
        <v>60</v>
      </c>
      <c r="B14" s="28">
        <v>2852.3486755523409</v>
      </c>
      <c r="C14" s="28">
        <v>18684.790604636004</v>
      </c>
      <c r="D14" s="27">
        <f t="shared" si="0"/>
        <v>15.26561755979554</v>
      </c>
      <c r="E14" s="27">
        <f t="shared" si="1"/>
        <v>84.734382440204456</v>
      </c>
    </row>
    <row r="15" spans="1:5" x14ac:dyDescent="0.25">
      <c r="A15" t="s">
        <v>61</v>
      </c>
      <c r="B15" s="28">
        <v>1648.3329521324824</v>
      </c>
      <c r="C15" s="28">
        <v>9888.1377164733149</v>
      </c>
      <c r="D15" s="27">
        <f t="shared" si="0"/>
        <v>16.669801730071107</v>
      </c>
      <c r="E15" s="27">
        <f t="shared" si="1"/>
        <v>83.3301982699289</v>
      </c>
    </row>
    <row r="16" spans="1:5" x14ac:dyDescent="0.25">
      <c r="A16" t="s">
        <v>134</v>
      </c>
      <c r="B16" s="28">
        <v>812.93813424522295</v>
      </c>
      <c r="C16" s="28">
        <v>4465.7864370365105</v>
      </c>
      <c r="D16" s="27">
        <f t="shared" si="0"/>
        <v>18.203694818525346</v>
      </c>
      <c r="E16" s="27">
        <f t="shared" si="1"/>
        <v>81.796305181474651</v>
      </c>
    </row>
    <row r="17" spans="1:5" x14ac:dyDescent="0.25">
      <c r="A17" t="s">
        <v>41</v>
      </c>
      <c r="B17" s="28">
        <v>1555.6432287719463</v>
      </c>
      <c r="C17" s="28">
        <v>10625.376399821922</v>
      </c>
      <c r="D17" s="27">
        <f t="shared" si="0"/>
        <v>14.640829371447191</v>
      </c>
      <c r="E17" s="27">
        <f t="shared" si="1"/>
        <v>85.359170628552803</v>
      </c>
    </row>
    <row r="18" spans="1:5" x14ac:dyDescent="0.25">
      <c r="A18" t="s">
        <v>45</v>
      </c>
      <c r="B18" s="28">
        <v>512.65924765909165</v>
      </c>
      <c r="C18" s="28">
        <v>3699.1749960532579</v>
      </c>
      <c r="D18" s="27">
        <f t="shared" si="0"/>
        <v>13.858745482602489</v>
      </c>
      <c r="E18" s="27">
        <f t="shared" si="1"/>
        <v>86.141254517397513</v>
      </c>
    </row>
    <row r="19" spans="1:5" x14ac:dyDescent="0.25">
      <c r="A19" t="s">
        <v>46</v>
      </c>
      <c r="B19" s="28">
        <v>468.63726058922202</v>
      </c>
      <c r="C19" s="28">
        <v>6437.7848019632693</v>
      </c>
      <c r="D19" s="27">
        <f t="shared" si="0"/>
        <v>7.2794800541687286</v>
      </c>
      <c r="E19" s="27">
        <f t="shared" si="1"/>
        <v>92.720519945831271</v>
      </c>
    </row>
    <row r="20" spans="1:5" x14ac:dyDescent="0.25">
      <c r="A20" t="s">
        <v>38</v>
      </c>
      <c r="B20" s="28">
        <v>8918.1218663807176</v>
      </c>
      <c r="C20" s="28">
        <v>64371.865637309682</v>
      </c>
      <c r="D20" s="27">
        <f t="shared" si="0"/>
        <v>13.8540677329877</v>
      </c>
      <c r="E20" s="27">
        <f t="shared" si="1"/>
        <v>86.145932267012299</v>
      </c>
    </row>
    <row r="21" spans="1:5" x14ac:dyDescent="0.25">
      <c r="A21" t="s">
        <v>131</v>
      </c>
      <c r="B21" s="28">
        <v>177.33010290044942</v>
      </c>
      <c r="C21" s="28">
        <v>1288.7319425000283</v>
      </c>
      <c r="D21" s="27">
        <f t="shared" si="0"/>
        <v>13.760045596172963</v>
      </c>
      <c r="E21" s="27">
        <f t="shared" si="1"/>
        <v>86.239954403827042</v>
      </c>
    </row>
    <row r="22" spans="1:5" x14ac:dyDescent="0.25">
      <c r="A22" t="s">
        <v>48</v>
      </c>
      <c r="B22" s="28">
        <v>1345.0497146415846</v>
      </c>
      <c r="C22" s="28">
        <v>11620.033788097273</v>
      </c>
      <c r="D22" s="27">
        <f t="shared" si="0"/>
        <v>11.575265091047816</v>
      </c>
      <c r="E22" s="27">
        <f t="shared" si="1"/>
        <v>88.424734908952189</v>
      </c>
    </row>
    <row r="23" spans="1:5" x14ac:dyDescent="0.25">
      <c r="A23" t="s">
        <v>130</v>
      </c>
      <c r="B23" s="28">
        <v>5500.9628619076593</v>
      </c>
      <c r="C23" s="28">
        <v>42974.657625520966</v>
      </c>
      <c r="D23" s="27">
        <f t="shared" si="0"/>
        <v>12.800480948196904</v>
      </c>
      <c r="E23" s="27">
        <f t="shared" si="1"/>
        <v>87.199519051803094</v>
      </c>
    </row>
    <row r="24" spans="1:5" x14ac:dyDescent="0.25">
      <c r="A24" t="s">
        <v>62</v>
      </c>
      <c r="B24" s="28">
        <v>1695.6408847673304</v>
      </c>
      <c r="C24" s="28">
        <v>19922.880271355436</v>
      </c>
      <c r="D24" s="27">
        <f t="shared" si="0"/>
        <v>8.5110228123253631</v>
      </c>
      <c r="E24" s="27">
        <f t="shared" si="1"/>
        <v>91.488977187674635</v>
      </c>
    </row>
    <row r="25" spans="1:5" x14ac:dyDescent="0.25">
      <c r="A25" t="s">
        <v>132</v>
      </c>
      <c r="B25" s="28">
        <v>66.732260323369445</v>
      </c>
      <c r="C25" s="28">
        <v>768.75488303068016</v>
      </c>
      <c r="D25" s="27">
        <f t="shared" si="0"/>
        <v>8.6805640908958281</v>
      </c>
      <c r="E25" s="27">
        <f t="shared" si="1"/>
        <v>91.319435909104172</v>
      </c>
    </row>
    <row r="26" spans="1:5" x14ac:dyDescent="0.25">
      <c r="A26" t="s">
        <v>63</v>
      </c>
      <c r="B26" s="28">
        <v>9627</v>
      </c>
      <c r="C26" s="28">
        <v>81737</v>
      </c>
      <c r="D26" s="27">
        <f t="shared" si="0"/>
        <v>11.778019746259345</v>
      </c>
      <c r="E26" s="27">
        <f t="shared" si="1"/>
        <v>88.221980253740654</v>
      </c>
    </row>
    <row r="27" spans="1:5" x14ac:dyDescent="0.25">
      <c r="A27" t="s">
        <v>64</v>
      </c>
      <c r="B27" s="28">
        <v>2272.2078896119415</v>
      </c>
      <c r="C27" s="28">
        <v>21451.868219645978</v>
      </c>
      <c r="D27" s="27">
        <f t="shared" si="0"/>
        <v>10.592121237865033</v>
      </c>
      <c r="E27" s="27">
        <f t="shared" si="1"/>
        <v>89.40787876213497</v>
      </c>
    </row>
    <row r="28" spans="1:5" x14ac:dyDescent="0.25">
      <c r="A28" t="s">
        <v>39</v>
      </c>
      <c r="B28" s="28">
        <v>2246.9418970779775</v>
      </c>
      <c r="C28" s="28">
        <v>18220.869466983815</v>
      </c>
      <c r="D28" s="27">
        <f t="shared" si="0"/>
        <v>12.331694166128749</v>
      </c>
      <c r="E28" s="27">
        <f t="shared" si="1"/>
        <v>87.668305833871244</v>
      </c>
    </row>
    <row r="29" spans="1:5" x14ac:dyDescent="0.25">
      <c r="A29" t="s">
        <v>133</v>
      </c>
      <c r="B29" s="28">
        <v>1419.7863350882028</v>
      </c>
      <c r="C29" s="28">
        <v>14959.393380853335</v>
      </c>
      <c r="D29" s="27">
        <f t="shared" si="0"/>
        <v>9.4909352200430828</v>
      </c>
      <c r="E29" s="27">
        <f t="shared" si="1"/>
        <v>90.509064779956915</v>
      </c>
    </row>
    <row r="30" spans="1:5" x14ac:dyDescent="0.25">
      <c r="A30" t="s">
        <v>51</v>
      </c>
      <c r="B30" s="28">
        <v>4906.9954676284888</v>
      </c>
      <c r="C30" s="28">
        <v>55629.110852592967</v>
      </c>
      <c r="D30" s="27">
        <f t="shared" si="0"/>
        <v>8.8209129939738471</v>
      </c>
      <c r="E30" s="27">
        <f t="shared" si="1"/>
        <v>91.179087006026151</v>
      </c>
    </row>
    <row r="31" spans="1:5" x14ac:dyDescent="0.25">
      <c r="A31" t="s">
        <v>66</v>
      </c>
      <c r="B31" s="28">
        <v>918.4373633350724</v>
      </c>
      <c r="C31" s="28">
        <v>10368.690352540832</v>
      </c>
      <c r="D31" s="27">
        <f t="shared" si="0"/>
        <v>8.8577952673647999</v>
      </c>
      <c r="E31" s="27">
        <f t="shared" si="1"/>
        <v>91.142204732635207</v>
      </c>
    </row>
    <row r="32" spans="1:5" x14ac:dyDescent="0.25">
      <c r="A32" t="s">
        <v>40</v>
      </c>
      <c r="B32" s="28">
        <v>5482.0927951859594</v>
      </c>
      <c r="C32" s="28">
        <v>55487.357481286272</v>
      </c>
      <c r="D32" s="27">
        <f t="shared" si="0"/>
        <v>9.8798952482731863</v>
      </c>
      <c r="E32" s="27">
        <f t="shared" si="1"/>
        <v>90.120104751726814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K1" workbookViewId="0">
      <selection activeCell="B19" sqref="A19:XFD19"/>
    </sheetView>
  </sheetViews>
  <sheetFormatPr defaultRowHeight="15" x14ac:dyDescent="0.25"/>
  <cols>
    <col min="2" max="2" width="9.7109375" customWidth="1"/>
    <col min="11" max="11" width="13" customWidth="1"/>
    <col min="12" max="12" width="17.42578125" customWidth="1"/>
    <col min="13" max="13" width="12.7109375" customWidth="1"/>
    <col min="14" max="14" width="14.85546875" customWidth="1"/>
    <col min="15" max="15" width="18.5703125" customWidth="1"/>
    <col min="17" max="17" width="13.140625" customWidth="1"/>
    <col min="18" max="18" width="23.7109375" customWidth="1"/>
  </cols>
  <sheetData>
    <row r="1" spans="1:25" x14ac:dyDescent="0.25">
      <c r="D1" s="57" t="s">
        <v>127</v>
      </c>
      <c r="E1" s="57"/>
      <c r="F1" s="57"/>
      <c r="G1" s="57"/>
      <c r="H1" s="57"/>
      <c r="I1" s="57"/>
      <c r="J1" s="57"/>
      <c r="T1" t="s">
        <v>129</v>
      </c>
    </row>
    <row r="2" spans="1:25" s="15" customFormat="1" x14ac:dyDescent="0.25">
      <c r="A2" s="15" t="s">
        <v>0</v>
      </c>
      <c r="B2" s="15" t="s">
        <v>111</v>
      </c>
      <c r="C2" s="15" t="s">
        <v>80</v>
      </c>
      <c r="D2" s="15" t="s">
        <v>107</v>
      </c>
      <c r="E2" s="15" t="s">
        <v>96</v>
      </c>
      <c r="F2" s="15" t="s">
        <v>94</v>
      </c>
      <c r="G2" s="15" t="s">
        <v>95</v>
      </c>
      <c r="H2" s="15" t="s">
        <v>108</v>
      </c>
      <c r="I2" s="15" t="s">
        <v>92</v>
      </c>
      <c r="J2" s="15" t="s">
        <v>97</v>
      </c>
      <c r="K2" s="15" t="s">
        <v>118</v>
      </c>
      <c r="L2" s="15" t="s">
        <v>119</v>
      </c>
      <c r="M2" s="15" t="s">
        <v>115</v>
      </c>
      <c r="N2" s="15" t="s">
        <v>116</v>
      </c>
      <c r="O2" s="15" t="s">
        <v>126</v>
      </c>
      <c r="P2" s="15" t="s">
        <v>125</v>
      </c>
      <c r="Q2" s="15" t="s">
        <v>117</v>
      </c>
      <c r="R2" s="15" t="s">
        <v>128</v>
      </c>
      <c r="S2" s="15" t="s">
        <v>96</v>
      </c>
      <c r="T2" s="15" t="s">
        <v>94</v>
      </c>
      <c r="U2" s="15" t="s">
        <v>95</v>
      </c>
      <c r="V2" s="15" t="s">
        <v>108</v>
      </c>
      <c r="W2" s="15" t="s">
        <v>92</v>
      </c>
      <c r="X2" s="15" t="s">
        <v>140</v>
      </c>
      <c r="Y2" s="15" t="s">
        <v>171</v>
      </c>
    </row>
    <row r="3" spans="1:25" x14ac:dyDescent="0.25">
      <c r="A3" t="s">
        <v>34</v>
      </c>
      <c r="B3" t="s">
        <v>120</v>
      </c>
      <c r="C3" t="s">
        <v>133</v>
      </c>
      <c r="D3" s="28">
        <v>1419.7863350882001</v>
      </c>
      <c r="E3" s="28">
        <v>769.76797155930399</v>
      </c>
      <c r="F3" s="28">
        <v>205.139447212666</v>
      </c>
      <c r="G3" s="28">
        <v>215.76645628277799</v>
      </c>
      <c r="H3" s="28">
        <v>22.048543214118698</v>
      </c>
      <c r="I3" s="28">
        <v>147.13490708107901</v>
      </c>
      <c r="J3" s="28">
        <v>59.929009738256603</v>
      </c>
      <c r="K3">
        <v>120676.496352136</v>
      </c>
      <c r="L3">
        <v>15.7472210207535</v>
      </c>
      <c r="M3">
        <v>1651.5</v>
      </c>
      <c r="N3">
        <v>1603.6</v>
      </c>
      <c r="O3">
        <f>(M3-N3)*100/N3</f>
        <v>2.9870291843352517</v>
      </c>
      <c r="P3">
        <v>44.69</v>
      </c>
      <c r="Q3">
        <v>103870</v>
      </c>
      <c r="R3">
        <f>(P3*(K3/Q3)*((1+(L3/100)+(O3/100))^0.8))/65.122</f>
        <v>0.91469435102841579</v>
      </c>
      <c r="S3">
        <f>R3*E3</f>
        <v>704.10241518789758</v>
      </c>
      <c r="T3">
        <f>R3*F3</f>
        <v>187.63989353851747</v>
      </c>
      <c r="U3">
        <f>R3*G3</f>
        <v>197.36035870327666</v>
      </c>
      <c r="V3">
        <f>R3*H3</f>
        <v>20.167677926360284</v>
      </c>
      <c r="W3">
        <f>R3*I3</f>
        <v>134.58346834615381</v>
      </c>
      <c r="X3">
        <f>R3*J3</f>
        <v>54.816726670310231</v>
      </c>
      <c r="Y3">
        <f>SUM(S3:X3)</f>
        <v>1298.6705403725159</v>
      </c>
    </row>
    <row r="4" spans="1:25" x14ac:dyDescent="0.25">
      <c r="A4" t="s">
        <v>16</v>
      </c>
      <c r="B4" t="s">
        <v>23</v>
      </c>
      <c r="C4" t="s">
        <v>48</v>
      </c>
      <c r="D4" s="28">
        <v>1345.0497146415801</v>
      </c>
      <c r="E4" s="28">
        <v>272.75114438628202</v>
      </c>
      <c r="F4" s="28">
        <v>319.63599279680898</v>
      </c>
      <c r="G4" s="28">
        <v>228.39779943439001</v>
      </c>
      <c r="H4" s="28">
        <v>23.942704761022199</v>
      </c>
      <c r="I4" s="28">
        <v>158.48316022059501</v>
      </c>
      <c r="J4" s="28">
        <v>341.83891304248698</v>
      </c>
      <c r="K4">
        <v>66329.598519646403</v>
      </c>
      <c r="L4">
        <v>11.841119092167</v>
      </c>
      <c r="M4">
        <v>1567.2</v>
      </c>
      <c r="N4">
        <v>1522.3</v>
      </c>
      <c r="O4">
        <f t="shared" ref="O4:O33" si="0">(M4-N4)*100/N4</f>
        <v>2.9494843329173022</v>
      </c>
      <c r="P4">
        <v>44.69</v>
      </c>
      <c r="Q4">
        <v>103870</v>
      </c>
      <c r="R4">
        <f t="shared" ref="R4:R33" si="1">(P4*(K4/Q4)*((1+(L4/100)+(O4/100))^0.8))/65.122</f>
        <v>0.48935601712838644</v>
      </c>
      <c r="S4">
        <f t="shared" ref="S4:S33" si="2">R4*E4</f>
        <v>133.47241368408044</v>
      </c>
      <c r="T4">
        <f t="shared" ref="T4:T33" si="3">R4*F4</f>
        <v>156.41579636592405</v>
      </c>
      <c r="U4">
        <f t="shared" ref="U4:U33" si="4">R4*G4</f>
        <v>111.76783745210113</v>
      </c>
      <c r="V4">
        <f t="shared" ref="V4:V33" si="5">R4*H4</f>
        <v>11.716506641134679</v>
      </c>
      <c r="W4">
        <f t="shared" ref="W4:W33" si="6">R4*I4</f>
        <v>77.554688067470309</v>
      </c>
      <c r="X4">
        <f t="shared" ref="X4:X33" si="7">R4*J4</f>
        <v>167.28092898596827</v>
      </c>
      <c r="Y4">
        <f t="shared" ref="Y4:Y33" si="8">SUM(S4:X4)</f>
        <v>658.2081711966789</v>
      </c>
    </row>
    <row r="5" spans="1:25" x14ac:dyDescent="0.25">
      <c r="A5" t="s">
        <v>16</v>
      </c>
      <c r="B5" t="s">
        <v>20</v>
      </c>
      <c r="C5" t="s">
        <v>41</v>
      </c>
      <c r="D5" s="28">
        <v>1555.6432287719499</v>
      </c>
      <c r="E5" s="28">
        <v>612.90264124813598</v>
      </c>
      <c r="F5" s="28">
        <v>221.01962751856999</v>
      </c>
      <c r="G5" s="28">
        <v>291.323534515304</v>
      </c>
      <c r="H5" s="28">
        <v>33.604444983889898</v>
      </c>
      <c r="I5" s="28">
        <v>140.81963517774</v>
      </c>
      <c r="J5" s="28">
        <v>255.973345328307</v>
      </c>
      <c r="K5">
        <v>34156.2118694495</v>
      </c>
      <c r="L5">
        <v>13.100163012221399</v>
      </c>
      <c r="M5">
        <v>1617.4</v>
      </c>
      <c r="N5">
        <v>1583</v>
      </c>
      <c r="O5">
        <f t="shared" si="0"/>
        <v>2.1730890713834548</v>
      </c>
      <c r="P5">
        <v>44.69</v>
      </c>
      <c r="Q5">
        <v>103870</v>
      </c>
      <c r="R5">
        <f t="shared" si="1"/>
        <v>0.25283956145721403</v>
      </c>
      <c r="S5">
        <f t="shared" si="2"/>
        <v>154.96603502914689</v>
      </c>
      <c r="T5">
        <f t="shared" si="3"/>
        <v>55.882505695232034</v>
      </c>
      <c r="U5">
        <f t="shared" si="4"/>
        <v>73.658114709015024</v>
      </c>
      <c r="V5">
        <f t="shared" si="5"/>
        <v>8.4965331327397973</v>
      </c>
      <c r="W5">
        <f t="shared" si="6"/>
        <v>35.60477480290465</v>
      </c>
      <c r="X5">
        <f t="shared" si="7"/>
        <v>64.720188377545156</v>
      </c>
      <c r="Y5">
        <f t="shared" si="8"/>
        <v>393.32815174658356</v>
      </c>
    </row>
    <row r="6" spans="1:25" x14ac:dyDescent="0.25">
      <c r="A6" t="s">
        <v>3</v>
      </c>
      <c r="B6" t="s">
        <v>11</v>
      </c>
      <c r="C6" t="s">
        <v>11</v>
      </c>
      <c r="D6" s="28">
        <v>1925.05495237932</v>
      </c>
      <c r="E6" s="28">
        <v>839.13392263942899</v>
      </c>
      <c r="F6" s="28">
        <v>291.29750548138401</v>
      </c>
      <c r="G6" s="28">
        <v>351.94809477340101</v>
      </c>
      <c r="H6" s="28">
        <v>35.526961982003698</v>
      </c>
      <c r="I6" s="28">
        <v>209.013150949428</v>
      </c>
      <c r="J6" s="28">
        <v>198.135316553677</v>
      </c>
      <c r="K6">
        <v>254262.97773055799</v>
      </c>
      <c r="L6">
        <v>16.585608999035198</v>
      </c>
      <c r="M6">
        <v>1542</v>
      </c>
      <c r="N6">
        <v>1491.2</v>
      </c>
      <c r="O6">
        <f t="shared" si="0"/>
        <v>3.4066523605150185</v>
      </c>
      <c r="P6">
        <v>44.69</v>
      </c>
      <c r="Q6">
        <v>103870</v>
      </c>
      <c r="R6">
        <f t="shared" si="1"/>
        <v>1.9435611634737711</v>
      </c>
      <c r="S6">
        <f t="shared" si="2"/>
        <v>1630.9081029953979</v>
      </c>
      <c r="T6">
        <f t="shared" si="3"/>
        <v>566.15451867040588</v>
      </c>
      <c r="U6">
        <f t="shared" si="4"/>
        <v>684.03264856016835</v>
      </c>
      <c r="V6">
        <f t="shared" si="5"/>
        <v>69.048823564431544</v>
      </c>
      <c r="W6">
        <f t="shared" si="6"/>
        <v>406.22984284058919</v>
      </c>
      <c r="X6">
        <f t="shared" si="7"/>
        <v>385.08810636630841</v>
      </c>
      <c r="Y6">
        <f t="shared" si="8"/>
        <v>3741.4620429973011</v>
      </c>
    </row>
    <row r="7" spans="1:25" x14ac:dyDescent="0.25">
      <c r="A7" t="s">
        <v>17</v>
      </c>
      <c r="B7" t="s">
        <v>112</v>
      </c>
      <c r="C7" t="s">
        <v>55</v>
      </c>
      <c r="D7" s="28">
        <v>261.336005939811</v>
      </c>
      <c r="E7" s="28">
        <v>80.312549642370399</v>
      </c>
      <c r="F7" s="28">
        <v>63.178276216267101</v>
      </c>
      <c r="G7" s="28">
        <v>32.833408759309201</v>
      </c>
      <c r="H7" s="28">
        <v>3.6973837632347202</v>
      </c>
      <c r="I7" s="28">
        <v>41.934288767930603</v>
      </c>
      <c r="J7" s="28">
        <v>39.380098790698902</v>
      </c>
      <c r="K7">
        <v>81807.7864890989</v>
      </c>
      <c r="L7">
        <v>9.7851953624030195</v>
      </c>
      <c r="M7">
        <v>1625.9</v>
      </c>
      <c r="N7">
        <v>1599.3</v>
      </c>
      <c r="O7">
        <f t="shared" si="0"/>
        <v>1.6632276621021782</v>
      </c>
      <c r="P7">
        <v>44.69</v>
      </c>
      <c r="Q7">
        <v>103870</v>
      </c>
      <c r="R7">
        <f t="shared" si="1"/>
        <v>0.58944905683624782</v>
      </c>
      <c r="S7">
        <f t="shared" si="2"/>
        <v>47.340156638809567</v>
      </c>
      <c r="T7">
        <f t="shared" si="3"/>
        <v>37.24037532821859</v>
      </c>
      <c r="U7">
        <f t="shared" si="4"/>
        <v>19.353621825893807</v>
      </c>
      <c r="V7">
        <f t="shared" si="5"/>
        <v>2.1794193720003623</v>
      </c>
      <c r="W7">
        <f t="shared" si="6"/>
        <v>24.718126963355555</v>
      </c>
      <c r="X7">
        <f t="shared" si="7"/>
        <v>23.21256209029573</v>
      </c>
      <c r="Y7">
        <f t="shared" si="8"/>
        <v>154.04426221857361</v>
      </c>
    </row>
    <row r="8" spans="1:25" x14ac:dyDescent="0.25">
      <c r="A8" t="s">
        <v>17</v>
      </c>
      <c r="B8" t="s">
        <v>112</v>
      </c>
      <c r="C8" t="s">
        <v>56</v>
      </c>
      <c r="D8" s="28">
        <v>664.51555303686905</v>
      </c>
      <c r="E8" s="28">
        <v>205.30944658774399</v>
      </c>
      <c r="F8" s="28">
        <v>156.88010012217799</v>
      </c>
      <c r="G8" s="28">
        <v>82.794403589599796</v>
      </c>
      <c r="H8" s="28">
        <v>9.2881760821842505</v>
      </c>
      <c r="I8" s="28">
        <v>107.48668158860799</v>
      </c>
      <c r="J8" s="28">
        <v>102.75674506655599</v>
      </c>
      <c r="K8">
        <v>81807.7864890989</v>
      </c>
      <c r="L8">
        <v>9.7851953624030195</v>
      </c>
      <c r="M8">
        <v>1625.9</v>
      </c>
      <c r="N8">
        <v>1599.3</v>
      </c>
      <c r="O8">
        <f t="shared" si="0"/>
        <v>1.6632276621021782</v>
      </c>
      <c r="P8">
        <v>44.69</v>
      </c>
      <c r="Q8">
        <v>103870</v>
      </c>
      <c r="R8">
        <f t="shared" si="1"/>
        <v>0.58944905683624782</v>
      </c>
      <c r="S8">
        <f t="shared" si="2"/>
        <v>121.01945965071769</v>
      </c>
      <c r="T8">
        <f t="shared" si="3"/>
        <v>92.472827053393942</v>
      </c>
      <c r="U8">
        <f t="shared" si="4"/>
        <v>48.803083107209254</v>
      </c>
      <c r="V8">
        <f t="shared" si="5"/>
        <v>5.4749066313725017</v>
      </c>
      <c r="W8">
        <f t="shared" si="6"/>
        <v>63.357923084863067</v>
      </c>
      <c r="X8">
        <f t="shared" si="7"/>
        <v>60.569866463044193</v>
      </c>
      <c r="Y8">
        <f t="shared" si="8"/>
        <v>391.69806599060064</v>
      </c>
    </row>
    <row r="9" spans="1:25" x14ac:dyDescent="0.25">
      <c r="A9" t="s">
        <v>3</v>
      </c>
      <c r="B9" t="s">
        <v>4</v>
      </c>
      <c r="C9" t="s">
        <v>4</v>
      </c>
      <c r="D9" s="28">
        <v>12504.9173461674</v>
      </c>
      <c r="E9" s="28">
        <v>6524.2827055405196</v>
      </c>
      <c r="F9" s="28">
        <v>1200.4941549717701</v>
      </c>
      <c r="G9" s="28">
        <v>1185.09634687535</v>
      </c>
      <c r="H9" s="28">
        <v>398.659977140477</v>
      </c>
      <c r="I9" s="28">
        <v>912.136795305806</v>
      </c>
      <c r="J9" s="28">
        <v>2284.2473663334599</v>
      </c>
      <c r="K9">
        <v>295558.04837512999</v>
      </c>
      <c r="L9">
        <v>8.9464761695008796</v>
      </c>
      <c r="M9">
        <v>1616.9</v>
      </c>
      <c r="N9">
        <v>1535.4</v>
      </c>
      <c r="O9">
        <f t="shared" si="0"/>
        <v>5.3080630454604663</v>
      </c>
      <c r="P9">
        <v>44.69</v>
      </c>
      <c r="Q9">
        <v>103870</v>
      </c>
      <c r="R9">
        <f t="shared" si="1"/>
        <v>2.1723712861985436</v>
      </c>
      <c r="S9">
        <f t="shared" si="2"/>
        <v>14173.164412557971</v>
      </c>
      <c r="T9">
        <f t="shared" si="3"/>
        <v>2607.9190315098576</v>
      </c>
      <c r="U9">
        <f t="shared" si="4"/>
        <v>2574.4692753307995</v>
      </c>
      <c r="V9">
        <f t="shared" si="5"/>
        <v>866.03748729654001</v>
      </c>
      <c r="W9">
        <f t="shared" si="6"/>
        <v>1981.4997832074914</v>
      </c>
      <c r="X9">
        <f t="shared" si="7"/>
        <v>4962.233389197454</v>
      </c>
      <c r="Y9">
        <f t="shared" si="8"/>
        <v>27165.323379100118</v>
      </c>
    </row>
    <row r="10" spans="1:25" x14ac:dyDescent="0.25">
      <c r="A10" t="s">
        <v>30</v>
      </c>
      <c r="B10" t="s">
        <v>32</v>
      </c>
      <c r="C10" t="s">
        <v>130</v>
      </c>
      <c r="D10" s="28">
        <v>5500.9628619076602</v>
      </c>
      <c r="E10" s="28">
        <v>2959.5115051855</v>
      </c>
      <c r="F10" s="28">
        <v>558.20054804163794</v>
      </c>
      <c r="G10" s="28">
        <v>1128.6661746145501</v>
      </c>
      <c r="H10" s="28">
        <v>97.231566759579806</v>
      </c>
      <c r="I10" s="28">
        <v>521.26923118869797</v>
      </c>
      <c r="J10" s="28">
        <v>236.08383611769801</v>
      </c>
      <c r="K10">
        <v>156294.97162786601</v>
      </c>
      <c r="L10">
        <v>10.7388316213813</v>
      </c>
      <c r="M10">
        <v>1581</v>
      </c>
      <c r="N10">
        <v>1538.9</v>
      </c>
      <c r="O10">
        <f t="shared" si="0"/>
        <v>2.7357203197088769</v>
      </c>
      <c r="P10">
        <v>44.69</v>
      </c>
      <c r="Q10">
        <v>103870</v>
      </c>
      <c r="R10">
        <f t="shared" si="1"/>
        <v>1.1425001883367787</v>
      </c>
      <c r="S10">
        <f t="shared" si="2"/>
        <v>3381.2424520592972</v>
      </c>
      <c r="T10">
        <f t="shared" si="3"/>
        <v>637.74423126726447</v>
      </c>
      <c r="U10">
        <f t="shared" si="4"/>
        <v>1289.5013170664749</v>
      </c>
      <c r="V10">
        <f t="shared" si="5"/>
        <v>111.0870833351</v>
      </c>
      <c r="W10">
        <f t="shared" si="6"/>
        <v>595.55019480725525</v>
      </c>
      <c r="X10">
        <f t="shared" si="7"/>
        <v>269.72582722773916</v>
      </c>
      <c r="Y10">
        <f t="shared" si="8"/>
        <v>6284.8511057631313</v>
      </c>
    </row>
    <row r="11" spans="1:25" x14ac:dyDescent="0.25">
      <c r="A11" t="s">
        <v>30</v>
      </c>
      <c r="B11" t="s">
        <v>32</v>
      </c>
      <c r="C11" t="s">
        <v>62</v>
      </c>
      <c r="D11" s="28">
        <v>1695.6408847673299</v>
      </c>
      <c r="E11" s="28">
        <v>951.51985618025105</v>
      </c>
      <c r="F11" s="28">
        <v>155.80843884182701</v>
      </c>
      <c r="G11" s="28">
        <v>339.97262481617798</v>
      </c>
      <c r="H11" s="28">
        <v>28.657396070244101</v>
      </c>
      <c r="I11" s="28">
        <v>186.641306271932</v>
      </c>
      <c r="J11" s="28">
        <v>33.041262586898497</v>
      </c>
      <c r="K11">
        <v>156294.97162786601</v>
      </c>
      <c r="L11">
        <v>10.7388316213813</v>
      </c>
      <c r="M11">
        <v>1581</v>
      </c>
      <c r="N11">
        <v>1538.9</v>
      </c>
      <c r="O11">
        <f t="shared" si="0"/>
        <v>2.7357203197088769</v>
      </c>
      <c r="P11">
        <v>44.69</v>
      </c>
      <c r="Q11">
        <v>103870</v>
      </c>
      <c r="R11">
        <f t="shared" si="1"/>
        <v>1.1425001883367787</v>
      </c>
      <c r="S11">
        <f t="shared" si="2"/>
        <v>1087.1116148921215</v>
      </c>
      <c r="T11">
        <f t="shared" si="3"/>
        <v>178.01117072124683</v>
      </c>
      <c r="U11">
        <f t="shared" si="4"/>
        <v>388.41878788183237</v>
      </c>
      <c r="V11">
        <f t="shared" si="5"/>
        <v>32.741080407495545</v>
      </c>
      <c r="W11">
        <f t="shared" si="6"/>
        <v>213.23772756710468</v>
      </c>
      <c r="X11">
        <f t="shared" si="7"/>
        <v>37.749648728416496</v>
      </c>
      <c r="Y11">
        <f t="shared" si="8"/>
        <v>1937.2700301982175</v>
      </c>
    </row>
    <row r="12" spans="1:25" x14ac:dyDescent="0.25">
      <c r="A12" t="s">
        <v>30</v>
      </c>
      <c r="B12" t="s">
        <v>32</v>
      </c>
      <c r="C12" t="s">
        <v>132</v>
      </c>
      <c r="D12" s="28">
        <v>66.732260323369402</v>
      </c>
      <c r="E12" s="28">
        <v>37.378344374168698</v>
      </c>
      <c r="F12" s="28">
        <v>6.1787159470431501</v>
      </c>
      <c r="G12" s="28">
        <v>13.4138359897405</v>
      </c>
      <c r="H12" s="28">
        <v>1.13213177974436</v>
      </c>
      <c r="I12" s="28">
        <v>7.3186466774122101</v>
      </c>
      <c r="J12" s="28">
        <v>1.3105855552604999</v>
      </c>
      <c r="K12">
        <v>156294.97162786601</v>
      </c>
      <c r="L12">
        <v>10.7388316213813</v>
      </c>
      <c r="M12">
        <v>1581</v>
      </c>
      <c r="N12">
        <v>1538.9</v>
      </c>
      <c r="O12">
        <f t="shared" si="0"/>
        <v>2.7357203197088769</v>
      </c>
      <c r="P12">
        <v>44.69</v>
      </c>
      <c r="Q12">
        <v>103870</v>
      </c>
      <c r="R12">
        <f t="shared" si="1"/>
        <v>1.1425001883367787</v>
      </c>
      <c r="S12">
        <f t="shared" si="2"/>
        <v>42.70476548720471</v>
      </c>
      <c r="T12">
        <f t="shared" si="3"/>
        <v>7.0591841331762568</v>
      </c>
      <c r="U12">
        <f t="shared" si="4"/>
        <v>15.325310144597182</v>
      </c>
      <c r="V12">
        <f t="shared" si="5"/>
        <v>1.2934607715799837</v>
      </c>
      <c r="W12">
        <f t="shared" si="6"/>
        <v>8.3615552073137902</v>
      </c>
      <c r="X12">
        <f t="shared" si="7"/>
        <v>1.4973442437165829</v>
      </c>
      <c r="Y12">
        <f t="shared" si="8"/>
        <v>76.241619987588507</v>
      </c>
    </row>
    <row r="13" spans="1:25" x14ac:dyDescent="0.25">
      <c r="A13" t="s">
        <v>3</v>
      </c>
      <c r="B13" t="s">
        <v>7</v>
      </c>
      <c r="C13" t="s">
        <v>43</v>
      </c>
      <c r="D13" s="28">
        <v>228.70423016682901</v>
      </c>
      <c r="E13" s="28">
        <v>112.015584889992</v>
      </c>
      <c r="F13" s="28">
        <v>24.241809611942202</v>
      </c>
      <c r="G13" s="28">
        <v>54.574953813727298</v>
      </c>
      <c r="H13" s="28">
        <v>6.7718300191324596</v>
      </c>
      <c r="I13" s="28">
        <v>26.105143567884799</v>
      </c>
      <c r="J13" s="28">
        <v>4.9949082641495002</v>
      </c>
      <c r="K13">
        <v>77023.337558197803</v>
      </c>
      <c r="L13">
        <v>7.3824114379622801</v>
      </c>
      <c r="M13">
        <v>1645</v>
      </c>
      <c r="N13">
        <v>1537.7</v>
      </c>
      <c r="O13">
        <f t="shared" si="0"/>
        <v>6.977954087273198</v>
      </c>
      <c r="P13">
        <v>44.69</v>
      </c>
      <c r="Q13">
        <v>103870</v>
      </c>
      <c r="R13">
        <f t="shared" si="1"/>
        <v>0.56654610010711992</v>
      </c>
      <c r="S13">
        <f t="shared" si="2"/>
        <v>63.461992770642993</v>
      </c>
      <c r="T13">
        <f t="shared" si="3"/>
        <v>13.734102695185149</v>
      </c>
      <c r="U13">
        <f t="shared" si="4"/>
        <v>30.919227246693392</v>
      </c>
      <c r="V13">
        <f t="shared" si="5"/>
        <v>3.8365538879278183</v>
      </c>
      <c r="W13">
        <f t="shared" si="6"/>
        <v>14.789767281121598</v>
      </c>
      <c r="X13">
        <f t="shared" si="7"/>
        <v>2.8298457974467235</v>
      </c>
      <c r="Y13">
        <f t="shared" si="8"/>
        <v>129.57148967901767</v>
      </c>
    </row>
    <row r="14" spans="1:25" x14ac:dyDescent="0.25">
      <c r="A14" t="s">
        <v>16</v>
      </c>
      <c r="B14" t="s">
        <v>18</v>
      </c>
      <c r="C14" t="s">
        <v>45</v>
      </c>
      <c r="D14" s="28">
        <v>512.65924765909199</v>
      </c>
      <c r="E14" s="28">
        <v>199.56150733019601</v>
      </c>
      <c r="F14" s="28">
        <v>71.790993367000894</v>
      </c>
      <c r="G14" s="28">
        <v>77.182134328440696</v>
      </c>
      <c r="H14" s="28">
        <v>7.8590119372083098</v>
      </c>
      <c r="I14" s="28">
        <v>55.779897433871596</v>
      </c>
      <c r="J14" s="28">
        <v>100.485703262374</v>
      </c>
      <c r="K14">
        <v>60017.884333213398</v>
      </c>
      <c r="L14">
        <v>15.407018257182999</v>
      </c>
      <c r="M14">
        <v>1620.4</v>
      </c>
      <c r="N14">
        <v>1567</v>
      </c>
      <c r="O14">
        <f t="shared" si="0"/>
        <v>3.4077855775367003</v>
      </c>
      <c r="P14">
        <v>44.69</v>
      </c>
      <c r="Q14">
        <v>103870</v>
      </c>
      <c r="R14">
        <f t="shared" si="1"/>
        <v>0.45516579656213391</v>
      </c>
      <c r="S14">
        <f t="shared" si="2"/>
        <v>90.833572447088784</v>
      </c>
      <c r="T14">
        <f t="shared" si="3"/>
        <v>32.676804681877833</v>
      </c>
      <c r="U14">
        <f t="shared" si="4"/>
        <v>35.130667651970327</v>
      </c>
      <c r="V14">
        <f t="shared" si="5"/>
        <v>3.5771534285907394</v>
      </c>
      <c r="W14">
        <f t="shared" si="6"/>
        <v>25.389101447642293</v>
      </c>
      <c r="X14">
        <f t="shared" si="7"/>
        <v>45.737655168524682</v>
      </c>
      <c r="Y14">
        <f t="shared" si="8"/>
        <v>233.34495482569469</v>
      </c>
    </row>
    <row r="15" spans="1:25" x14ac:dyDescent="0.25">
      <c r="A15" t="s">
        <v>34</v>
      </c>
      <c r="B15" t="s">
        <v>36</v>
      </c>
      <c r="C15" t="s">
        <v>51</v>
      </c>
      <c r="D15" s="28">
        <v>4906.9954676284897</v>
      </c>
      <c r="E15" s="28">
        <v>2521.0532553324701</v>
      </c>
      <c r="F15" s="28">
        <v>633.70705940603</v>
      </c>
      <c r="G15" s="28">
        <v>817.29185721450199</v>
      </c>
      <c r="H15" s="28">
        <v>75.327586728281005</v>
      </c>
      <c r="I15" s="28">
        <v>389.42705701043701</v>
      </c>
      <c r="J15" s="28">
        <v>470.18865193676601</v>
      </c>
      <c r="K15">
        <v>170133.269136508</v>
      </c>
      <c r="L15">
        <v>10.9512826359312</v>
      </c>
      <c r="M15">
        <v>1655.6</v>
      </c>
      <c r="N15">
        <v>1606.3</v>
      </c>
      <c r="O15">
        <f t="shared" si="0"/>
        <v>3.0691651621739373</v>
      </c>
      <c r="P15">
        <v>44.69</v>
      </c>
      <c r="Q15">
        <v>103870</v>
      </c>
      <c r="R15">
        <f t="shared" si="1"/>
        <v>1.2484407446276204</v>
      </c>
      <c r="S15">
        <f t="shared" si="2"/>
        <v>3147.3856033331554</v>
      </c>
      <c r="T15">
        <f t="shared" si="3"/>
        <v>791.14571312064379</v>
      </c>
      <c r="U15">
        <f t="shared" si="4"/>
        <v>1020.3404547989637</v>
      </c>
      <c r="V15">
        <f t="shared" si="5"/>
        <v>94.042028466056792</v>
      </c>
      <c r="W15">
        <f t="shared" si="6"/>
        <v>486.17660503225278</v>
      </c>
      <c r="X15">
        <f t="shared" si="7"/>
        <v>587.00267073939324</v>
      </c>
      <c r="Y15">
        <f t="shared" si="8"/>
        <v>6126.0930754904666</v>
      </c>
    </row>
    <row r="16" spans="1:25" x14ac:dyDescent="0.25">
      <c r="A16" t="s">
        <v>34</v>
      </c>
      <c r="B16" t="s">
        <v>36</v>
      </c>
      <c r="C16" t="s">
        <v>66</v>
      </c>
      <c r="D16" s="28">
        <v>918.43736333507195</v>
      </c>
      <c r="E16" s="28">
        <v>471.67912698288598</v>
      </c>
      <c r="F16" s="28">
        <v>118.801297205664</v>
      </c>
      <c r="G16" s="28">
        <v>153.05408332704201</v>
      </c>
      <c r="H16" s="28">
        <v>14.110370058455601</v>
      </c>
      <c r="I16" s="28">
        <v>72.832411421926096</v>
      </c>
      <c r="J16" s="28">
        <v>87.960074339098696</v>
      </c>
      <c r="K16">
        <v>170133.269136508</v>
      </c>
      <c r="L16">
        <v>10.9512826359312</v>
      </c>
      <c r="M16">
        <v>1655.6</v>
      </c>
      <c r="N16">
        <v>1606.3</v>
      </c>
      <c r="O16">
        <f t="shared" si="0"/>
        <v>3.0691651621739373</v>
      </c>
      <c r="P16">
        <v>44.69</v>
      </c>
      <c r="Q16">
        <v>103870</v>
      </c>
      <c r="R16">
        <f t="shared" si="1"/>
        <v>1.2484407446276204</v>
      </c>
      <c r="S16">
        <f t="shared" si="2"/>
        <v>588.86344051582012</v>
      </c>
      <c r="T16">
        <f t="shared" si="3"/>
        <v>148.31637994616642</v>
      </c>
      <c r="U16">
        <f t="shared" si="4"/>
        <v>191.07895375711018</v>
      </c>
      <c r="V16">
        <f t="shared" si="5"/>
        <v>17.615960902749592</v>
      </c>
      <c r="W16">
        <f t="shared" si="6"/>
        <v>90.92694994861462</v>
      </c>
      <c r="X16">
        <f t="shared" si="7"/>
        <v>109.81294070540523</v>
      </c>
      <c r="Y16">
        <f t="shared" si="8"/>
        <v>1146.6146257758662</v>
      </c>
    </row>
    <row r="17" spans="1:25" x14ac:dyDescent="0.25">
      <c r="A17" t="s">
        <v>17</v>
      </c>
      <c r="B17" t="s">
        <v>13</v>
      </c>
      <c r="C17" t="s">
        <v>57</v>
      </c>
      <c r="D17" s="28">
        <v>772.98765381256203</v>
      </c>
      <c r="E17" s="28">
        <v>305.04981929235601</v>
      </c>
      <c r="F17" s="28">
        <v>119.584857701613</v>
      </c>
      <c r="G17" s="28">
        <v>156.36108986932001</v>
      </c>
      <c r="H17" s="28">
        <v>12.5647392998799</v>
      </c>
      <c r="I17" s="28">
        <v>108.399299366519</v>
      </c>
      <c r="J17" s="28">
        <v>71.027848282874203</v>
      </c>
      <c r="K17">
        <v>74324.139319508802</v>
      </c>
      <c r="L17">
        <v>9.8452177017740894</v>
      </c>
      <c r="M17">
        <v>1566.6</v>
      </c>
      <c r="N17">
        <v>1532.5</v>
      </c>
      <c r="O17">
        <f t="shared" si="0"/>
        <v>2.2251223491027674</v>
      </c>
      <c r="P17">
        <v>44.69</v>
      </c>
      <c r="Q17">
        <v>103870</v>
      </c>
      <c r="R17">
        <f t="shared" si="1"/>
        <v>0.53791658370590711</v>
      </c>
      <c r="S17">
        <f t="shared" si="2"/>
        <v>164.09135665384846</v>
      </c>
      <c r="T17">
        <f t="shared" si="3"/>
        <v>64.326678117808697</v>
      </c>
      <c r="U17">
        <f t="shared" si="4"/>
        <v>84.10922328703694</v>
      </c>
      <c r="V17">
        <f t="shared" si="5"/>
        <v>6.758781639346747</v>
      </c>
      <c r="W17">
        <f t="shared" si="6"/>
        <v>58.309780791351805</v>
      </c>
      <c r="X17">
        <f t="shared" si="7"/>
        <v>38.207057496305175</v>
      </c>
      <c r="Y17">
        <f t="shared" si="8"/>
        <v>415.80287798569782</v>
      </c>
    </row>
    <row r="18" spans="1:25" x14ac:dyDescent="0.25">
      <c r="A18" t="s">
        <v>17</v>
      </c>
      <c r="B18" t="s">
        <v>13</v>
      </c>
      <c r="C18" t="s">
        <v>121</v>
      </c>
      <c r="D18" s="28">
        <v>1377.20871497555</v>
      </c>
      <c r="E18" s="28">
        <v>541.66606778112498</v>
      </c>
      <c r="F18" s="28">
        <v>215.302381420834</v>
      </c>
      <c r="G18" s="28">
        <v>279.38354916046302</v>
      </c>
      <c r="H18" s="28">
        <v>22.496305286957298</v>
      </c>
      <c r="I18" s="28">
        <v>191.06787760952199</v>
      </c>
      <c r="J18" s="28">
        <v>127.29253371665</v>
      </c>
      <c r="K18">
        <v>74324.139319508802</v>
      </c>
      <c r="L18">
        <v>9.8452177017740894</v>
      </c>
      <c r="M18">
        <v>1566.6</v>
      </c>
      <c r="N18">
        <v>1532.5</v>
      </c>
      <c r="O18">
        <f t="shared" si="0"/>
        <v>2.2251223491027674</v>
      </c>
      <c r="P18">
        <v>44.69</v>
      </c>
      <c r="Q18">
        <v>103870</v>
      </c>
      <c r="R18">
        <f t="shared" si="1"/>
        <v>0.53791658370590711</v>
      </c>
      <c r="S18">
        <f t="shared" si="2"/>
        <v>291.37116069023506</v>
      </c>
      <c r="T18">
        <f t="shared" si="3"/>
        <v>115.81472147764119</v>
      </c>
      <c r="U18">
        <f t="shared" si="4"/>
        <v>150.28504430802761</v>
      </c>
      <c r="V18">
        <f t="shared" si="5"/>
        <v>12.101135685965206</v>
      </c>
      <c r="W18">
        <f t="shared" si="6"/>
        <v>102.77857997965245</v>
      </c>
      <c r="X18">
        <f t="shared" si="7"/>
        <v>68.47276486812936</v>
      </c>
      <c r="Y18">
        <f t="shared" si="8"/>
        <v>740.82340700965096</v>
      </c>
    </row>
    <row r="19" spans="1:25" x14ac:dyDescent="0.25">
      <c r="A19" t="s">
        <v>30</v>
      </c>
      <c r="B19" t="s">
        <v>33</v>
      </c>
      <c r="C19" t="s">
        <v>63</v>
      </c>
      <c r="D19" s="28">
        <v>9627</v>
      </c>
      <c r="E19" s="28">
        <v>4795</v>
      </c>
      <c r="F19" s="28">
        <v>1547</v>
      </c>
      <c r="G19" s="28">
        <v>1616</v>
      </c>
      <c r="H19" s="28">
        <v>157</v>
      </c>
      <c r="I19" s="28">
        <v>1099</v>
      </c>
      <c r="J19" s="28">
        <v>413</v>
      </c>
      <c r="K19">
        <v>162005.15732398699</v>
      </c>
      <c r="L19">
        <v>8.7016006920707696</v>
      </c>
      <c r="M19">
        <v>1571.9</v>
      </c>
      <c r="N19">
        <v>1514</v>
      </c>
      <c r="O19">
        <f t="shared" si="0"/>
        <v>3.8243064729194249</v>
      </c>
      <c r="P19">
        <v>44.69</v>
      </c>
      <c r="Q19">
        <v>103870</v>
      </c>
      <c r="R19">
        <f t="shared" si="1"/>
        <v>1.1763142322238442</v>
      </c>
      <c r="S19">
        <f t="shared" si="2"/>
        <v>5640.4267435133333</v>
      </c>
      <c r="T19">
        <f t="shared" si="3"/>
        <v>1819.7581172502871</v>
      </c>
      <c r="U19">
        <f t="shared" si="4"/>
        <v>1900.9237992737324</v>
      </c>
      <c r="V19">
        <f t="shared" si="5"/>
        <v>184.68133445914356</v>
      </c>
      <c r="W19">
        <f t="shared" si="6"/>
        <v>1292.7693412140047</v>
      </c>
      <c r="X19">
        <f t="shared" si="7"/>
        <v>485.81777790844768</v>
      </c>
      <c r="Y19">
        <f t="shared" si="8"/>
        <v>11324.377113618948</v>
      </c>
    </row>
    <row r="20" spans="1:25" x14ac:dyDescent="0.25">
      <c r="A20" t="s">
        <v>30</v>
      </c>
      <c r="B20" t="s">
        <v>33</v>
      </c>
      <c r="C20" t="s">
        <v>39</v>
      </c>
      <c r="D20" s="28">
        <v>2246.9418970779798</v>
      </c>
      <c r="E20" s="28">
        <v>1113.5754998034599</v>
      </c>
      <c r="F20" s="28">
        <v>363.5763484835</v>
      </c>
      <c r="G20" s="28">
        <v>377.46589776229598</v>
      </c>
      <c r="H20" s="28">
        <v>36.837319366031998</v>
      </c>
      <c r="I20" s="28">
        <v>251.311858367165</v>
      </c>
      <c r="J20" s="28">
        <v>104.17497329552501</v>
      </c>
      <c r="K20">
        <v>162005.15732398699</v>
      </c>
      <c r="L20">
        <v>8.7016006920707696</v>
      </c>
      <c r="M20">
        <v>1571.9</v>
      </c>
      <c r="N20">
        <v>1514</v>
      </c>
      <c r="O20">
        <f t="shared" si="0"/>
        <v>3.8243064729194249</v>
      </c>
      <c r="P20">
        <v>44.69</v>
      </c>
      <c r="Q20">
        <v>103870</v>
      </c>
      <c r="R20">
        <f t="shared" si="1"/>
        <v>1.1763142322238442</v>
      </c>
      <c r="S20">
        <f t="shared" si="2"/>
        <v>1309.9147090745905</v>
      </c>
      <c r="T20">
        <f t="shared" si="3"/>
        <v>427.68003322111713</v>
      </c>
      <c r="U20">
        <f t="shared" si="4"/>
        <v>444.01850771693927</v>
      </c>
      <c r="V20">
        <f t="shared" si="5"/>
        <v>43.332263047238477</v>
      </c>
      <c r="W20">
        <f t="shared" si="6"/>
        <v>295.62171572391918</v>
      </c>
      <c r="X20">
        <f t="shared" si="7"/>
        <v>122.54250372906498</v>
      </c>
      <c r="Y20">
        <f t="shared" si="8"/>
        <v>2643.1097325128699</v>
      </c>
    </row>
    <row r="21" spans="1:25" x14ac:dyDescent="0.25">
      <c r="A21" t="s">
        <v>30</v>
      </c>
      <c r="B21" t="s">
        <v>33</v>
      </c>
      <c r="C21" t="s">
        <v>64</v>
      </c>
      <c r="D21" s="28">
        <v>2272.2078896119401</v>
      </c>
      <c r="E21" s="28">
        <v>1144.5020031905599</v>
      </c>
      <c r="F21" s="28">
        <v>356.79757231462997</v>
      </c>
      <c r="G21" s="28">
        <v>379.80147945242999</v>
      </c>
      <c r="H21" s="28">
        <v>36.784485274274999</v>
      </c>
      <c r="I21" s="28">
        <v>271.101999901054</v>
      </c>
      <c r="J21" s="28">
        <v>83.220349478989604</v>
      </c>
      <c r="K21">
        <v>162005.15732398699</v>
      </c>
      <c r="L21">
        <v>8.7016006920707696</v>
      </c>
      <c r="M21">
        <v>1571.9</v>
      </c>
      <c r="N21">
        <v>1514</v>
      </c>
      <c r="O21">
        <f t="shared" si="0"/>
        <v>3.8243064729194249</v>
      </c>
      <c r="P21">
        <v>44.69</v>
      </c>
      <c r="Q21">
        <v>103870</v>
      </c>
      <c r="R21">
        <f t="shared" si="1"/>
        <v>1.1763142322238442</v>
      </c>
      <c r="S21">
        <f t="shared" si="2"/>
        <v>1346.2939951617552</v>
      </c>
      <c r="T21">
        <f t="shared" si="3"/>
        <v>419.7060623366155</v>
      </c>
      <c r="U21">
        <f t="shared" si="4"/>
        <v>446.76588569956533</v>
      </c>
      <c r="V21">
        <f t="shared" si="5"/>
        <v>43.270113553158097</v>
      </c>
      <c r="W21">
        <f t="shared" si="6"/>
        <v>318.90114086795705</v>
      </c>
      <c r="X21">
        <f t="shared" si="7"/>
        <v>97.893281502777654</v>
      </c>
      <c r="Y21">
        <f t="shared" si="8"/>
        <v>2672.8304791218288</v>
      </c>
    </row>
    <row r="22" spans="1:25" x14ac:dyDescent="0.25">
      <c r="A22" t="s">
        <v>16</v>
      </c>
      <c r="B22" t="s">
        <v>19</v>
      </c>
      <c r="C22" t="s">
        <v>46</v>
      </c>
      <c r="D22" s="28">
        <v>468.63726058922202</v>
      </c>
      <c r="E22" s="28">
        <v>102.159821139719</v>
      </c>
      <c r="F22" s="28">
        <v>111.33806809193101</v>
      </c>
      <c r="G22" s="28">
        <v>41.389251928878899</v>
      </c>
      <c r="H22" s="28">
        <v>8.10422083593512</v>
      </c>
      <c r="I22" s="28">
        <v>88.149769890307994</v>
      </c>
      <c r="J22" s="28">
        <v>117.49612870244999</v>
      </c>
      <c r="K22">
        <v>77255.227221530906</v>
      </c>
      <c r="L22">
        <v>9.3722974713686096</v>
      </c>
      <c r="M22">
        <v>1629.9</v>
      </c>
      <c r="N22">
        <v>1605.4</v>
      </c>
      <c r="O22">
        <f t="shared" si="0"/>
        <v>1.5260994144761428</v>
      </c>
      <c r="P22">
        <v>44.69</v>
      </c>
      <c r="Q22">
        <v>103870</v>
      </c>
      <c r="R22">
        <f t="shared" si="1"/>
        <v>0.55444769434589047</v>
      </c>
      <c r="S22">
        <f t="shared" si="2"/>
        <v>56.642277285705759</v>
      </c>
      <c r="T22">
        <f t="shared" si="3"/>
        <v>61.731135146496904</v>
      </c>
      <c r="U22">
        <f t="shared" si="4"/>
        <v>22.948175302668105</v>
      </c>
      <c r="V22">
        <f t="shared" si="5"/>
        <v>4.4933665569541521</v>
      </c>
      <c r="W22">
        <f t="shared" si="6"/>
        <v>48.874436672802062</v>
      </c>
      <c r="X22">
        <f t="shared" si="7"/>
        <v>65.145457653641401</v>
      </c>
      <c r="Y22">
        <f t="shared" si="8"/>
        <v>259.83484861826838</v>
      </c>
    </row>
    <row r="23" spans="1:25" x14ac:dyDescent="0.25">
      <c r="A23" t="s">
        <v>3</v>
      </c>
      <c r="B23" t="s">
        <v>9</v>
      </c>
      <c r="C23" t="s">
        <v>123</v>
      </c>
      <c r="D23" s="28">
        <v>2154.0450392061498</v>
      </c>
      <c r="E23" s="28">
        <v>1546.9271261905201</v>
      </c>
      <c r="F23" s="28">
        <v>216.74478169059799</v>
      </c>
      <c r="G23" s="28">
        <v>183.12403896021101</v>
      </c>
      <c r="H23" s="28">
        <v>35.856007632430703</v>
      </c>
      <c r="I23" s="28">
        <v>170.90517584209999</v>
      </c>
      <c r="J23" s="28">
        <v>0.48790889028850898</v>
      </c>
      <c r="K23">
        <v>128780.474527261</v>
      </c>
      <c r="L23">
        <v>10.6352537012532</v>
      </c>
      <c r="M23">
        <v>1563.7</v>
      </c>
      <c r="N23">
        <v>1506.6</v>
      </c>
      <c r="O23">
        <f t="shared" si="0"/>
        <v>3.7899907075534407</v>
      </c>
      <c r="P23">
        <v>44.69</v>
      </c>
      <c r="Q23">
        <v>103870</v>
      </c>
      <c r="R23">
        <f t="shared" si="1"/>
        <v>0.94767624199906131</v>
      </c>
      <c r="S23">
        <f t="shared" si="2"/>
        <v>1465.9860855946397</v>
      </c>
      <c r="T23">
        <f t="shared" si="3"/>
        <v>205.40388018545286</v>
      </c>
      <c r="U23">
        <f t="shared" si="4"/>
        <v>173.54230106150246</v>
      </c>
      <c r="V23">
        <f t="shared" si="5"/>
        <v>33.979886566191588</v>
      </c>
      <c r="W23">
        <f t="shared" si="6"/>
        <v>161.96277478023009</v>
      </c>
      <c r="X23">
        <f t="shared" si="7"/>
        <v>0.46237966358654647</v>
      </c>
      <c r="Y23">
        <f t="shared" si="8"/>
        <v>2041.3373078516033</v>
      </c>
    </row>
    <row r="24" spans="1:25" x14ac:dyDescent="0.25">
      <c r="A24" t="s">
        <v>3</v>
      </c>
      <c r="B24" t="s">
        <v>9</v>
      </c>
      <c r="C24" t="s">
        <v>122</v>
      </c>
      <c r="D24" s="28">
        <v>1813.8875206974201</v>
      </c>
      <c r="E24" s="28">
        <v>1297.68984363287</v>
      </c>
      <c r="F24" s="28">
        <v>182.788535836047</v>
      </c>
      <c r="G24" s="28">
        <v>154.08731889207399</v>
      </c>
      <c r="H24" s="28">
        <v>30.2002435141905</v>
      </c>
      <c r="I24" s="28">
        <v>141.51032862351701</v>
      </c>
      <c r="J24" s="28">
        <v>7.6112501987181496</v>
      </c>
      <c r="K24">
        <v>128780.474527261</v>
      </c>
      <c r="L24">
        <v>10.6352537012532</v>
      </c>
      <c r="M24">
        <v>1563.7</v>
      </c>
      <c r="N24">
        <v>1506.6</v>
      </c>
      <c r="O24">
        <f t="shared" si="0"/>
        <v>3.7899907075534407</v>
      </c>
      <c r="P24">
        <v>44.69</v>
      </c>
      <c r="Q24">
        <v>103870</v>
      </c>
      <c r="R24">
        <f t="shared" si="1"/>
        <v>0.94767624199906131</v>
      </c>
      <c r="S24">
        <f t="shared" si="2"/>
        <v>1229.7898342943477</v>
      </c>
      <c r="T24">
        <f t="shared" si="3"/>
        <v>173.22435272161576</v>
      </c>
      <c r="U24">
        <f t="shared" si="4"/>
        <v>146.02489130735165</v>
      </c>
      <c r="V24">
        <f t="shared" si="5"/>
        <v>28.620053280984578</v>
      </c>
      <c r="W24">
        <f t="shared" si="6"/>
        <v>134.1059764339868</v>
      </c>
      <c r="X24">
        <f t="shared" si="7"/>
        <v>7.2130009852358246</v>
      </c>
      <c r="Y24">
        <f t="shared" si="8"/>
        <v>1718.9781090235224</v>
      </c>
    </row>
    <row r="25" spans="1:25" x14ac:dyDescent="0.25">
      <c r="A25" t="s">
        <v>3</v>
      </c>
      <c r="B25" t="s">
        <v>10</v>
      </c>
      <c r="C25" t="s">
        <v>77</v>
      </c>
      <c r="D25" s="28">
        <v>4138.8106787202696</v>
      </c>
      <c r="E25" s="28">
        <v>1245.7770709927299</v>
      </c>
      <c r="F25" s="28">
        <v>406.94603108030299</v>
      </c>
      <c r="G25" s="28">
        <v>1364.84931024358</v>
      </c>
      <c r="H25" s="28">
        <v>72.276328318835695</v>
      </c>
      <c r="I25" s="28">
        <v>497.77641711712897</v>
      </c>
      <c r="J25" s="28">
        <v>551.18552096768803</v>
      </c>
      <c r="K25">
        <v>91945.5598198222</v>
      </c>
      <c r="L25">
        <v>8.0706087348310298</v>
      </c>
      <c r="M25">
        <v>1628.8</v>
      </c>
      <c r="N25">
        <v>1572.9</v>
      </c>
      <c r="O25">
        <f t="shared" si="0"/>
        <v>3.5539449424629574</v>
      </c>
      <c r="P25">
        <v>44.69</v>
      </c>
      <c r="Q25">
        <v>103870</v>
      </c>
      <c r="R25">
        <f t="shared" si="1"/>
        <v>0.66333214366422144</v>
      </c>
      <c r="S25">
        <f t="shared" si="2"/>
        <v>826.36397502934255</v>
      </c>
      <c r="T25">
        <f t="shared" si="3"/>
        <v>269.94038315214425</v>
      </c>
      <c r="U25">
        <f t="shared" si="4"/>
        <v>905.34841874250799</v>
      </c>
      <c r="V25">
        <f t="shared" si="5"/>
        <v>47.943211799912355</v>
      </c>
      <c r="W25">
        <f t="shared" si="6"/>
        <v>330.19109783180079</v>
      </c>
      <c r="X25">
        <f t="shared" si="7"/>
        <v>365.61907318017717</v>
      </c>
      <c r="Y25">
        <f t="shared" si="8"/>
        <v>2745.406159735885</v>
      </c>
    </row>
    <row r="26" spans="1:25" x14ac:dyDescent="0.25">
      <c r="A26" t="s">
        <v>3</v>
      </c>
      <c r="B26" t="s">
        <v>10</v>
      </c>
      <c r="C26" t="s">
        <v>54</v>
      </c>
      <c r="D26" s="28">
        <v>1461.8465951210001</v>
      </c>
      <c r="E26" s="28">
        <v>438.94899117302901</v>
      </c>
      <c r="F26" s="28">
        <v>143.43580262207601</v>
      </c>
      <c r="G26" s="28">
        <v>481.501890400685</v>
      </c>
      <c r="H26" s="28">
        <v>25.496417019350599</v>
      </c>
      <c r="I26" s="28">
        <v>173.89040145638299</v>
      </c>
      <c r="J26" s="28">
        <v>198.57309244947601</v>
      </c>
      <c r="K26">
        <v>91945.5598198222</v>
      </c>
      <c r="L26">
        <v>8.0706087348310298</v>
      </c>
      <c r="M26">
        <v>1628.8</v>
      </c>
      <c r="N26">
        <v>1572.9</v>
      </c>
      <c r="O26">
        <f t="shared" si="0"/>
        <v>3.5539449424629574</v>
      </c>
      <c r="P26">
        <v>44.69</v>
      </c>
      <c r="Q26">
        <v>103870</v>
      </c>
      <c r="R26">
        <f t="shared" si="1"/>
        <v>0.66333214366422144</v>
      </c>
      <c r="S26">
        <f t="shared" si="2"/>
        <v>291.16897527405274</v>
      </c>
      <c r="T26">
        <f t="shared" si="3"/>
        <v>95.145578431499828</v>
      </c>
      <c r="U26">
        <f t="shared" si="4"/>
        <v>319.3956811378614</v>
      </c>
      <c r="V26">
        <f t="shared" si="5"/>
        <v>16.912592957202772</v>
      </c>
      <c r="W26">
        <f t="shared" si="6"/>
        <v>115.34709276069458</v>
      </c>
      <c r="X26">
        <f t="shared" si="7"/>
        <v>131.71991508854455</v>
      </c>
      <c r="Y26">
        <f t="shared" si="8"/>
        <v>969.68983564985581</v>
      </c>
    </row>
    <row r="27" spans="1:25" x14ac:dyDescent="0.25">
      <c r="A27" t="s">
        <v>34</v>
      </c>
      <c r="B27" t="s">
        <v>37</v>
      </c>
      <c r="C27" t="s">
        <v>40</v>
      </c>
      <c r="D27" s="28">
        <v>5482.0927951859603</v>
      </c>
      <c r="E27" s="28">
        <v>3036.3580644435801</v>
      </c>
      <c r="F27" s="28">
        <v>768.19555194605095</v>
      </c>
      <c r="G27" s="28">
        <v>816.05681211682395</v>
      </c>
      <c r="H27" s="28">
        <v>92.680527505803596</v>
      </c>
      <c r="I27" s="28">
        <v>537.06224871715494</v>
      </c>
      <c r="J27" s="28">
        <v>231.739590456549</v>
      </c>
      <c r="K27">
        <v>159395.24330089299</v>
      </c>
      <c r="L27">
        <v>13.2367739279708</v>
      </c>
      <c r="M27">
        <v>1622.2</v>
      </c>
      <c r="N27">
        <v>1557.1</v>
      </c>
      <c r="O27">
        <f t="shared" si="0"/>
        <v>4.1808490141930603</v>
      </c>
      <c r="P27">
        <v>44.69</v>
      </c>
      <c r="Q27">
        <v>103870</v>
      </c>
      <c r="R27">
        <f t="shared" si="1"/>
        <v>1.1974419736577948</v>
      </c>
      <c r="S27">
        <f t="shared" si="2"/>
        <v>3635.8625934190823</v>
      </c>
      <c r="T27">
        <f t="shared" si="3"/>
        <v>919.8695978774183</v>
      </c>
      <c r="U27">
        <f t="shared" si="4"/>
        <v>977.18067971805795</v>
      </c>
      <c r="V27">
        <f t="shared" si="5"/>
        <v>110.97955377619499</v>
      </c>
      <c r="W27">
        <f t="shared" si="6"/>
        <v>643.10087908096352</v>
      </c>
      <c r="X27">
        <f t="shared" si="7"/>
        <v>277.4947125709391</v>
      </c>
      <c r="Y27">
        <f t="shared" si="8"/>
        <v>6564.4880164426559</v>
      </c>
    </row>
    <row r="28" spans="1:25" x14ac:dyDescent="0.25">
      <c r="A28" t="s">
        <v>17</v>
      </c>
      <c r="B28" t="s">
        <v>114</v>
      </c>
      <c r="C28" t="s">
        <v>134</v>
      </c>
      <c r="D28" s="28">
        <v>812.93813424522295</v>
      </c>
      <c r="E28" s="28">
        <v>251.323961813041</v>
      </c>
      <c r="F28" s="28">
        <v>68.805225698086602</v>
      </c>
      <c r="G28" s="28">
        <v>217.67678855653699</v>
      </c>
      <c r="H28" s="28">
        <v>12.6094871662134</v>
      </c>
      <c r="I28" s="28">
        <v>99.736887200318407</v>
      </c>
      <c r="J28" s="28">
        <v>162.78578381102699</v>
      </c>
      <c r="K28">
        <v>52744.041102503397</v>
      </c>
      <c r="L28">
        <v>11.5216350791344</v>
      </c>
      <c r="M28">
        <v>1573.1</v>
      </c>
      <c r="N28">
        <v>1542.5</v>
      </c>
      <c r="O28">
        <f t="shared" si="0"/>
        <v>1.9837925445704965</v>
      </c>
      <c r="P28">
        <v>44.69</v>
      </c>
      <c r="Q28">
        <v>103870</v>
      </c>
      <c r="R28">
        <f t="shared" si="1"/>
        <v>0.38563744569973368</v>
      </c>
      <c r="S28">
        <f t="shared" si="2"/>
        <v>96.919930676718536</v>
      </c>
      <c r="T28">
        <f t="shared" si="3"/>
        <v>26.533871489003793</v>
      </c>
      <c r="U28">
        <f t="shared" si="4"/>
        <v>83.944320727063939</v>
      </c>
      <c r="V28">
        <f t="shared" si="5"/>
        <v>4.8626904223621086</v>
      </c>
      <c r="W28">
        <f t="shared" si="6"/>
        <v>38.462278421973252</v>
      </c>
      <c r="X28">
        <f t="shared" si="7"/>
        <v>62.776293865113509</v>
      </c>
      <c r="Y28">
        <f t="shared" si="8"/>
        <v>313.49938560223512</v>
      </c>
    </row>
    <row r="29" spans="1:25" x14ac:dyDescent="0.25">
      <c r="A29" t="s">
        <v>17</v>
      </c>
      <c r="B29" t="s">
        <v>114</v>
      </c>
      <c r="C29" t="s">
        <v>124</v>
      </c>
      <c r="D29" s="28">
        <v>1648.3329521324799</v>
      </c>
      <c r="E29" s="28">
        <v>513.080095913077</v>
      </c>
      <c r="F29" s="28">
        <v>139.75997494574699</v>
      </c>
      <c r="G29" s="28">
        <v>438.50134849435801</v>
      </c>
      <c r="H29" s="28">
        <v>25.523264416990202</v>
      </c>
      <c r="I29" s="28">
        <v>205.518064015308</v>
      </c>
      <c r="J29" s="28">
        <v>325.950204347002</v>
      </c>
      <c r="K29">
        <v>52744.041102503397</v>
      </c>
      <c r="L29">
        <v>11.5216350791344</v>
      </c>
      <c r="M29">
        <v>1573.1</v>
      </c>
      <c r="N29">
        <v>1542.5</v>
      </c>
      <c r="O29">
        <f t="shared" si="0"/>
        <v>1.9837925445704965</v>
      </c>
      <c r="P29">
        <v>44.69</v>
      </c>
      <c r="Q29">
        <v>103870</v>
      </c>
      <c r="R29">
        <f t="shared" si="1"/>
        <v>0.38563744569973368</v>
      </c>
      <c r="S29">
        <f t="shared" si="2"/>
        <v>197.86289762729339</v>
      </c>
      <c r="T29">
        <f t="shared" si="3"/>
        <v>53.896679749136645</v>
      </c>
      <c r="U29">
        <f t="shared" si="4"/>
        <v>169.10253996925297</v>
      </c>
      <c r="V29">
        <f t="shared" si="5"/>
        <v>9.8427264956870033</v>
      </c>
      <c r="W29">
        <f t="shared" si="6"/>
        <v>79.255461252017724</v>
      </c>
      <c r="X29">
        <f t="shared" si="7"/>
        <v>125.69860422968408</v>
      </c>
      <c r="Y29">
        <f t="shared" si="8"/>
        <v>635.65890932307184</v>
      </c>
    </row>
    <row r="30" spans="1:25" x14ac:dyDescent="0.25">
      <c r="A30" t="s">
        <v>17</v>
      </c>
      <c r="B30" t="s">
        <v>114</v>
      </c>
      <c r="C30" t="s">
        <v>60</v>
      </c>
      <c r="D30" s="28">
        <v>2852.34867555234</v>
      </c>
      <c r="E30" s="28">
        <v>894.37700867323304</v>
      </c>
      <c r="F30" s="28">
        <v>244.24768025682101</v>
      </c>
      <c r="G30" s="28">
        <v>760.07617044318295</v>
      </c>
      <c r="H30" s="28">
        <v>44.369569261817901</v>
      </c>
      <c r="I30" s="28">
        <v>366.54696224108801</v>
      </c>
      <c r="J30" s="28">
        <v>542.73128467619802</v>
      </c>
      <c r="K30">
        <v>52744.041102503397</v>
      </c>
      <c r="L30">
        <v>11.5216350791344</v>
      </c>
      <c r="M30">
        <v>1573.1</v>
      </c>
      <c r="N30">
        <v>1542.5</v>
      </c>
      <c r="O30">
        <f t="shared" si="0"/>
        <v>1.9837925445704965</v>
      </c>
      <c r="P30">
        <v>44.69</v>
      </c>
      <c r="Q30">
        <v>103870</v>
      </c>
      <c r="R30">
        <f t="shared" si="1"/>
        <v>0.38563744569973368</v>
      </c>
      <c r="S30">
        <f t="shared" si="2"/>
        <v>344.90526511731417</v>
      </c>
      <c r="T30">
        <f t="shared" si="3"/>
        <v>94.19105153232573</v>
      </c>
      <c r="U30">
        <f t="shared" si="4"/>
        <v>293.11383290694448</v>
      </c>
      <c r="V30">
        <f t="shared" si="5"/>
        <v>17.110567356924875</v>
      </c>
      <c r="W30">
        <f t="shared" si="6"/>
        <v>141.35423424764991</v>
      </c>
      <c r="X30">
        <f t="shared" si="7"/>
        <v>209.29750632386401</v>
      </c>
      <c r="Y30">
        <f t="shared" si="8"/>
        <v>1099.9724574850234</v>
      </c>
    </row>
    <row r="31" spans="1:25" x14ac:dyDescent="0.25">
      <c r="A31" t="s">
        <v>17</v>
      </c>
      <c r="B31" t="s">
        <v>113</v>
      </c>
      <c r="C31" t="s">
        <v>135</v>
      </c>
      <c r="D31" s="28">
        <v>555.52022192312802</v>
      </c>
      <c r="E31" s="28">
        <v>198.066282679637</v>
      </c>
      <c r="F31" s="28">
        <v>49.9635717144971</v>
      </c>
      <c r="G31" s="28">
        <v>142.876952795986</v>
      </c>
      <c r="H31" s="28">
        <v>12.2070058347173</v>
      </c>
      <c r="I31" s="28">
        <v>64.843976997806095</v>
      </c>
      <c r="J31" s="28">
        <v>87.562431900483901</v>
      </c>
      <c r="K31">
        <v>161171.69492541399</v>
      </c>
      <c r="L31">
        <v>13.121887347296999</v>
      </c>
      <c r="M31">
        <v>1530.8</v>
      </c>
      <c r="N31">
        <v>1479.6</v>
      </c>
      <c r="O31">
        <f t="shared" si="0"/>
        <v>3.4603947012706171</v>
      </c>
      <c r="P31">
        <v>44.69</v>
      </c>
      <c r="Q31">
        <v>103870</v>
      </c>
      <c r="R31">
        <f t="shared" si="1"/>
        <v>1.203891388500234</v>
      </c>
      <c r="S31">
        <f t="shared" si="2"/>
        <v>238.45029207026803</v>
      </c>
      <c r="T31">
        <f t="shared" si="3"/>
        <v>60.150713725796933</v>
      </c>
      <c r="U31">
        <f t="shared" si="4"/>
        <v>172.00833308624198</v>
      </c>
      <c r="V31">
        <f t="shared" si="5"/>
        <v>14.695909203788268</v>
      </c>
      <c r="W31">
        <f t="shared" si="6"/>
        <v>78.06510550376602</v>
      </c>
      <c r="X31">
        <f t="shared" si="7"/>
        <v>105.41565772113076</v>
      </c>
      <c r="Y31">
        <f t="shared" si="8"/>
        <v>668.78601131099197</v>
      </c>
    </row>
    <row r="32" spans="1:25" x14ac:dyDescent="0.25">
      <c r="A32" t="s">
        <v>16</v>
      </c>
      <c r="B32" t="s">
        <v>21</v>
      </c>
      <c r="C32" t="s">
        <v>131</v>
      </c>
      <c r="D32" s="28">
        <v>177.33010290044899</v>
      </c>
      <c r="E32" s="28">
        <v>73.477893616760397</v>
      </c>
      <c r="F32" s="28">
        <v>55.385061375832301</v>
      </c>
      <c r="G32" s="28">
        <v>25.108596717826401</v>
      </c>
      <c r="H32" s="28">
        <v>4.1447453014227502</v>
      </c>
      <c r="I32" s="28">
        <v>14.212214778110701</v>
      </c>
      <c r="J32" s="28">
        <v>5.0015911104968902</v>
      </c>
      <c r="K32">
        <v>82290.939032248702</v>
      </c>
      <c r="L32">
        <v>13.877118591861199</v>
      </c>
      <c r="M32">
        <v>1588</v>
      </c>
      <c r="N32">
        <v>1545.2</v>
      </c>
      <c r="O32">
        <f t="shared" si="0"/>
        <v>2.7698679782552391</v>
      </c>
      <c r="P32">
        <v>44.69</v>
      </c>
      <c r="Q32">
        <v>103870</v>
      </c>
      <c r="R32">
        <f t="shared" si="1"/>
        <v>0.61495499052360458</v>
      </c>
      <c r="S32">
        <f t="shared" si="2"/>
        <v>45.185597372789317</v>
      </c>
      <c r="T32">
        <f t="shared" si="3"/>
        <v>34.059319893524211</v>
      </c>
      <c r="U32">
        <f t="shared" si="4"/>
        <v>15.440656856671945</v>
      </c>
      <c r="V32">
        <f t="shared" si="5"/>
        <v>2.548831807559182</v>
      </c>
      <c r="W32">
        <f t="shared" si="6"/>
        <v>8.7398724041924982</v>
      </c>
      <c r="X32">
        <f t="shared" si="7"/>
        <v>3.0757534139585601</v>
      </c>
      <c r="Y32">
        <f t="shared" si="8"/>
        <v>109.05003174869573</v>
      </c>
    </row>
    <row r="33" spans="1:25" x14ac:dyDescent="0.25">
      <c r="A33" t="s">
        <v>16</v>
      </c>
      <c r="B33" t="s">
        <v>21</v>
      </c>
      <c r="C33" t="s">
        <v>38</v>
      </c>
      <c r="D33" s="28">
        <v>8918.1218663807194</v>
      </c>
      <c r="E33" s="28">
        <v>3692.57753223389</v>
      </c>
      <c r="F33" s="28">
        <v>2786.5356192778299</v>
      </c>
      <c r="G33" s="28">
        <v>1262.6021060420301</v>
      </c>
      <c r="H33" s="28">
        <v>208.46531883502499</v>
      </c>
      <c r="I33" s="28">
        <v>712.45205160650005</v>
      </c>
      <c r="J33" s="28">
        <v>255.489238385448</v>
      </c>
      <c r="K33">
        <v>82290.939032248702</v>
      </c>
      <c r="L33">
        <v>13.877118591861199</v>
      </c>
      <c r="M33">
        <v>1588</v>
      </c>
      <c r="N33">
        <v>1545.2</v>
      </c>
      <c r="O33">
        <f t="shared" si="0"/>
        <v>2.7698679782552391</v>
      </c>
      <c r="P33">
        <v>44.69</v>
      </c>
      <c r="Q33">
        <v>103870</v>
      </c>
      <c r="R33">
        <f t="shared" si="1"/>
        <v>0.61495499052360458</v>
      </c>
      <c r="S33">
        <f t="shared" si="2"/>
        <v>2270.7689813425668</v>
      </c>
      <c r="T33">
        <f t="shared" si="3"/>
        <v>1713.5939853466846</v>
      </c>
      <c r="U33">
        <f t="shared" si="4"/>
        <v>776.44346615615984</v>
      </c>
      <c r="V33">
        <f t="shared" si="5"/>
        <v>128.19678816869299</v>
      </c>
      <c r="W33">
        <f t="shared" si="6"/>
        <v>438.12594464419789</v>
      </c>
      <c r="X33">
        <f t="shared" si="7"/>
        <v>157.11438217020614</v>
      </c>
      <c r="Y33">
        <f t="shared" si="8"/>
        <v>5484.2435478285088</v>
      </c>
    </row>
  </sheetData>
  <mergeCells count="1">
    <mergeCell ref="D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55" workbookViewId="0">
      <selection activeCell="G73" sqref="G73"/>
    </sheetView>
  </sheetViews>
  <sheetFormatPr defaultRowHeight="15" x14ac:dyDescent="0.25"/>
  <sheetData>
    <row r="1" spans="1:3" s="15" customFormat="1" x14ac:dyDescent="0.25">
      <c r="A1" s="15" t="s">
        <v>2</v>
      </c>
      <c r="B1" s="15" t="s">
        <v>142</v>
      </c>
      <c r="C1" s="15" t="s">
        <v>143</v>
      </c>
    </row>
    <row r="2" spans="1:3" x14ac:dyDescent="0.25">
      <c r="A2" t="s">
        <v>144</v>
      </c>
      <c r="B2">
        <v>2011</v>
      </c>
      <c r="C2">
        <v>49.8</v>
      </c>
    </row>
    <row r="3" spans="1:3" x14ac:dyDescent="0.25">
      <c r="A3" t="s">
        <v>144</v>
      </c>
      <c r="B3">
        <v>2016</v>
      </c>
      <c r="C3">
        <v>52.8</v>
      </c>
    </row>
    <row r="4" spans="1:3" x14ac:dyDescent="0.25">
      <c r="A4" t="s">
        <v>144</v>
      </c>
      <c r="B4">
        <v>2021</v>
      </c>
      <c r="C4">
        <v>56</v>
      </c>
    </row>
    <row r="5" spans="1:3" x14ac:dyDescent="0.25">
      <c r="A5" t="s">
        <v>144</v>
      </c>
      <c r="B5">
        <v>2026</v>
      </c>
      <c r="C5">
        <v>59.599999999999994</v>
      </c>
    </row>
    <row r="6" spans="1:3" x14ac:dyDescent="0.25">
      <c r="A6" t="s">
        <v>144</v>
      </c>
      <c r="B6">
        <v>2031</v>
      </c>
      <c r="C6">
        <v>62.699999999999996</v>
      </c>
    </row>
    <row r="7" spans="1:3" x14ac:dyDescent="0.25">
      <c r="A7" t="s">
        <v>144</v>
      </c>
      <c r="B7">
        <v>2036</v>
      </c>
      <c r="C7">
        <v>65.199999999999989</v>
      </c>
    </row>
    <row r="8" spans="1:3" x14ac:dyDescent="0.25">
      <c r="A8" t="s">
        <v>4</v>
      </c>
      <c r="B8">
        <v>2011</v>
      </c>
      <c r="C8">
        <v>52.499999999999993</v>
      </c>
    </row>
    <row r="9" spans="1:3" x14ac:dyDescent="0.25">
      <c r="A9" t="s">
        <v>4</v>
      </c>
      <c r="B9">
        <v>2016</v>
      </c>
      <c r="C9">
        <v>56.3</v>
      </c>
    </row>
    <row r="10" spans="1:3" x14ac:dyDescent="0.25">
      <c r="A10" t="s">
        <v>4</v>
      </c>
      <c r="B10">
        <v>2021</v>
      </c>
      <c r="C10">
        <v>59.8</v>
      </c>
    </row>
    <row r="11" spans="1:3" x14ac:dyDescent="0.25">
      <c r="A11" t="s">
        <v>4</v>
      </c>
      <c r="B11">
        <v>2026</v>
      </c>
      <c r="C11">
        <v>62.900000000000006</v>
      </c>
    </row>
    <row r="12" spans="1:3" x14ac:dyDescent="0.25">
      <c r="A12" t="s">
        <v>4</v>
      </c>
      <c r="B12">
        <v>2031</v>
      </c>
      <c r="C12">
        <v>65.40000000000002</v>
      </c>
    </row>
    <row r="13" spans="1:3" x14ac:dyDescent="0.25">
      <c r="A13" t="s">
        <v>4</v>
      </c>
      <c r="B13">
        <v>2036</v>
      </c>
      <c r="C13">
        <v>66.8</v>
      </c>
    </row>
    <row r="15" spans="1:3" x14ac:dyDescent="0.25">
      <c r="A15" t="s">
        <v>7</v>
      </c>
      <c r="B15">
        <v>2011</v>
      </c>
      <c r="C15">
        <v>46.599999999999994</v>
      </c>
    </row>
    <row r="16" spans="1:3" x14ac:dyDescent="0.25">
      <c r="A16" t="s">
        <v>7</v>
      </c>
      <c r="B16">
        <v>2016</v>
      </c>
      <c r="C16">
        <v>51.2</v>
      </c>
    </row>
    <row r="17" spans="1:3" x14ac:dyDescent="0.25">
      <c r="A17" t="s">
        <v>7</v>
      </c>
      <c r="B17">
        <v>2021</v>
      </c>
      <c r="C17">
        <v>56.100000000000009</v>
      </c>
    </row>
    <row r="18" spans="1:3" x14ac:dyDescent="0.25">
      <c r="A18" t="s">
        <v>7</v>
      </c>
      <c r="B18">
        <v>2026</v>
      </c>
      <c r="C18">
        <v>61.4</v>
      </c>
    </row>
    <row r="19" spans="1:3" x14ac:dyDescent="0.25">
      <c r="A19" t="s">
        <v>7</v>
      </c>
      <c r="B19">
        <v>2031</v>
      </c>
      <c r="C19">
        <v>66.099999999999994</v>
      </c>
    </row>
    <row r="20" spans="1:3" x14ac:dyDescent="0.25">
      <c r="A20" t="s">
        <v>7</v>
      </c>
      <c r="B20">
        <v>2036</v>
      </c>
      <c r="C20">
        <v>70.600000000000009</v>
      </c>
    </row>
    <row r="22" spans="1:3" x14ac:dyDescent="0.25">
      <c r="A22" t="s">
        <v>9</v>
      </c>
      <c r="B22">
        <v>2011</v>
      </c>
      <c r="C22">
        <v>54.9</v>
      </c>
    </row>
    <row r="23" spans="1:3" x14ac:dyDescent="0.25">
      <c r="A23" t="s">
        <v>9</v>
      </c>
      <c r="B23">
        <v>2016</v>
      </c>
      <c r="C23">
        <v>58.6</v>
      </c>
    </row>
    <row r="24" spans="1:3" x14ac:dyDescent="0.25">
      <c r="A24" t="s">
        <v>9</v>
      </c>
      <c r="B24">
        <v>2021</v>
      </c>
      <c r="C24">
        <v>62.9</v>
      </c>
    </row>
    <row r="25" spans="1:3" x14ac:dyDescent="0.25">
      <c r="A25" t="s">
        <v>9</v>
      </c>
      <c r="B25">
        <v>2026</v>
      </c>
      <c r="C25">
        <v>66.3</v>
      </c>
    </row>
    <row r="26" spans="1:3" x14ac:dyDescent="0.25">
      <c r="A26" t="s">
        <v>9</v>
      </c>
      <c r="B26">
        <v>2031</v>
      </c>
      <c r="C26">
        <v>69.199999999999989</v>
      </c>
    </row>
    <row r="27" spans="1:3" x14ac:dyDescent="0.25">
      <c r="A27" t="s">
        <v>9</v>
      </c>
      <c r="B27">
        <v>2036</v>
      </c>
      <c r="C27">
        <v>71.2</v>
      </c>
    </row>
    <row r="29" spans="1:3" x14ac:dyDescent="0.25">
      <c r="A29" t="s">
        <v>10</v>
      </c>
      <c r="B29">
        <v>2011</v>
      </c>
      <c r="C29">
        <v>45.2</v>
      </c>
    </row>
    <row r="30" spans="1:3" x14ac:dyDescent="0.25">
      <c r="A30" t="s">
        <v>10</v>
      </c>
      <c r="B30">
        <v>2016</v>
      </c>
      <c r="C30">
        <v>47.70000000000001</v>
      </c>
    </row>
    <row r="31" spans="1:3" x14ac:dyDescent="0.25">
      <c r="A31" t="s">
        <v>10</v>
      </c>
      <c r="B31">
        <v>2021</v>
      </c>
      <c r="C31">
        <v>51.1</v>
      </c>
    </row>
    <row r="32" spans="1:3" x14ac:dyDescent="0.25">
      <c r="A32" t="s">
        <v>10</v>
      </c>
      <c r="B32">
        <v>2026</v>
      </c>
      <c r="C32">
        <v>54.900000000000006</v>
      </c>
    </row>
    <row r="33" spans="1:3" x14ac:dyDescent="0.25">
      <c r="A33" t="s">
        <v>10</v>
      </c>
      <c r="B33">
        <v>2031</v>
      </c>
      <c r="C33">
        <v>58.499999999999993</v>
      </c>
    </row>
    <row r="34" spans="1:3" x14ac:dyDescent="0.25">
      <c r="A34" t="s">
        <v>10</v>
      </c>
      <c r="B34">
        <v>2036</v>
      </c>
      <c r="C34">
        <v>61.5</v>
      </c>
    </row>
    <row r="36" spans="1:3" x14ac:dyDescent="0.25">
      <c r="A36" t="s">
        <v>12</v>
      </c>
      <c r="B36">
        <v>2011</v>
      </c>
      <c r="C36">
        <v>48.2</v>
      </c>
    </row>
    <row r="37" spans="1:3" x14ac:dyDescent="0.25">
      <c r="A37" t="s">
        <v>12</v>
      </c>
      <c r="B37">
        <v>2016</v>
      </c>
      <c r="C37">
        <v>50.500000000000007</v>
      </c>
    </row>
    <row r="38" spans="1:3" x14ac:dyDescent="0.25">
      <c r="A38" t="s">
        <v>12</v>
      </c>
      <c r="B38">
        <v>2021</v>
      </c>
      <c r="C38">
        <v>53.400000000000006</v>
      </c>
    </row>
    <row r="39" spans="1:3" x14ac:dyDescent="0.25">
      <c r="A39" t="s">
        <v>12</v>
      </c>
      <c r="B39">
        <v>2026</v>
      </c>
      <c r="C39">
        <v>56.70000000000001</v>
      </c>
    </row>
    <row r="40" spans="1:3" x14ac:dyDescent="0.25">
      <c r="A40" t="s">
        <v>12</v>
      </c>
      <c r="B40">
        <v>2031</v>
      </c>
      <c r="C40">
        <v>59.599999999999994</v>
      </c>
    </row>
    <row r="41" spans="1:3" x14ac:dyDescent="0.25">
      <c r="A41" t="s">
        <v>12</v>
      </c>
      <c r="B41">
        <v>2036</v>
      </c>
      <c r="C41">
        <v>61.9</v>
      </c>
    </row>
    <row r="43" spans="1:3" x14ac:dyDescent="0.25">
      <c r="A43" t="s">
        <v>13</v>
      </c>
      <c r="B43">
        <v>2011</v>
      </c>
      <c r="C43">
        <v>47.1</v>
      </c>
    </row>
    <row r="44" spans="1:3" x14ac:dyDescent="0.25">
      <c r="A44" t="s">
        <v>13</v>
      </c>
      <c r="B44">
        <v>2016</v>
      </c>
      <c r="C44">
        <v>49.1</v>
      </c>
    </row>
    <row r="45" spans="1:3" x14ac:dyDescent="0.25">
      <c r="A45" t="s">
        <v>13</v>
      </c>
      <c r="B45">
        <v>2021</v>
      </c>
      <c r="C45">
        <v>51.8</v>
      </c>
    </row>
    <row r="46" spans="1:3" x14ac:dyDescent="0.25">
      <c r="A46" t="s">
        <v>13</v>
      </c>
      <c r="B46">
        <v>2026</v>
      </c>
      <c r="C46">
        <v>55</v>
      </c>
    </row>
    <row r="47" spans="1:3" x14ac:dyDescent="0.25">
      <c r="A47" t="s">
        <v>13</v>
      </c>
      <c r="B47">
        <v>2031</v>
      </c>
      <c r="C47">
        <v>58.1</v>
      </c>
    </row>
    <row r="48" spans="1:3" x14ac:dyDescent="0.25">
      <c r="A48" t="s">
        <v>13</v>
      </c>
      <c r="B48">
        <v>2036</v>
      </c>
      <c r="C48">
        <v>60.4</v>
      </c>
    </row>
    <row r="50" spans="1:3" x14ac:dyDescent="0.25">
      <c r="A50" t="s">
        <v>14</v>
      </c>
      <c r="B50">
        <v>2011</v>
      </c>
      <c r="C50">
        <v>48.499999999999993</v>
      </c>
    </row>
    <row r="51" spans="1:3" x14ac:dyDescent="0.25">
      <c r="A51" t="s">
        <v>14</v>
      </c>
      <c r="B51">
        <v>2016</v>
      </c>
      <c r="C51">
        <v>52.5</v>
      </c>
    </row>
    <row r="52" spans="1:3" x14ac:dyDescent="0.25">
      <c r="A52" t="s">
        <v>14</v>
      </c>
      <c r="B52">
        <v>2021</v>
      </c>
      <c r="C52">
        <v>56.9</v>
      </c>
    </row>
    <row r="53" spans="1:3" x14ac:dyDescent="0.25">
      <c r="A53" t="s">
        <v>14</v>
      </c>
      <c r="B53">
        <v>2026</v>
      </c>
      <c r="C53">
        <v>61</v>
      </c>
    </row>
    <row r="54" spans="1:3" x14ac:dyDescent="0.25">
      <c r="A54" t="s">
        <v>14</v>
      </c>
      <c r="B54">
        <v>2031</v>
      </c>
      <c r="C54">
        <v>64.5</v>
      </c>
    </row>
    <row r="55" spans="1:3" x14ac:dyDescent="0.25">
      <c r="A55" t="s">
        <v>14</v>
      </c>
      <c r="B55">
        <v>2036</v>
      </c>
      <c r="C55">
        <v>67.3</v>
      </c>
    </row>
    <row r="57" spans="1:3" x14ac:dyDescent="0.25">
      <c r="A57" t="s">
        <v>15</v>
      </c>
      <c r="B57">
        <v>2011</v>
      </c>
      <c r="C57">
        <v>43.4</v>
      </c>
    </row>
    <row r="58" spans="1:3" x14ac:dyDescent="0.25">
      <c r="A58" t="s">
        <v>15</v>
      </c>
      <c r="B58">
        <v>2016</v>
      </c>
      <c r="C58">
        <v>45.900000000000006</v>
      </c>
    </row>
    <row r="59" spans="1:3" x14ac:dyDescent="0.25">
      <c r="A59" t="s">
        <v>15</v>
      </c>
      <c r="B59">
        <v>2021</v>
      </c>
      <c r="C59">
        <v>49.199999999999996</v>
      </c>
    </row>
    <row r="60" spans="1:3" x14ac:dyDescent="0.25">
      <c r="A60" t="s">
        <v>15</v>
      </c>
      <c r="B60">
        <v>2026</v>
      </c>
      <c r="C60">
        <v>53.7</v>
      </c>
    </row>
    <row r="61" spans="1:3" x14ac:dyDescent="0.25">
      <c r="A61" t="s">
        <v>15</v>
      </c>
      <c r="B61">
        <v>2031</v>
      </c>
      <c r="C61">
        <v>57.7</v>
      </c>
    </row>
    <row r="62" spans="1:3" x14ac:dyDescent="0.25">
      <c r="A62" t="s">
        <v>15</v>
      </c>
      <c r="B62">
        <v>2036</v>
      </c>
      <c r="C62">
        <v>60.8</v>
      </c>
    </row>
    <row r="64" spans="1:3" x14ac:dyDescent="0.25">
      <c r="A64" t="s">
        <v>20</v>
      </c>
      <c r="B64">
        <v>2011</v>
      </c>
      <c r="C64">
        <v>41.8</v>
      </c>
    </row>
    <row r="65" spans="1:3" x14ac:dyDescent="0.25">
      <c r="A65" t="s">
        <v>20</v>
      </c>
      <c r="B65">
        <v>2016</v>
      </c>
      <c r="C65">
        <v>43.2</v>
      </c>
    </row>
    <row r="66" spans="1:3" x14ac:dyDescent="0.25">
      <c r="A66" t="s">
        <v>20</v>
      </c>
      <c r="B66">
        <v>2021</v>
      </c>
      <c r="C66">
        <v>45.400000000000006</v>
      </c>
    </row>
    <row r="67" spans="1:3" x14ac:dyDescent="0.25">
      <c r="A67" t="s">
        <v>20</v>
      </c>
      <c r="B67">
        <v>2026</v>
      </c>
      <c r="C67">
        <v>48.8</v>
      </c>
    </row>
    <row r="68" spans="1:3" x14ac:dyDescent="0.25">
      <c r="A68" t="s">
        <v>20</v>
      </c>
      <c r="B68">
        <v>2031</v>
      </c>
      <c r="C68">
        <v>52.2</v>
      </c>
    </row>
    <row r="69" spans="1:3" x14ac:dyDescent="0.25">
      <c r="A69" t="s">
        <v>20</v>
      </c>
      <c r="B69">
        <v>2036</v>
      </c>
      <c r="C69">
        <v>55.3</v>
      </c>
    </row>
    <row r="71" spans="1:3" x14ac:dyDescent="0.25">
      <c r="A71" t="s">
        <v>18</v>
      </c>
      <c r="B71">
        <v>2011</v>
      </c>
      <c r="C71">
        <v>45.000000000000007</v>
      </c>
    </row>
    <row r="72" spans="1:3" x14ac:dyDescent="0.25">
      <c r="A72" t="s">
        <v>18</v>
      </c>
      <c r="B72">
        <v>2016</v>
      </c>
      <c r="C72">
        <v>47.500000000000007</v>
      </c>
    </row>
    <row r="73" spans="1:3" x14ac:dyDescent="0.25">
      <c r="A73" t="s">
        <v>18</v>
      </c>
      <c r="B73">
        <v>2021</v>
      </c>
      <c r="C73">
        <v>50.500000000000007</v>
      </c>
    </row>
    <row r="74" spans="1:3" x14ac:dyDescent="0.25">
      <c r="A74" t="s">
        <v>18</v>
      </c>
      <c r="B74">
        <v>2026</v>
      </c>
      <c r="C74">
        <v>54.399999999999991</v>
      </c>
    </row>
    <row r="75" spans="1:3" x14ac:dyDescent="0.25">
      <c r="A75" t="s">
        <v>18</v>
      </c>
      <c r="B75">
        <v>2031</v>
      </c>
      <c r="C75">
        <v>57.7</v>
      </c>
    </row>
    <row r="76" spans="1:3" x14ac:dyDescent="0.25">
      <c r="A76" t="s">
        <v>18</v>
      </c>
      <c r="B76">
        <v>2036</v>
      </c>
      <c r="C76">
        <v>61.099999999999994</v>
      </c>
    </row>
    <row r="78" spans="1:3" x14ac:dyDescent="0.25">
      <c r="A78" t="s">
        <v>19</v>
      </c>
      <c r="B78">
        <v>2011</v>
      </c>
      <c r="C78">
        <v>52.7</v>
      </c>
    </row>
    <row r="79" spans="1:3" x14ac:dyDescent="0.25">
      <c r="A79" t="s">
        <v>19</v>
      </c>
      <c r="B79">
        <v>2016</v>
      </c>
      <c r="C79">
        <v>55.8</v>
      </c>
    </row>
    <row r="80" spans="1:3" x14ac:dyDescent="0.25">
      <c r="A80" t="s">
        <v>19</v>
      </c>
      <c r="B80">
        <v>2021</v>
      </c>
      <c r="C80">
        <v>59.1</v>
      </c>
    </row>
    <row r="81" spans="1:3" x14ac:dyDescent="0.25">
      <c r="A81" t="s">
        <v>19</v>
      </c>
      <c r="B81">
        <v>2026</v>
      </c>
      <c r="C81">
        <v>62.499999999999993</v>
      </c>
    </row>
    <row r="82" spans="1:3" x14ac:dyDescent="0.25">
      <c r="A82" t="s">
        <v>19</v>
      </c>
      <c r="B82">
        <v>2031</v>
      </c>
      <c r="C82">
        <v>65.099999999999994</v>
      </c>
    </row>
    <row r="83" spans="1:3" x14ac:dyDescent="0.25">
      <c r="A83" t="s">
        <v>19</v>
      </c>
      <c r="B83">
        <v>2036</v>
      </c>
      <c r="C83">
        <v>67.400000000000006</v>
      </c>
    </row>
    <row r="85" spans="1:3" x14ac:dyDescent="0.25">
      <c r="A85" t="s">
        <v>21</v>
      </c>
      <c r="B85">
        <v>2011</v>
      </c>
      <c r="C85">
        <v>53.600000000000009</v>
      </c>
    </row>
    <row r="86" spans="1:3" x14ac:dyDescent="0.25">
      <c r="A86" t="s">
        <v>21</v>
      </c>
      <c r="B86">
        <v>2016</v>
      </c>
      <c r="C86">
        <v>57.599999999999987</v>
      </c>
    </row>
    <row r="87" spans="1:3" x14ac:dyDescent="0.25">
      <c r="A87" t="s">
        <v>21</v>
      </c>
      <c r="B87">
        <v>2021</v>
      </c>
      <c r="C87">
        <v>61.7</v>
      </c>
    </row>
    <row r="88" spans="1:3" x14ac:dyDescent="0.25">
      <c r="A88" t="s">
        <v>21</v>
      </c>
      <c r="B88">
        <v>2026</v>
      </c>
      <c r="C88">
        <v>65.599999999999994</v>
      </c>
    </row>
    <row r="89" spans="1:3" x14ac:dyDescent="0.25">
      <c r="A89" t="s">
        <v>21</v>
      </c>
      <c r="B89">
        <v>2031</v>
      </c>
      <c r="C89">
        <v>68.5</v>
      </c>
    </row>
    <row r="90" spans="1:3" x14ac:dyDescent="0.25">
      <c r="A90" t="s">
        <v>21</v>
      </c>
      <c r="B90">
        <v>2036</v>
      </c>
      <c r="C90">
        <v>71.2</v>
      </c>
    </row>
    <row r="92" spans="1:3" x14ac:dyDescent="0.25">
      <c r="A92" t="s">
        <v>23</v>
      </c>
      <c r="B92">
        <v>2011</v>
      </c>
      <c r="C92">
        <v>47.8</v>
      </c>
    </row>
    <row r="93" spans="1:3" x14ac:dyDescent="0.25">
      <c r="A93" t="s">
        <v>23</v>
      </c>
      <c r="B93">
        <v>2016</v>
      </c>
      <c r="C93">
        <v>50.899999999999991</v>
      </c>
    </row>
    <row r="94" spans="1:3" x14ac:dyDescent="0.25">
      <c r="A94" t="s">
        <v>23</v>
      </c>
      <c r="B94">
        <v>2021</v>
      </c>
      <c r="C94">
        <v>54.1</v>
      </c>
    </row>
    <row r="95" spans="1:3" x14ac:dyDescent="0.25">
      <c r="A95" t="s">
        <v>23</v>
      </c>
      <c r="B95">
        <v>2026</v>
      </c>
      <c r="C95">
        <v>57.900000000000006</v>
      </c>
    </row>
    <row r="96" spans="1:3" x14ac:dyDescent="0.25">
      <c r="A96" t="s">
        <v>23</v>
      </c>
      <c r="B96">
        <v>2031</v>
      </c>
      <c r="C96">
        <v>61.2</v>
      </c>
    </row>
    <row r="97" spans="1:3" x14ac:dyDescent="0.25">
      <c r="A97" t="s">
        <v>23</v>
      </c>
      <c r="B97">
        <v>2036</v>
      </c>
      <c r="C97">
        <v>64</v>
      </c>
    </row>
    <row r="99" spans="1:3" x14ac:dyDescent="0.25">
      <c r="A99" t="s">
        <v>32</v>
      </c>
      <c r="B99">
        <v>2011</v>
      </c>
      <c r="C99">
        <v>51.9</v>
      </c>
    </row>
    <row r="100" spans="1:3" x14ac:dyDescent="0.25">
      <c r="A100" t="s">
        <v>32</v>
      </c>
      <c r="B100">
        <v>2016</v>
      </c>
      <c r="C100">
        <v>54.699999999999996</v>
      </c>
    </row>
    <row r="101" spans="1:3" x14ac:dyDescent="0.25">
      <c r="A101" t="s">
        <v>32</v>
      </c>
      <c r="B101">
        <v>2021</v>
      </c>
      <c r="C101">
        <v>57.5</v>
      </c>
    </row>
    <row r="102" spans="1:3" x14ac:dyDescent="0.25">
      <c r="A102" t="s">
        <v>32</v>
      </c>
      <c r="B102">
        <v>2026</v>
      </c>
      <c r="C102">
        <v>60.399999999999991</v>
      </c>
    </row>
    <row r="103" spans="1:3" x14ac:dyDescent="0.25">
      <c r="A103" t="s">
        <v>32</v>
      </c>
      <c r="B103">
        <v>2031</v>
      </c>
      <c r="C103">
        <v>63.000000000000007</v>
      </c>
    </row>
    <row r="104" spans="1:3" x14ac:dyDescent="0.25">
      <c r="A104" t="s">
        <v>32</v>
      </c>
      <c r="B104">
        <v>2036</v>
      </c>
      <c r="C104">
        <v>65</v>
      </c>
    </row>
    <row r="106" spans="1:3" x14ac:dyDescent="0.25">
      <c r="A106" t="s">
        <v>33</v>
      </c>
      <c r="B106">
        <v>2011</v>
      </c>
      <c r="C106">
        <v>54.000000000000014</v>
      </c>
    </row>
    <row r="107" spans="1:3" x14ac:dyDescent="0.25">
      <c r="A107" t="s">
        <v>33</v>
      </c>
      <c r="B107">
        <v>2016</v>
      </c>
      <c r="C107">
        <v>57.800000000000004</v>
      </c>
    </row>
    <row r="108" spans="1:3" x14ac:dyDescent="0.25">
      <c r="A108" t="s">
        <v>33</v>
      </c>
      <c r="B108">
        <v>2021</v>
      </c>
      <c r="C108">
        <v>61.300000000000004</v>
      </c>
    </row>
    <row r="109" spans="1:3" x14ac:dyDescent="0.25">
      <c r="A109" t="s">
        <v>33</v>
      </c>
      <c r="B109">
        <v>2026</v>
      </c>
      <c r="C109">
        <v>64.5</v>
      </c>
    </row>
    <row r="110" spans="1:3" x14ac:dyDescent="0.25">
      <c r="A110" t="s">
        <v>33</v>
      </c>
      <c r="B110">
        <v>2031</v>
      </c>
      <c r="C110">
        <v>67.5</v>
      </c>
    </row>
    <row r="111" spans="1:3" x14ac:dyDescent="0.25">
      <c r="A111" t="s">
        <v>33</v>
      </c>
      <c r="B111">
        <v>2036</v>
      </c>
      <c r="C111">
        <v>70</v>
      </c>
    </row>
    <row r="113" spans="1:3" x14ac:dyDescent="0.25">
      <c r="A113" t="s">
        <v>35</v>
      </c>
      <c r="B113">
        <v>2011</v>
      </c>
      <c r="C113">
        <v>55.5</v>
      </c>
    </row>
    <row r="114" spans="1:3" x14ac:dyDescent="0.25">
      <c r="A114" t="s">
        <v>35</v>
      </c>
      <c r="B114">
        <v>2016</v>
      </c>
      <c r="C114">
        <v>59.399999999999984</v>
      </c>
    </row>
    <row r="115" spans="1:3" x14ac:dyDescent="0.25">
      <c r="A115" t="s">
        <v>35</v>
      </c>
      <c r="B115">
        <v>2021</v>
      </c>
      <c r="C115">
        <v>62.999999999999993</v>
      </c>
    </row>
    <row r="116" spans="1:3" x14ac:dyDescent="0.25">
      <c r="A116" t="s">
        <v>35</v>
      </c>
      <c r="B116">
        <v>2026</v>
      </c>
      <c r="C116">
        <v>66.400000000000006</v>
      </c>
    </row>
    <row r="117" spans="1:3" x14ac:dyDescent="0.25">
      <c r="A117" t="s">
        <v>35</v>
      </c>
      <c r="B117">
        <v>2031</v>
      </c>
      <c r="C117">
        <v>69.300000000000011</v>
      </c>
    </row>
    <row r="118" spans="1:3" x14ac:dyDescent="0.25">
      <c r="A118" t="s">
        <v>35</v>
      </c>
      <c r="B118">
        <v>2036</v>
      </c>
      <c r="C118">
        <v>71.5</v>
      </c>
    </row>
    <row r="120" spans="1:3" x14ac:dyDescent="0.25">
      <c r="A120" t="s">
        <v>36</v>
      </c>
      <c r="B120">
        <v>2011</v>
      </c>
      <c r="C120">
        <v>54.400000000000013</v>
      </c>
    </row>
    <row r="121" spans="1:3" x14ac:dyDescent="0.25">
      <c r="A121" t="s">
        <v>36</v>
      </c>
      <c r="B121">
        <v>2016</v>
      </c>
      <c r="C121">
        <v>58</v>
      </c>
    </row>
    <row r="122" spans="1:3" x14ac:dyDescent="0.25">
      <c r="A122" t="s">
        <v>36</v>
      </c>
      <c r="B122">
        <v>2021</v>
      </c>
      <c r="C122">
        <v>61.400000000000006</v>
      </c>
    </row>
    <row r="123" spans="1:3" x14ac:dyDescent="0.25">
      <c r="A123" t="s">
        <v>36</v>
      </c>
      <c r="B123">
        <v>2026</v>
      </c>
      <c r="C123">
        <v>64.400000000000006</v>
      </c>
    </row>
    <row r="124" spans="1:3" x14ac:dyDescent="0.25">
      <c r="A124" t="s">
        <v>36</v>
      </c>
      <c r="B124">
        <v>2031</v>
      </c>
      <c r="C124">
        <v>66.8</v>
      </c>
    </row>
    <row r="125" spans="1:3" x14ac:dyDescent="0.25">
      <c r="A125" t="s">
        <v>36</v>
      </c>
      <c r="B125">
        <v>2036</v>
      </c>
      <c r="C125">
        <v>69.099999999999994</v>
      </c>
    </row>
    <row r="127" spans="1:3" x14ac:dyDescent="0.25">
      <c r="A127" t="s">
        <v>37</v>
      </c>
      <c r="B127">
        <v>2011</v>
      </c>
      <c r="C127">
        <v>53.2</v>
      </c>
    </row>
    <row r="128" spans="1:3" x14ac:dyDescent="0.25">
      <c r="A128" t="s">
        <v>37</v>
      </c>
      <c r="B128">
        <v>2016</v>
      </c>
      <c r="C128">
        <v>57.3</v>
      </c>
    </row>
    <row r="129" spans="1:3" x14ac:dyDescent="0.25">
      <c r="A129" t="s">
        <v>37</v>
      </c>
      <c r="B129">
        <v>2021</v>
      </c>
      <c r="C129">
        <v>61.20000000000001</v>
      </c>
    </row>
    <row r="130" spans="1:3" x14ac:dyDescent="0.25">
      <c r="A130" t="s">
        <v>37</v>
      </c>
      <c r="B130">
        <v>2026</v>
      </c>
      <c r="C130">
        <v>65</v>
      </c>
    </row>
    <row r="131" spans="1:3" x14ac:dyDescent="0.25">
      <c r="A131" t="s">
        <v>37</v>
      </c>
      <c r="B131">
        <v>2031</v>
      </c>
      <c r="C131">
        <v>68.2</v>
      </c>
    </row>
    <row r="132" spans="1:3" x14ac:dyDescent="0.25">
      <c r="A132" t="s">
        <v>37</v>
      </c>
      <c r="B132">
        <v>2036</v>
      </c>
      <c r="C132">
        <v>70.599999999999994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H1" workbookViewId="0">
      <selection activeCell="T20" sqref="T20"/>
    </sheetView>
  </sheetViews>
  <sheetFormatPr defaultRowHeight="15" x14ac:dyDescent="0.25"/>
  <cols>
    <col min="2" max="2" width="18.85546875" customWidth="1"/>
    <col min="3" max="3" width="16.42578125" customWidth="1"/>
    <col min="10" max="10" width="10.140625" customWidth="1"/>
    <col min="11" max="11" width="11.7109375" customWidth="1"/>
    <col min="12" max="12" width="14.5703125" customWidth="1"/>
    <col min="13" max="13" width="14.42578125" customWidth="1"/>
    <col min="14" max="14" width="15.28515625" customWidth="1"/>
    <col min="15" max="15" width="14.42578125" customWidth="1"/>
    <col min="16" max="16" width="18.28515625" customWidth="1"/>
    <col min="17" max="17" width="19.85546875" customWidth="1"/>
    <col min="18" max="18" width="17.42578125" customWidth="1"/>
    <col min="19" max="19" width="17.28515625" customWidth="1"/>
  </cols>
  <sheetData>
    <row r="1" spans="1:20" s="15" customFormat="1" ht="75" x14ac:dyDescent="0.25">
      <c r="A1" s="15" t="s">
        <v>2</v>
      </c>
      <c r="B1" s="30" t="s">
        <v>145</v>
      </c>
      <c r="C1" s="14" t="s">
        <v>146</v>
      </c>
      <c r="D1" s="15" t="s">
        <v>147</v>
      </c>
      <c r="E1" s="14" t="s">
        <v>148</v>
      </c>
      <c r="F1" s="14" t="s">
        <v>149</v>
      </c>
      <c r="G1" s="14" t="s">
        <v>150</v>
      </c>
      <c r="H1" s="14" t="s">
        <v>151</v>
      </c>
      <c r="I1" s="14" t="s">
        <v>152</v>
      </c>
      <c r="J1" s="14" t="s">
        <v>153</v>
      </c>
      <c r="K1" s="14" t="s">
        <v>154</v>
      </c>
      <c r="L1" s="14" t="s">
        <v>155</v>
      </c>
      <c r="M1" s="15" t="s">
        <v>156</v>
      </c>
      <c r="N1" s="15" t="s">
        <v>157</v>
      </c>
      <c r="O1" s="15" t="s">
        <v>158</v>
      </c>
      <c r="P1" s="15" t="s">
        <v>162</v>
      </c>
      <c r="Q1" s="15" t="s">
        <v>163</v>
      </c>
      <c r="R1" s="15" t="s">
        <v>160</v>
      </c>
      <c r="S1" s="15" t="s">
        <v>161</v>
      </c>
      <c r="T1" s="14" t="s">
        <v>164</v>
      </c>
    </row>
    <row r="2" spans="1:20" x14ac:dyDescent="0.25">
      <c r="A2" t="s">
        <v>11</v>
      </c>
      <c r="B2">
        <v>53.5</v>
      </c>
      <c r="C2">
        <v>57.99</v>
      </c>
      <c r="D2" t="s">
        <v>11</v>
      </c>
      <c r="E2">
        <v>1033</v>
      </c>
      <c r="F2">
        <v>1145</v>
      </c>
      <c r="G2">
        <v>1247</v>
      </c>
      <c r="H2">
        <v>10.842207163601161</v>
      </c>
      <c r="I2">
        <v>20.716360116166506</v>
      </c>
      <c r="J2">
        <v>1026459</v>
      </c>
      <c r="K2">
        <v>1137749.8112294287</v>
      </c>
      <c r="L2">
        <v>1239103.9428848014</v>
      </c>
      <c r="M2">
        <v>961587</v>
      </c>
      <c r="N2">
        <v>1065844.2545982576</v>
      </c>
      <c r="O2">
        <v>1160792.825750242</v>
      </c>
      <c r="P2" s="28">
        <f>K2*B2/100</f>
        <v>608696.14900774439</v>
      </c>
      <c r="Q2" s="28">
        <f>L2*C2/100</f>
        <v>718556.37647889648</v>
      </c>
      <c r="R2" s="28">
        <f>N2*B2/100</f>
        <v>570226.67621006782</v>
      </c>
      <c r="S2" s="28">
        <f>O2*C2/100</f>
        <v>673143.75965256547</v>
      </c>
      <c r="T2" s="31">
        <f>R2/P2</f>
        <v>0.93680020341776937</v>
      </c>
    </row>
    <row r="3" spans="1:20" s="32" customFormat="1" x14ac:dyDescent="0.25">
      <c r="A3" s="32" t="s">
        <v>4</v>
      </c>
      <c r="B3" s="32">
        <v>56.8</v>
      </c>
      <c r="C3" s="32">
        <v>60.9</v>
      </c>
      <c r="D3" s="32" t="s">
        <v>4</v>
      </c>
      <c r="E3" s="32">
        <v>16369</v>
      </c>
      <c r="F3" s="32">
        <v>18824</v>
      </c>
      <c r="G3" s="32">
        <v>21678</v>
      </c>
      <c r="H3" s="32">
        <v>14.997861811961634</v>
      </c>
      <c r="I3" s="32">
        <v>32.433257987659601</v>
      </c>
      <c r="J3" s="32">
        <v>16368899</v>
      </c>
      <c r="K3" s="32">
        <v>18823883.852159571</v>
      </c>
      <c r="L3" s="32">
        <v>21677866.242409434</v>
      </c>
      <c r="M3" s="32">
        <v>11034555</v>
      </c>
      <c r="N3" s="32">
        <v>12689502.310464902</v>
      </c>
      <c r="O3" s="32">
        <v>14613420.690940192</v>
      </c>
      <c r="P3" s="33">
        <f t="shared" ref="P3:P32" si="0">K3*B3/100</f>
        <v>10691966.028026635</v>
      </c>
      <c r="Q3" s="33">
        <f t="shared" ref="Q3:Q32" si="1">L3*C3/100</f>
        <v>13201820.541627346</v>
      </c>
      <c r="R3" s="33">
        <f t="shared" ref="R3:R32" si="2">N3*B3/100</f>
        <v>7207637.3123440631</v>
      </c>
      <c r="S3" s="33">
        <f t="shared" ref="S3:S32" si="3">O3*C3/100</f>
        <v>8899573.2007825766</v>
      </c>
      <c r="T3" s="34">
        <f t="shared" ref="T3:T32" si="4">R3/P3</f>
        <v>0.67411711685679032</v>
      </c>
    </row>
    <row r="4" spans="1:20" x14ac:dyDescent="0.25">
      <c r="A4" t="s">
        <v>7</v>
      </c>
      <c r="B4">
        <v>52.3</v>
      </c>
      <c r="C4">
        <v>59.15</v>
      </c>
      <c r="D4" t="s">
        <v>43</v>
      </c>
      <c r="E4">
        <v>3393</v>
      </c>
      <c r="F4">
        <v>3791</v>
      </c>
      <c r="G4">
        <v>4242</v>
      </c>
      <c r="H4">
        <v>11.730032419687593</v>
      </c>
      <c r="I4">
        <v>25.02210433244916</v>
      </c>
      <c r="J4">
        <v>765013</v>
      </c>
      <c r="K4">
        <v>854749.27291482466</v>
      </c>
      <c r="L4">
        <v>956435.35101679934</v>
      </c>
      <c r="M4">
        <v>502197</v>
      </c>
      <c r="N4">
        <v>561104.87091069843</v>
      </c>
      <c r="O4">
        <v>627857.2572944297</v>
      </c>
      <c r="P4" s="28">
        <f t="shared" si="0"/>
        <v>447033.86973445327</v>
      </c>
      <c r="Q4" s="28">
        <f t="shared" si="1"/>
        <v>565731.51012643683</v>
      </c>
      <c r="R4" s="28">
        <f t="shared" si="2"/>
        <v>293457.84748629527</v>
      </c>
      <c r="S4" s="28">
        <f t="shared" si="3"/>
        <v>371377.56768965512</v>
      </c>
      <c r="T4" s="31">
        <f t="shared" si="4"/>
        <v>0.65645551121353485</v>
      </c>
    </row>
    <row r="5" spans="1:20" x14ac:dyDescent="0.25">
      <c r="A5" t="s">
        <v>9</v>
      </c>
      <c r="B5">
        <v>59.51</v>
      </c>
      <c r="C5">
        <v>64.180000000000007</v>
      </c>
      <c r="D5" t="s">
        <v>53</v>
      </c>
      <c r="E5">
        <v>10399</v>
      </c>
      <c r="F5">
        <v>11650</v>
      </c>
      <c r="G5">
        <v>13047</v>
      </c>
      <c r="H5">
        <v>12.030002884892777</v>
      </c>
      <c r="I5">
        <v>25.463986921819405</v>
      </c>
      <c r="J5">
        <v>2069708</v>
      </c>
      <c r="K5">
        <v>2318693.9321088567</v>
      </c>
      <c r="L5">
        <v>2596738.1744398503</v>
      </c>
      <c r="M5">
        <v>1618879</v>
      </c>
      <c r="N5">
        <v>1813630.1904029236</v>
      </c>
      <c r="O5">
        <v>2031110.1368400808</v>
      </c>
      <c r="P5" s="28">
        <f t="shared" si="0"/>
        <v>1379854.7589979807</v>
      </c>
      <c r="Q5" s="28">
        <f t="shared" si="1"/>
        <v>1666586.5603554961</v>
      </c>
      <c r="R5" s="28">
        <f t="shared" si="2"/>
        <v>1079291.3263087799</v>
      </c>
      <c r="S5" s="28">
        <f t="shared" si="3"/>
        <v>1303566.485823964</v>
      </c>
      <c r="T5" s="31">
        <f t="shared" si="4"/>
        <v>0.78217748590622449</v>
      </c>
    </row>
    <row r="6" spans="1:20" x14ac:dyDescent="0.25">
      <c r="A6" t="s">
        <v>9</v>
      </c>
      <c r="B6">
        <v>59.51</v>
      </c>
      <c r="C6">
        <v>64.180000000000007</v>
      </c>
      <c r="D6" t="s">
        <v>52</v>
      </c>
      <c r="E6">
        <v>10399</v>
      </c>
      <c r="F6">
        <v>11650</v>
      </c>
      <c r="G6">
        <v>13047</v>
      </c>
      <c r="H6">
        <v>12.030002884892777</v>
      </c>
      <c r="I6">
        <v>25.463986921819405</v>
      </c>
      <c r="J6">
        <v>1334611</v>
      </c>
      <c r="K6">
        <v>1495164.7418020964</v>
      </c>
      <c r="L6">
        <v>1674456.1704971632</v>
      </c>
      <c r="M6">
        <v>1132383</v>
      </c>
      <c r="N6">
        <v>1268608.7075680355</v>
      </c>
      <c r="O6">
        <v>1420732.8590249065</v>
      </c>
      <c r="P6" s="28">
        <f t="shared" si="0"/>
        <v>889772.53784642753</v>
      </c>
      <c r="Q6" s="28">
        <f t="shared" si="1"/>
        <v>1074665.9702250795</v>
      </c>
      <c r="R6" s="28">
        <f t="shared" si="2"/>
        <v>754949.04187373782</v>
      </c>
      <c r="S6" s="28">
        <f t="shared" si="3"/>
        <v>911826.34892218513</v>
      </c>
      <c r="T6" s="31">
        <f t="shared" si="4"/>
        <v>0.848474199598235</v>
      </c>
    </row>
    <row r="7" spans="1:20" x14ac:dyDescent="0.25">
      <c r="A7" t="s">
        <v>10</v>
      </c>
      <c r="B7">
        <v>48.77</v>
      </c>
      <c r="C7">
        <v>53.4</v>
      </c>
      <c r="D7" t="s">
        <v>159</v>
      </c>
      <c r="E7">
        <v>17177</v>
      </c>
      <c r="F7">
        <v>19503</v>
      </c>
      <c r="G7">
        <v>22029</v>
      </c>
      <c r="H7">
        <v>13.541363451126506</v>
      </c>
      <c r="I7">
        <v>28.247074576468535</v>
      </c>
      <c r="J7">
        <v>3471847</v>
      </c>
      <c r="K7">
        <v>3941982.4207370318</v>
      </c>
      <c r="L7">
        <v>4452542.2112708865</v>
      </c>
      <c r="M7">
        <v>3046163</v>
      </c>
      <c r="N7">
        <v>3458655.0031437385</v>
      </c>
      <c r="O7">
        <v>3906614.9343307917</v>
      </c>
      <c r="P7" s="28">
        <f t="shared" si="0"/>
        <v>1922504.8265934505</v>
      </c>
      <c r="Q7" s="28">
        <f t="shared" si="1"/>
        <v>2377657.5408186535</v>
      </c>
      <c r="R7" s="28">
        <f t="shared" si="2"/>
        <v>1686786.0450332013</v>
      </c>
      <c r="S7" s="28">
        <f t="shared" si="3"/>
        <v>2086132.3749326426</v>
      </c>
      <c r="T7" s="31">
        <f t="shared" si="4"/>
        <v>0.87738975824683518</v>
      </c>
    </row>
    <row r="8" spans="1:20" x14ac:dyDescent="0.25">
      <c r="A8" t="s">
        <v>10</v>
      </c>
      <c r="B8">
        <v>48.77</v>
      </c>
      <c r="C8">
        <v>53.4</v>
      </c>
      <c r="D8" t="s">
        <v>54</v>
      </c>
      <c r="E8">
        <v>17177</v>
      </c>
      <c r="F8">
        <v>19503</v>
      </c>
      <c r="G8">
        <v>22029</v>
      </c>
      <c r="H8">
        <v>13.541363451126506</v>
      </c>
      <c r="I8">
        <v>28.247074576468535</v>
      </c>
      <c r="J8">
        <v>1264614</v>
      </c>
      <c r="K8">
        <v>1435859.9779938289</v>
      </c>
      <c r="L8">
        <v>1621830.4596844621</v>
      </c>
      <c r="M8">
        <v>1033756</v>
      </c>
      <c r="N8">
        <v>1173740.6571578274</v>
      </c>
      <c r="O8">
        <v>1325761.8282587184</v>
      </c>
      <c r="P8" s="28">
        <f t="shared" si="0"/>
        <v>700268.91126759036</v>
      </c>
      <c r="Q8" s="28">
        <f t="shared" si="1"/>
        <v>866057.46547150274</v>
      </c>
      <c r="R8" s="28">
        <f t="shared" si="2"/>
        <v>572433.31849587243</v>
      </c>
      <c r="S8" s="28">
        <f t="shared" si="3"/>
        <v>707956.81629015564</v>
      </c>
      <c r="T8" s="31">
        <f t="shared" si="4"/>
        <v>0.81744785365336781</v>
      </c>
    </row>
    <row r="9" spans="1:20" x14ac:dyDescent="0.25">
      <c r="A9" t="s">
        <v>12</v>
      </c>
      <c r="B9">
        <v>51.39</v>
      </c>
      <c r="C9">
        <v>55.33</v>
      </c>
      <c r="D9" t="s">
        <v>56</v>
      </c>
      <c r="E9">
        <v>5997</v>
      </c>
      <c r="F9">
        <v>7107</v>
      </c>
      <c r="G9">
        <v>8439</v>
      </c>
      <c r="H9">
        <v>18.509254627313656</v>
      </c>
      <c r="I9">
        <v>40.720360180090047</v>
      </c>
      <c r="J9">
        <v>1483289</v>
      </c>
      <c r="K9">
        <v>1757834.7378689342</v>
      </c>
      <c r="L9">
        <v>2087289.6233116558</v>
      </c>
      <c r="M9">
        <v>1010433</v>
      </c>
      <c r="N9">
        <v>1197456.6168084042</v>
      </c>
      <c r="O9">
        <v>1421884.9569784892</v>
      </c>
      <c r="P9" s="28">
        <f t="shared" si="0"/>
        <v>903351.2717908452</v>
      </c>
      <c r="Q9" s="28">
        <f t="shared" si="1"/>
        <v>1154897.348578339</v>
      </c>
      <c r="R9" s="28">
        <f t="shared" si="2"/>
        <v>615372.95537783892</v>
      </c>
      <c r="S9" s="28">
        <f t="shared" si="3"/>
        <v>786728.94669619796</v>
      </c>
      <c r="T9" s="31">
        <f t="shared" si="4"/>
        <v>0.68121114631066515</v>
      </c>
    </row>
    <row r="10" spans="1:20" x14ac:dyDescent="0.25">
      <c r="A10" t="s">
        <v>12</v>
      </c>
      <c r="B10">
        <v>51.39</v>
      </c>
      <c r="C10">
        <v>55.33</v>
      </c>
      <c r="D10" t="s">
        <v>55</v>
      </c>
      <c r="E10">
        <v>5997</v>
      </c>
      <c r="F10">
        <v>7107</v>
      </c>
      <c r="G10">
        <v>8439</v>
      </c>
      <c r="H10">
        <v>18.509254627313656</v>
      </c>
      <c r="I10">
        <v>40.720360180090047</v>
      </c>
      <c r="J10">
        <v>1284765</v>
      </c>
      <c r="K10">
        <v>1522565.4252126061</v>
      </c>
      <c r="L10">
        <v>1807925.9354677338</v>
      </c>
      <c r="M10">
        <v>625700</v>
      </c>
      <c r="N10">
        <v>741512.40620310162</v>
      </c>
      <c r="O10">
        <v>880487.29364682327</v>
      </c>
      <c r="P10" s="28">
        <f t="shared" si="0"/>
        <v>782446.37201675831</v>
      </c>
      <c r="Q10" s="28">
        <f t="shared" si="1"/>
        <v>1000325.420094297</v>
      </c>
      <c r="R10" s="28">
        <f t="shared" si="2"/>
        <v>381063.22554777394</v>
      </c>
      <c r="S10" s="28">
        <f t="shared" si="3"/>
        <v>487173.61957478733</v>
      </c>
      <c r="T10" s="31">
        <f t="shared" si="4"/>
        <v>0.48701513506361094</v>
      </c>
    </row>
    <row r="11" spans="1:20" x14ac:dyDescent="0.25">
      <c r="A11" t="s">
        <v>13</v>
      </c>
      <c r="B11">
        <v>49.99</v>
      </c>
      <c r="C11">
        <v>53.85</v>
      </c>
      <c r="D11" t="s">
        <v>57</v>
      </c>
      <c r="E11">
        <v>20212</v>
      </c>
      <c r="F11">
        <v>22785</v>
      </c>
      <c r="G11">
        <v>25629</v>
      </c>
      <c r="H11">
        <v>12.730061349693251</v>
      </c>
      <c r="I11">
        <v>26.800910350286959</v>
      </c>
      <c r="J11">
        <v>1917051</v>
      </c>
      <c r="K11">
        <v>2161092.768404908</v>
      </c>
      <c r="L11">
        <v>2430838.1198792793</v>
      </c>
      <c r="M11">
        <v>1798218</v>
      </c>
      <c r="N11">
        <v>2027132.2546012267</v>
      </c>
      <c r="O11">
        <v>2280156.7940827231</v>
      </c>
      <c r="P11" s="28">
        <f t="shared" si="0"/>
        <v>1080330.2749256135</v>
      </c>
      <c r="Q11" s="28">
        <f t="shared" si="1"/>
        <v>1309006.3275549919</v>
      </c>
      <c r="R11" s="28">
        <f t="shared" si="2"/>
        <v>1013363.4140751532</v>
      </c>
      <c r="S11" s="28">
        <f t="shared" si="3"/>
        <v>1227864.4336135464</v>
      </c>
      <c r="T11" s="31">
        <f t="shared" si="4"/>
        <v>0.93801260373354678</v>
      </c>
    </row>
    <row r="12" spans="1:20" x14ac:dyDescent="0.25">
      <c r="A12" t="s">
        <v>13</v>
      </c>
      <c r="B12">
        <v>49.99</v>
      </c>
      <c r="C12">
        <v>53.85</v>
      </c>
      <c r="D12" t="s">
        <v>58</v>
      </c>
      <c r="E12">
        <v>20212</v>
      </c>
      <c r="F12">
        <v>22785</v>
      </c>
      <c r="G12">
        <v>25629</v>
      </c>
      <c r="H12">
        <v>12.730061349693251</v>
      </c>
      <c r="I12">
        <v>26.800910350286959</v>
      </c>
      <c r="J12">
        <v>2427709</v>
      </c>
      <c r="K12">
        <v>2736757.8450920242</v>
      </c>
      <c r="L12">
        <v>3078357.1126558478</v>
      </c>
      <c r="M12">
        <v>1964086</v>
      </c>
      <c r="N12">
        <v>2214115.3527607359</v>
      </c>
      <c r="O12">
        <v>2490478.9280625372</v>
      </c>
      <c r="P12" s="28">
        <f t="shared" si="0"/>
        <v>1368105.2467615029</v>
      </c>
      <c r="Q12" s="28">
        <f t="shared" si="1"/>
        <v>1657695.305165174</v>
      </c>
      <c r="R12" s="28">
        <f t="shared" si="2"/>
        <v>1106836.2648450918</v>
      </c>
      <c r="S12" s="28">
        <f t="shared" si="3"/>
        <v>1341122.9027616763</v>
      </c>
      <c r="T12" s="31">
        <f t="shared" si="4"/>
        <v>0.80902859444851083</v>
      </c>
    </row>
    <row r="13" spans="1:20" x14ac:dyDescent="0.25">
      <c r="A13" t="s">
        <v>14</v>
      </c>
      <c r="B13">
        <v>53.46</v>
      </c>
      <c r="C13">
        <v>58.83</v>
      </c>
      <c r="D13" t="s">
        <v>44</v>
      </c>
      <c r="E13">
        <v>3079</v>
      </c>
      <c r="F13">
        <v>3631</v>
      </c>
      <c r="G13">
        <v>4307</v>
      </c>
      <c r="H13">
        <v>17.927898668398832</v>
      </c>
      <c r="I13">
        <v>39.883078921727837</v>
      </c>
      <c r="J13">
        <v>941941</v>
      </c>
      <c r="K13">
        <v>1110811.2279961025</v>
      </c>
      <c r="L13">
        <v>1317616.0724261124</v>
      </c>
      <c r="M13">
        <v>569578</v>
      </c>
      <c r="N13">
        <v>671691.36667749274</v>
      </c>
      <c r="O13">
        <v>796743.24326079909</v>
      </c>
      <c r="P13" s="28">
        <f t="shared" si="0"/>
        <v>593839.68248671643</v>
      </c>
      <c r="Q13" s="28">
        <f t="shared" si="1"/>
        <v>775153.53540828184</v>
      </c>
      <c r="R13" s="28">
        <f t="shared" si="2"/>
        <v>359086.20462578768</v>
      </c>
      <c r="S13" s="28">
        <f t="shared" si="3"/>
        <v>468724.05001032806</v>
      </c>
      <c r="T13" s="31">
        <f t="shared" si="4"/>
        <v>0.60468543146545295</v>
      </c>
    </row>
    <row r="14" spans="1:20" x14ac:dyDescent="0.25">
      <c r="A14" t="s">
        <v>15</v>
      </c>
      <c r="B14">
        <v>47.06</v>
      </c>
      <c r="C14">
        <v>52.14</v>
      </c>
      <c r="D14" t="s">
        <v>60</v>
      </c>
      <c r="E14">
        <v>44839</v>
      </c>
      <c r="F14">
        <v>51068</v>
      </c>
      <c r="G14">
        <v>57850</v>
      </c>
      <c r="H14">
        <v>13.891924440777002</v>
      </c>
      <c r="I14">
        <v>29.017150248667456</v>
      </c>
      <c r="J14">
        <v>3038996</v>
      </c>
      <c r="K14">
        <v>3461171.0280782352</v>
      </c>
      <c r="L14">
        <v>3920826.0353709944</v>
      </c>
      <c r="M14">
        <v>2817105</v>
      </c>
      <c r="N14">
        <v>3208455.0980173512</v>
      </c>
      <c r="O14">
        <v>3634548.5905127232</v>
      </c>
      <c r="P14" s="28">
        <f t="shared" si="0"/>
        <v>1628827.0858136178</v>
      </c>
      <c r="Q14" s="28">
        <f t="shared" si="1"/>
        <v>2044318.6948424366</v>
      </c>
      <c r="R14" s="28">
        <f t="shared" si="2"/>
        <v>1509898.9691269656</v>
      </c>
      <c r="S14" s="28">
        <f t="shared" si="3"/>
        <v>1895053.6350933341</v>
      </c>
      <c r="T14" s="31">
        <f t="shared" si="4"/>
        <v>0.92698542544972096</v>
      </c>
    </row>
    <row r="15" spans="1:20" x14ac:dyDescent="0.25">
      <c r="A15" t="s">
        <v>15</v>
      </c>
      <c r="B15">
        <v>47.06</v>
      </c>
      <c r="C15">
        <v>52.14</v>
      </c>
      <c r="D15" t="s">
        <v>61</v>
      </c>
      <c r="E15">
        <v>44839</v>
      </c>
      <c r="F15">
        <v>51068</v>
      </c>
      <c r="G15">
        <v>57850</v>
      </c>
      <c r="H15">
        <v>13.891924440777002</v>
      </c>
      <c r="I15">
        <v>29.017150248667456</v>
      </c>
      <c r="J15">
        <v>3015645</v>
      </c>
      <c r="K15">
        <v>3434576.1248020697</v>
      </c>
      <c r="L15">
        <v>3890699.2406164277</v>
      </c>
      <c r="M15">
        <v>2765348</v>
      </c>
      <c r="N15">
        <v>3149508.0546845384</v>
      </c>
      <c r="O15">
        <v>3567773.1840585209</v>
      </c>
      <c r="P15" s="28">
        <f t="shared" si="0"/>
        <v>1616311.524331854</v>
      </c>
      <c r="Q15" s="28">
        <f t="shared" si="1"/>
        <v>2028610.5840574056</v>
      </c>
      <c r="R15" s="28">
        <f t="shared" si="2"/>
        <v>1482158.4905345438</v>
      </c>
      <c r="S15" s="28">
        <f t="shared" si="3"/>
        <v>1860236.9381681129</v>
      </c>
      <c r="T15" s="31">
        <f t="shared" si="4"/>
        <v>0.91700050901216834</v>
      </c>
    </row>
    <row r="16" spans="1:20" x14ac:dyDescent="0.25">
      <c r="A16" t="s">
        <v>15</v>
      </c>
      <c r="B16">
        <v>47.06</v>
      </c>
      <c r="C16">
        <v>52.14</v>
      </c>
      <c r="D16" t="s">
        <v>59</v>
      </c>
      <c r="E16">
        <v>44839</v>
      </c>
      <c r="F16">
        <v>51068</v>
      </c>
      <c r="G16">
        <v>57850</v>
      </c>
      <c r="H16">
        <v>13.891924440777002</v>
      </c>
      <c r="I16">
        <v>29.017150248667456</v>
      </c>
      <c r="J16">
        <v>3162547</v>
      </c>
      <c r="K16">
        <v>3601885.6396440603</v>
      </c>
      <c r="L16">
        <v>4080228.0146747255</v>
      </c>
      <c r="M16">
        <v>1648643</v>
      </c>
      <c r="N16">
        <v>1877671.2398581591</v>
      </c>
      <c r="O16">
        <v>2127032.2163741384</v>
      </c>
      <c r="P16" s="28">
        <f t="shared" si="0"/>
        <v>1695047.3820164949</v>
      </c>
      <c r="Q16" s="28">
        <f t="shared" si="1"/>
        <v>2127430.886851402</v>
      </c>
      <c r="R16" s="28">
        <f t="shared" si="2"/>
        <v>883632.08547724981</v>
      </c>
      <c r="S16" s="28">
        <f t="shared" si="3"/>
        <v>1109034.5976174758</v>
      </c>
      <c r="T16" s="31">
        <f t="shared" si="4"/>
        <v>0.52130229210822787</v>
      </c>
    </row>
    <row r="17" spans="1:20" x14ac:dyDescent="0.25">
      <c r="A17" t="s">
        <v>20</v>
      </c>
      <c r="B17">
        <v>44.14</v>
      </c>
      <c r="C17">
        <v>48.06</v>
      </c>
      <c r="D17" t="s">
        <v>41</v>
      </c>
      <c r="E17">
        <v>11864</v>
      </c>
      <c r="F17">
        <v>13780</v>
      </c>
      <c r="G17">
        <v>16002</v>
      </c>
      <c r="H17">
        <v>16.14969656102495</v>
      </c>
      <c r="I17">
        <v>34.878624409979771</v>
      </c>
      <c r="J17">
        <v>2514590</v>
      </c>
      <c r="K17">
        <v>2920688.6547538773</v>
      </c>
      <c r="L17">
        <v>3391644.4015509104</v>
      </c>
      <c r="M17">
        <v>1684222</v>
      </c>
      <c r="N17">
        <v>1956218.7424140256</v>
      </c>
      <c r="O17">
        <v>2271655.4656102494</v>
      </c>
      <c r="P17" s="28">
        <f t="shared" si="0"/>
        <v>1289191.9722083614</v>
      </c>
      <c r="Q17" s="28">
        <f t="shared" si="1"/>
        <v>1630024.2993853677</v>
      </c>
      <c r="R17" s="28">
        <f t="shared" si="2"/>
        <v>863474.95290155103</v>
      </c>
      <c r="S17" s="28">
        <f t="shared" si="3"/>
        <v>1091757.6167722859</v>
      </c>
      <c r="T17" s="31">
        <f t="shared" si="4"/>
        <v>0.66977996412934127</v>
      </c>
    </row>
    <row r="18" spans="1:20" x14ac:dyDescent="0.25">
      <c r="A18" t="s">
        <v>18</v>
      </c>
      <c r="B18">
        <v>48.42</v>
      </c>
      <c r="C18">
        <v>53.02</v>
      </c>
      <c r="D18" t="s">
        <v>45</v>
      </c>
      <c r="E18">
        <v>7999</v>
      </c>
      <c r="F18">
        <v>9197</v>
      </c>
      <c r="G18">
        <v>10597</v>
      </c>
      <c r="H18">
        <v>14.976872109013627</v>
      </c>
      <c r="I18">
        <v>32.479059882485309</v>
      </c>
      <c r="J18">
        <v>1560394</v>
      </c>
      <c r="K18">
        <v>1794092.2137767219</v>
      </c>
      <c r="L18">
        <v>2067195.3016627077</v>
      </c>
      <c r="M18">
        <v>1162472</v>
      </c>
      <c r="N18">
        <v>1336573.9447430929</v>
      </c>
      <c r="O18">
        <v>1540031.9769971245</v>
      </c>
      <c r="P18" s="28">
        <f t="shared" si="0"/>
        <v>868699.44991068868</v>
      </c>
      <c r="Q18" s="28">
        <f t="shared" si="1"/>
        <v>1096026.9489415677</v>
      </c>
      <c r="R18" s="28">
        <f t="shared" si="2"/>
        <v>647169.10404460551</v>
      </c>
      <c r="S18" s="28">
        <f t="shared" si="3"/>
        <v>816524.9542038755</v>
      </c>
      <c r="T18" s="31">
        <f t="shared" si="4"/>
        <v>0.744986202202777</v>
      </c>
    </row>
    <row r="19" spans="1:20" x14ac:dyDescent="0.25">
      <c r="A19" t="s">
        <v>19</v>
      </c>
      <c r="B19">
        <v>56.54</v>
      </c>
      <c r="C19">
        <v>60.73</v>
      </c>
      <c r="D19" t="s">
        <v>46</v>
      </c>
      <c r="E19">
        <v>7042</v>
      </c>
      <c r="F19">
        <v>7730</v>
      </c>
      <c r="G19">
        <v>8510</v>
      </c>
      <c r="H19">
        <v>9.7699517182618578</v>
      </c>
      <c r="I19">
        <v>20.846350468616869</v>
      </c>
      <c r="J19">
        <v>1084316</v>
      </c>
      <c r="K19">
        <v>1190253.1496733883</v>
      </c>
      <c r="L19">
        <v>1310356.3135472876</v>
      </c>
      <c r="M19">
        <v>843402</v>
      </c>
      <c r="N19">
        <v>925801.96819085488</v>
      </c>
      <c r="O19">
        <v>1019220.5367793239</v>
      </c>
      <c r="P19" s="28">
        <f t="shared" si="0"/>
        <v>672969.13082533376</v>
      </c>
      <c r="Q19" s="28">
        <f t="shared" si="1"/>
        <v>795779.38921726774</v>
      </c>
      <c r="R19" s="28">
        <f t="shared" si="2"/>
        <v>523448.43281510932</v>
      </c>
      <c r="S19" s="28">
        <f t="shared" si="3"/>
        <v>618972.63198608335</v>
      </c>
      <c r="T19" s="31">
        <f t="shared" si="4"/>
        <v>0.77781938106603599</v>
      </c>
    </row>
    <row r="20" spans="1:20" x14ac:dyDescent="0.25">
      <c r="A20" t="s">
        <v>21</v>
      </c>
      <c r="B20">
        <v>58.4</v>
      </c>
      <c r="C20">
        <v>63.38</v>
      </c>
      <c r="D20" t="s">
        <v>38</v>
      </c>
      <c r="E20">
        <v>29298</v>
      </c>
      <c r="F20">
        <v>33030</v>
      </c>
      <c r="G20">
        <v>37243</v>
      </c>
      <c r="H20">
        <v>12.73807085807905</v>
      </c>
      <c r="I20">
        <v>27.117892006280293</v>
      </c>
      <c r="J20">
        <v>4496694</v>
      </c>
      <c r="K20">
        <v>5069486.0679909894</v>
      </c>
      <c r="L20">
        <v>5716102.6227728855</v>
      </c>
      <c r="M20">
        <v>4496694</v>
      </c>
      <c r="N20">
        <v>5069486.0679909894</v>
      </c>
      <c r="O20">
        <v>5716102.6227728855</v>
      </c>
      <c r="P20" s="28">
        <f t="shared" si="0"/>
        <v>2960579.8637067378</v>
      </c>
      <c r="Q20" s="28">
        <f t="shared" si="1"/>
        <v>3622865.842313455</v>
      </c>
      <c r="R20" s="28">
        <f t="shared" si="2"/>
        <v>2960579.8637067378</v>
      </c>
      <c r="S20" s="28">
        <f t="shared" si="3"/>
        <v>3622865.842313455</v>
      </c>
      <c r="T20" s="31">
        <f t="shared" si="4"/>
        <v>1</v>
      </c>
    </row>
    <row r="21" spans="1:20" x14ac:dyDescent="0.25">
      <c r="A21" t="s">
        <v>21</v>
      </c>
      <c r="B21">
        <v>58.4</v>
      </c>
      <c r="C21">
        <v>63.38</v>
      </c>
      <c r="D21" t="s">
        <v>47</v>
      </c>
      <c r="E21">
        <v>29298</v>
      </c>
      <c r="F21">
        <v>33030</v>
      </c>
      <c r="G21">
        <v>37243</v>
      </c>
      <c r="H21">
        <v>12.73807085807905</v>
      </c>
      <c r="I21">
        <v>27.117892006280293</v>
      </c>
      <c r="J21">
        <v>3078299</v>
      </c>
      <c r="K21">
        <v>3470414.907843539</v>
      </c>
      <c r="L21">
        <v>3913068.7984504062</v>
      </c>
      <c r="M21">
        <v>563917</v>
      </c>
      <c r="N21">
        <v>635749.14704075363</v>
      </c>
      <c r="O21">
        <v>716839.40306505561</v>
      </c>
      <c r="P21" s="28">
        <f t="shared" si="0"/>
        <v>2026722.3061806269</v>
      </c>
      <c r="Q21" s="28">
        <f t="shared" si="1"/>
        <v>2480103.0044578672</v>
      </c>
      <c r="R21" s="28">
        <f t="shared" si="2"/>
        <v>371277.50187180011</v>
      </c>
      <c r="S21" s="28">
        <f t="shared" si="3"/>
        <v>454332.81366263225</v>
      </c>
      <c r="T21" s="31">
        <f t="shared" si="4"/>
        <v>0.18319110651694326</v>
      </c>
    </row>
    <row r="22" spans="1:20" x14ac:dyDescent="0.25">
      <c r="A22" t="s">
        <v>23</v>
      </c>
      <c r="B22">
        <v>51.68</v>
      </c>
      <c r="C22">
        <v>56.31</v>
      </c>
      <c r="D22" t="s">
        <v>48</v>
      </c>
      <c r="E22">
        <v>4430</v>
      </c>
      <c r="F22">
        <v>5007</v>
      </c>
      <c r="G22">
        <v>5685</v>
      </c>
      <c r="H22">
        <v>13.024830699774267</v>
      </c>
      <c r="I22">
        <v>28.329571106094807</v>
      </c>
      <c r="J22">
        <v>1037011</v>
      </c>
      <c r="K22">
        <v>1172079.9270880362</v>
      </c>
      <c r="L22">
        <v>1330791.7686230249</v>
      </c>
      <c r="M22">
        <v>957352</v>
      </c>
      <c r="N22">
        <v>1082045.477200903</v>
      </c>
      <c r="O22">
        <v>1228565.7155756208</v>
      </c>
      <c r="P22" s="28">
        <f t="shared" si="0"/>
        <v>605730.90631909715</v>
      </c>
      <c r="Q22" s="28">
        <f t="shared" si="1"/>
        <v>749368.84491162538</v>
      </c>
      <c r="R22" s="28">
        <f t="shared" si="2"/>
        <v>559201.10261742666</v>
      </c>
      <c r="S22" s="28">
        <f t="shared" si="3"/>
        <v>691805.35444063204</v>
      </c>
      <c r="T22" s="31">
        <f t="shared" si="4"/>
        <v>0.92318403565632368</v>
      </c>
    </row>
    <row r="23" spans="1:20" x14ac:dyDescent="0.25">
      <c r="A23" t="s">
        <v>32</v>
      </c>
      <c r="B23">
        <v>55.28</v>
      </c>
      <c r="C23">
        <v>59.01</v>
      </c>
      <c r="D23" t="s">
        <v>49</v>
      </c>
      <c r="E23">
        <v>25987</v>
      </c>
      <c r="F23">
        <v>30469</v>
      </c>
      <c r="G23">
        <v>35882</v>
      </c>
      <c r="H23">
        <v>17.247085081002041</v>
      </c>
      <c r="I23">
        <v>38.07673067302882</v>
      </c>
      <c r="J23">
        <v>6063047</v>
      </c>
      <c r="K23">
        <v>7108745.8745911419</v>
      </c>
      <c r="L23">
        <v>8371657.0767691527</v>
      </c>
      <c r="M23">
        <v>5577940</v>
      </c>
      <c r="N23">
        <v>6539972.0575672444</v>
      </c>
      <c r="O23">
        <v>7701837.190903143</v>
      </c>
      <c r="P23" s="28">
        <f t="shared" si="0"/>
        <v>3929714.7194739832</v>
      </c>
      <c r="Q23" s="28">
        <f t="shared" si="1"/>
        <v>4940114.8410014771</v>
      </c>
      <c r="R23" s="28">
        <f t="shared" si="2"/>
        <v>3615296.5534231728</v>
      </c>
      <c r="S23" s="28">
        <f t="shared" si="3"/>
        <v>4544854.1263519451</v>
      </c>
      <c r="T23" s="31">
        <f t="shared" si="4"/>
        <v>0.91998956960089529</v>
      </c>
    </row>
    <row r="24" spans="1:20" x14ac:dyDescent="0.25">
      <c r="A24" t="s">
        <v>32</v>
      </c>
      <c r="B24">
        <v>55.28</v>
      </c>
      <c r="C24">
        <v>59.01</v>
      </c>
      <c r="D24" t="s">
        <v>62</v>
      </c>
      <c r="E24">
        <v>25987</v>
      </c>
      <c r="F24">
        <v>30469</v>
      </c>
      <c r="G24">
        <v>35882</v>
      </c>
      <c r="H24">
        <v>17.247085081002041</v>
      </c>
      <c r="I24">
        <v>38.07673067302882</v>
      </c>
      <c r="J24">
        <v>4849213</v>
      </c>
      <c r="K24">
        <v>5685560.8918690113</v>
      </c>
      <c r="L24">
        <v>6695634.7737715002</v>
      </c>
      <c r="M24">
        <v>4467797</v>
      </c>
      <c r="N24">
        <v>5238361.749836457</v>
      </c>
      <c r="O24">
        <v>6168988.0307076611</v>
      </c>
      <c r="P24" s="28">
        <f t="shared" si="0"/>
        <v>3142978.0610251897</v>
      </c>
      <c r="Q24" s="28">
        <f t="shared" si="1"/>
        <v>3951094.0800025626</v>
      </c>
      <c r="R24" s="28">
        <f t="shared" si="2"/>
        <v>2895766.3753095935</v>
      </c>
      <c r="S24" s="28">
        <f t="shared" si="3"/>
        <v>3640319.8369205906</v>
      </c>
      <c r="T24" s="31">
        <f t="shared" si="4"/>
        <v>0.92134476254188058</v>
      </c>
    </row>
    <row r="25" spans="1:20" x14ac:dyDescent="0.25">
      <c r="A25" t="s">
        <v>32</v>
      </c>
      <c r="B25">
        <v>55.28</v>
      </c>
      <c r="C25">
        <v>59.01</v>
      </c>
      <c r="D25" t="s">
        <v>65</v>
      </c>
      <c r="E25">
        <v>25987</v>
      </c>
      <c r="F25">
        <v>30469</v>
      </c>
      <c r="G25">
        <v>35882</v>
      </c>
      <c r="H25">
        <v>17.247085081002041</v>
      </c>
      <c r="I25">
        <v>38.07673067302882</v>
      </c>
      <c r="J25">
        <v>2065771</v>
      </c>
      <c r="K25">
        <v>2422056.2819486666</v>
      </c>
      <c r="L25">
        <v>2852349.0599915339</v>
      </c>
      <c r="M25">
        <v>1670806</v>
      </c>
      <c r="N25">
        <v>1958971.332358487</v>
      </c>
      <c r="O25">
        <v>2306994.3006888055</v>
      </c>
      <c r="P25" s="28">
        <f t="shared" si="0"/>
        <v>1338912.712661223</v>
      </c>
      <c r="Q25" s="28">
        <f t="shared" si="1"/>
        <v>1683171.1803010041</v>
      </c>
      <c r="R25" s="28">
        <f t="shared" si="2"/>
        <v>1082919.3525277716</v>
      </c>
      <c r="S25" s="28">
        <f t="shared" si="3"/>
        <v>1361357.336836464</v>
      </c>
      <c r="T25" s="31">
        <f t="shared" si="4"/>
        <v>0.80880504179795332</v>
      </c>
    </row>
    <row r="26" spans="1:20" s="32" customFormat="1" x14ac:dyDescent="0.25">
      <c r="A26" s="32" t="s">
        <v>33</v>
      </c>
      <c r="B26" s="32">
        <v>58.34</v>
      </c>
      <c r="C26" s="32">
        <v>62.83</v>
      </c>
      <c r="D26" s="32" t="s">
        <v>63</v>
      </c>
      <c r="E26" s="32">
        <v>51116</v>
      </c>
      <c r="F26" s="32">
        <v>56494</v>
      </c>
      <c r="G26" s="32">
        <v>62429</v>
      </c>
      <c r="H26" s="32">
        <v>10.521167540496126</v>
      </c>
      <c r="I26" s="32">
        <v>22.132013459582126</v>
      </c>
      <c r="J26" s="32">
        <v>12442373</v>
      </c>
      <c r="K26" s="32">
        <v>13751455.909343453</v>
      </c>
      <c r="L26" s="32">
        <v>15196120.667051412</v>
      </c>
      <c r="M26" s="32">
        <v>12442373</v>
      </c>
      <c r="N26" s="32">
        <v>13751455.909343453</v>
      </c>
      <c r="O26" s="32">
        <v>15196120.667051412</v>
      </c>
      <c r="P26" s="33">
        <f t="shared" si="0"/>
        <v>8022599.3775109705</v>
      </c>
      <c r="Q26" s="33">
        <f t="shared" si="1"/>
        <v>9547722.6151084024</v>
      </c>
      <c r="R26" s="33">
        <f t="shared" si="2"/>
        <v>8022599.3775109705</v>
      </c>
      <c r="S26" s="33">
        <f t="shared" si="3"/>
        <v>9547722.6151084024</v>
      </c>
      <c r="T26" s="34">
        <f t="shared" si="4"/>
        <v>1</v>
      </c>
    </row>
    <row r="27" spans="1:20" x14ac:dyDescent="0.25">
      <c r="A27" t="s">
        <v>33</v>
      </c>
      <c r="B27">
        <v>58.34</v>
      </c>
      <c r="C27">
        <v>62.83</v>
      </c>
      <c r="D27" t="s">
        <v>64</v>
      </c>
      <c r="E27">
        <v>51116</v>
      </c>
      <c r="F27">
        <v>56494</v>
      </c>
      <c r="G27">
        <v>62429</v>
      </c>
      <c r="H27">
        <v>10.521167540496126</v>
      </c>
      <c r="I27">
        <v>22.132013459582126</v>
      </c>
      <c r="J27">
        <v>5751182</v>
      </c>
      <c r="K27">
        <v>6356273.4937788555</v>
      </c>
      <c r="L27">
        <v>7024034.374325064</v>
      </c>
      <c r="M27">
        <v>3124458</v>
      </c>
      <c r="N27">
        <v>3453187.4609124344</v>
      </c>
      <c r="O27">
        <v>3815963.4650989901</v>
      </c>
      <c r="P27" s="28">
        <f t="shared" si="0"/>
        <v>3708249.9562705844</v>
      </c>
      <c r="Q27" s="28">
        <f t="shared" si="1"/>
        <v>4413200.7973884372</v>
      </c>
      <c r="R27" s="28">
        <f t="shared" si="2"/>
        <v>2014589.5646963143</v>
      </c>
      <c r="S27" s="28">
        <f t="shared" si="3"/>
        <v>2397569.8451216952</v>
      </c>
      <c r="T27" s="31">
        <f t="shared" si="4"/>
        <v>0.54327232210700338</v>
      </c>
    </row>
    <row r="28" spans="1:20" x14ac:dyDescent="0.25">
      <c r="A28" t="s">
        <v>33</v>
      </c>
      <c r="B28">
        <v>58.34</v>
      </c>
      <c r="C28">
        <v>62.83</v>
      </c>
      <c r="D28" t="s">
        <v>39</v>
      </c>
      <c r="E28">
        <v>51116</v>
      </c>
      <c r="F28">
        <v>56494</v>
      </c>
      <c r="G28">
        <v>62429</v>
      </c>
      <c r="H28">
        <v>10.521167540496126</v>
      </c>
      <c r="I28">
        <v>22.132013459582126</v>
      </c>
      <c r="J28">
        <v>3178759</v>
      </c>
      <c r="K28">
        <v>3513201.5600985992</v>
      </c>
      <c r="L28">
        <v>3882282.3697276781</v>
      </c>
      <c r="M28">
        <v>2405665</v>
      </c>
      <c r="N28">
        <v>2658769.045113076</v>
      </c>
      <c r="O28">
        <v>2938087.101592456</v>
      </c>
      <c r="P28" s="28">
        <f t="shared" si="0"/>
        <v>2049601.790161523</v>
      </c>
      <c r="Q28" s="28">
        <f t="shared" si="1"/>
        <v>2439238.0128998999</v>
      </c>
      <c r="R28" s="28">
        <f t="shared" si="2"/>
        <v>1551125.8609189687</v>
      </c>
      <c r="S28" s="28">
        <f t="shared" si="3"/>
        <v>1846000.12593054</v>
      </c>
      <c r="T28" s="31">
        <f t="shared" si="4"/>
        <v>0.75679376763070116</v>
      </c>
    </row>
    <row r="29" spans="1:20" x14ac:dyDescent="0.25">
      <c r="A29" t="s">
        <v>35</v>
      </c>
      <c r="B29">
        <v>59.98</v>
      </c>
      <c r="C29">
        <v>64.5</v>
      </c>
      <c r="D29" t="s">
        <v>50</v>
      </c>
      <c r="E29">
        <v>14740</v>
      </c>
      <c r="F29">
        <v>17133</v>
      </c>
      <c r="G29">
        <v>19910</v>
      </c>
      <c r="H29">
        <v>16.234735413839893</v>
      </c>
      <c r="I29">
        <v>35.07462686567164</v>
      </c>
      <c r="J29">
        <v>2035922</v>
      </c>
      <c r="K29">
        <v>2366448.5499321576</v>
      </c>
      <c r="L29">
        <v>2750014.0447761188</v>
      </c>
      <c r="M29">
        <v>1728128</v>
      </c>
      <c r="N29">
        <v>2008685.0084124831</v>
      </c>
      <c r="O29">
        <v>2334262.4477611938</v>
      </c>
      <c r="P29" s="28">
        <f t="shared" si="0"/>
        <v>1419395.8402493082</v>
      </c>
      <c r="Q29" s="28">
        <f t="shared" si="1"/>
        <v>1773759.0588805967</v>
      </c>
      <c r="R29" s="28">
        <f t="shared" si="2"/>
        <v>1204809.2680458073</v>
      </c>
      <c r="S29" s="28">
        <f t="shared" si="3"/>
        <v>1505599.27880597</v>
      </c>
      <c r="T29" s="31">
        <f t="shared" si="4"/>
        <v>0.84881837319897313</v>
      </c>
    </row>
    <row r="30" spans="1:20" x14ac:dyDescent="0.25">
      <c r="A30" t="s">
        <v>36</v>
      </c>
      <c r="B30">
        <v>58.52</v>
      </c>
      <c r="C30">
        <v>62.64</v>
      </c>
      <c r="D30" t="s">
        <v>51</v>
      </c>
      <c r="E30">
        <v>23805</v>
      </c>
      <c r="F30">
        <v>27073</v>
      </c>
      <c r="G30">
        <v>30749</v>
      </c>
      <c r="H30">
        <v>13.728208359588322</v>
      </c>
      <c r="I30">
        <v>29.170342365049358</v>
      </c>
      <c r="J30">
        <v>8749944</v>
      </c>
      <c r="K30">
        <v>9951154.5436672978</v>
      </c>
      <c r="L30">
        <v>11302332.621550092</v>
      </c>
      <c r="M30">
        <v>8443675</v>
      </c>
      <c r="N30">
        <v>9602840.2972064689</v>
      </c>
      <c r="O30">
        <v>10906723.905692082</v>
      </c>
      <c r="P30" s="28">
        <f t="shared" si="0"/>
        <v>5823415.638954103</v>
      </c>
      <c r="Q30" s="28">
        <f t="shared" si="1"/>
        <v>7079781.1541389776</v>
      </c>
      <c r="R30" s="28">
        <f t="shared" si="2"/>
        <v>5619582.1419252269</v>
      </c>
      <c r="S30" s="28">
        <f t="shared" si="3"/>
        <v>6831971.8545255195</v>
      </c>
      <c r="T30" s="31">
        <f t="shared" si="4"/>
        <v>0.96499760455609773</v>
      </c>
    </row>
    <row r="31" spans="1:20" x14ac:dyDescent="0.25">
      <c r="A31" t="s">
        <v>36</v>
      </c>
      <c r="B31">
        <v>58.52</v>
      </c>
      <c r="C31">
        <v>62.64</v>
      </c>
      <c r="D31" t="s">
        <v>66</v>
      </c>
      <c r="E31">
        <v>23805</v>
      </c>
      <c r="F31">
        <v>27073</v>
      </c>
      <c r="G31">
        <v>30749</v>
      </c>
      <c r="H31">
        <v>13.728208359588322</v>
      </c>
      <c r="I31">
        <v>29.170342365049358</v>
      </c>
      <c r="J31">
        <v>1049539</v>
      </c>
      <c r="K31">
        <v>1193621.9007351396</v>
      </c>
      <c r="L31">
        <v>1355693.1195547152</v>
      </c>
      <c r="M31">
        <v>943788</v>
      </c>
      <c r="N31">
        <v>1073353.1831127915</v>
      </c>
      <c r="O31">
        <v>1219094.1908002519</v>
      </c>
      <c r="P31" s="28">
        <f t="shared" si="0"/>
        <v>698507.53631020372</v>
      </c>
      <c r="Q31" s="28">
        <f t="shared" si="1"/>
        <v>849206.1700890736</v>
      </c>
      <c r="R31" s="28">
        <f t="shared" si="2"/>
        <v>628126.28275760566</v>
      </c>
      <c r="S31" s="28">
        <f t="shared" si="3"/>
        <v>763640.60111727775</v>
      </c>
      <c r="T31" s="31">
        <f t="shared" si="4"/>
        <v>0.89924052369659457</v>
      </c>
    </row>
    <row r="32" spans="1:20" x14ac:dyDescent="0.25">
      <c r="A32" t="s">
        <v>37</v>
      </c>
      <c r="B32">
        <v>57.99</v>
      </c>
      <c r="C32">
        <v>62.93</v>
      </c>
      <c r="D32" t="s">
        <v>40</v>
      </c>
      <c r="E32">
        <v>13731</v>
      </c>
      <c r="F32">
        <v>15987</v>
      </c>
      <c r="G32">
        <v>18612</v>
      </c>
      <c r="H32">
        <v>16.429975966790472</v>
      </c>
      <c r="I32">
        <v>35.547301726021409</v>
      </c>
      <c r="J32">
        <v>6731790</v>
      </c>
      <c r="K32">
        <v>7837821.4791348036</v>
      </c>
      <c r="L32">
        <v>9124759.7028621361</v>
      </c>
      <c r="M32">
        <v>6731790</v>
      </c>
      <c r="N32">
        <v>7837821.4791348036</v>
      </c>
      <c r="O32">
        <v>9124759.7028621361</v>
      </c>
      <c r="P32" s="28">
        <f t="shared" si="0"/>
        <v>4545152.6757502733</v>
      </c>
      <c r="Q32" s="28">
        <f t="shared" si="1"/>
        <v>5742211.2810111428</v>
      </c>
      <c r="R32" s="28">
        <f t="shared" si="2"/>
        <v>4545152.6757502733</v>
      </c>
      <c r="S32" s="28">
        <f t="shared" si="3"/>
        <v>5742211.2810111428</v>
      </c>
      <c r="T32" s="31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8" workbookViewId="0">
      <selection activeCell="M2" sqref="M2:M32"/>
    </sheetView>
  </sheetViews>
  <sheetFormatPr defaultRowHeight="15" x14ac:dyDescent="0.25"/>
  <cols>
    <col min="1" max="1" width="20.28515625" customWidth="1"/>
    <col min="2" max="2" width="18" customWidth="1"/>
    <col min="3" max="3" width="19.28515625" customWidth="1"/>
    <col min="11" max="11" width="9.140625" customWidth="1"/>
  </cols>
  <sheetData>
    <row r="1" spans="1:18" x14ac:dyDescent="0.25">
      <c r="A1" s="15" t="s">
        <v>136</v>
      </c>
      <c r="B1" s="15" t="s">
        <v>165</v>
      </c>
      <c r="C1" s="15" t="s">
        <v>166</v>
      </c>
      <c r="D1" s="15" t="s">
        <v>107</v>
      </c>
      <c r="E1" s="15" t="s">
        <v>92</v>
      </c>
      <c r="F1" s="15" t="s">
        <v>93</v>
      </c>
      <c r="G1" s="15" t="s">
        <v>94</v>
      </c>
      <c r="H1" s="15" t="s">
        <v>95</v>
      </c>
      <c r="I1" s="15" t="s">
        <v>96</v>
      </c>
      <c r="J1" s="15" t="s">
        <v>167</v>
      </c>
      <c r="L1" s="15" t="s">
        <v>107</v>
      </c>
      <c r="M1" s="15" t="s">
        <v>92</v>
      </c>
      <c r="N1" s="15" t="s">
        <v>93</v>
      </c>
      <c r="O1" s="15" t="s">
        <v>94</v>
      </c>
      <c r="P1" s="15" t="s">
        <v>95</v>
      </c>
      <c r="Q1" s="15" t="s">
        <v>96</v>
      </c>
      <c r="R1" s="15" t="s">
        <v>167</v>
      </c>
    </row>
    <row r="2" spans="1:18" x14ac:dyDescent="0.25">
      <c r="A2" t="s">
        <v>11</v>
      </c>
      <c r="B2" s="28">
        <v>570226.67621006782</v>
      </c>
      <c r="C2" s="28">
        <v>673143.75965256547</v>
      </c>
      <c r="D2">
        <v>11854.21763491564</v>
      </c>
      <c r="E2">
        <v>569.41588378192898</v>
      </c>
      <c r="F2">
        <v>155.17827251822345</v>
      </c>
      <c r="G2">
        <v>1340.3212570322557</v>
      </c>
      <c r="H2">
        <v>1776.9519569261693</v>
      </c>
      <c r="I2">
        <v>2843.3269868752873</v>
      </c>
      <c r="J2">
        <f>D2-(E2+F2+G2+H2+I2)</f>
        <v>5169.0232777817746</v>
      </c>
      <c r="L2">
        <f>D2*C2/B2</f>
        <v>13993.720321087234</v>
      </c>
      <c r="M2">
        <f>E2*C2/B2</f>
        <v>672.18663174861911</v>
      </c>
      <c r="N2">
        <f>F2*C2/B2</f>
        <v>183.18554732228262</v>
      </c>
      <c r="O2">
        <f>G2*C2/B2</f>
        <v>1582.2284851657307</v>
      </c>
      <c r="P2">
        <f>H2*C2/B2</f>
        <v>2097.664263898123</v>
      </c>
      <c r="Q2">
        <f>I2*C2/B2</f>
        <v>3356.5034708438266</v>
      </c>
      <c r="R2">
        <f>L2-(M2+N2+O2+P2+Q2)</f>
        <v>6101.9519221086521</v>
      </c>
    </row>
    <row r="3" spans="1:18" x14ac:dyDescent="0.25">
      <c r="A3" t="s">
        <v>4</v>
      </c>
      <c r="B3" s="28">
        <v>7207637.3123440631</v>
      </c>
      <c r="C3" s="28">
        <v>8899573.2007825766</v>
      </c>
      <c r="D3">
        <v>55906.521513428117</v>
      </c>
      <c r="E3">
        <v>2079.9061141278803</v>
      </c>
      <c r="F3">
        <v>1276.3065608842473</v>
      </c>
      <c r="G3">
        <v>4062.4948832189025</v>
      </c>
      <c r="H3">
        <v>4392.8875798728368</v>
      </c>
      <c r="I3">
        <v>16569.899293618138</v>
      </c>
      <c r="J3">
        <f t="shared" ref="J3:J32" si="0">D3-(E3+F3+G3+H3+I3)</f>
        <v>27525.02708170611</v>
      </c>
      <c r="L3">
        <f t="shared" ref="L3:L32" si="1">D3*C3/B3</f>
        <v>69030.135542165401</v>
      </c>
      <c r="M3">
        <f t="shared" ref="M3:M32" si="2">E3*C3/B3</f>
        <v>2568.1476344175826</v>
      </c>
      <c r="N3">
        <f t="shared" ref="N3:N32" si="3">F3*C3/B3</f>
        <v>1575.9094378646521</v>
      </c>
      <c r="O3">
        <f t="shared" ref="O3:O32" si="4">G3*C3/B3</f>
        <v>5016.1334462670338</v>
      </c>
      <c r="P3">
        <f t="shared" ref="P3:P32" si="5">H3*C3/B3</f>
        <v>5424.0832169692703</v>
      </c>
      <c r="Q3">
        <f t="shared" ref="Q3:Q32" si="6">I3*C3/B3</f>
        <v>20459.552180933984</v>
      </c>
      <c r="R3">
        <f t="shared" ref="R3:R32" si="7">L3-(M3+N3+O3+P3+Q3)</f>
        <v>33986.309625712878</v>
      </c>
    </row>
    <row r="4" spans="1:18" x14ac:dyDescent="0.25">
      <c r="A4" t="s">
        <v>43</v>
      </c>
      <c r="B4" s="28">
        <v>293457.84748629527</v>
      </c>
      <c r="C4" s="28">
        <v>371377.56768965512</v>
      </c>
      <c r="D4">
        <v>1845.3589176614751</v>
      </c>
      <c r="E4">
        <v>83.467874383281668</v>
      </c>
      <c r="F4">
        <v>39.729428328635478</v>
      </c>
      <c r="G4">
        <v>154.78910208139052</v>
      </c>
      <c r="H4">
        <v>365.02575727618222</v>
      </c>
      <c r="I4">
        <v>483.34847153481854</v>
      </c>
      <c r="J4">
        <f t="shared" si="0"/>
        <v>718.99828405716653</v>
      </c>
      <c r="L4">
        <f t="shared" si="1"/>
        <v>2335.3436012221086</v>
      </c>
      <c r="M4">
        <f t="shared" si="2"/>
        <v>105.63048981041973</v>
      </c>
      <c r="N4">
        <f t="shared" si="3"/>
        <v>50.278493435341431</v>
      </c>
      <c r="O4">
        <f t="shared" si="4"/>
        <v>195.88912250348716</v>
      </c>
      <c r="P4">
        <f t="shared" si="5"/>
        <v>461.94838216972153</v>
      </c>
      <c r="Q4">
        <f t="shared" si="6"/>
        <v>611.68846307133242</v>
      </c>
      <c r="R4">
        <f t="shared" si="7"/>
        <v>909.9086502318064</v>
      </c>
    </row>
    <row r="5" spans="1:18" x14ac:dyDescent="0.25">
      <c r="A5" t="s">
        <v>53</v>
      </c>
      <c r="B5" s="28">
        <v>1079291.3263087799</v>
      </c>
      <c r="C5" s="28">
        <v>1303566.485823964</v>
      </c>
      <c r="D5">
        <v>10401.217741935581</v>
      </c>
      <c r="E5">
        <v>371.28034526252918</v>
      </c>
      <c r="F5">
        <v>122.71396857334044</v>
      </c>
      <c r="G5">
        <v>779.92595123028866</v>
      </c>
      <c r="H5">
        <v>725.30279187360657</v>
      </c>
      <c r="I5">
        <v>4126.0543422410528</v>
      </c>
      <c r="J5">
        <f t="shared" si="0"/>
        <v>4275.9403427547641</v>
      </c>
      <c r="L5">
        <f t="shared" si="1"/>
        <v>12562.575580511764</v>
      </c>
      <c r="M5">
        <f t="shared" si="2"/>
        <v>448.43185813847305</v>
      </c>
      <c r="N5">
        <f t="shared" si="3"/>
        <v>148.21375181597293</v>
      </c>
      <c r="O5">
        <f t="shared" si="4"/>
        <v>941.99342352290068</v>
      </c>
      <c r="P5">
        <f t="shared" si="5"/>
        <v>876.01965151945456</v>
      </c>
      <c r="Q5">
        <f t="shared" si="6"/>
        <v>4983.4424016255734</v>
      </c>
      <c r="R5">
        <f t="shared" si="7"/>
        <v>5164.4744938893891</v>
      </c>
    </row>
    <row r="6" spans="1:18" ht="15" customHeight="1" x14ac:dyDescent="0.25">
      <c r="A6" t="s">
        <v>52</v>
      </c>
      <c r="B6" s="28">
        <v>754949.04187373782</v>
      </c>
      <c r="C6" s="28">
        <v>911826.34892218513</v>
      </c>
      <c r="D6">
        <v>12799.366110947181</v>
      </c>
      <c r="E6">
        <v>456.8842982350302</v>
      </c>
      <c r="F6">
        <v>151.00741563796583</v>
      </c>
      <c r="G6">
        <v>959.74894833492147</v>
      </c>
      <c r="H6">
        <v>892.5316443529091</v>
      </c>
      <c r="I6">
        <v>5077.3747296034308</v>
      </c>
      <c r="J6">
        <f t="shared" si="0"/>
        <v>5261.819074782924</v>
      </c>
      <c r="K6" s="58" t="s">
        <v>137</v>
      </c>
      <c r="L6">
        <f t="shared" si="1"/>
        <v>15459.055674138082</v>
      </c>
      <c r="M6">
        <f t="shared" si="2"/>
        <v>551.82418737236685</v>
      </c>
      <c r="N6">
        <f t="shared" si="3"/>
        <v>182.38653581120749</v>
      </c>
      <c r="O6">
        <f t="shared" si="4"/>
        <v>1159.1833764966873</v>
      </c>
      <c r="P6">
        <f t="shared" si="5"/>
        <v>1077.9984150293653</v>
      </c>
      <c r="Q6">
        <f t="shared" si="6"/>
        <v>6132.4457745034915</v>
      </c>
      <c r="R6">
        <f t="shared" si="7"/>
        <v>6355.217384924963</v>
      </c>
    </row>
    <row r="7" spans="1:18" x14ac:dyDescent="0.25">
      <c r="A7" t="s">
        <v>77</v>
      </c>
      <c r="B7" s="28">
        <v>1686786.0450332013</v>
      </c>
      <c r="C7" s="28">
        <v>2086132.3749326426</v>
      </c>
      <c r="D7">
        <v>21057.238386461482</v>
      </c>
      <c r="E7">
        <v>1225.2349532546432</v>
      </c>
      <c r="F7">
        <v>261.3800127960809</v>
      </c>
      <c r="G7">
        <v>1545.7130386990532</v>
      </c>
      <c r="H7">
        <v>5726.6042210191781</v>
      </c>
      <c r="I7">
        <v>3558.151768938204</v>
      </c>
      <c r="J7">
        <f t="shared" si="0"/>
        <v>8740.1543917543222</v>
      </c>
      <c r="K7" s="58"/>
      <c r="L7">
        <f t="shared" si="1"/>
        <v>26042.536250533809</v>
      </c>
      <c r="M7">
        <f t="shared" si="2"/>
        <v>1515.3091350321693</v>
      </c>
      <c r="N7">
        <f t="shared" si="3"/>
        <v>323.2616895662544</v>
      </c>
      <c r="O7">
        <f t="shared" si="4"/>
        <v>1911.660356617509</v>
      </c>
      <c r="P7">
        <f t="shared" si="5"/>
        <v>7082.376866390834</v>
      </c>
      <c r="Q7">
        <f t="shared" si="6"/>
        <v>4400.5436385737557</v>
      </c>
      <c r="R7">
        <f t="shared" si="7"/>
        <v>10809.384564353286</v>
      </c>
    </row>
    <row r="8" spans="1:18" x14ac:dyDescent="0.25">
      <c r="A8" t="s">
        <v>54</v>
      </c>
      <c r="B8" s="28">
        <v>572433.31849587243</v>
      </c>
      <c r="C8" s="28">
        <v>707956.81629015564</v>
      </c>
      <c r="D8">
        <v>7255.5416881072633</v>
      </c>
      <c r="E8">
        <v>422.17042510098474</v>
      </c>
      <c r="F8">
        <v>90.061837382212417</v>
      </c>
      <c r="G8">
        <v>532.59526174821121</v>
      </c>
      <c r="H8">
        <v>1973.1749669324886</v>
      </c>
      <c r="I8">
        <v>1226.0068494424254</v>
      </c>
      <c r="J8">
        <f t="shared" si="0"/>
        <v>3011.5323475009409</v>
      </c>
      <c r="K8" s="58"/>
      <c r="L8">
        <f t="shared" si="1"/>
        <v>8973.2900374665332</v>
      </c>
      <c r="M8">
        <f t="shared" si="2"/>
        <v>522.11920660329258</v>
      </c>
      <c r="N8">
        <f t="shared" si="3"/>
        <v>111.38396316603044</v>
      </c>
      <c r="O8">
        <f t="shared" si="4"/>
        <v>658.68710589599357</v>
      </c>
      <c r="P8">
        <f t="shared" si="5"/>
        <v>2440.3238288845873</v>
      </c>
      <c r="Q8">
        <f t="shared" si="6"/>
        <v>1516.263777520564</v>
      </c>
      <c r="R8">
        <f t="shared" si="7"/>
        <v>3724.5121553960653</v>
      </c>
    </row>
    <row r="9" spans="1:18" x14ac:dyDescent="0.25">
      <c r="A9" t="s">
        <v>56</v>
      </c>
      <c r="B9" s="28">
        <v>615372.95537783892</v>
      </c>
      <c r="C9" s="28">
        <v>786728.94669619796</v>
      </c>
      <c r="D9">
        <v>6310.1131410432708</v>
      </c>
      <c r="E9">
        <v>391.01490193322883</v>
      </c>
      <c r="F9">
        <v>66.09533653017877</v>
      </c>
      <c r="G9">
        <v>1252.6849972721282</v>
      </c>
      <c r="H9">
        <v>664.7515299647672</v>
      </c>
      <c r="I9">
        <v>1026.6494773852251</v>
      </c>
      <c r="J9">
        <f t="shared" si="0"/>
        <v>2908.916897957743</v>
      </c>
      <c r="K9" s="58"/>
      <c r="L9">
        <f t="shared" si="1"/>
        <v>8067.2194343326319</v>
      </c>
      <c r="M9">
        <f t="shared" si="2"/>
        <v>499.89642744628895</v>
      </c>
      <c r="N9">
        <f t="shared" si="3"/>
        <v>84.500162113869351</v>
      </c>
      <c r="O9">
        <f t="shared" si="4"/>
        <v>1601.5061107794697</v>
      </c>
      <c r="P9">
        <f t="shared" si="5"/>
        <v>849.85741803157111</v>
      </c>
      <c r="Q9">
        <f t="shared" si="6"/>
        <v>1312.5290198584626</v>
      </c>
      <c r="R9">
        <f t="shared" si="7"/>
        <v>3718.9302961029698</v>
      </c>
    </row>
    <row r="10" spans="1:18" x14ac:dyDescent="0.25">
      <c r="A10" t="s">
        <v>55</v>
      </c>
      <c r="B10" s="28">
        <v>381063.22554777394</v>
      </c>
      <c r="C10" s="28">
        <v>487173.61957478733</v>
      </c>
      <c r="D10">
        <v>2339.8873489378711</v>
      </c>
      <c r="E10">
        <v>144.99436092971163</v>
      </c>
      <c r="F10">
        <v>24.509170963167033</v>
      </c>
      <c r="G10">
        <v>464.51493211050564</v>
      </c>
      <c r="H10">
        <v>246.5001277131596</v>
      </c>
      <c r="I10">
        <v>380.69747249099157</v>
      </c>
      <c r="J10">
        <f t="shared" si="0"/>
        <v>1078.6712847303356</v>
      </c>
      <c r="K10" s="58"/>
      <c r="L10">
        <f t="shared" si="1"/>
        <v>2991.4494833257081</v>
      </c>
      <c r="M10">
        <f t="shared" si="2"/>
        <v>185.36931117013523</v>
      </c>
      <c r="N10">
        <f t="shared" si="3"/>
        <v>31.333964367040224</v>
      </c>
      <c r="O10">
        <f t="shared" si="4"/>
        <v>593.86318503316306</v>
      </c>
      <c r="P10">
        <f t="shared" si="5"/>
        <v>315.14024810723129</v>
      </c>
      <c r="Q10">
        <f t="shared" si="6"/>
        <v>486.70601937461828</v>
      </c>
      <c r="R10">
        <f t="shared" si="7"/>
        <v>1379.0367552735202</v>
      </c>
    </row>
    <row r="11" spans="1:18" x14ac:dyDescent="0.25">
      <c r="A11" t="s">
        <v>57</v>
      </c>
      <c r="B11" s="28">
        <v>1013363.4140751532</v>
      </c>
      <c r="C11" s="28">
        <v>1227864.4336135464</v>
      </c>
      <c r="D11">
        <v>6266.3531613642945</v>
      </c>
      <c r="E11">
        <v>347.72169700636437</v>
      </c>
      <c r="F11">
        <v>74.115026309443479</v>
      </c>
      <c r="G11">
        <v>768.32420564819358</v>
      </c>
      <c r="H11">
        <v>1051.1869664907952</v>
      </c>
      <c r="I11">
        <v>1321.8577022711738</v>
      </c>
      <c r="J11">
        <f t="shared" si="0"/>
        <v>2703.1475636383243</v>
      </c>
      <c r="K11" s="58"/>
      <c r="L11">
        <f t="shared" si="1"/>
        <v>7592.7668874084738</v>
      </c>
      <c r="M11">
        <f t="shared" si="2"/>
        <v>421.3247672253114</v>
      </c>
      <c r="N11">
        <f t="shared" si="3"/>
        <v>89.803128411491002</v>
      </c>
      <c r="O11">
        <f t="shared" si="4"/>
        <v>930.95719906248041</v>
      </c>
      <c r="P11">
        <f t="shared" si="5"/>
        <v>1273.6941864139967</v>
      </c>
      <c r="Q11">
        <f t="shared" si="6"/>
        <v>1601.6584340556517</v>
      </c>
      <c r="R11">
        <f t="shared" si="7"/>
        <v>3275.3291722395425</v>
      </c>
    </row>
    <row r="12" spans="1:18" x14ac:dyDescent="0.25">
      <c r="A12" t="s">
        <v>58</v>
      </c>
      <c r="B12" s="28">
        <v>1106836.2648450918</v>
      </c>
      <c r="C12" s="28">
        <v>1341122.9027616763</v>
      </c>
      <c r="D12">
        <v>10796.989764774633</v>
      </c>
      <c r="E12">
        <v>599.1279946868483</v>
      </c>
      <c r="F12">
        <v>127.70093862773005</v>
      </c>
      <c r="G12">
        <v>1323.8303636570097</v>
      </c>
      <c r="H12">
        <v>1811.2057564905253</v>
      </c>
      <c r="I12">
        <v>2277.5741670460043</v>
      </c>
      <c r="J12">
        <f t="shared" si="0"/>
        <v>4657.5505442665153</v>
      </c>
      <c r="K12" s="58"/>
      <c r="L12">
        <f t="shared" si="1"/>
        <v>13082.414006781064</v>
      </c>
      <c r="M12">
        <f t="shared" si="2"/>
        <v>725.94682780172843</v>
      </c>
      <c r="N12">
        <f t="shared" si="3"/>
        <v>154.73169694325222</v>
      </c>
      <c r="O12">
        <f t="shared" si="4"/>
        <v>1604.0486533211076</v>
      </c>
      <c r="P12">
        <f t="shared" si="5"/>
        <v>2194.5879429449224</v>
      </c>
      <c r="Q12">
        <f t="shared" si="6"/>
        <v>2759.6736528968358</v>
      </c>
      <c r="R12">
        <f t="shared" si="7"/>
        <v>5643.4252328732173</v>
      </c>
    </row>
    <row r="13" spans="1:18" x14ac:dyDescent="0.25">
      <c r="A13" t="s">
        <v>44</v>
      </c>
      <c r="B13" s="28">
        <v>359086.20462578768</v>
      </c>
      <c r="C13" s="28">
        <v>468724.05001032806</v>
      </c>
      <c r="D13">
        <v>2333.1710801645545</v>
      </c>
      <c r="E13">
        <v>141.53959171567428</v>
      </c>
      <c r="F13">
        <v>36.804397582116856</v>
      </c>
      <c r="G13">
        <v>159.81932378522012</v>
      </c>
      <c r="H13">
        <v>497.49097274509774</v>
      </c>
      <c r="I13">
        <v>474.91507587810577</v>
      </c>
      <c r="J13">
        <f t="shared" si="0"/>
        <v>1022.6017184583397</v>
      </c>
      <c r="K13" s="58"/>
      <c r="L13">
        <f t="shared" si="1"/>
        <v>3045.5455653089834</v>
      </c>
      <c r="M13">
        <f t="shared" si="2"/>
        <v>184.75510841447326</v>
      </c>
      <c r="N13">
        <f t="shared" si="3"/>
        <v>48.041684895296747</v>
      </c>
      <c r="O13">
        <f t="shared" si="4"/>
        <v>208.61609204003548</v>
      </c>
      <c r="P13">
        <f t="shared" si="5"/>
        <v>649.38719612375144</v>
      </c>
      <c r="Q13">
        <f t="shared" si="6"/>
        <v>619.91832297909934</v>
      </c>
      <c r="R13">
        <f t="shared" si="7"/>
        <v>1334.8271608563273</v>
      </c>
    </row>
    <row r="14" spans="1:18" x14ac:dyDescent="0.25">
      <c r="A14" t="s">
        <v>60</v>
      </c>
      <c r="B14" s="28">
        <v>1509898.9691269656</v>
      </c>
      <c r="C14" s="28">
        <v>1895053.6350933341</v>
      </c>
      <c r="D14">
        <v>13309.005457994794</v>
      </c>
      <c r="E14">
        <v>858.52172202650831</v>
      </c>
      <c r="F14">
        <v>147.87596425481155</v>
      </c>
      <c r="G14">
        <v>858.25301315819274</v>
      </c>
      <c r="H14">
        <v>2936.3982582300669</v>
      </c>
      <c r="I14">
        <v>2361.9421182856145</v>
      </c>
      <c r="J14">
        <f t="shared" si="0"/>
        <v>6146.0143820395988</v>
      </c>
      <c r="K14" s="58"/>
      <c r="L14">
        <f t="shared" si="1"/>
        <v>16703.951514870681</v>
      </c>
      <c r="M14">
        <f t="shared" si="2"/>
        <v>1077.5189223909695</v>
      </c>
      <c r="N14">
        <f t="shared" si="3"/>
        <v>185.59710903441785</v>
      </c>
      <c r="O14">
        <f t="shared" si="4"/>
        <v>1077.1816695494911</v>
      </c>
      <c r="P14">
        <f t="shared" si="5"/>
        <v>3685.4334674843399</v>
      </c>
      <c r="Q14">
        <f t="shared" si="6"/>
        <v>2964.4413888998565</v>
      </c>
      <c r="R14">
        <f t="shared" si="7"/>
        <v>7713.7789575116058</v>
      </c>
    </row>
    <row r="15" spans="1:18" x14ac:dyDescent="0.25">
      <c r="A15" t="s">
        <v>61</v>
      </c>
      <c r="B15" s="28">
        <v>1482158.4905345438</v>
      </c>
      <c r="C15" s="28">
        <v>1860236.9381681129</v>
      </c>
      <c r="D15">
        <v>7043.2300592812126</v>
      </c>
      <c r="E15">
        <v>454.33642793276101</v>
      </c>
      <c r="F15">
        <v>78.257119945730693</v>
      </c>
      <c r="G15">
        <v>454.19422509239934</v>
      </c>
      <c r="H15">
        <v>1553.9649858632658</v>
      </c>
      <c r="I15">
        <v>1249.9582916466852</v>
      </c>
      <c r="J15">
        <f t="shared" si="0"/>
        <v>3252.5190088003706</v>
      </c>
      <c r="K15" s="58"/>
      <c r="L15">
        <f t="shared" si="1"/>
        <v>8839.8621361778969</v>
      </c>
      <c r="M15">
        <f t="shared" si="2"/>
        <v>570.23146376948068</v>
      </c>
      <c r="N15">
        <f t="shared" si="3"/>
        <v>98.219445577104395</v>
      </c>
      <c r="O15">
        <f t="shared" si="4"/>
        <v>570.05298692099075</v>
      </c>
      <c r="P15">
        <f t="shared" si="5"/>
        <v>1950.3602926298277</v>
      </c>
      <c r="Q15">
        <f t="shared" si="6"/>
        <v>1568.805630531509</v>
      </c>
      <c r="R15">
        <f t="shared" si="7"/>
        <v>4082.192316748984</v>
      </c>
    </row>
    <row r="16" spans="1:18" x14ac:dyDescent="0.25">
      <c r="A16" t="s">
        <v>59</v>
      </c>
      <c r="B16" s="28">
        <v>883632.08547724981</v>
      </c>
      <c r="C16" s="28">
        <v>1109034.5976174758</v>
      </c>
      <c r="D16">
        <v>3180.9388353547397</v>
      </c>
      <c r="E16">
        <v>205.19227339780502</v>
      </c>
      <c r="F16">
        <v>35.343316899092322</v>
      </c>
      <c r="G16">
        <v>205.12805023121859</v>
      </c>
      <c r="H16">
        <v>701.81827523867628</v>
      </c>
      <c r="I16">
        <v>564.51952286198309</v>
      </c>
      <c r="J16">
        <f t="shared" si="0"/>
        <v>1468.9373967259644</v>
      </c>
      <c r="K16" s="58"/>
      <c r="L16">
        <f t="shared" si="1"/>
        <v>3992.3530158007966</v>
      </c>
      <c r="M16">
        <f t="shared" si="2"/>
        <v>257.53402813461861</v>
      </c>
      <c r="N16">
        <f t="shared" si="3"/>
        <v>44.358915752229052</v>
      </c>
      <c r="O16">
        <f t="shared" si="4"/>
        <v>257.45342251279533</v>
      </c>
      <c r="P16">
        <f t="shared" si="5"/>
        <v>880.8425602376517</v>
      </c>
      <c r="Q16">
        <f t="shared" si="6"/>
        <v>708.52076579621655</v>
      </c>
      <c r="R16">
        <f t="shared" si="7"/>
        <v>1843.6433233672856</v>
      </c>
    </row>
    <row r="17" spans="1:18" x14ac:dyDescent="0.25">
      <c r="A17" t="s">
        <v>41</v>
      </c>
      <c r="B17" s="28">
        <v>863474.95290155103</v>
      </c>
      <c r="C17" s="28">
        <v>1091757.6167722859</v>
      </c>
      <c r="D17">
        <v>7459.3489216151365</v>
      </c>
      <c r="E17">
        <v>335.20945696771895</v>
      </c>
      <c r="F17">
        <v>114.90416624255222</v>
      </c>
      <c r="G17">
        <v>795.63007098768128</v>
      </c>
      <c r="H17">
        <v>1155.2367586327509</v>
      </c>
      <c r="I17">
        <v>1659.2467856486792</v>
      </c>
      <c r="J17">
        <f t="shared" si="0"/>
        <v>3399.1216831357542</v>
      </c>
      <c r="K17" s="58"/>
      <c r="L17">
        <f t="shared" si="1"/>
        <v>9431.4270193590401</v>
      </c>
      <c r="M17">
        <f t="shared" si="2"/>
        <v>423.83102906325377</v>
      </c>
      <c r="N17">
        <f t="shared" si="3"/>
        <v>145.28215123395506</v>
      </c>
      <c r="O17">
        <f t="shared" si="4"/>
        <v>1005.9761284504948</v>
      </c>
      <c r="P17">
        <f t="shared" si="5"/>
        <v>1460.6544476761824</v>
      </c>
      <c r="Q17">
        <f t="shared" si="6"/>
        <v>2097.9129854892444</v>
      </c>
      <c r="R17">
        <f t="shared" si="7"/>
        <v>4297.7702774459094</v>
      </c>
    </row>
    <row r="18" spans="1:18" x14ac:dyDescent="0.25">
      <c r="A18" t="s">
        <v>45</v>
      </c>
      <c r="B18" s="28">
        <v>647169.10404460551</v>
      </c>
      <c r="C18" s="28">
        <v>816524.9542038755</v>
      </c>
      <c r="D18">
        <v>2569.0488236922301</v>
      </c>
      <c r="E18">
        <v>136.15175594483725</v>
      </c>
      <c r="F18">
        <v>28.014700868045857</v>
      </c>
      <c r="G18">
        <v>268.91388762150893</v>
      </c>
      <c r="H18">
        <v>319.19786955281154</v>
      </c>
      <c r="I18">
        <v>562.24520524169372</v>
      </c>
      <c r="J18">
        <f t="shared" si="0"/>
        <v>1254.525404463333</v>
      </c>
      <c r="K18" s="58"/>
      <c r="L18">
        <f t="shared" si="1"/>
        <v>3241.3359352337638</v>
      </c>
      <c r="M18">
        <f t="shared" si="2"/>
        <v>171.78092339830411</v>
      </c>
      <c r="N18">
        <f t="shared" si="3"/>
        <v>35.345788605105902</v>
      </c>
      <c r="O18">
        <f t="shared" si="4"/>
        <v>339.28520135257372</v>
      </c>
      <c r="P18">
        <f t="shared" si="5"/>
        <v>402.72785611938014</v>
      </c>
      <c r="Q18">
        <f t="shared" si="6"/>
        <v>709.37756081396674</v>
      </c>
      <c r="R18">
        <f t="shared" si="7"/>
        <v>1582.8186049444332</v>
      </c>
    </row>
    <row r="19" spans="1:18" x14ac:dyDescent="0.25">
      <c r="A19" t="s">
        <v>46</v>
      </c>
      <c r="B19" s="28">
        <v>523448.43281510932</v>
      </c>
      <c r="C19" s="28">
        <v>618972.63198608335</v>
      </c>
      <c r="D19">
        <v>4186.1047221263862</v>
      </c>
      <c r="E19">
        <v>304.20515021377679</v>
      </c>
      <c r="F19">
        <v>53.570325139013036</v>
      </c>
      <c r="G19">
        <v>815.9388437313346</v>
      </c>
      <c r="H19">
        <v>309.90850424406062</v>
      </c>
      <c r="I19">
        <v>483.22522800381012</v>
      </c>
      <c r="J19">
        <f t="shared" si="0"/>
        <v>2219.2566707943911</v>
      </c>
      <c r="K19" s="58"/>
      <c r="L19">
        <f t="shared" si="1"/>
        <v>4950.0277299314321</v>
      </c>
      <c r="M19">
        <f t="shared" si="2"/>
        <v>359.71960309231082</v>
      </c>
      <c r="N19">
        <f t="shared" si="3"/>
        <v>63.346383461916488</v>
      </c>
      <c r="O19">
        <f t="shared" si="4"/>
        <v>964.83967088780184</v>
      </c>
      <c r="P19">
        <f t="shared" si="5"/>
        <v>366.46376323104255</v>
      </c>
      <c r="Q19">
        <f t="shared" si="6"/>
        <v>571.40908725433474</v>
      </c>
      <c r="R19">
        <f t="shared" si="7"/>
        <v>2624.2492220040258</v>
      </c>
    </row>
    <row r="20" spans="1:18" x14ac:dyDescent="0.25">
      <c r="A20" t="s">
        <v>38</v>
      </c>
      <c r="B20" s="28">
        <v>2960579.8637067378</v>
      </c>
      <c r="C20" s="28">
        <v>3622865.842313455</v>
      </c>
      <c r="D20">
        <v>52966.200036359209</v>
      </c>
      <c r="E20">
        <v>1904.1310532701773</v>
      </c>
      <c r="F20">
        <v>877.52402241030131</v>
      </c>
      <c r="G20">
        <v>12332.558949418559</v>
      </c>
      <c r="H20">
        <v>6150.9188214797068</v>
      </c>
      <c r="I20">
        <v>12114.712118474194</v>
      </c>
      <c r="J20">
        <f t="shared" si="0"/>
        <v>19586.355071306272</v>
      </c>
      <c r="K20" s="58"/>
      <c r="L20">
        <f t="shared" si="1"/>
        <v>64814.815253325389</v>
      </c>
      <c r="M20">
        <f t="shared" si="2"/>
        <v>2330.0879117457221</v>
      </c>
      <c r="N20">
        <f t="shared" si="3"/>
        <v>1073.8274098167346</v>
      </c>
      <c r="O20">
        <f t="shared" si="4"/>
        <v>15091.370144707345</v>
      </c>
      <c r="P20">
        <f t="shared" si="5"/>
        <v>7526.8882188780281</v>
      </c>
      <c r="Q20">
        <f t="shared" si="6"/>
        <v>14824.790663991555</v>
      </c>
      <c r="R20">
        <f t="shared" si="7"/>
        <v>23967.850904186009</v>
      </c>
    </row>
    <row r="21" spans="1:18" x14ac:dyDescent="0.25">
      <c r="A21" t="s">
        <v>47</v>
      </c>
      <c r="B21" s="28">
        <v>371277.50187180011</v>
      </c>
      <c r="C21" s="28">
        <v>454332.81366263225</v>
      </c>
      <c r="D21">
        <v>1060.3892427834107</v>
      </c>
      <c r="E21">
        <v>38.120916440135318</v>
      </c>
      <c r="F21">
        <v>17.568128976765351</v>
      </c>
      <c r="G21">
        <v>246.89920811722683</v>
      </c>
      <c r="H21">
        <v>123.14208206467042</v>
      </c>
      <c r="I21">
        <v>242.53789022111036</v>
      </c>
      <c r="J21">
        <f t="shared" si="0"/>
        <v>392.12101696350248</v>
      </c>
      <c r="K21" s="58"/>
      <c r="L21">
        <f t="shared" si="1"/>
        <v>1297.5998433046107</v>
      </c>
      <c r="M21">
        <f t="shared" si="2"/>
        <v>46.648620340117247</v>
      </c>
      <c r="N21">
        <f t="shared" si="3"/>
        <v>21.498144726145789</v>
      </c>
      <c r="O21">
        <f t="shared" si="4"/>
        <v>302.13091649627785</v>
      </c>
      <c r="P21">
        <f t="shared" si="5"/>
        <v>150.68914314133369</v>
      </c>
      <c r="Q21">
        <f t="shared" si="6"/>
        <v>296.79396550670782</v>
      </c>
      <c r="R21">
        <f t="shared" si="7"/>
        <v>479.83905309402826</v>
      </c>
    </row>
    <row r="22" spans="1:18" x14ac:dyDescent="0.25">
      <c r="A22" t="s">
        <v>48</v>
      </c>
      <c r="B22" s="28">
        <v>559201.10261742666</v>
      </c>
      <c r="C22" s="28">
        <v>691805.35444063204</v>
      </c>
      <c r="D22">
        <v>8701.2122282518685</v>
      </c>
      <c r="E22">
        <v>443.35909987051366</v>
      </c>
      <c r="F22">
        <v>110.08892478409241</v>
      </c>
      <c r="G22">
        <v>1553.8513844484155</v>
      </c>
      <c r="H22">
        <v>1211.5435054917443</v>
      </c>
      <c r="I22">
        <v>965.74030080117143</v>
      </c>
      <c r="J22">
        <f t="shared" si="0"/>
        <v>4416.6290128559313</v>
      </c>
      <c r="K22" s="58"/>
      <c r="L22">
        <f t="shared" si="1"/>
        <v>10764.544600240484</v>
      </c>
      <c r="M22">
        <f t="shared" si="2"/>
        <v>548.49355231017717</v>
      </c>
      <c r="N22">
        <f t="shared" si="3"/>
        <v>136.19448758911247</v>
      </c>
      <c r="O22">
        <f t="shared" si="4"/>
        <v>1922.3186483983577</v>
      </c>
      <c r="P22">
        <f t="shared" si="5"/>
        <v>1498.8387546338186</v>
      </c>
      <c r="Q22">
        <f t="shared" si="6"/>
        <v>1194.7478428890647</v>
      </c>
      <c r="R22">
        <f t="shared" si="7"/>
        <v>5463.9513144199536</v>
      </c>
    </row>
    <row r="23" spans="1:18" x14ac:dyDescent="0.25">
      <c r="A23" t="s">
        <v>49</v>
      </c>
      <c r="B23" s="28">
        <v>3615296.5534231728</v>
      </c>
      <c r="C23" s="28">
        <v>4544854.1263519451</v>
      </c>
      <c r="D23">
        <v>32976.320242459413</v>
      </c>
      <c r="E23">
        <v>1400.0202750689796</v>
      </c>
      <c r="F23">
        <v>413.17524374735336</v>
      </c>
      <c r="G23">
        <v>2494.9901663257392</v>
      </c>
      <c r="H23">
        <v>5548.9973932755729</v>
      </c>
      <c r="I23">
        <v>9790.5539952280687</v>
      </c>
      <c r="J23">
        <f t="shared" si="0"/>
        <v>13328.583168813697</v>
      </c>
      <c r="K23" s="58"/>
      <c r="L23">
        <f t="shared" si="1"/>
        <v>41455.123504028124</v>
      </c>
      <c r="M23">
        <f t="shared" si="2"/>
        <v>1759.9905927769287</v>
      </c>
      <c r="N23">
        <f t="shared" si="3"/>
        <v>519.41000792136936</v>
      </c>
      <c r="O23">
        <f t="shared" si="4"/>
        <v>3136.4968779383512</v>
      </c>
      <c r="P23">
        <f t="shared" si="5"/>
        <v>6975.744127010963</v>
      </c>
      <c r="Q23">
        <f t="shared" si="6"/>
        <v>12307.880990385645</v>
      </c>
      <c r="R23">
        <f t="shared" si="7"/>
        <v>16755.600907994867</v>
      </c>
    </row>
    <row r="24" spans="1:18" x14ac:dyDescent="0.25">
      <c r="A24" t="s">
        <v>62</v>
      </c>
      <c r="B24" s="28">
        <v>2895766.3753095935</v>
      </c>
      <c r="C24" s="28">
        <v>3640319.8369205906</v>
      </c>
      <c r="D24">
        <v>15287.690845737814</v>
      </c>
      <c r="E24">
        <v>649.04382859132204</v>
      </c>
      <c r="F24">
        <v>191.54639890320314</v>
      </c>
      <c r="G24">
        <v>1156.6675130972449</v>
      </c>
      <c r="H24">
        <v>2572.4931110711191</v>
      </c>
      <c r="I24">
        <v>4538.8618738252217</v>
      </c>
      <c r="J24">
        <f t="shared" si="0"/>
        <v>6179.0781202497037</v>
      </c>
      <c r="K24" s="58"/>
      <c r="L24">
        <f t="shared" si="1"/>
        <v>19218.430299128944</v>
      </c>
      <c r="M24">
        <f t="shared" si="2"/>
        <v>815.92463549455795</v>
      </c>
      <c r="N24">
        <f t="shared" si="3"/>
        <v>240.79641284718139</v>
      </c>
      <c r="O24">
        <f t="shared" si="4"/>
        <v>1454.0674719311007</v>
      </c>
      <c r="P24">
        <f t="shared" si="5"/>
        <v>3233.927219550837</v>
      </c>
      <c r="Q24">
        <f t="shared" si="6"/>
        <v>5705.8846518866749</v>
      </c>
      <c r="R24">
        <f t="shared" si="7"/>
        <v>7767.8299074185925</v>
      </c>
    </row>
    <row r="25" spans="1:18" x14ac:dyDescent="0.25">
      <c r="A25" t="s">
        <v>65</v>
      </c>
      <c r="B25" s="28">
        <v>1082919.3525277716</v>
      </c>
      <c r="C25" s="28">
        <v>1361357.336836464</v>
      </c>
      <c r="D25">
        <v>589.89899190539086</v>
      </c>
      <c r="E25">
        <v>25.044351305362767</v>
      </c>
      <c r="F25">
        <v>7.3911114998515108</v>
      </c>
      <c r="G25">
        <v>44.631789511625904</v>
      </c>
      <c r="H25">
        <v>99.263591095413616</v>
      </c>
      <c r="I25">
        <v>175.13894484030507</v>
      </c>
      <c r="J25">
        <f t="shared" si="0"/>
        <v>238.42920365283203</v>
      </c>
      <c r="K25" s="58"/>
      <c r="L25">
        <f t="shared" si="1"/>
        <v>741.57260071889164</v>
      </c>
      <c r="M25">
        <f t="shared" si="2"/>
        <v>31.483703118133281</v>
      </c>
      <c r="N25">
        <f t="shared" si="3"/>
        <v>9.2914988029463395</v>
      </c>
      <c r="O25">
        <f t="shared" si="4"/>
        <v>56.107422926708175</v>
      </c>
      <c r="P25">
        <f t="shared" si="5"/>
        <v>124.78604034829131</v>
      </c>
      <c r="Q25">
        <f t="shared" si="6"/>
        <v>220.17030812830691</v>
      </c>
      <c r="R25">
        <f t="shared" si="7"/>
        <v>299.73362739450562</v>
      </c>
    </row>
    <row r="26" spans="1:18" x14ac:dyDescent="0.25">
      <c r="A26" t="s">
        <v>63</v>
      </c>
      <c r="B26" s="28">
        <v>13751455.909343453</v>
      </c>
      <c r="C26" s="28">
        <v>15196120.667051412</v>
      </c>
      <c r="D26">
        <v>64564.121942386591</v>
      </c>
      <c r="E26">
        <v>3136.9334625234969</v>
      </c>
      <c r="F26">
        <v>751.96888461555636</v>
      </c>
      <c r="G26">
        <v>7840.3045223198878</v>
      </c>
      <c r="H26">
        <v>8892.9862982288032</v>
      </c>
      <c r="I26">
        <v>17532.151014638395</v>
      </c>
      <c r="J26">
        <v>61427.188479863107</v>
      </c>
      <c r="K26" s="58"/>
      <c r="L26">
        <f t="shared" si="1"/>
        <v>71346.931864290949</v>
      </c>
      <c r="M26">
        <f t="shared" si="2"/>
        <v>3466.485275106726</v>
      </c>
      <c r="N26">
        <f t="shared" si="3"/>
        <v>830.9672796697804</v>
      </c>
      <c r="O26">
        <f t="shared" si="4"/>
        <v>8663.9708822867615</v>
      </c>
      <c r="P26">
        <f t="shared" si="5"/>
        <v>9827.2425675669274</v>
      </c>
      <c r="Q26">
        <f t="shared" si="6"/>
        <v>19373.998224463845</v>
      </c>
      <c r="R26">
        <f t="shared" si="7"/>
        <v>29184.267635196913</v>
      </c>
    </row>
    <row r="27" spans="1:18" x14ac:dyDescent="0.25">
      <c r="A27" t="s">
        <v>64</v>
      </c>
      <c r="B27" s="28">
        <v>2014589.5646963143</v>
      </c>
      <c r="C27" s="28">
        <v>2397569.8451216952</v>
      </c>
      <c r="D27">
        <v>16944.765011184976</v>
      </c>
      <c r="E27">
        <v>823.28387313337373</v>
      </c>
      <c r="F27">
        <v>197.35319961299345</v>
      </c>
      <c r="G27">
        <v>2057.6771394086509</v>
      </c>
      <c r="H27">
        <v>2333.9520237825236</v>
      </c>
      <c r="I27">
        <v>4601.2889224878136</v>
      </c>
      <c r="J27">
        <f t="shared" si="0"/>
        <v>6931.2098527596208</v>
      </c>
      <c r="K27" s="58"/>
      <c r="L27">
        <f t="shared" si="1"/>
        <v>20166.022069916962</v>
      </c>
      <c r="M27">
        <f t="shared" si="2"/>
        <v>979.7929180165894</v>
      </c>
      <c r="N27">
        <f t="shared" si="3"/>
        <v>234.87070941009395</v>
      </c>
      <c r="O27">
        <f t="shared" si="4"/>
        <v>2448.8485133129993</v>
      </c>
      <c r="P27">
        <f t="shared" si="5"/>
        <v>2777.6441863111027</v>
      </c>
      <c r="Q27">
        <f t="shared" si="6"/>
        <v>5476.0094872784994</v>
      </c>
      <c r="R27">
        <f t="shared" si="7"/>
        <v>8248.8562555876779</v>
      </c>
    </row>
    <row r="28" spans="1:18" x14ac:dyDescent="0.25">
      <c r="A28" t="s">
        <v>39</v>
      </c>
      <c r="B28" s="28">
        <v>1551125.8609189687</v>
      </c>
      <c r="C28" s="28">
        <v>1846000.12593054</v>
      </c>
      <c r="D28">
        <v>14392.608991265341</v>
      </c>
      <c r="E28">
        <v>699.28398930298977</v>
      </c>
      <c r="F28">
        <v>167.62861174705174</v>
      </c>
      <c r="G28">
        <v>1747.7576394966513</v>
      </c>
      <c r="H28">
        <v>1982.4210521952327</v>
      </c>
      <c r="I28">
        <v>3908.2602959376504</v>
      </c>
      <c r="J28">
        <f t="shared" si="0"/>
        <v>5887.2574025857648</v>
      </c>
      <c r="L28">
        <f t="shared" si="1"/>
        <v>17128.69257082988</v>
      </c>
      <c r="M28">
        <f t="shared" si="2"/>
        <v>832.22023746657487</v>
      </c>
      <c r="N28">
        <f t="shared" si="3"/>
        <v>199.49537699751141</v>
      </c>
      <c r="O28">
        <f t="shared" si="4"/>
        <v>2080.0122697299466</v>
      </c>
      <c r="P28">
        <f t="shared" si="5"/>
        <v>2359.2859897465983</v>
      </c>
      <c r="Q28">
        <f t="shared" si="6"/>
        <v>4651.2337781512415</v>
      </c>
      <c r="R28">
        <f t="shared" si="7"/>
        <v>7006.4449187380087</v>
      </c>
    </row>
    <row r="29" spans="1:18" x14ac:dyDescent="0.25">
      <c r="A29" t="s">
        <v>50</v>
      </c>
      <c r="B29" s="28">
        <v>1204809.2680458073</v>
      </c>
      <c r="C29" s="28">
        <v>1505599.27880597</v>
      </c>
      <c r="D29">
        <v>11076.248740402069</v>
      </c>
      <c r="E29">
        <v>459.87394895047566</v>
      </c>
      <c r="F29">
        <v>124.46139079033985</v>
      </c>
      <c r="G29">
        <v>1253.3211096003572</v>
      </c>
      <c r="H29">
        <v>1391.3954809302998</v>
      </c>
      <c r="I29">
        <v>3222.4405866356228</v>
      </c>
      <c r="J29">
        <f t="shared" si="0"/>
        <v>4624.7562234949728</v>
      </c>
      <c r="L29">
        <f t="shared" si="1"/>
        <v>13841.520444537988</v>
      </c>
      <c r="M29">
        <f t="shared" si="2"/>
        <v>574.68505949039968</v>
      </c>
      <c r="N29">
        <f t="shared" si="3"/>
        <v>155.53414568022652</v>
      </c>
      <c r="O29">
        <f t="shared" si="4"/>
        <v>1566.2224791707458</v>
      </c>
      <c r="P29">
        <f t="shared" si="5"/>
        <v>1738.7681919316849</v>
      </c>
      <c r="Q29">
        <f t="shared" si="6"/>
        <v>4026.9479592426387</v>
      </c>
      <c r="R29">
        <f t="shared" si="7"/>
        <v>5779.3626090222924</v>
      </c>
    </row>
    <row r="30" spans="1:18" x14ac:dyDescent="0.25">
      <c r="A30" t="s">
        <v>51</v>
      </c>
      <c r="B30" s="28">
        <v>5619582.1419252269</v>
      </c>
      <c r="C30" s="28">
        <v>6831971.8545255195</v>
      </c>
      <c r="D30">
        <v>43877.515378780023</v>
      </c>
      <c r="E30">
        <v>1345.0603170622023</v>
      </c>
      <c r="F30">
        <v>498.54926573941549</v>
      </c>
      <c r="G30">
        <v>4650.832434497951</v>
      </c>
      <c r="H30">
        <v>6126.8173882046085</v>
      </c>
      <c r="I30">
        <v>11936.096669023742</v>
      </c>
      <c r="J30">
        <f t="shared" si="0"/>
        <v>19320.159304252105</v>
      </c>
      <c r="L30">
        <f t="shared" si="1"/>
        <v>53343.814992556865</v>
      </c>
      <c r="M30">
        <f t="shared" si="2"/>
        <v>1635.2486709376426</v>
      </c>
      <c r="N30">
        <f t="shared" si="3"/>
        <v>606.10815281350347</v>
      </c>
      <c r="O30">
        <f t="shared" si="4"/>
        <v>5654.2204544978404</v>
      </c>
      <c r="P30">
        <f t="shared" si="5"/>
        <v>7448.6399338743568</v>
      </c>
      <c r="Q30">
        <f t="shared" si="6"/>
        <v>14511.234898993504</v>
      </c>
      <c r="R30">
        <f t="shared" si="7"/>
        <v>23488.362881440018</v>
      </c>
    </row>
    <row r="31" spans="1:18" x14ac:dyDescent="0.25">
      <c r="A31" t="s">
        <v>66</v>
      </c>
      <c r="B31" s="28">
        <v>628126.28275760566</v>
      </c>
      <c r="C31" s="28">
        <v>763640.60111727775</v>
      </c>
      <c r="D31">
        <v>8178.3146167293489</v>
      </c>
      <c r="E31">
        <v>250.70531812137168</v>
      </c>
      <c r="F31">
        <v>92.924421812822189</v>
      </c>
      <c r="G31">
        <v>866.86701721056079</v>
      </c>
      <c r="H31">
        <v>1141.9753321815936</v>
      </c>
      <c r="I31">
        <v>2224.7648485169429</v>
      </c>
      <c r="J31">
        <f t="shared" si="0"/>
        <v>3601.0776788860576</v>
      </c>
      <c r="L31">
        <f t="shared" si="1"/>
        <v>9942.7348631668083</v>
      </c>
      <c r="M31">
        <f t="shared" si="2"/>
        <v>304.79342305659071</v>
      </c>
      <c r="N31">
        <f t="shared" si="3"/>
        <v>112.97228484069477</v>
      </c>
      <c r="O31">
        <f t="shared" si="4"/>
        <v>1053.8881563834684</v>
      </c>
      <c r="P31">
        <f t="shared" si="5"/>
        <v>1388.3493702886224</v>
      </c>
      <c r="Q31">
        <f t="shared" si="6"/>
        <v>2704.7439550012946</v>
      </c>
      <c r="R31">
        <f t="shared" si="7"/>
        <v>4377.987673596137</v>
      </c>
    </row>
    <row r="32" spans="1:18" x14ac:dyDescent="0.25">
      <c r="A32" t="s">
        <v>40</v>
      </c>
      <c r="B32" s="28">
        <v>4545152.6757502733</v>
      </c>
      <c r="C32" s="28">
        <v>5742211.2810111428</v>
      </c>
      <c r="D32">
        <v>40600.830492756242</v>
      </c>
      <c r="E32">
        <v>1624.0109227175492</v>
      </c>
      <c r="F32">
        <v>493.42558694374912</v>
      </c>
      <c r="G32">
        <v>4391.8827299132881</v>
      </c>
      <c r="H32">
        <v>4978.2795264221204</v>
      </c>
      <c r="I32">
        <v>12131.93111138938</v>
      </c>
      <c r="J32">
        <f t="shared" si="0"/>
        <v>16981.300615370157</v>
      </c>
      <c r="L32">
        <f t="shared" si="1"/>
        <v>51293.8868077609</v>
      </c>
      <c r="M32">
        <f t="shared" si="2"/>
        <v>2051.7273029502071</v>
      </c>
      <c r="N32">
        <f t="shared" si="3"/>
        <v>623.37927322105543</v>
      </c>
      <c r="O32">
        <f t="shared" si="4"/>
        <v>5548.5745706931948</v>
      </c>
      <c r="P32">
        <f t="shared" si="5"/>
        <v>6289.4109166374992</v>
      </c>
      <c r="Q32">
        <f t="shared" si="6"/>
        <v>15327.12246608319</v>
      </c>
      <c r="R32">
        <f t="shared" si="7"/>
        <v>21453.672278175753</v>
      </c>
    </row>
    <row r="34" spans="3:3" x14ac:dyDescent="0.25">
      <c r="C34" s="29"/>
    </row>
  </sheetData>
  <mergeCells count="1">
    <mergeCell ref="K6:K2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workbookViewId="0">
      <pane xSplit="19920" topLeftCell="K1"/>
      <selection activeCell="A27" sqref="A27:XFD27"/>
      <selection pane="topRight" activeCell="K1" sqref="K1"/>
    </sheetView>
  </sheetViews>
  <sheetFormatPr defaultRowHeight="15" x14ac:dyDescent="0.25"/>
  <cols>
    <col min="1" max="1" width="16.7109375" customWidth="1"/>
    <col min="2" max="2" width="12.5703125" customWidth="1"/>
    <col min="3" max="3" width="9.140625" style="24"/>
    <col min="4" max="4" width="11.85546875" style="24" customWidth="1"/>
    <col min="5" max="5" width="9.140625" style="27"/>
    <col min="6" max="6" width="16.140625" customWidth="1"/>
    <col min="11" max="11" width="13" customWidth="1"/>
    <col min="16" max="16" width="12.5703125" customWidth="1"/>
    <col min="18" max="18" width="11.42578125" customWidth="1"/>
    <col min="19" max="19" width="11.28515625" customWidth="1"/>
  </cols>
  <sheetData>
    <row r="1" spans="1:19" x14ac:dyDescent="0.25">
      <c r="M1" t="s">
        <v>99</v>
      </c>
    </row>
    <row r="2" spans="1:19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s="24" t="s">
        <v>90</v>
      </c>
      <c r="L2" t="s">
        <v>91</v>
      </c>
      <c r="M2" t="s">
        <v>100</v>
      </c>
      <c r="N2" t="s">
        <v>98</v>
      </c>
      <c r="O2" t="s">
        <v>101</v>
      </c>
      <c r="P2" t="s">
        <v>102</v>
      </c>
      <c r="R2" t="s">
        <v>105</v>
      </c>
      <c r="S2" t="s">
        <v>106</v>
      </c>
    </row>
    <row r="3" spans="1:19" x14ac:dyDescent="0.25">
      <c r="A3" t="s">
        <v>3</v>
      </c>
      <c r="B3" s="20" t="s">
        <v>11</v>
      </c>
      <c r="C3" s="23"/>
      <c r="D3" s="22">
        <v>63.8</v>
      </c>
      <c r="E3" s="27">
        <f>AVERAGE(C3:D3)*0.7</f>
        <v>44.66</v>
      </c>
      <c r="F3">
        <v>2.4</v>
      </c>
      <c r="G3">
        <v>0.14299999999999999</v>
      </c>
      <c r="H3">
        <v>1.6</v>
      </c>
      <c r="I3">
        <v>15.5</v>
      </c>
      <c r="J3">
        <v>36.799999999999997</v>
      </c>
      <c r="K3">
        <v>1.8069999999999999E-2</v>
      </c>
      <c r="L3">
        <v>13993.720321087234</v>
      </c>
      <c r="M3" s="27">
        <f>E3-F3</f>
        <v>42.26</v>
      </c>
      <c r="N3">
        <f>EXP(G3*LOG(M3/H3+1)/(1+EXP(-(M3-I3)/J3)))</f>
        <v>1.1486994235182051</v>
      </c>
      <c r="O3">
        <f>(N3-1)/N3</f>
        <v>0.12945024649074219</v>
      </c>
      <c r="P3" s="28">
        <f>O3*L3</f>
        <v>1811.4905448872503</v>
      </c>
      <c r="R3">
        <f>EXP((G3+K3)*LOG(M3/H3+1)/(1+EXP(-(M3-I3)/J3)))</f>
        <v>1.1689994400737982</v>
      </c>
      <c r="S3">
        <f>EXP((G3-K3)*LOG(M3/H3+1)/(1+EXP(-(M3-I3)/J3)))</f>
        <v>1.1287519226765044</v>
      </c>
    </row>
    <row r="4" spans="1:19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AVERAGE(C4:D4)*0.7</f>
        <v>84.93932776156565</v>
      </c>
      <c r="F4">
        <v>2.4</v>
      </c>
      <c r="G4">
        <v>0.14299999999999999</v>
      </c>
      <c r="H4">
        <v>1.6</v>
      </c>
      <c r="I4">
        <v>15.5</v>
      </c>
      <c r="J4">
        <v>36.799999999999997</v>
      </c>
      <c r="K4">
        <v>1.8069999999999999E-2</v>
      </c>
      <c r="L4">
        <v>69030.135542165401</v>
      </c>
      <c r="M4" s="27">
        <f t="shared" ref="M4:M33" si="1">E4-F4</f>
        <v>82.539327761565644</v>
      </c>
      <c r="N4">
        <f t="shared" ref="N4:N33" si="2">EXP(G4*LOG(M4/H4+1)/(1+EXP(-(M4-I4)/J4)))</f>
        <v>1.2359301007878412</v>
      </c>
      <c r="O4">
        <f t="shared" ref="O4:O33" si="3">(N4-1)/N4</f>
        <v>0.19089275407844505</v>
      </c>
      <c r="P4" s="28">
        <f t="shared" ref="P4:P33" si="4">O4*L4</f>
        <v>13177.35268805231</v>
      </c>
      <c r="R4">
        <f t="shared" ref="R4:R33" si="5">EXP((G4+K4)*LOG(M4/H4+1)/(1+EXP(-(M4-I4)/J4)))</f>
        <v>1.2694587530158841</v>
      </c>
      <c r="S4">
        <f t="shared" ref="S4:S33" si="6">EXP((G4-K4)*LOG(M4/H4+1)/(1+EXP(-(M4-I4)/J4)))</f>
        <v>1.2032869996007898</v>
      </c>
    </row>
    <row r="5" spans="1:19" x14ac:dyDescent="0.25">
      <c r="A5" t="s">
        <v>3</v>
      </c>
      <c r="B5" s="21" t="s">
        <v>43</v>
      </c>
      <c r="C5" s="23"/>
      <c r="D5" s="22">
        <v>41.796398412698402</v>
      </c>
      <c r="E5" s="27">
        <f t="shared" si="0"/>
        <v>29.25747888888888</v>
      </c>
      <c r="F5">
        <v>2.4</v>
      </c>
      <c r="G5">
        <v>0.14299999999999999</v>
      </c>
      <c r="H5">
        <v>1.6</v>
      </c>
      <c r="I5">
        <v>15.5</v>
      </c>
      <c r="J5">
        <v>36.799999999999997</v>
      </c>
      <c r="K5">
        <v>1.8069999999999999E-2</v>
      </c>
      <c r="L5">
        <v>2335.3436012221086</v>
      </c>
      <c r="M5" s="27">
        <f t="shared" si="1"/>
        <v>26.857478888888881</v>
      </c>
      <c r="N5">
        <f t="shared" si="2"/>
        <v>1.1085630614255966</v>
      </c>
      <c r="O5">
        <f t="shared" si="3"/>
        <v>9.7931335801488814E-2</v>
      </c>
      <c r="P5" s="28">
        <f t="shared" si="4"/>
        <v>228.7033184231405</v>
      </c>
      <c r="R5">
        <f t="shared" si="5"/>
        <v>1.1230949918918587</v>
      </c>
      <c r="S5">
        <f t="shared" si="6"/>
        <v>1.0942191622519686</v>
      </c>
    </row>
    <row r="6" spans="1:19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50.392053140096635</v>
      </c>
      <c r="F6">
        <v>2.4</v>
      </c>
      <c r="G6">
        <v>0.14299999999999999</v>
      </c>
      <c r="H6">
        <v>1.6</v>
      </c>
      <c r="I6">
        <v>15.5</v>
      </c>
      <c r="J6">
        <v>36.799999999999997</v>
      </c>
      <c r="K6">
        <v>1.8069999999999999E-2</v>
      </c>
      <c r="L6">
        <v>12562.575580511764</v>
      </c>
      <c r="M6" s="27">
        <f t="shared" si="1"/>
        <v>47.992053140096637</v>
      </c>
      <c r="N6">
        <f t="shared" si="2"/>
        <v>1.1628372091525034</v>
      </c>
      <c r="O6">
        <f t="shared" si="3"/>
        <v>0.14003439851325544</v>
      </c>
      <c r="P6" s="28">
        <f t="shared" si="4"/>
        <v>1759.1927151942757</v>
      </c>
      <c r="R6">
        <f t="shared" si="5"/>
        <v>1.1852177014619663</v>
      </c>
      <c r="S6">
        <f t="shared" si="6"/>
        <v>1.1408793281788279</v>
      </c>
    </row>
    <row r="7" spans="1:19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47.403999999999996</v>
      </c>
      <c r="F7">
        <v>2.4</v>
      </c>
      <c r="G7">
        <v>0.14299999999999999</v>
      </c>
      <c r="H7">
        <v>1.6</v>
      </c>
      <c r="I7">
        <v>15.5</v>
      </c>
      <c r="J7">
        <v>36.799999999999997</v>
      </c>
      <c r="K7">
        <v>1.8069999999999999E-2</v>
      </c>
      <c r="L7">
        <v>15459.055674138082</v>
      </c>
      <c r="M7" s="27">
        <f t="shared" si="1"/>
        <v>45.003999999999998</v>
      </c>
      <c r="N7">
        <f t="shared" si="2"/>
        <v>1.1555256251298729</v>
      </c>
      <c r="O7">
        <f t="shared" si="3"/>
        <v>0.13459296942237253</v>
      </c>
      <c r="P7" s="28">
        <f t="shared" si="4"/>
        <v>2080.6802076480217</v>
      </c>
      <c r="R7">
        <f t="shared" si="5"/>
        <v>1.1768270356836621</v>
      </c>
      <c r="S7">
        <f t="shared" si="6"/>
        <v>1.1346097853335717</v>
      </c>
    </row>
    <row r="8" spans="1:19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62.989499999999992</v>
      </c>
      <c r="F8">
        <v>2.4</v>
      </c>
      <c r="G8">
        <v>0.14299999999999999</v>
      </c>
      <c r="H8">
        <v>1.6</v>
      </c>
      <c r="I8">
        <v>15.5</v>
      </c>
      <c r="J8">
        <v>36.799999999999997</v>
      </c>
      <c r="K8">
        <v>1.8069999999999999E-2</v>
      </c>
      <c r="L8">
        <v>26042.536250533809</v>
      </c>
      <c r="M8" s="27">
        <f t="shared" si="1"/>
        <v>60.589499999999994</v>
      </c>
      <c r="N8">
        <f t="shared" si="2"/>
        <v>1.1920918782189078</v>
      </c>
      <c r="O8">
        <f t="shared" si="3"/>
        <v>0.16113848414596224</v>
      </c>
      <c r="P8" s="28">
        <f t="shared" si="4"/>
        <v>4196.454814727289</v>
      </c>
      <c r="R8">
        <f t="shared" si="5"/>
        <v>1.2188562930849172</v>
      </c>
      <c r="S8">
        <f t="shared" si="6"/>
        <v>1.1659151732471524</v>
      </c>
    </row>
    <row r="9" spans="1:19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66.293500000000009</v>
      </c>
      <c r="F9">
        <v>2.4</v>
      </c>
      <c r="G9">
        <v>0.14299999999999999</v>
      </c>
      <c r="H9">
        <v>1.6</v>
      </c>
      <c r="I9">
        <v>15.5</v>
      </c>
      <c r="J9">
        <v>36.799999999999997</v>
      </c>
      <c r="K9">
        <v>1.8069999999999999E-2</v>
      </c>
      <c r="L9">
        <v>8973.2900374665332</v>
      </c>
      <c r="M9" s="27">
        <f t="shared" si="1"/>
        <v>63.89350000000001</v>
      </c>
      <c r="N9">
        <f t="shared" si="2"/>
        <v>1.1992991677212015</v>
      </c>
      <c r="O9">
        <f t="shared" si="3"/>
        <v>0.16617969317855155</v>
      </c>
      <c r="P9" s="28">
        <f t="shared" si="4"/>
        <v>1491.1785852283419</v>
      </c>
      <c r="R9">
        <f t="shared" si="5"/>
        <v>1.2271597500172846</v>
      </c>
      <c r="S9">
        <f t="shared" si="6"/>
        <v>1.1720711127271799</v>
      </c>
    </row>
    <row r="10" spans="1:19" x14ac:dyDescent="0.25">
      <c r="A10" t="s">
        <v>17</v>
      </c>
      <c r="B10" s="19" t="s">
        <v>56</v>
      </c>
      <c r="D10" s="25">
        <v>32.6632982</v>
      </c>
      <c r="E10" s="27">
        <f t="shared" si="0"/>
        <v>22.864308739999998</v>
      </c>
      <c r="F10">
        <v>2.4</v>
      </c>
      <c r="G10">
        <v>0.14299999999999999</v>
      </c>
      <c r="H10">
        <v>1.6</v>
      </c>
      <c r="I10">
        <v>15.5</v>
      </c>
      <c r="J10">
        <v>36.799999999999997</v>
      </c>
      <c r="K10">
        <v>1.8069999999999999E-2</v>
      </c>
      <c r="L10">
        <v>8067.2194343326319</v>
      </c>
      <c r="M10" s="27">
        <f t="shared" si="1"/>
        <v>20.46430874</v>
      </c>
      <c r="N10">
        <f t="shared" si="2"/>
        <v>1.0908603810860598</v>
      </c>
      <c r="O10">
        <f t="shared" si="3"/>
        <v>8.3292401723856935E-2</v>
      </c>
      <c r="P10" s="28">
        <f t="shared" si="4"/>
        <v>671.93808191893947</v>
      </c>
      <c r="R10">
        <f t="shared" si="5"/>
        <v>1.1029144289446176</v>
      </c>
      <c r="S10">
        <f t="shared" si="6"/>
        <v>1.0789380751523179</v>
      </c>
    </row>
    <row r="11" spans="1:19" x14ac:dyDescent="0.25">
      <c r="A11" t="s">
        <v>17</v>
      </c>
      <c r="B11" t="s">
        <v>55</v>
      </c>
      <c r="D11" s="25">
        <v>35.702632399999992</v>
      </c>
      <c r="E11" s="27">
        <f t="shared" si="0"/>
        <v>24.991842679999994</v>
      </c>
      <c r="F11">
        <v>2.4</v>
      </c>
      <c r="G11">
        <v>0.14299999999999999</v>
      </c>
      <c r="H11">
        <v>1.6</v>
      </c>
      <c r="I11">
        <v>15.5</v>
      </c>
      <c r="J11">
        <v>36.799999999999997</v>
      </c>
      <c r="K11">
        <v>1.8069999999999999E-2</v>
      </c>
      <c r="L11">
        <v>2991.4494833257081</v>
      </c>
      <c r="M11" s="27">
        <f t="shared" si="1"/>
        <v>22.591842679999996</v>
      </c>
      <c r="N11">
        <f t="shared" si="2"/>
        <v>1.0968464394564277</v>
      </c>
      <c r="O11">
        <f t="shared" si="3"/>
        <v>8.8295349260031866E-2</v>
      </c>
      <c r="P11" s="28">
        <f t="shared" si="4"/>
        <v>264.13107692398529</v>
      </c>
      <c r="R11">
        <f t="shared" si="5"/>
        <v>1.1097337717920537</v>
      </c>
      <c r="S11">
        <f t="shared" si="6"/>
        <v>1.0841087676420462</v>
      </c>
    </row>
    <row r="12" spans="1:19" x14ac:dyDescent="0.25">
      <c r="A12" t="s">
        <v>17</v>
      </c>
      <c r="B12" t="s">
        <v>57</v>
      </c>
      <c r="D12" s="25">
        <v>41.5</v>
      </c>
      <c r="E12" s="27">
        <f t="shared" si="0"/>
        <v>29.049999999999997</v>
      </c>
      <c r="F12">
        <v>2.4</v>
      </c>
      <c r="G12">
        <v>0.14299999999999999</v>
      </c>
      <c r="H12">
        <v>1.6</v>
      </c>
      <c r="I12">
        <v>15.5</v>
      </c>
      <c r="J12">
        <v>36.799999999999997</v>
      </c>
      <c r="K12">
        <v>1.8069999999999999E-2</v>
      </c>
      <c r="L12">
        <v>7592.7668874084738</v>
      </c>
      <c r="M12" s="27">
        <f t="shared" si="1"/>
        <v>26.65</v>
      </c>
      <c r="N12">
        <f t="shared" si="2"/>
        <v>1.1080005518916665</v>
      </c>
      <c r="O12">
        <f t="shared" si="3"/>
        <v>9.7473373733685739E-2</v>
      </c>
      <c r="P12" s="28">
        <f t="shared" si="4"/>
        <v>740.09260448911994</v>
      </c>
      <c r="R12">
        <f t="shared" si="5"/>
        <v>1.1224531165821161</v>
      </c>
      <c r="S12">
        <f t="shared" si="6"/>
        <v>1.0937340766004493</v>
      </c>
    </row>
    <row r="13" spans="1:19" x14ac:dyDescent="0.25">
      <c r="A13" t="s">
        <v>17</v>
      </c>
      <c r="B13" t="s">
        <v>58</v>
      </c>
      <c r="D13" s="25">
        <v>43.667000000000002</v>
      </c>
      <c r="E13" s="27">
        <f t="shared" si="0"/>
        <v>30.5669</v>
      </c>
      <c r="F13">
        <v>2.4</v>
      </c>
      <c r="G13">
        <v>0.14299999999999999</v>
      </c>
      <c r="H13">
        <v>1.6</v>
      </c>
      <c r="I13">
        <v>15.5</v>
      </c>
      <c r="J13">
        <v>36.799999999999997</v>
      </c>
      <c r="K13">
        <v>1.8069999999999999E-2</v>
      </c>
      <c r="L13">
        <v>13082.414006781064</v>
      </c>
      <c r="M13" s="27">
        <f t="shared" si="1"/>
        <v>28.166900000000002</v>
      </c>
      <c r="N13">
        <f t="shared" si="2"/>
        <v>1.1120977899121023</v>
      </c>
      <c r="O13">
        <f t="shared" si="3"/>
        <v>0.10079850075141525</v>
      </c>
      <c r="P13" s="28">
        <f t="shared" si="4"/>
        <v>1318.6877180928464</v>
      </c>
      <c r="R13">
        <f t="shared" si="5"/>
        <v>1.1271293846101256</v>
      </c>
      <c r="S13">
        <f t="shared" si="6"/>
        <v>1.0972666591911973</v>
      </c>
    </row>
    <row r="14" spans="1:19" x14ac:dyDescent="0.25">
      <c r="A14" t="s">
        <v>17</v>
      </c>
      <c r="B14" t="s">
        <v>44</v>
      </c>
      <c r="D14" s="25">
        <v>146.51</v>
      </c>
      <c r="E14" s="27">
        <f t="shared" si="0"/>
        <v>102.55699999999999</v>
      </c>
      <c r="F14">
        <v>2.4</v>
      </c>
      <c r="G14">
        <v>0.14299999999999999</v>
      </c>
      <c r="H14">
        <v>1.6</v>
      </c>
      <c r="I14">
        <v>15.5</v>
      </c>
      <c r="J14">
        <v>36.799999999999997</v>
      </c>
      <c r="K14">
        <v>1.8069999999999999E-2</v>
      </c>
      <c r="L14">
        <v>3045.5455653089834</v>
      </c>
      <c r="M14" s="27">
        <f t="shared" si="1"/>
        <v>100.15699999999998</v>
      </c>
      <c r="N14">
        <f t="shared" si="2"/>
        <v>1.2641531734488265</v>
      </c>
      <c r="O14">
        <f t="shared" si="3"/>
        <v>0.20895661933764828</v>
      </c>
      <c r="P14" s="28">
        <f t="shared" si="4"/>
        <v>636.3869053657321</v>
      </c>
      <c r="R14">
        <f t="shared" si="5"/>
        <v>1.3021573882315678</v>
      </c>
      <c r="S14">
        <f t="shared" si="6"/>
        <v>1.2272581336047721</v>
      </c>
    </row>
    <row r="15" spans="1:19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76.167134787802652</v>
      </c>
      <c r="F15">
        <v>2.4</v>
      </c>
      <c r="G15">
        <v>0.14299999999999999</v>
      </c>
      <c r="H15">
        <v>1.6</v>
      </c>
      <c r="I15">
        <v>15.5</v>
      </c>
      <c r="J15">
        <v>36.799999999999997</v>
      </c>
      <c r="K15">
        <v>1.8069999999999999E-2</v>
      </c>
      <c r="L15">
        <v>16703.951514870681</v>
      </c>
      <c r="M15" s="27">
        <f t="shared" si="1"/>
        <v>73.767134787802647</v>
      </c>
      <c r="N15">
        <f t="shared" si="2"/>
        <v>1.2195703988886926</v>
      </c>
      <c r="O15">
        <f t="shared" si="3"/>
        <v>0.18003913434498853</v>
      </c>
      <c r="P15" s="28">
        <f t="shared" si="4"/>
        <v>3007.3649708779772</v>
      </c>
      <c r="R15">
        <f t="shared" si="5"/>
        <v>1.2505477780404413</v>
      </c>
      <c r="S15">
        <f t="shared" si="6"/>
        <v>1.1893603618856901</v>
      </c>
    </row>
    <row r="16" spans="1:19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96.945695522388036</v>
      </c>
      <c r="F16">
        <v>2.4</v>
      </c>
      <c r="G16">
        <v>0.14299999999999999</v>
      </c>
      <c r="H16">
        <v>1.6</v>
      </c>
      <c r="I16">
        <v>15.5</v>
      </c>
      <c r="J16">
        <v>36.799999999999997</v>
      </c>
      <c r="K16">
        <v>1.8069999999999999E-2</v>
      </c>
      <c r="L16">
        <v>8839.8621361778969</v>
      </c>
      <c r="M16" s="27">
        <f t="shared" si="1"/>
        <v>94.54569552238803</v>
      </c>
      <c r="N16">
        <f t="shared" si="2"/>
        <v>1.2558128645516788</v>
      </c>
      <c r="O16">
        <f t="shared" si="3"/>
        <v>0.20370301322164208</v>
      </c>
      <c r="P16" s="28">
        <f t="shared" si="4"/>
        <v>1800.7065536033394</v>
      </c>
      <c r="R16">
        <f t="shared" si="5"/>
        <v>1.2924847907141932</v>
      </c>
      <c r="S16">
        <f t="shared" si="6"/>
        <v>1.2201814381908882</v>
      </c>
    </row>
    <row r="17" spans="1:19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135.59349999999998</v>
      </c>
      <c r="F17">
        <v>2.4</v>
      </c>
      <c r="G17">
        <v>0.14299999999999999</v>
      </c>
      <c r="H17">
        <v>1.6</v>
      </c>
      <c r="I17">
        <v>15.5</v>
      </c>
      <c r="J17">
        <v>36.799999999999997</v>
      </c>
      <c r="K17">
        <v>1.8069999999999999E-2</v>
      </c>
      <c r="L17">
        <v>3992.3530158007966</v>
      </c>
      <c r="M17" s="27">
        <f t="shared" si="1"/>
        <v>133.19349999999997</v>
      </c>
      <c r="N17">
        <f t="shared" si="2"/>
        <v>1.3028450105783405</v>
      </c>
      <c r="O17">
        <f t="shared" si="3"/>
        <v>0.23244899287284049</v>
      </c>
      <c r="P17" s="28">
        <f t="shared" si="4"/>
        <v>928.01843771574261</v>
      </c>
      <c r="R17">
        <f t="shared" si="5"/>
        <v>1.3471346916975797</v>
      </c>
      <c r="S17">
        <f t="shared" si="6"/>
        <v>1.2600114391307866</v>
      </c>
    </row>
    <row r="18" spans="1:19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71.473499999999987</v>
      </c>
      <c r="F18">
        <v>2.4</v>
      </c>
      <c r="G18">
        <v>0.14299999999999999</v>
      </c>
      <c r="H18">
        <v>1.6</v>
      </c>
      <c r="I18">
        <v>15.5</v>
      </c>
      <c r="J18">
        <v>36.799999999999997</v>
      </c>
      <c r="K18">
        <v>1.8069999999999999E-2</v>
      </c>
      <c r="L18">
        <v>9431.4270193590401</v>
      </c>
      <c r="M18" s="27">
        <f t="shared" si="1"/>
        <v>69.073499999999981</v>
      </c>
      <c r="N18">
        <f t="shared" si="2"/>
        <v>1.2101756102355026</v>
      </c>
      <c r="O18">
        <f t="shared" si="3"/>
        <v>0.17367364575675259</v>
      </c>
      <c r="P18" s="28">
        <f t="shared" si="4"/>
        <v>1637.9903151408269</v>
      </c>
      <c r="R18">
        <f t="shared" si="5"/>
        <v>1.2397023387923747</v>
      </c>
      <c r="S18">
        <f t="shared" si="6"/>
        <v>1.1813521373489557</v>
      </c>
    </row>
    <row r="19" spans="1:19" x14ac:dyDescent="0.25">
      <c r="A19" t="s">
        <v>83</v>
      </c>
      <c r="B19" t="s">
        <v>45</v>
      </c>
      <c r="D19" s="25">
        <v>92.82</v>
      </c>
      <c r="E19" s="27">
        <f t="shared" si="0"/>
        <v>64.97399999999999</v>
      </c>
      <c r="F19">
        <v>2.4</v>
      </c>
      <c r="G19">
        <v>0.14299999999999999</v>
      </c>
      <c r="H19">
        <v>1.6</v>
      </c>
      <c r="I19">
        <v>15.5</v>
      </c>
      <c r="J19">
        <v>36.799999999999997</v>
      </c>
      <c r="K19">
        <v>1.8069999999999999E-2</v>
      </c>
      <c r="L19">
        <v>3241.3359352337638</v>
      </c>
      <c r="M19" s="27">
        <f t="shared" si="1"/>
        <v>62.573999999999991</v>
      </c>
      <c r="N19">
        <f t="shared" si="2"/>
        <v>1.1964455434188266</v>
      </c>
      <c r="O19">
        <f t="shared" si="3"/>
        <v>0.16419096088359036</v>
      </c>
      <c r="P19" s="28">
        <f t="shared" si="4"/>
        <v>532.19806175254269</v>
      </c>
      <c r="R19">
        <f t="shared" si="5"/>
        <v>1.2238713575394875</v>
      </c>
      <c r="S19">
        <f t="shared" si="6"/>
        <v>1.1696343161790068</v>
      </c>
    </row>
    <row r="20" spans="1:19" x14ac:dyDescent="0.25">
      <c r="A20" t="s">
        <v>83</v>
      </c>
      <c r="B20" t="s">
        <v>46</v>
      </c>
      <c r="D20" s="25">
        <v>35.83</v>
      </c>
      <c r="E20" s="27">
        <f t="shared" si="0"/>
        <v>25.080999999999996</v>
      </c>
      <c r="F20">
        <v>2.4</v>
      </c>
      <c r="G20">
        <v>0.14299999999999999</v>
      </c>
      <c r="H20">
        <v>1.6</v>
      </c>
      <c r="I20">
        <v>15.5</v>
      </c>
      <c r="J20">
        <v>36.799999999999997</v>
      </c>
      <c r="K20">
        <v>1.8069999999999999E-2</v>
      </c>
      <c r="L20">
        <v>4950.0277299314321</v>
      </c>
      <c r="M20" s="27">
        <f t="shared" si="1"/>
        <v>22.680999999999997</v>
      </c>
      <c r="N20">
        <f t="shared" si="2"/>
        <v>1.0970949581159837</v>
      </c>
      <c r="O20">
        <f t="shared" si="3"/>
        <v>8.8501872511311738E-2</v>
      </c>
      <c r="P20" s="28">
        <f t="shared" si="4"/>
        <v>438.08672308184947</v>
      </c>
      <c r="R20">
        <f t="shared" si="5"/>
        <v>1.1100169871586203</v>
      </c>
      <c r="S20">
        <f t="shared" si="6"/>
        <v>1.0843233581537217</v>
      </c>
    </row>
    <row r="21" spans="1:19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47.442500000000003</v>
      </c>
      <c r="F21">
        <v>2.4</v>
      </c>
      <c r="G21">
        <v>0.14299999999999999</v>
      </c>
      <c r="H21">
        <v>1.6</v>
      </c>
      <c r="I21">
        <v>15.5</v>
      </c>
      <c r="J21">
        <v>36.799999999999997</v>
      </c>
      <c r="K21">
        <v>1.8069999999999999E-2</v>
      </c>
      <c r="L21">
        <v>64814.815253325389</v>
      </c>
      <c r="M21" s="27">
        <f t="shared" si="1"/>
        <v>45.042500000000004</v>
      </c>
      <c r="N21">
        <f t="shared" si="2"/>
        <v>1.1556206542477392</v>
      </c>
      <c r="O21">
        <f t="shared" si="3"/>
        <v>0.13466413366334451</v>
      </c>
      <c r="P21" s="28">
        <f t="shared" si="4"/>
        <v>8728.2309446387899</v>
      </c>
      <c r="R21">
        <f t="shared" si="5"/>
        <v>1.1769360467609973</v>
      </c>
      <c r="S21">
        <f t="shared" si="6"/>
        <v>1.1346913030654817</v>
      </c>
    </row>
    <row r="22" spans="1:19" x14ac:dyDescent="0.25">
      <c r="A22" t="s">
        <v>83</v>
      </c>
      <c r="B22" t="s">
        <v>47</v>
      </c>
      <c r="D22" s="25">
        <v>67</v>
      </c>
      <c r="E22" s="27">
        <f t="shared" si="0"/>
        <v>46.9</v>
      </c>
      <c r="F22">
        <v>2.4</v>
      </c>
      <c r="G22">
        <v>0.14299999999999999</v>
      </c>
      <c r="H22">
        <v>1.6</v>
      </c>
      <c r="I22">
        <v>15.5</v>
      </c>
      <c r="J22">
        <v>36.799999999999997</v>
      </c>
      <c r="K22">
        <v>1.8069999999999999E-2</v>
      </c>
      <c r="L22">
        <v>1297.5998433046107</v>
      </c>
      <c r="M22" s="27">
        <f t="shared" si="1"/>
        <v>44.5</v>
      </c>
      <c r="N22">
        <f t="shared" si="2"/>
        <v>1.1542796740734789</v>
      </c>
      <c r="O22">
        <f t="shared" si="3"/>
        <v>0.13365883289707636</v>
      </c>
      <c r="P22" s="28">
        <f t="shared" si="4"/>
        <v>173.43568062352344</v>
      </c>
      <c r="R22">
        <f t="shared" si="5"/>
        <v>1.1753978684095994</v>
      </c>
      <c r="S22">
        <f t="shared" si="6"/>
        <v>1.1335409071159546</v>
      </c>
    </row>
    <row r="23" spans="1:19" x14ac:dyDescent="0.25">
      <c r="A23" t="s">
        <v>83</v>
      </c>
      <c r="B23" t="s">
        <v>48</v>
      </c>
      <c r="D23" s="25">
        <v>58.88</v>
      </c>
      <c r="E23" s="27">
        <f t="shared" si="0"/>
        <v>41.216000000000001</v>
      </c>
      <c r="F23">
        <v>2.4</v>
      </c>
      <c r="G23">
        <v>0.14299999999999999</v>
      </c>
      <c r="H23">
        <v>1.6</v>
      </c>
      <c r="I23">
        <v>15.5</v>
      </c>
      <c r="J23">
        <v>36.799999999999997</v>
      </c>
      <c r="K23">
        <v>1.8069999999999999E-2</v>
      </c>
      <c r="L23">
        <v>10764.544600240484</v>
      </c>
      <c r="M23" s="27">
        <f t="shared" si="1"/>
        <v>38.816000000000003</v>
      </c>
      <c r="N23">
        <f t="shared" si="2"/>
        <v>1.1399888238898932</v>
      </c>
      <c r="O23">
        <f t="shared" si="3"/>
        <v>0.12279841780572942</v>
      </c>
      <c r="P23" s="28">
        <f t="shared" si="4"/>
        <v>1321.8690453087395</v>
      </c>
      <c r="R23">
        <f t="shared" si="5"/>
        <v>1.1590195446995495</v>
      </c>
      <c r="S23">
        <f t="shared" si="6"/>
        <v>1.1212705812745791</v>
      </c>
    </row>
    <row r="24" spans="1:19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46.703999999999994</v>
      </c>
      <c r="F24">
        <v>2.4</v>
      </c>
      <c r="G24">
        <v>0.14299999999999999</v>
      </c>
      <c r="H24">
        <v>1.6</v>
      </c>
      <c r="I24">
        <v>15.5</v>
      </c>
      <c r="J24">
        <v>36.799999999999997</v>
      </c>
      <c r="K24">
        <v>1.8069999999999999E-2</v>
      </c>
      <c r="L24">
        <v>41455.123504028124</v>
      </c>
      <c r="M24" s="27">
        <f t="shared" si="1"/>
        <v>44.303999999999995</v>
      </c>
      <c r="N24">
        <f t="shared" si="2"/>
        <v>1.1537941720292901</v>
      </c>
      <c r="O24">
        <f t="shared" si="3"/>
        <v>0.13329428745405894</v>
      </c>
      <c r="P24" s="28">
        <f t="shared" si="4"/>
        <v>5525.7311487894403</v>
      </c>
      <c r="R24">
        <f t="shared" si="5"/>
        <v>1.1748410264004765</v>
      </c>
      <c r="S24">
        <f t="shared" si="6"/>
        <v>1.1331243644831361</v>
      </c>
    </row>
    <row r="25" spans="1:19" x14ac:dyDescent="0.25">
      <c r="A25" t="s">
        <v>30</v>
      </c>
      <c r="B25" t="s">
        <v>62</v>
      </c>
      <c r="D25" s="25">
        <v>35.33</v>
      </c>
      <c r="E25" s="27">
        <f t="shared" si="0"/>
        <v>24.730999999999998</v>
      </c>
      <c r="F25">
        <v>2.4</v>
      </c>
      <c r="G25">
        <v>0.14299999999999999</v>
      </c>
      <c r="H25">
        <v>1.6</v>
      </c>
      <c r="I25">
        <v>15.5</v>
      </c>
      <c r="J25">
        <v>36.799999999999997</v>
      </c>
      <c r="K25">
        <v>1.8069999999999999E-2</v>
      </c>
      <c r="L25">
        <v>19218.430299128944</v>
      </c>
      <c r="M25" s="27">
        <f t="shared" si="1"/>
        <v>22.331</v>
      </c>
      <c r="N25">
        <f t="shared" si="2"/>
        <v>1.0961183501614773</v>
      </c>
      <c r="O25">
        <f t="shared" si="3"/>
        <v>8.7689755533531019E-2</v>
      </c>
      <c r="P25" s="28">
        <f t="shared" si="4"/>
        <v>1685.2594546688226</v>
      </c>
      <c r="R25">
        <f t="shared" si="5"/>
        <v>1.1089040776541887</v>
      </c>
      <c r="S25">
        <f t="shared" si="6"/>
        <v>1.0834800428386542</v>
      </c>
    </row>
    <row r="26" spans="1:19" x14ac:dyDescent="0.25">
      <c r="A26" t="s">
        <v>30</v>
      </c>
      <c r="B26" t="s">
        <v>65</v>
      </c>
      <c r="D26" s="25">
        <v>36.4</v>
      </c>
      <c r="E26" s="27">
        <f t="shared" si="0"/>
        <v>25.479999999999997</v>
      </c>
      <c r="F26">
        <v>2.4</v>
      </c>
      <c r="G26">
        <v>0.14299999999999999</v>
      </c>
      <c r="H26">
        <v>1.6</v>
      </c>
      <c r="I26">
        <v>15.5</v>
      </c>
      <c r="J26">
        <v>36.799999999999997</v>
      </c>
      <c r="K26">
        <v>1.8069999999999999E-2</v>
      </c>
      <c r="L26">
        <v>741.57260071889164</v>
      </c>
      <c r="M26" s="27">
        <f t="shared" si="1"/>
        <v>23.08</v>
      </c>
      <c r="N26">
        <f t="shared" si="2"/>
        <v>1.0982050297249701</v>
      </c>
      <c r="O26">
        <f t="shared" si="3"/>
        <v>8.9423219769412449E-2</v>
      </c>
      <c r="P26" s="28">
        <f t="shared" si="4"/>
        <v>66.31380964906019</v>
      </c>
      <c r="R26">
        <f t="shared" si="5"/>
        <v>1.1112821393656838</v>
      </c>
      <c r="S26">
        <f t="shared" si="6"/>
        <v>1.0852818061141831</v>
      </c>
    </row>
    <row r="27" spans="1:19" x14ac:dyDescent="0.25">
      <c r="A27" t="s">
        <v>30</v>
      </c>
      <c r="B27" t="s">
        <v>63</v>
      </c>
      <c r="D27" s="25">
        <v>55.59</v>
      </c>
      <c r="E27" s="27">
        <f t="shared" si="0"/>
        <v>38.912999999999997</v>
      </c>
      <c r="F27">
        <v>2.4</v>
      </c>
      <c r="G27">
        <v>0.14299999999999999</v>
      </c>
      <c r="H27">
        <v>1.6</v>
      </c>
      <c r="I27">
        <v>15.5</v>
      </c>
      <c r="J27">
        <v>36.799999999999997</v>
      </c>
      <c r="K27">
        <v>1.8069999999999999E-2</v>
      </c>
      <c r="L27">
        <v>71346.931864290949</v>
      </c>
      <c r="M27" s="27">
        <f t="shared" si="1"/>
        <v>36.512999999999998</v>
      </c>
      <c r="N27">
        <f t="shared" si="2"/>
        <v>1.1340790269535264</v>
      </c>
      <c r="O27">
        <f t="shared" si="3"/>
        <v>0.11822723440508597</v>
      </c>
      <c r="P27" s="28">
        <f t="shared" si="4"/>
        <v>8435.1504376032226</v>
      </c>
      <c r="R27">
        <f t="shared" si="5"/>
        <v>1.1522540609015552</v>
      </c>
      <c r="S27">
        <f t="shared" si="6"/>
        <v>1.1161906761860745</v>
      </c>
    </row>
    <row r="28" spans="1:19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32.994500000000002</v>
      </c>
      <c r="F28">
        <v>2.4</v>
      </c>
      <c r="G28">
        <v>0.14299999999999999</v>
      </c>
      <c r="H28">
        <v>1.6</v>
      </c>
      <c r="I28">
        <v>15.5</v>
      </c>
      <c r="J28">
        <v>36.799999999999997</v>
      </c>
      <c r="K28">
        <v>1.8069999999999999E-2</v>
      </c>
      <c r="L28">
        <v>20166.022069916962</v>
      </c>
      <c r="M28" s="27">
        <f t="shared" si="1"/>
        <v>30.594500000000004</v>
      </c>
      <c r="N28">
        <f t="shared" si="2"/>
        <v>1.1185854273506166</v>
      </c>
      <c r="O28">
        <f t="shared" si="3"/>
        <v>0.1060137424027485</v>
      </c>
      <c r="P28" s="28">
        <f t="shared" si="4"/>
        <v>2137.8754690083179</v>
      </c>
      <c r="R28">
        <f t="shared" si="5"/>
        <v>1.1345383191918843</v>
      </c>
      <c r="S28">
        <f t="shared" si="6"/>
        <v>1.1028568512101007</v>
      </c>
    </row>
    <row r="29" spans="1:19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41.877499999999998</v>
      </c>
      <c r="F29">
        <v>2.4</v>
      </c>
      <c r="G29">
        <v>0.14299999999999999</v>
      </c>
      <c r="H29">
        <v>1.6</v>
      </c>
      <c r="I29">
        <v>15.5</v>
      </c>
      <c r="J29">
        <v>36.799999999999997</v>
      </c>
      <c r="K29">
        <v>1.8069999999999999E-2</v>
      </c>
      <c r="L29">
        <v>17128.69257082988</v>
      </c>
      <c r="M29" s="27">
        <f t="shared" si="1"/>
        <v>39.477499999999999</v>
      </c>
      <c r="N29">
        <f t="shared" si="2"/>
        <v>1.1416738714993653</v>
      </c>
      <c r="O29">
        <f t="shared" si="3"/>
        <v>0.12409311891609148</v>
      </c>
      <c r="P29" s="28">
        <f t="shared" si="4"/>
        <v>2125.552884069165</v>
      </c>
      <c r="R29">
        <f t="shared" si="5"/>
        <v>1.160949385583931</v>
      </c>
      <c r="S29">
        <f t="shared" si="6"/>
        <v>1.1227183932818561</v>
      </c>
    </row>
    <row r="30" spans="1:19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30.796500000000002</v>
      </c>
      <c r="F30">
        <v>2.4</v>
      </c>
      <c r="G30">
        <v>0.14299999999999999</v>
      </c>
      <c r="H30">
        <v>1.6</v>
      </c>
      <c r="I30">
        <v>15.5</v>
      </c>
      <c r="J30">
        <v>36.799999999999997</v>
      </c>
      <c r="K30">
        <v>1.8069999999999999E-2</v>
      </c>
      <c r="L30">
        <v>13841.520444537988</v>
      </c>
      <c r="M30" s="27">
        <f t="shared" si="1"/>
        <v>28.396500000000003</v>
      </c>
      <c r="N30">
        <f t="shared" si="2"/>
        <v>1.1127149444220776</v>
      </c>
      <c r="O30">
        <f t="shared" si="3"/>
        <v>0.1012972324916689</v>
      </c>
      <c r="P30" s="28">
        <f t="shared" si="4"/>
        <v>1402.1077145085528</v>
      </c>
      <c r="R30">
        <f t="shared" si="5"/>
        <v>1.1278339455252595</v>
      </c>
      <c r="S30">
        <f t="shared" si="6"/>
        <v>1.0977986187174018</v>
      </c>
    </row>
    <row r="31" spans="1:19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25.041449999999998</v>
      </c>
      <c r="F31">
        <v>2.4</v>
      </c>
      <c r="G31">
        <v>0.14299999999999999</v>
      </c>
      <c r="H31">
        <v>1.6</v>
      </c>
      <c r="I31">
        <v>15.5</v>
      </c>
      <c r="J31">
        <v>36.799999999999997</v>
      </c>
      <c r="K31">
        <v>1.8069999999999999E-2</v>
      </c>
      <c r="L31">
        <v>53343.814992556865</v>
      </c>
      <c r="M31" s="27">
        <f t="shared" si="1"/>
        <v>22.641449999999999</v>
      </c>
      <c r="N31">
        <f t="shared" si="2"/>
        <v>1.0969847372894022</v>
      </c>
      <c r="O31">
        <f t="shared" si="3"/>
        <v>8.8410288669144924E-2</v>
      </c>
      <c r="P31" s="28">
        <f t="shared" si="4"/>
        <v>4716.1420822054133</v>
      </c>
      <c r="R31">
        <f t="shared" si="5"/>
        <v>1.1098913769508758</v>
      </c>
      <c r="S31">
        <f t="shared" si="6"/>
        <v>1.0842281856012297</v>
      </c>
    </row>
    <row r="32" spans="1:19" x14ac:dyDescent="0.25">
      <c r="A32" t="s">
        <v>34</v>
      </c>
      <c r="B32" t="s">
        <v>66</v>
      </c>
      <c r="D32" s="24">
        <v>36</v>
      </c>
      <c r="E32" s="27">
        <f t="shared" si="0"/>
        <v>25.2</v>
      </c>
      <c r="F32">
        <v>2.4</v>
      </c>
      <c r="G32">
        <v>0.14299999999999999</v>
      </c>
      <c r="H32">
        <v>1.6</v>
      </c>
      <c r="I32">
        <v>15.5</v>
      </c>
      <c r="J32">
        <v>36.799999999999997</v>
      </c>
      <c r="K32">
        <v>1.8069999999999999E-2</v>
      </c>
      <c r="L32">
        <v>9942.7348631668083</v>
      </c>
      <c r="M32" s="27">
        <f t="shared" si="1"/>
        <v>22.8</v>
      </c>
      <c r="N32">
        <f t="shared" si="2"/>
        <v>1.0974263903331645</v>
      </c>
      <c r="O32">
        <f t="shared" si="3"/>
        <v>8.8777152792532246E-2</v>
      </c>
      <c r="P32" s="28">
        <f t="shared" si="4"/>
        <v>882.68769212299696</v>
      </c>
      <c r="R32">
        <f t="shared" si="5"/>
        <v>1.1103947045989087</v>
      </c>
      <c r="S32">
        <f t="shared" si="6"/>
        <v>1.0846095331792012</v>
      </c>
    </row>
    <row r="33" spans="1:19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33.346249999999998</v>
      </c>
      <c r="F33">
        <v>2.4</v>
      </c>
      <c r="G33">
        <v>0.14299999999999999</v>
      </c>
      <c r="H33">
        <v>1.6</v>
      </c>
      <c r="I33">
        <v>15.5</v>
      </c>
      <c r="J33">
        <v>36.799999999999997</v>
      </c>
      <c r="K33">
        <v>1.8069999999999999E-2</v>
      </c>
      <c r="L33">
        <v>51293.8868077609</v>
      </c>
      <c r="M33" s="27">
        <f t="shared" si="1"/>
        <v>30.946249999999999</v>
      </c>
      <c r="N33">
        <f t="shared" si="2"/>
        <v>1.1195187842523542</v>
      </c>
      <c r="O33">
        <f t="shared" si="3"/>
        <v>0.10675906999825122</v>
      </c>
      <c r="P33" s="28">
        <f t="shared" si="4"/>
        <v>5476.0876521921209</v>
      </c>
      <c r="R33">
        <f t="shared" si="5"/>
        <v>1.1356046679456206</v>
      </c>
      <c r="S33">
        <f t="shared" si="6"/>
        <v>1.1036607577187993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16" workbookViewId="0">
      <selection activeCell="B27" sqref="A27:XFD27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  <col min="11" max="11" width="12.42578125" customWidth="1"/>
    <col min="18" max="18" width="11.7109375" customWidth="1"/>
  </cols>
  <sheetData>
    <row r="1" spans="1:19" x14ac:dyDescent="0.25">
      <c r="M1" t="s">
        <v>99</v>
      </c>
    </row>
    <row r="2" spans="1:19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96</v>
      </c>
      <c r="M2" t="s">
        <v>103</v>
      </c>
      <c r="N2" t="s">
        <v>98</v>
      </c>
      <c r="O2" t="s">
        <v>101</v>
      </c>
      <c r="P2" t="s">
        <v>102</v>
      </c>
      <c r="R2" t="s">
        <v>105</v>
      </c>
      <c r="S2" t="s">
        <v>106</v>
      </c>
    </row>
    <row r="3" spans="1:19" x14ac:dyDescent="0.25">
      <c r="A3" t="s">
        <v>3</v>
      </c>
      <c r="B3" s="20" t="s">
        <v>11</v>
      </c>
      <c r="C3" s="23"/>
      <c r="D3" s="22">
        <v>63.8</v>
      </c>
      <c r="E3" s="27">
        <f>AVERAGE(C3:D3)*0.7</f>
        <v>44.66</v>
      </c>
      <c r="F3">
        <v>2.4</v>
      </c>
      <c r="G3">
        <v>0.2969</v>
      </c>
      <c r="H3">
        <v>1.9</v>
      </c>
      <c r="I3">
        <v>12</v>
      </c>
      <c r="J3">
        <v>40.200000000000003</v>
      </c>
      <c r="K3">
        <v>1.787E-2</v>
      </c>
      <c r="L3">
        <v>3356.5034708438266</v>
      </c>
      <c r="M3" s="27">
        <f>E3-F3</f>
        <v>42.26</v>
      </c>
      <c r="N3">
        <f>EXP(G3*LOG(M3/H3+1)/(1+EXP(-(M3-I3)/J3)))</f>
        <v>1.3175166882339073</v>
      </c>
      <c r="O3">
        <f>(N3-1)/N3</f>
        <v>0.24099633125674422</v>
      </c>
      <c r="P3" s="28">
        <f>O3*L3</f>
        <v>808.90502232389053</v>
      </c>
      <c r="R3">
        <f>EXP((G3+K3)*LOG(M3/H3+1)/(1+EXP(-(M3-I3)/J3)))</f>
        <v>1.33956588967691</v>
      </c>
      <c r="S3">
        <f>EXP((G3-K3)*LOG(M3/H3+1)/(1+EXP(-(M3-I3)/J3)))</f>
        <v>1.2958304157726144</v>
      </c>
    </row>
    <row r="4" spans="1:19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AVERAGE(C4:D4)*0.7</f>
        <v>84.93932776156565</v>
      </c>
      <c r="F4">
        <v>2.4</v>
      </c>
      <c r="G4">
        <v>0.2969</v>
      </c>
      <c r="H4">
        <v>1.9</v>
      </c>
      <c r="I4">
        <v>12</v>
      </c>
      <c r="J4">
        <v>40.200000000000003</v>
      </c>
      <c r="K4">
        <v>1.787E-2</v>
      </c>
      <c r="L4">
        <v>20459.552180933984</v>
      </c>
      <c r="M4" s="27">
        <f t="shared" ref="M4:M33" si="1">E4-F4</f>
        <v>82.539327761565644</v>
      </c>
      <c r="N4">
        <f t="shared" ref="N4:N33" si="2">EXP(G4*LOG(M4/H4+1)/(1+EXP(-(M4-I4)/J4)))</f>
        <v>1.5175395676060177</v>
      </c>
      <c r="O4">
        <f t="shared" ref="O4:O33" si="3">(N4-1)/N4</f>
        <v>0.34103859869858821</v>
      </c>
      <c r="P4" s="28">
        <f t="shared" ref="P4:P33" si="4">O4*L4</f>
        <v>6977.4970057863702</v>
      </c>
      <c r="R4">
        <f t="shared" ref="R4:R33" si="5">EXP((G4+K4)*LOG(M4/H4+1)/(1+EXP(-(M4-I4)/J4)))</f>
        <v>1.5561182307871193</v>
      </c>
      <c r="S4">
        <f t="shared" ref="S4:S33" si="6">EXP((G4-K4)*LOG(M4/H4+1)/(1+EXP(-(M4-I4)/J4)))</f>
        <v>1.4799173312717941</v>
      </c>
    </row>
    <row r="5" spans="1:19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29.25747888888889</v>
      </c>
      <c r="F5">
        <v>2.4</v>
      </c>
      <c r="G5">
        <v>0.2969</v>
      </c>
      <c r="H5">
        <v>1.9</v>
      </c>
      <c r="I5">
        <v>12</v>
      </c>
      <c r="J5">
        <v>40.200000000000003</v>
      </c>
      <c r="K5">
        <v>1.787E-2</v>
      </c>
      <c r="L5">
        <v>611.68846307133242</v>
      </c>
      <c r="M5" s="27">
        <f t="shared" si="1"/>
        <v>26.857478888888892</v>
      </c>
      <c r="N5">
        <f t="shared" si="2"/>
        <v>1.2302010842205275</v>
      </c>
      <c r="O5">
        <f t="shared" si="3"/>
        <v>0.18712476128761188</v>
      </c>
      <c r="P5" s="28">
        <f t="shared" si="4"/>
        <v>114.46205763460928</v>
      </c>
      <c r="R5">
        <f t="shared" si="5"/>
        <v>1.2456374095334015</v>
      </c>
      <c r="S5">
        <f t="shared" si="6"/>
        <v>1.2149560506409789</v>
      </c>
    </row>
    <row r="6" spans="1:19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50.392053140096635</v>
      </c>
      <c r="F6">
        <v>2.4</v>
      </c>
      <c r="G6">
        <v>0.2969</v>
      </c>
      <c r="H6">
        <v>1.9</v>
      </c>
      <c r="I6">
        <v>12</v>
      </c>
      <c r="J6">
        <v>40.200000000000003</v>
      </c>
      <c r="K6">
        <v>1.787E-2</v>
      </c>
      <c r="L6">
        <v>4983.4424016255734</v>
      </c>
      <c r="M6" s="27">
        <f t="shared" si="1"/>
        <v>47.992053140096637</v>
      </c>
      <c r="N6">
        <f t="shared" si="2"/>
        <v>1.3487485830160373</v>
      </c>
      <c r="O6">
        <f t="shared" si="3"/>
        <v>0.258571973611401</v>
      </c>
      <c r="P6" s="28">
        <f t="shared" si="4"/>
        <v>1288.5785371670645</v>
      </c>
      <c r="R6">
        <f t="shared" si="5"/>
        <v>1.3732555678420164</v>
      </c>
      <c r="S6">
        <f t="shared" si="6"/>
        <v>1.3246789474492384</v>
      </c>
    </row>
    <row r="7" spans="1:19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47.403999999999996</v>
      </c>
      <c r="F7">
        <v>2.4</v>
      </c>
      <c r="G7">
        <v>0.2969</v>
      </c>
      <c r="H7">
        <v>1.9</v>
      </c>
      <c r="I7">
        <v>12</v>
      </c>
      <c r="J7">
        <v>40.200000000000003</v>
      </c>
      <c r="K7">
        <v>1.787E-2</v>
      </c>
      <c r="L7">
        <v>6132.4457745034915</v>
      </c>
      <c r="M7" s="27">
        <f t="shared" si="1"/>
        <v>45.003999999999998</v>
      </c>
      <c r="N7">
        <f t="shared" si="2"/>
        <v>1.3325557023257417</v>
      </c>
      <c r="O7">
        <f t="shared" si="3"/>
        <v>0.24956232729733113</v>
      </c>
      <c r="P7" s="28">
        <f t="shared" si="4"/>
        <v>1530.4274395097757</v>
      </c>
      <c r="R7">
        <f t="shared" si="5"/>
        <v>1.3557824629771758</v>
      </c>
      <c r="S7">
        <f t="shared" si="6"/>
        <v>1.3097268538948081</v>
      </c>
    </row>
    <row r="8" spans="1:19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62.989499999999992</v>
      </c>
      <c r="F8">
        <v>2.4</v>
      </c>
      <c r="G8">
        <v>0.2969</v>
      </c>
      <c r="H8">
        <v>1.9</v>
      </c>
      <c r="I8">
        <v>12</v>
      </c>
      <c r="J8">
        <v>40.200000000000003</v>
      </c>
      <c r="K8">
        <v>1.787E-2</v>
      </c>
      <c r="L8">
        <v>4400.5436385737557</v>
      </c>
      <c r="M8" s="27">
        <f t="shared" si="1"/>
        <v>60.589499999999994</v>
      </c>
      <c r="N8">
        <f t="shared" si="2"/>
        <v>1.414602643149528</v>
      </c>
      <c r="O8">
        <f t="shared" si="3"/>
        <v>0.29308770569411635</v>
      </c>
      <c r="P8" s="28">
        <f t="shared" si="4"/>
        <v>1289.7452388364209</v>
      </c>
      <c r="R8">
        <f t="shared" si="5"/>
        <v>1.4444447846411472</v>
      </c>
      <c r="S8">
        <f t="shared" si="6"/>
        <v>1.3853770384880286</v>
      </c>
    </row>
    <row r="9" spans="1:19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66.293500000000009</v>
      </c>
      <c r="F9">
        <v>2.4</v>
      </c>
      <c r="G9">
        <v>0.2969</v>
      </c>
      <c r="H9">
        <v>1.9</v>
      </c>
      <c r="I9">
        <v>12</v>
      </c>
      <c r="J9">
        <v>40.200000000000003</v>
      </c>
      <c r="K9">
        <v>1.787E-2</v>
      </c>
      <c r="L9">
        <v>1516.263777520564</v>
      </c>
      <c r="M9" s="27">
        <f t="shared" si="1"/>
        <v>63.89350000000001</v>
      </c>
      <c r="N9">
        <f t="shared" si="2"/>
        <v>1.4311351443059648</v>
      </c>
      <c r="O9">
        <f t="shared" si="3"/>
        <v>0.3012539703334905</v>
      </c>
      <c r="P9" s="28">
        <f t="shared" si="4"/>
        <v>456.78048305092619</v>
      </c>
      <c r="R9">
        <f t="shared" si="5"/>
        <v>1.4623483836555433</v>
      </c>
      <c r="S9">
        <f t="shared" si="6"/>
        <v>1.4005881390231678</v>
      </c>
    </row>
    <row r="10" spans="1:19" x14ac:dyDescent="0.25">
      <c r="A10" t="s">
        <v>17</v>
      </c>
      <c r="B10" s="19" t="s">
        <v>56</v>
      </c>
      <c r="D10" s="25">
        <v>32.6632982</v>
      </c>
      <c r="E10" s="27">
        <f t="shared" si="0"/>
        <v>22.864308739999998</v>
      </c>
      <c r="F10">
        <v>2.4</v>
      </c>
      <c r="G10">
        <v>0.2969</v>
      </c>
      <c r="H10">
        <v>1.9</v>
      </c>
      <c r="I10">
        <v>12</v>
      </c>
      <c r="J10">
        <v>40.200000000000003</v>
      </c>
      <c r="K10">
        <v>1.787E-2</v>
      </c>
      <c r="L10">
        <v>1312.5290198584626</v>
      </c>
      <c r="M10" s="27">
        <f t="shared" si="1"/>
        <v>20.46430874</v>
      </c>
      <c r="N10">
        <f t="shared" si="2"/>
        <v>1.192001645234448</v>
      </c>
      <c r="O10">
        <f t="shared" si="3"/>
        <v>0.161074983413034</v>
      </c>
      <c r="P10" s="28">
        <f t="shared" si="4"/>
        <v>211.41559010282762</v>
      </c>
      <c r="R10">
        <f t="shared" si="5"/>
        <v>1.2046693285279266</v>
      </c>
      <c r="S10">
        <f t="shared" si="6"/>
        <v>1.1794671687855562</v>
      </c>
    </row>
    <row r="11" spans="1:19" x14ac:dyDescent="0.25">
      <c r="A11" t="s">
        <v>17</v>
      </c>
      <c r="B11" t="s">
        <v>55</v>
      </c>
      <c r="D11" s="25">
        <v>35.702632399999992</v>
      </c>
      <c r="E11" s="27">
        <f t="shared" si="0"/>
        <v>24.991842679999994</v>
      </c>
      <c r="F11">
        <v>2.4</v>
      </c>
      <c r="G11">
        <v>0.2969</v>
      </c>
      <c r="H11">
        <v>1.9</v>
      </c>
      <c r="I11">
        <v>12</v>
      </c>
      <c r="J11">
        <v>40.200000000000003</v>
      </c>
      <c r="K11">
        <v>1.787E-2</v>
      </c>
      <c r="L11">
        <v>486.70601937461828</v>
      </c>
      <c r="M11" s="27">
        <f t="shared" si="1"/>
        <v>22.591842679999996</v>
      </c>
      <c r="N11">
        <f t="shared" si="2"/>
        <v>1.2049134006882423</v>
      </c>
      <c r="O11">
        <f t="shared" si="3"/>
        <v>0.1700648366689228</v>
      </c>
      <c r="P11" s="28">
        <f t="shared" si="4"/>
        <v>82.771579690726028</v>
      </c>
      <c r="R11">
        <f t="shared" si="5"/>
        <v>1.2185081943284812</v>
      </c>
      <c r="S11">
        <f t="shared" si="6"/>
        <v>1.1914702830194746</v>
      </c>
    </row>
    <row r="12" spans="1:19" x14ac:dyDescent="0.25">
      <c r="A12" t="s">
        <v>17</v>
      </c>
      <c r="B12" t="s">
        <v>57</v>
      </c>
      <c r="D12" s="25">
        <v>41.5</v>
      </c>
      <c r="E12" s="27">
        <f t="shared" si="0"/>
        <v>29.049999999999997</v>
      </c>
      <c r="F12">
        <v>2.4</v>
      </c>
      <c r="G12">
        <v>0.2969</v>
      </c>
      <c r="H12">
        <v>1.9</v>
      </c>
      <c r="I12">
        <v>12</v>
      </c>
      <c r="J12">
        <v>40.200000000000003</v>
      </c>
      <c r="K12">
        <v>1.787E-2</v>
      </c>
      <c r="L12">
        <v>1601.6584340556517</v>
      </c>
      <c r="M12" s="27">
        <f t="shared" si="1"/>
        <v>26.65</v>
      </c>
      <c r="N12">
        <f t="shared" si="2"/>
        <v>1.2289860988393422</v>
      </c>
      <c r="O12">
        <f t="shared" si="3"/>
        <v>0.18632114639506278</v>
      </c>
      <c r="P12" s="28">
        <f t="shared" si="4"/>
        <v>298.42283556657009</v>
      </c>
      <c r="R12">
        <f t="shared" si="5"/>
        <v>1.244333171640625</v>
      </c>
      <c r="S12">
        <f t="shared" si="6"/>
        <v>1.213828310265898</v>
      </c>
    </row>
    <row r="13" spans="1:19" x14ac:dyDescent="0.25">
      <c r="A13" t="s">
        <v>17</v>
      </c>
      <c r="B13" t="s">
        <v>58</v>
      </c>
      <c r="D13" s="25">
        <v>43.667000000000002</v>
      </c>
      <c r="E13" s="27">
        <f t="shared" si="0"/>
        <v>30.5669</v>
      </c>
      <c r="F13">
        <v>2.4</v>
      </c>
      <c r="G13">
        <v>0.2969</v>
      </c>
      <c r="H13">
        <v>1.9</v>
      </c>
      <c r="I13">
        <v>12</v>
      </c>
      <c r="J13">
        <v>40.200000000000003</v>
      </c>
      <c r="K13">
        <v>1.787E-2</v>
      </c>
      <c r="L13">
        <v>2759.6736528968358</v>
      </c>
      <c r="M13" s="27">
        <f t="shared" si="1"/>
        <v>28.166900000000002</v>
      </c>
      <c r="N13">
        <f t="shared" si="2"/>
        <v>1.2378390327389925</v>
      </c>
      <c r="O13">
        <f t="shared" si="3"/>
        <v>0.19214051782865588</v>
      </c>
      <c r="P13" s="28">
        <f t="shared" si="4"/>
        <v>530.24512470569641</v>
      </c>
      <c r="R13">
        <f t="shared" si="5"/>
        <v>1.2538382125827365</v>
      </c>
      <c r="S13">
        <f t="shared" si="6"/>
        <v>1.2220440050363333</v>
      </c>
    </row>
    <row r="14" spans="1:19" x14ac:dyDescent="0.25">
      <c r="A14" t="s">
        <v>17</v>
      </c>
      <c r="B14" t="s">
        <v>44</v>
      </c>
      <c r="D14" s="25">
        <v>146.51</v>
      </c>
      <c r="E14" s="27">
        <f t="shared" si="0"/>
        <v>102.55699999999999</v>
      </c>
      <c r="F14">
        <v>2.4</v>
      </c>
      <c r="G14">
        <v>0.2969</v>
      </c>
      <c r="H14">
        <v>1.9</v>
      </c>
      <c r="I14">
        <v>12</v>
      </c>
      <c r="J14">
        <v>40.200000000000003</v>
      </c>
      <c r="K14">
        <v>1.787E-2</v>
      </c>
      <c r="L14">
        <v>619.91832297909934</v>
      </c>
      <c r="M14" s="27">
        <f t="shared" si="1"/>
        <v>100.15699999999998</v>
      </c>
      <c r="N14">
        <f t="shared" si="2"/>
        <v>1.5874034908847907</v>
      </c>
      <c r="O14">
        <f t="shared" si="3"/>
        <v>0.37004044293576699</v>
      </c>
      <c r="P14" s="28">
        <f t="shared" si="4"/>
        <v>229.39485081918377</v>
      </c>
      <c r="R14">
        <f t="shared" si="5"/>
        <v>1.6321738807588222</v>
      </c>
      <c r="S14">
        <f t="shared" si="6"/>
        <v>1.5438611489737255</v>
      </c>
    </row>
    <row r="15" spans="1:19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76.167134787802652</v>
      </c>
      <c r="F15">
        <v>2.4</v>
      </c>
      <c r="G15">
        <v>0.2969</v>
      </c>
      <c r="H15">
        <v>1.9</v>
      </c>
      <c r="I15">
        <v>12</v>
      </c>
      <c r="J15">
        <v>40.200000000000003</v>
      </c>
      <c r="K15">
        <v>1.787E-2</v>
      </c>
      <c r="L15">
        <v>2964.4413888998565</v>
      </c>
      <c r="M15" s="27">
        <f t="shared" si="1"/>
        <v>73.767134787802647</v>
      </c>
      <c r="N15">
        <f t="shared" si="2"/>
        <v>1.478420040688555</v>
      </c>
      <c r="O15">
        <f t="shared" si="3"/>
        <v>0.32360224261146858</v>
      </c>
      <c r="P15" s="28">
        <f t="shared" si="4"/>
        <v>959.29988153825025</v>
      </c>
      <c r="R15">
        <f t="shared" si="5"/>
        <v>1.5136230684018419</v>
      </c>
      <c r="S15">
        <f t="shared" si="6"/>
        <v>1.4440357459782551</v>
      </c>
    </row>
    <row r="16" spans="1:19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96.945695522388036</v>
      </c>
      <c r="F16">
        <v>2.4</v>
      </c>
      <c r="G16">
        <v>0.2969</v>
      </c>
      <c r="H16">
        <v>1.9</v>
      </c>
      <c r="I16">
        <v>12</v>
      </c>
      <c r="J16">
        <v>40.200000000000003</v>
      </c>
      <c r="K16">
        <v>1.787E-2</v>
      </c>
      <c r="L16">
        <v>1568.805630531509</v>
      </c>
      <c r="M16" s="27">
        <f t="shared" si="1"/>
        <v>94.54569552238803</v>
      </c>
      <c r="N16">
        <f t="shared" si="2"/>
        <v>1.5664176017754101</v>
      </c>
      <c r="O16">
        <f t="shared" si="3"/>
        <v>0.36160063646719792</v>
      </c>
      <c r="P16" s="28">
        <f t="shared" si="4"/>
        <v>567.28111449351741</v>
      </c>
      <c r="R16">
        <f t="shared" si="5"/>
        <v>1.6093065190240201</v>
      </c>
      <c r="S16">
        <f t="shared" si="6"/>
        <v>1.5246716981174451</v>
      </c>
    </row>
    <row r="17" spans="1:19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135.59349999999998</v>
      </c>
      <c r="F17">
        <v>2.4</v>
      </c>
      <c r="G17">
        <v>0.2969</v>
      </c>
      <c r="H17">
        <v>1.9</v>
      </c>
      <c r="I17">
        <v>12</v>
      </c>
      <c r="J17">
        <v>40.200000000000003</v>
      </c>
      <c r="K17">
        <v>1.787E-2</v>
      </c>
      <c r="L17">
        <v>708.52076579621655</v>
      </c>
      <c r="M17" s="27">
        <f t="shared" si="1"/>
        <v>133.19349999999997</v>
      </c>
      <c r="N17">
        <f t="shared" si="2"/>
        <v>1.688958127690013</v>
      </c>
      <c r="O17">
        <f t="shared" si="3"/>
        <v>0.40791901018428478</v>
      </c>
      <c r="P17" s="28">
        <f t="shared" si="4"/>
        <v>289.01908947860409</v>
      </c>
      <c r="R17">
        <f t="shared" si="5"/>
        <v>1.7430865356434411</v>
      </c>
      <c r="S17">
        <f t="shared" si="6"/>
        <v>1.6365105798015676</v>
      </c>
    </row>
    <row r="18" spans="1:19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71.473499999999987</v>
      </c>
      <c r="F18">
        <v>2.4</v>
      </c>
      <c r="G18">
        <v>0.2969</v>
      </c>
      <c r="H18">
        <v>1.9</v>
      </c>
      <c r="I18">
        <v>12</v>
      </c>
      <c r="J18">
        <v>40.200000000000003</v>
      </c>
      <c r="K18">
        <v>1.787E-2</v>
      </c>
      <c r="L18">
        <v>2097.9129854892444</v>
      </c>
      <c r="M18" s="27">
        <f t="shared" si="1"/>
        <v>69.073499999999981</v>
      </c>
      <c r="N18">
        <f t="shared" si="2"/>
        <v>1.4563536733700657</v>
      </c>
      <c r="O18">
        <f t="shared" si="3"/>
        <v>0.3133536047696735</v>
      </c>
      <c r="P18" s="28">
        <f t="shared" si="4"/>
        <v>657.38859649616245</v>
      </c>
      <c r="R18">
        <f t="shared" si="5"/>
        <v>1.4896823136038171</v>
      </c>
      <c r="S18">
        <f t="shared" si="6"/>
        <v>1.4237706943082886</v>
      </c>
    </row>
    <row r="19" spans="1:19" x14ac:dyDescent="0.25">
      <c r="A19" t="s">
        <v>83</v>
      </c>
      <c r="B19" t="s">
        <v>45</v>
      </c>
      <c r="D19" s="25">
        <v>92.82</v>
      </c>
      <c r="E19" s="27">
        <f t="shared" si="0"/>
        <v>64.97399999999999</v>
      </c>
      <c r="F19">
        <v>2.4</v>
      </c>
      <c r="G19">
        <v>0.2969</v>
      </c>
      <c r="H19">
        <v>1.9</v>
      </c>
      <c r="I19">
        <v>12</v>
      </c>
      <c r="J19">
        <v>40.200000000000003</v>
      </c>
      <c r="K19">
        <v>1.787E-2</v>
      </c>
      <c r="L19">
        <v>709.37756081396674</v>
      </c>
      <c r="M19" s="27">
        <f t="shared" si="1"/>
        <v>62.573999999999991</v>
      </c>
      <c r="N19">
        <f t="shared" si="2"/>
        <v>1.4245730286506455</v>
      </c>
      <c r="O19">
        <f t="shared" si="3"/>
        <v>0.29803528503751103</v>
      </c>
      <c r="P19" s="28">
        <f t="shared" si="4"/>
        <v>211.41954353640489</v>
      </c>
      <c r="R19">
        <f t="shared" si="5"/>
        <v>1.4552405508947954</v>
      </c>
      <c r="S19">
        <f t="shared" si="6"/>
        <v>1.3945517891946</v>
      </c>
    </row>
    <row r="20" spans="1:19" x14ac:dyDescent="0.25">
      <c r="A20" t="s">
        <v>83</v>
      </c>
      <c r="B20" t="s">
        <v>46</v>
      </c>
      <c r="D20" s="25">
        <v>35.83</v>
      </c>
      <c r="E20" s="27">
        <f t="shared" si="0"/>
        <v>25.080999999999996</v>
      </c>
      <c r="F20">
        <v>2.4</v>
      </c>
      <c r="G20">
        <v>0.2969</v>
      </c>
      <c r="H20">
        <v>1.9</v>
      </c>
      <c r="I20">
        <v>12</v>
      </c>
      <c r="J20">
        <v>40.200000000000003</v>
      </c>
      <c r="K20">
        <v>1.787E-2</v>
      </c>
      <c r="L20">
        <v>571.40908725433474</v>
      </c>
      <c r="M20" s="27">
        <f t="shared" si="1"/>
        <v>22.680999999999997</v>
      </c>
      <c r="N20">
        <f t="shared" si="2"/>
        <v>1.2054494856009763</v>
      </c>
      <c r="O20">
        <f t="shared" si="3"/>
        <v>0.17043392365674251</v>
      </c>
      <c r="P20" s="28">
        <f t="shared" si="4"/>
        <v>97.387492753874199</v>
      </c>
      <c r="R20">
        <f t="shared" si="5"/>
        <v>1.2190829657351829</v>
      </c>
      <c r="S20">
        <f t="shared" si="6"/>
        <v>1.1919684739908936</v>
      </c>
    </row>
    <row r="21" spans="1:19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47.442500000000003</v>
      </c>
      <c r="F21">
        <v>2.4</v>
      </c>
      <c r="G21">
        <v>0.2969</v>
      </c>
      <c r="H21">
        <v>1.9</v>
      </c>
      <c r="I21">
        <v>12</v>
      </c>
      <c r="J21">
        <v>40.200000000000003</v>
      </c>
      <c r="K21">
        <v>1.787E-2</v>
      </c>
      <c r="L21">
        <v>14824.790663991555</v>
      </c>
      <c r="M21" s="27">
        <f t="shared" si="1"/>
        <v>45.042500000000004</v>
      </c>
      <c r="N21">
        <f t="shared" si="2"/>
        <v>1.3327655820783684</v>
      </c>
      <c r="O21">
        <f t="shared" si="3"/>
        <v>0.24968050387333707</v>
      </c>
      <c r="P21" s="28">
        <f t="shared" si="4"/>
        <v>3701.4612028021547</v>
      </c>
      <c r="R21">
        <f t="shared" si="5"/>
        <v>1.3560088546134796</v>
      </c>
      <c r="S21">
        <f t="shared" si="6"/>
        <v>1.3099207211880657</v>
      </c>
    </row>
    <row r="22" spans="1:19" x14ac:dyDescent="0.25">
      <c r="A22" t="s">
        <v>83</v>
      </c>
      <c r="B22" t="s">
        <v>47</v>
      </c>
      <c r="D22" s="25">
        <v>67</v>
      </c>
      <c r="E22" s="27">
        <f t="shared" si="0"/>
        <v>46.9</v>
      </c>
      <c r="F22">
        <v>2.4</v>
      </c>
      <c r="G22">
        <v>0.2969</v>
      </c>
      <c r="H22">
        <v>1.9</v>
      </c>
      <c r="I22">
        <v>12</v>
      </c>
      <c r="J22">
        <v>40.200000000000003</v>
      </c>
      <c r="K22">
        <v>1.787E-2</v>
      </c>
      <c r="L22">
        <v>296.79396550670782</v>
      </c>
      <c r="M22" s="27">
        <f t="shared" si="1"/>
        <v>44.5</v>
      </c>
      <c r="N22">
        <f t="shared" si="2"/>
        <v>1.3298052700106429</v>
      </c>
      <c r="O22">
        <f t="shared" si="3"/>
        <v>0.24801019927376533</v>
      </c>
      <c r="P22" s="28">
        <f t="shared" si="4"/>
        <v>73.607930528569639</v>
      </c>
      <c r="R22">
        <f t="shared" si="5"/>
        <v>1.3528158441838065</v>
      </c>
      <c r="S22">
        <f t="shared" si="6"/>
        <v>1.3071860916997136</v>
      </c>
    </row>
    <row r="23" spans="1:19" x14ac:dyDescent="0.25">
      <c r="A23" t="s">
        <v>83</v>
      </c>
      <c r="B23" t="s">
        <v>48</v>
      </c>
      <c r="D23" s="25">
        <v>58.88</v>
      </c>
      <c r="E23" s="27">
        <f t="shared" si="0"/>
        <v>41.216000000000001</v>
      </c>
      <c r="F23">
        <v>2.4</v>
      </c>
      <c r="G23">
        <v>0.2969</v>
      </c>
      <c r="H23">
        <v>1.9</v>
      </c>
      <c r="I23">
        <v>12</v>
      </c>
      <c r="J23">
        <v>40.200000000000003</v>
      </c>
      <c r="K23">
        <v>1.787E-2</v>
      </c>
      <c r="L23">
        <v>1194.7478428890647</v>
      </c>
      <c r="M23" s="27">
        <f t="shared" si="1"/>
        <v>38.816000000000003</v>
      </c>
      <c r="N23">
        <f t="shared" si="2"/>
        <v>1.2984239494528127</v>
      </c>
      <c r="O23">
        <f t="shared" si="3"/>
        <v>0.22983552450536343</v>
      </c>
      <c r="P23" s="28">
        <f t="shared" si="4"/>
        <v>274.59549712205973</v>
      </c>
      <c r="R23">
        <f t="shared" si="5"/>
        <v>1.3189942449876515</v>
      </c>
      <c r="S23">
        <f t="shared" si="6"/>
        <v>1.278174456726628</v>
      </c>
    </row>
    <row r="24" spans="1:19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46.703999999999994</v>
      </c>
      <c r="F24">
        <v>2.4</v>
      </c>
      <c r="G24">
        <v>0.2969</v>
      </c>
      <c r="H24">
        <v>1.9</v>
      </c>
      <c r="I24">
        <v>12</v>
      </c>
      <c r="J24">
        <v>40.200000000000003</v>
      </c>
      <c r="K24">
        <v>1.787E-2</v>
      </c>
      <c r="L24">
        <v>12307.880990385645</v>
      </c>
      <c r="M24" s="27">
        <f t="shared" si="1"/>
        <v>44.303999999999995</v>
      </c>
      <c r="N24">
        <f t="shared" si="2"/>
        <v>1.3287342013659993</v>
      </c>
      <c r="O24">
        <f t="shared" si="3"/>
        <v>0.24740403387528187</v>
      </c>
      <c r="P24" s="28">
        <f t="shared" si="4"/>
        <v>3045.0194054783078</v>
      </c>
      <c r="R24">
        <f t="shared" si="5"/>
        <v>1.3516606884349847</v>
      </c>
      <c r="S24">
        <f t="shared" si="6"/>
        <v>1.3061965868993035</v>
      </c>
    </row>
    <row r="25" spans="1:19" x14ac:dyDescent="0.25">
      <c r="A25" t="s">
        <v>30</v>
      </c>
      <c r="B25" t="s">
        <v>62</v>
      </c>
      <c r="D25" s="25">
        <v>35.33</v>
      </c>
      <c r="E25" s="27">
        <f t="shared" si="0"/>
        <v>24.730999999999998</v>
      </c>
      <c r="F25">
        <v>2.4</v>
      </c>
      <c r="G25">
        <v>0.2969</v>
      </c>
      <c r="H25">
        <v>1.9</v>
      </c>
      <c r="I25">
        <v>12</v>
      </c>
      <c r="J25">
        <v>40.200000000000003</v>
      </c>
      <c r="K25">
        <v>1.787E-2</v>
      </c>
      <c r="L25">
        <v>5705.8846518866749</v>
      </c>
      <c r="M25" s="27">
        <f t="shared" si="1"/>
        <v>22.331</v>
      </c>
      <c r="N25">
        <f t="shared" si="2"/>
        <v>1.2033428564798676</v>
      </c>
      <c r="O25">
        <f t="shared" si="3"/>
        <v>0.16898164590822051</v>
      </c>
      <c r="P25" s="28">
        <f t="shared" si="4"/>
        <v>964.18977983826414</v>
      </c>
      <c r="R25">
        <f t="shared" si="5"/>
        <v>1.216824400634964</v>
      </c>
      <c r="S25">
        <f t="shared" si="6"/>
        <v>1.1900106781927722</v>
      </c>
    </row>
    <row r="26" spans="1:19" x14ac:dyDescent="0.25">
      <c r="A26" t="s">
        <v>30</v>
      </c>
      <c r="B26" t="s">
        <v>65</v>
      </c>
      <c r="D26" s="25">
        <v>36.4</v>
      </c>
      <c r="E26" s="27">
        <f t="shared" si="0"/>
        <v>25.479999999999997</v>
      </c>
      <c r="F26">
        <v>2.4</v>
      </c>
      <c r="G26">
        <v>0.2969</v>
      </c>
      <c r="H26">
        <v>1.9</v>
      </c>
      <c r="I26">
        <v>12</v>
      </c>
      <c r="J26">
        <v>40.200000000000003</v>
      </c>
      <c r="K26">
        <v>1.787E-2</v>
      </c>
      <c r="L26">
        <v>220.17030812830691</v>
      </c>
      <c r="M26" s="27">
        <f t="shared" si="1"/>
        <v>23.08</v>
      </c>
      <c r="N26">
        <f t="shared" si="2"/>
        <v>1.2078441277871745</v>
      </c>
      <c r="O26">
        <f t="shared" si="3"/>
        <v>0.17207860104263159</v>
      </c>
      <c r="P26" s="28">
        <f t="shared" si="4"/>
        <v>37.886598613844193</v>
      </c>
      <c r="R26">
        <f t="shared" si="5"/>
        <v>1.2216506047078883</v>
      </c>
      <c r="S26">
        <f t="shared" si="6"/>
        <v>1.1941936846818804</v>
      </c>
    </row>
    <row r="27" spans="1:19" x14ac:dyDescent="0.25">
      <c r="A27" t="s">
        <v>30</v>
      </c>
      <c r="B27" t="s">
        <v>63</v>
      </c>
      <c r="D27" s="25">
        <v>55.59</v>
      </c>
      <c r="E27" s="27">
        <f t="shared" si="0"/>
        <v>38.912999999999997</v>
      </c>
      <c r="F27">
        <v>2.4</v>
      </c>
      <c r="G27">
        <v>0.2969</v>
      </c>
      <c r="H27">
        <v>1.9</v>
      </c>
      <c r="I27">
        <v>12</v>
      </c>
      <c r="J27">
        <v>40.200000000000003</v>
      </c>
      <c r="K27">
        <v>1.787E-2</v>
      </c>
      <c r="L27">
        <v>19373.998224463845</v>
      </c>
      <c r="M27" s="27">
        <f t="shared" si="1"/>
        <v>36.512999999999998</v>
      </c>
      <c r="N27">
        <f t="shared" si="2"/>
        <v>1.2855249795064774</v>
      </c>
      <c r="O27">
        <f t="shared" si="3"/>
        <v>0.22210768678807979</v>
      </c>
      <c r="P27" s="28">
        <f t="shared" si="4"/>
        <v>4303.1139294720297</v>
      </c>
      <c r="R27">
        <f t="shared" si="5"/>
        <v>1.3051064183882966</v>
      </c>
      <c r="S27">
        <f t="shared" si="6"/>
        <v>1.2662373348649443</v>
      </c>
    </row>
    <row r="28" spans="1:19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32.994500000000002</v>
      </c>
      <c r="F28">
        <v>2.4</v>
      </c>
      <c r="G28">
        <v>0.2969</v>
      </c>
      <c r="H28">
        <v>1.9</v>
      </c>
      <c r="I28">
        <v>12</v>
      </c>
      <c r="J28">
        <v>40.200000000000003</v>
      </c>
      <c r="K28">
        <v>1.787E-2</v>
      </c>
      <c r="L28">
        <v>5476.0094872784994</v>
      </c>
      <c r="M28" s="27">
        <f t="shared" si="1"/>
        <v>30.594500000000004</v>
      </c>
      <c r="N28">
        <f t="shared" si="2"/>
        <v>1.2518750095983953</v>
      </c>
      <c r="O28">
        <f t="shared" si="3"/>
        <v>0.20119820882054146</v>
      </c>
      <c r="P28" s="28">
        <f t="shared" si="4"/>
        <v>1101.7633003247256</v>
      </c>
      <c r="R28">
        <f t="shared" si="5"/>
        <v>1.268916456318389</v>
      </c>
      <c r="S28">
        <f t="shared" si="6"/>
        <v>1.2350624281475564</v>
      </c>
    </row>
    <row r="29" spans="1:19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41.877499999999998</v>
      </c>
      <c r="F29">
        <v>2.4</v>
      </c>
      <c r="G29">
        <v>0.2969</v>
      </c>
      <c r="H29">
        <v>1.9</v>
      </c>
      <c r="I29">
        <v>12</v>
      </c>
      <c r="J29">
        <v>40.200000000000003</v>
      </c>
      <c r="K29">
        <v>1.787E-2</v>
      </c>
      <c r="L29">
        <v>4651.2337781512415</v>
      </c>
      <c r="M29" s="27">
        <f t="shared" si="1"/>
        <v>39.477499999999999</v>
      </c>
      <c r="N29">
        <f t="shared" si="2"/>
        <v>1.3021095260376867</v>
      </c>
      <c r="O29">
        <f t="shared" si="3"/>
        <v>0.232015448774885</v>
      </c>
      <c r="P29" s="28">
        <f t="shared" si="4"/>
        <v>1079.1580923946642</v>
      </c>
      <c r="R29">
        <f t="shared" si="5"/>
        <v>1.3229638932206202</v>
      </c>
      <c r="S29">
        <f t="shared" si="6"/>
        <v>1.2815838939266846</v>
      </c>
    </row>
    <row r="30" spans="1:19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30.796500000000002</v>
      </c>
      <c r="F30">
        <v>2.4</v>
      </c>
      <c r="G30">
        <v>0.2969</v>
      </c>
      <c r="H30">
        <v>1.9</v>
      </c>
      <c r="I30">
        <v>12</v>
      </c>
      <c r="J30">
        <v>40.200000000000003</v>
      </c>
      <c r="K30">
        <v>1.787E-2</v>
      </c>
      <c r="L30">
        <v>4026.9479592426387</v>
      </c>
      <c r="M30" s="27">
        <f t="shared" si="1"/>
        <v>28.396500000000003</v>
      </c>
      <c r="N30">
        <f t="shared" si="2"/>
        <v>1.239173212189991</v>
      </c>
      <c r="O30">
        <f t="shared" si="3"/>
        <v>0.19301031513366895</v>
      </c>
      <c r="P30" s="28">
        <f t="shared" si="4"/>
        <v>777.24249464030675</v>
      </c>
      <c r="R30">
        <f t="shared" si="5"/>
        <v>1.2552710232103994</v>
      </c>
      <c r="S30">
        <f t="shared" si="6"/>
        <v>1.2232818422606753</v>
      </c>
    </row>
    <row r="31" spans="1:19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25.041449999999998</v>
      </c>
      <c r="F31">
        <v>2.4</v>
      </c>
      <c r="G31">
        <v>0.2969</v>
      </c>
      <c r="H31">
        <v>1.9</v>
      </c>
      <c r="I31">
        <v>12</v>
      </c>
      <c r="J31">
        <v>40.200000000000003</v>
      </c>
      <c r="K31">
        <v>1.787E-2</v>
      </c>
      <c r="L31">
        <v>14511.234898993504</v>
      </c>
      <c r="M31" s="27">
        <f t="shared" si="1"/>
        <v>22.641449999999999</v>
      </c>
      <c r="N31">
        <f t="shared" si="2"/>
        <v>1.2052117251409817</v>
      </c>
      <c r="O31">
        <f t="shared" si="3"/>
        <v>0.1702702694142614</v>
      </c>
      <c r="P31" s="28">
        <f t="shared" si="4"/>
        <v>2470.8318757852562</v>
      </c>
      <c r="R31">
        <f t="shared" si="5"/>
        <v>1.2188280454253342</v>
      </c>
      <c r="S31">
        <f t="shared" si="6"/>
        <v>1.1917475216205828</v>
      </c>
    </row>
    <row r="32" spans="1:19" x14ac:dyDescent="0.25">
      <c r="A32" t="s">
        <v>34</v>
      </c>
      <c r="B32" t="s">
        <v>66</v>
      </c>
      <c r="D32" s="24">
        <v>36</v>
      </c>
      <c r="E32" s="27">
        <f t="shared" si="0"/>
        <v>25.2</v>
      </c>
      <c r="F32">
        <v>2.4</v>
      </c>
      <c r="G32">
        <v>0.2969</v>
      </c>
      <c r="H32">
        <v>1.9</v>
      </c>
      <c r="I32">
        <v>12</v>
      </c>
      <c r="J32">
        <v>40.200000000000003</v>
      </c>
      <c r="K32">
        <v>1.787E-2</v>
      </c>
      <c r="L32">
        <v>2704.7439550012946</v>
      </c>
      <c r="M32" s="27">
        <f t="shared" si="1"/>
        <v>22.8</v>
      </c>
      <c r="N32">
        <f t="shared" si="2"/>
        <v>1.2061644350551206</v>
      </c>
      <c r="O32">
        <f t="shared" si="3"/>
        <v>0.1709256458433871</v>
      </c>
      <c r="P32" s="28">
        <f t="shared" si="4"/>
        <v>462.31010734959341</v>
      </c>
      <c r="R32">
        <f t="shared" si="5"/>
        <v>1.21984953335848</v>
      </c>
      <c r="S32">
        <f t="shared" si="6"/>
        <v>1.1926328654538272</v>
      </c>
    </row>
    <row r="33" spans="1:19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33.346249999999998</v>
      </c>
      <c r="F33">
        <v>2.4</v>
      </c>
      <c r="G33">
        <v>0.2969</v>
      </c>
      <c r="H33">
        <v>1.9</v>
      </c>
      <c r="I33">
        <v>12</v>
      </c>
      <c r="J33">
        <v>40.200000000000003</v>
      </c>
      <c r="K33">
        <v>1.787E-2</v>
      </c>
      <c r="L33">
        <v>15327.12246608319</v>
      </c>
      <c r="M33" s="27">
        <f t="shared" si="1"/>
        <v>30.946249999999999</v>
      </c>
      <c r="N33">
        <f t="shared" si="2"/>
        <v>1.2538965090306615</v>
      </c>
      <c r="O33">
        <f t="shared" si="3"/>
        <v>0.20248601635149222</v>
      </c>
      <c r="P33" s="28">
        <f t="shared" si="4"/>
        <v>3103.5279702886446</v>
      </c>
      <c r="R33">
        <f t="shared" si="5"/>
        <v>1.2710889069375542</v>
      </c>
      <c r="S33">
        <f t="shared" si="6"/>
        <v>1.2369366507550845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3" workbookViewId="0">
      <selection activeCell="A27" sqref="A27:XFD27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93</v>
      </c>
      <c r="M2" t="s">
        <v>103</v>
      </c>
      <c r="N2" t="s">
        <v>98</v>
      </c>
      <c r="O2" t="s">
        <v>101</v>
      </c>
      <c r="P2" t="s">
        <v>102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AVERAGE(C3:D3)*0.7</f>
        <v>44.66</v>
      </c>
      <c r="F3">
        <v>2.4</v>
      </c>
      <c r="G3">
        <v>0.29420000000000002</v>
      </c>
      <c r="H3">
        <v>6.2</v>
      </c>
      <c r="I3">
        <v>9.3000000000000007</v>
      </c>
      <c r="J3">
        <v>29.8</v>
      </c>
      <c r="K3">
        <v>6.1469999999999997E-2</v>
      </c>
      <c r="L3">
        <v>183.18554732228262</v>
      </c>
      <c r="M3" s="27">
        <f>E3-F3</f>
        <v>42.26</v>
      </c>
      <c r="N3">
        <f>EXP(G3*LOG(M3/H3+1)/(1+EXP(-(M3-I3)/J3)))</f>
        <v>1.2182359173309727</v>
      </c>
      <c r="O3">
        <f>(N3-1)/N3</f>
        <v>0.17914093175737647</v>
      </c>
      <c r="P3" s="28">
        <f>O3*L3</f>
        <v>32.816029631798685</v>
      </c>
      <c r="Q3">
        <f>EXP((G3+K3)*LOG(M3/H3+1)/(1+EXP(-(M3-I3)/J3)))</f>
        <v>1.2695332364444614</v>
      </c>
      <c r="R3">
        <f>EXP((G3-K3)*LOG(M3/H3+1)/(1+EXP(-(M3-I3)/J3)))</f>
        <v>1.1690113402873179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AVERAGE(C4:D4)*0.7</f>
        <v>84.93932776156565</v>
      </c>
      <c r="F4">
        <v>2.4</v>
      </c>
      <c r="G4">
        <v>0.29420000000000002</v>
      </c>
      <c r="H4">
        <v>6.2</v>
      </c>
      <c r="I4">
        <v>9.3000000000000007</v>
      </c>
      <c r="J4">
        <v>29.8</v>
      </c>
      <c r="K4">
        <v>6.1469999999999997E-2</v>
      </c>
      <c r="L4">
        <v>1575.9094378646521</v>
      </c>
      <c r="M4" s="27">
        <f t="shared" ref="M4:M33" si="1">E4-F4</f>
        <v>82.539327761565644</v>
      </c>
      <c r="N4">
        <f t="shared" ref="N4:N33" si="2">EXP(G4*LOG(M4/H4+1)/(1+EXP(-(M4-I4)/J4)))</f>
        <v>1.3677877190747132</v>
      </c>
      <c r="O4">
        <f t="shared" ref="O4:O33" si="3">(N4-1)/N4</f>
        <v>0.26889239751583366</v>
      </c>
      <c r="P4" s="28">
        <f t="shared" ref="P4:P33" si="4">O4*L4</f>
        <v>423.75006701525598</v>
      </c>
      <c r="Q4">
        <f t="shared" ref="Q4:Q33" si="5">EXP((G4+K4)*LOG(M4/H4+1)/(1+EXP(-(M4-I4)/J4)))</f>
        <v>1.4602875373199908</v>
      </c>
      <c r="R4">
        <f t="shared" ref="R4:R33" si="6">EXP((G4-K4)*LOG(M4/H4+1)/(1+EXP(-(M4-I4)/J4)))</f>
        <v>1.2811471690603433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29.25747888888889</v>
      </c>
      <c r="F5">
        <v>2.4</v>
      </c>
      <c r="G5">
        <v>0.29420000000000002</v>
      </c>
      <c r="H5">
        <v>6.2</v>
      </c>
      <c r="I5">
        <v>9.3000000000000007</v>
      </c>
      <c r="J5">
        <v>29.8</v>
      </c>
      <c r="K5">
        <v>6.1469999999999997E-2</v>
      </c>
      <c r="L5">
        <v>50.278493435341431</v>
      </c>
      <c r="M5" s="27">
        <f t="shared" si="1"/>
        <v>26.857478888888892</v>
      </c>
      <c r="N5">
        <f t="shared" si="2"/>
        <v>1.1474495087997996</v>
      </c>
      <c r="O5">
        <f t="shared" si="3"/>
        <v>0.12850195818553067</v>
      </c>
      <c r="P5" s="28">
        <f t="shared" si="4"/>
        <v>6.4608848610597231</v>
      </c>
      <c r="Q5">
        <f t="shared" si="5"/>
        <v>1.1809031727972292</v>
      </c>
      <c r="R5">
        <f t="shared" si="6"/>
        <v>1.1149435496274842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50.392053140096635</v>
      </c>
      <c r="F6">
        <v>2.4</v>
      </c>
      <c r="G6">
        <v>0.29420000000000002</v>
      </c>
      <c r="H6">
        <v>6.2</v>
      </c>
      <c r="I6">
        <v>9.3000000000000007</v>
      </c>
      <c r="J6">
        <v>29.8</v>
      </c>
      <c r="K6">
        <v>6.1469999999999997E-2</v>
      </c>
      <c r="L6">
        <v>148.21375181597293</v>
      </c>
      <c r="M6" s="27">
        <f t="shared" si="1"/>
        <v>47.992053140096637</v>
      </c>
      <c r="N6">
        <f t="shared" si="2"/>
        <v>1.2430934521497325</v>
      </c>
      <c r="O6">
        <f t="shared" si="3"/>
        <v>0.19555525107894428</v>
      </c>
      <c r="P6" s="28">
        <f t="shared" si="4"/>
        <v>28.983977449724918</v>
      </c>
      <c r="Q6">
        <f t="shared" si="5"/>
        <v>1.3009162868426736</v>
      </c>
      <c r="R6">
        <f t="shared" si="6"/>
        <v>1.1878407138155984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47.403999999999996</v>
      </c>
      <c r="F7">
        <v>2.4</v>
      </c>
      <c r="G7">
        <v>0.29420000000000002</v>
      </c>
      <c r="H7">
        <v>6.2</v>
      </c>
      <c r="I7">
        <v>9.3000000000000007</v>
      </c>
      <c r="J7">
        <v>29.8</v>
      </c>
      <c r="K7">
        <v>6.1469999999999997E-2</v>
      </c>
      <c r="L7">
        <v>182.38653581120749</v>
      </c>
      <c r="M7" s="27">
        <f t="shared" si="1"/>
        <v>45.003999999999998</v>
      </c>
      <c r="N7">
        <f t="shared" si="2"/>
        <v>1.2302576463061115</v>
      </c>
      <c r="O7">
        <f t="shared" si="3"/>
        <v>0.187162133881035</v>
      </c>
      <c r="P7" s="28">
        <f t="shared" si="4"/>
        <v>34.135853233595405</v>
      </c>
      <c r="Q7">
        <f t="shared" si="5"/>
        <v>1.2846943293650637</v>
      </c>
      <c r="R7">
        <f t="shared" si="6"/>
        <v>1.1781276228117927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62.989499999999992</v>
      </c>
      <c r="F8">
        <v>2.4</v>
      </c>
      <c r="G8">
        <v>0.29420000000000002</v>
      </c>
      <c r="H8">
        <v>6.2</v>
      </c>
      <c r="I8">
        <v>9.3000000000000007</v>
      </c>
      <c r="J8">
        <v>29.8</v>
      </c>
      <c r="K8">
        <v>6.1469999999999997E-2</v>
      </c>
      <c r="L8">
        <v>323.2616895662544</v>
      </c>
      <c r="M8" s="27">
        <f t="shared" si="1"/>
        <v>60.589499999999994</v>
      </c>
      <c r="N8">
        <f t="shared" si="2"/>
        <v>1.2938561988498747</v>
      </c>
      <c r="O8">
        <f t="shared" si="3"/>
        <v>0.22711658305697899</v>
      </c>
      <c r="P8" s="28">
        <f t="shared" si="4"/>
        <v>73.418090367513571</v>
      </c>
      <c r="Q8">
        <f t="shared" si="5"/>
        <v>1.3654110641479333</v>
      </c>
      <c r="R8">
        <f t="shared" si="6"/>
        <v>1.2260511923908599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66.293500000000009</v>
      </c>
      <c r="F9">
        <v>2.4</v>
      </c>
      <c r="G9">
        <v>0.29420000000000002</v>
      </c>
      <c r="H9">
        <v>6.2</v>
      </c>
      <c r="I9">
        <v>9.3000000000000007</v>
      </c>
      <c r="J9">
        <v>29.8</v>
      </c>
      <c r="K9">
        <v>6.1469999999999997E-2</v>
      </c>
      <c r="L9">
        <v>111.38396316603044</v>
      </c>
      <c r="M9" s="27">
        <f t="shared" si="1"/>
        <v>63.89350000000001</v>
      </c>
      <c r="N9">
        <f t="shared" si="2"/>
        <v>1.3061887989740186</v>
      </c>
      <c r="O9">
        <f t="shared" si="3"/>
        <v>0.23441389117294753</v>
      </c>
      <c r="P9" s="28">
        <f t="shared" si="4"/>
        <v>26.109948220013457</v>
      </c>
      <c r="Q9">
        <f t="shared" si="5"/>
        <v>1.3811606009119126</v>
      </c>
      <c r="R9">
        <f t="shared" si="6"/>
        <v>1.2352865969668667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22.864308739999998</v>
      </c>
      <c r="F10">
        <v>2.4</v>
      </c>
      <c r="G10">
        <v>0.29420000000000002</v>
      </c>
      <c r="H10">
        <v>6.2</v>
      </c>
      <c r="I10">
        <v>9.3000000000000007</v>
      </c>
      <c r="J10">
        <v>29.8</v>
      </c>
      <c r="K10">
        <v>6.1469999999999997E-2</v>
      </c>
      <c r="L10">
        <v>84.500162113869351</v>
      </c>
      <c r="M10" s="27">
        <f t="shared" si="1"/>
        <v>20.46430874</v>
      </c>
      <c r="N10">
        <f t="shared" si="2"/>
        <v>1.1167796666384482</v>
      </c>
      <c r="O10">
        <f t="shared" si="3"/>
        <v>0.10456822426751347</v>
      </c>
      <c r="P10" s="28">
        <f t="shared" si="4"/>
        <v>8.8360319025643346</v>
      </c>
      <c r="Q10">
        <f t="shared" si="5"/>
        <v>1.1428515009706206</v>
      </c>
      <c r="R10">
        <f t="shared" si="6"/>
        <v>1.0913026082197406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24.991842679999994</v>
      </c>
      <c r="F11">
        <v>2.4</v>
      </c>
      <c r="G11">
        <v>0.29420000000000002</v>
      </c>
      <c r="H11">
        <v>6.2</v>
      </c>
      <c r="I11">
        <v>9.3000000000000007</v>
      </c>
      <c r="J11">
        <v>29.8</v>
      </c>
      <c r="K11">
        <v>6.1469999999999997E-2</v>
      </c>
      <c r="L11">
        <v>31.333964367040224</v>
      </c>
      <c r="M11" s="27">
        <f t="shared" si="1"/>
        <v>22.591842679999996</v>
      </c>
      <c r="N11">
        <f t="shared" si="2"/>
        <v>1.1270680284716019</v>
      </c>
      <c r="O11">
        <f t="shared" si="3"/>
        <v>0.11274211073480342</v>
      </c>
      <c r="P11" s="28">
        <f t="shared" si="4"/>
        <v>3.5326572804292335</v>
      </c>
      <c r="Q11">
        <f t="shared" si="5"/>
        <v>1.155592100591075</v>
      </c>
      <c r="R11">
        <f t="shared" si="6"/>
        <v>1.0992480306443129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29.049999999999997</v>
      </c>
      <c r="F12">
        <v>2.4</v>
      </c>
      <c r="G12">
        <v>0.29420000000000002</v>
      </c>
      <c r="H12">
        <v>6.2</v>
      </c>
      <c r="I12">
        <v>9.3000000000000007</v>
      </c>
      <c r="J12">
        <v>29.8</v>
      </c>
      <c r="K12">
        <v>6.1469999999999997E-2</v>
      </c>
      <c r="L12">
        <v>89.803128411491002</v>
      </c>
      <c r="M12" s="27">
        <f t="shared" si="1"/>
        <v>26.65</v>
      </c>
      <c r="N12">
        <f t="shared" si="2"/>
        <v>1.1464652418145056</v>
      </c>
      <c r="O12">
        <f t="shared" si="3"/>
        <v>0.12775375691520807</v>
      </c>
      <c r="P12" s="28">
        <f t="shared" si="4"/>
        <v>11.472687037306837</v>
      </c>
      <c r="Q12">
        <f t="shared" si="5"/>
        <v>1.1796786714683349</v>
      </c>
      <c r="R12">
        <f t="shared" si="6"/>
        <v>1.1141869243535556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30.5669</v>
      </c>
      <c r="F13">
        <v>2.4</v>
      </c>
      <c r="G13">
        <v>0.29420000000000002</v>
      </c>
      <c r="H13">
        <v>6.2</v>
      </c>
      <c r="I13">
        <v>9.3000000000000007</v>
      </c>
      <c r="J13">
        <v>29.8</v>
      </c>
      <c r="K13">
        <v>6.1469999999999997E-2</v>
      </c>
      <c r="L13">
        <v>154.73169694325222</v>
      </c>
      <c r="M13" s="27">
        <f t="shared" si="1"/>
        <v>28.166900000000002</v>
      </c>
      <c r="N13">
        <f t="shared" si="2"/>
        <v>1.1536448639442216</v>
      </c>
      <c r="O13">
        <f t="shared" si="3"/>
        <v>0.13318211587136256</v>
      </c>
      <c r="P13" s="28">
        <f t="shared" si="4"/>
        <v>20.60749479126877</v>
      </c>
      <c r="Q13">
        <f t="shared" si="5"/>
        <v>1.1886156879236203</v>
      </c>
      <c r="R13">
        <f t="shared" si="6"/>
        <v>1.1197029331068398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102.55699999999999</v>
      </c>
      <c r="F14">
        <v>2.4</v>
      </c>
      <c r="G14">
        <v>0.29420000000000002</v>
      </c>
      <c r="H14">
        <v>6.2</v>
      </c>
      <c r="I14">
        <v>9.3000000000000007</v>
      </c>
      <c r="J14">
        <v>29.8</v>
      </c>
      <c r="K14">
        <v>6.1469999999999997E-2</v>
      </c>
      <c r="L14">
        <v>48.041684895296747</v>
      </c>
      <c r="M14" s="27">
        <f t="shared" si="1"/>
        <v>100.15699999999998</v>
      </c>
      <c r="N14">
        <f t="shared" si="2"/>
        <v>1.4144131583107993</v>
      </c>
      <c r="O14">
        <f t="shared" si="3"/>
        <v>0.29299300269924189</v>
      </c>
      <c r="P14" s="28">
        <f t="shared" si="4"/>
        <v>14.075877512203808</v>
      </c>
      <c r="Q14">
        <f t="shared" si="5"/>
        <v>1.5206792564753471</v>
      </c>
      <c r="R14">
        <f t="shared" si="6"/>
        <v>1.3155730071834268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76.167134787802652</v>
      </c>
      <c r="F15">
        <v>2.4</v>
      </c>
      <c r="G15">
        <v>0.29420000000000002</v>
      </c>
      <c r="H15">
        <v>6.2</v>
      </c>
      <c r="I15">
        <v>9.3000000000000007</v>
      </c>
      <c r="J15">
        <v>29.8</v>
      </c>
      <c r="K15">
        <v>6.1469999999999997E-2</v>
      </c>
      <c r="L15">
        <v>185.59710903441785</v>
      </c>
      <c r="M15" s="27">
        <f t="shared" si="1"/>
        <v>73.767134787802647</v>
      </c>
      <c r="N15">
        <f t="shared" si="2"/>
        <v>1.3404871549807804</v>
      </c>
      <c r="O15">
        <f t="shared" si="3"/>
        <v>0.25400254953257068</v>
      </c>
      <c r="P15" s="28">
        <f t="shared" si="4"/>
        <v>47.142138880616642</v>
      </c>
      <c r="Q15">
        <f t="shared" si="5"/>
        <v>1.4251246507914364</v>
      </c>
      <c r="R15">
        <f t="shared" si="6"/>
        <v>1.2608762410155234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96.945695522388036</v>
      </c>
      <c r="F16">
        <v>2.4</v>
      </c>
      <c r="G16">
        <v>0.29420000000000002</v>
      </c>
      <c r="H16">
        <v>6.2</v>
      </c>
      <c r="I16">
        <v>9.3000000000000007</v>
      </c>
      <c r="J16">
        <v>29.8</v>
      </c>
      <c r="K16">
        <v>6.1469999999999997E-2</v>
      </c>
      <c r="L16">
        <v>98.219445577104395</v>
      </c>
      <c r="M16" s="27">
        <f t="shared" si="1"/>
        <v>94.54569552238803</v>
      </c>
      <c r="N16">
        <f t="shared" si="2"/>
        <v>1.4006588902053749</v>
      </c>
      <c r="O16">
        <f t="shared" si="3"/>
        <v>0.28605029604790311</v>
      </c>
      <c r="P16" s="28">
        <f t="shared" si="4"/>
        <v>28.095701484991618</v>
      </c>
      <c r="Q16">
        <f t="shared" si="5"/>
        <v>1.5028201048811802</v>
      </c>
      <c r="R16">
        <f t="shared" si="6"/>
        <v>1.3054425611816423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135.59349999999998</v>
      </c>
      <c r="F17">
        <v>2.4</v>
      </c>
      <c r="G17">
        <v>0.29420000000000002</v>
      </c>
      <c r="H17">
        <v>6.2</v>
      </c>
      <c r="I17">
        <v>9.3000000000000007</v>
      </c>
      <c r="J17">
        <v>29.8</v>
      </c>
      <c r="K17">
        <v>6.1469999999999997E-2</v>
      </c>
      <c r="L17">
        <v>44.358915752229052</v>
      </c>
      <c r="M17" s="27">
        <f t="shared" si="1"/>
        <v>133.19349999999997</v>
      </c>
      <c r="N17">
        <f t="shared" si="2"/>
        <v>1.479327351559339</v>
      </c>
      <c r="O17">
        <f t="shared" si="3"/>
        <v>0.32401709537384443</v>
      </c>
      <c r="P17" s="28">
        <f t="shared" si="4"/>
        <v>14.37304703597033</v>
      </c>
      <c r="Q17">
        <f t="shared" si="5"/>
        <v>1.6054523998302346</v>
      </c>
      <c r="R17">
        <f t="shared" si="6"/>
        <v>1.3631107426809896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71.473499999999987</v>
      </c>
      <c r="F18">
        <v>2.4</v>
      </c>
      <c r="G18">
        <v>0.29420000000000002</v>
      </c>
      <c r="H18">
        <v>6.2</v>
      </c>
      <c r="I18">
        <v>9.3000000000000007</v>
      </c>
      <c r="J18">
        <v>29.8</v>
      </c>
      <c r="K18">
        <v>6.1469999999999997E-2</v>
      </c>
      <c r="L18">
        <v>145.28215123395506</v>
      </c>
      <c r="M18" s="27">
        <f t="shared" si="1"/>
        <v>69.073499999999981</v>
      </c>
      <c r="N18">
        <f t="shared" si="2"/>
        <v>1.324661446476221</v>
      </c>
      <c r="O18">
        <f t="shared" si="3"/>
        <v>0.24509013026676699</v>
      </c>
      <c r="P18" s="28">
        <f t="shared" si="4"/>
        <v>35.607221371366187</v>
      </c>
      <c r="Q18">
        <f t="shared" si="5"/>
        <v>1.4048094896180241</v>
      </c>
      <c r="R18">
        <f t="shared" si="6"/>
        <v>1.2490860581085586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64.97399999999999</v>
      </c>
      <c r="F19">
        <v>2.4</v>
      </c>
      <c r="G19">
        <v>0.29420000000000002</v>
      </c>
      <c r="H19">
        <v>6.2</v>
      </c>
      <c r="I19">
        <v>9.3000000000000007</v>
      </c>
      <c r="J19">
        <v>29.8</v>
      </c>
      <c r="K19">
        <v>6.1469999999999997E-2</v>
      </c>
      <c r="L19">
        <v>35.345788605105902</v>
      </c>
      <c r="M19" s="27">
        <f t="shared" si="1"/>
        <v>62.573999999999991</v>
      </c>
      <c r="N19">
        <f t="shared" si="2"/>
        <v>1.3013146190573517</v>
      </c>
      <c r="O19">
        <f t="shared" si="3"/>
        <v>0.23154632603422101</v>
      </c>
      <c r="P19" s="28">
        <f t="shared" si="4"/>
        <v>8.1841874922945053</v>
      </c>
      <c r="Q19">
        <f t="shared" si="5"/>
        <v>1.3749322246164692</v>
      </c>
      <c r="R19">
        <f t="shared" si="6"/>
        <v>1.2316387000419253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25.080999999999996</v>
      </c>
      <c r="F20">
        <v>2.4</v>
      </c>
      <c r="G20">
        <v>0.29420000000000002</v>
      </c>
      <c r="H20">
        <v>6.2</v>
      </c>
      <c r="I20">
        <v>9.3000000000000007</v>
      </c>
      <c r="J20">
        <v>29.8</v>
      </c>
      <c r="K20">
        <v>6.1469999999999997E-2</v>
      </c>
      <c r="L20">
        <v>63.346383461916488</v>
      </c>
      <c r="M20" s="27">
        <f t="shared" si="1"/>
        <v>22.680999999999997</v>
      </c>
      <c r="N20">
        <f t="shared" si="2"/>
        <v>1.1274972688444349</v>
      </c>
      <c r="O20">
        <f t="shared" si="3"/>
        <v>0.11307989151504205</v>
      </c>
      <c r="P20" s="28">
        <f t="shared" si="4"/>
        <v>7.1632021697437702</v>
      </c>
      <c r="Q20">
        <f t="shared" si="5"/>
        <v>1.156124180476414</v>
      </c>
      <c r="R20">
        <f t="shared" si="6"/>
        <v>1.099579191162497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47.442500000000003</v>
      </c>
      <c r="F21">
        <v>2.4</v>
      </c>
      <c r="G21">
        <v>0.29420000000000002</v>
      </c>
      <c r="H21">
        <v>6.2</v>
      </c>
      <c r="I21">
        <v>9.3000000000000007</v>
      </c>
      <c r="J21">
        <v>29.8</v>
      </c>
      <c r="K21">
        <v>6.1469999999999997E-2</v>
      </c>
      <c r="L21">
        <v>1073.8274098167346</v>
      </c>
      <c r="M21" s="27">
        <f t="shared" si="1"/>
        <v>45.042500000000004</v>
      </c>
      <c r="N21">
        <f t="shared" si="2"/>
        <v>1.2304247669011703</v>
      </c>
      <c r="O21">
        <f t="shared" si="3"/>
        <v>0.18727253636278471</v>
      </c>
      <c r="P21" s="28">
        <f t="shared" si="4"/>
        <v>201.09838265225935</v>
      </c>
      <c r="Q21">
        <f t="shared" si="5"/>
        <v>1.2849053108948842</v>
      </c>
      <c r="R21">
        <f t="shared" si="6"/>
        <v>1.1782542216666521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46.9</v>
      </c>
      <c r="F22">
        <v>2.4</v>
      </c>
      <c r="G22">
        <v>0.29420000000000002</v>
      </c>
      <c r="H22">
        <v>6.2</v>
      </c>
      <c r="I22">
        <v>9.3000000000000007</v>
      </c>
      <c r="J22">
        <v>29.8</v>
      </c>
      <c r="K22">
        <v>6.1469999999999997E-2</v>
      </c>
      <c r="L22">
        <v>21.498144726145789</v>
      </c>
      <c r="M22" s="27">
        <f t="shared" si="1"/>
        <v>44.5</v>
      </c>
      <c r="N22">
        <f t="shared" si="2"/>
        <v>1.2280658376853617</v>
      </c>
      <c r="O22">
        <f t="shared" si="3"/>
        <v>0.18571140950815507</v>
      </c>
      <c r="P22" s="28">
        <f t="shared" si="4"/>
        <v>3.9924507589028448</v>
      </c>
      <c r="Q22">
        <f t="shared" si="5"/>
        <v>1.2819278333160313</v>
      </c>
      <c r="R22">
        <f t="shared" si="6"/>
        <v>1.1764669293345851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41.216000000000001</v>
      </c>
      <c r="F23">
        <v>2.4</v>
      </c>
      <c r="G23">
        <v>0.29420000000000002</v>
      </c>
      <c r="H23">
        <v>6.2</v>
      </c>
      <c r="I23">
        <v>9.3000000000000007</v>
      </c>
      <c r="J23">
        <v>29.8</v>
      </c>
      <c r="K23">
        <v>6.1469999999999997E-2</v>
      </c>
      <c r="L23">
        <v>136.19448758911247</v>
      </c>
      <c r="M23" s="27">
        <f t="shared" si="1"/>
        <v>38.816000000000003</v>
      </c>
      <c r="N23">
        <f t="shared" si="2"/>
        <v>1.20285834228067</v>
      </c>
      <c r="O23">
        <f t="shared" si="3"/>
        <v>0.16864690974004642</v>
      </c>
      <c r="P23" s="28">
        <f t="shared" si="4"/>
        <v>22.968779455532925</v>
      </c>
      <c r="Q23">
        <f t="shared" si="5"/>
        <v>1.2501855030501792</v>
      </c>
      <c r="R23">
        <f t="shared" si="6"/>
        <v>1.1573228037472516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46.703999999999994</v>
      </c>
      <c r="F24">
        <v>2.4</v>
      </c>
      <c r="G24">
        <v>0.29420000000000002</v>
      </c>
      <c r="H24">
        <v>6.2</v>
      </c>
      <c r="I24">
        <v>9.3000000000000007</v>
      </c>
      <c r="J24">
        <v>29.8</v>
      </c>
      <c r="K24">
        <v>6.1469999999999997E-2</v>
      </c>
      <c r="L24">
        <v>519.41000792136936</v>
      </c>
      <c r="M24" s="27">
        <f t="shared" si="1"/>
        <v>44.303999999999995</v>
      </c>
      <c r="N24">
        <f t="shared" si="2"/>
        <v>1.2272114507038387</v>
      </c>
      <c r="O24">
        <f t="shared" si="3"/>
        <v>0.18514450021919765</v>
      </c>
      <c r="P24" s="28">
        <f t="shared" si="4"/>
        <v>96.165906325451417</v>
      </c>
      <c r="Q24">
        <f t="shared" si="5"/>
        <v>1.280849707256694</v>
      </c>
      <c r="R24">
        <f t="shared" si="6"/>
        <v>1.1758194081679207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24.730999999999998</v>
      </c>
      <c r="F25">
        <v>2.4</v>
      </c>
      <c r="G25">
        <v>0.29420000000000002</v>
      </c>
      <c r="H25">
        <v>6.2</v>
      </c>
      <c r="I25">
        <v>9.3000000000000007</v>
      </c>
      <c r="J25">
        <v>29.8</v>
      </c>
      <c r="K25">
        <v>6.1469999999999997E-2</v>
      </c>
      <c r="L25">
        <v>240.79641284718139</v>
      </c>
      <c r="M25" s="27">
        <f t="shared" si="1"/>
        <v>22.331</v>
      </c>
      <c r="N25">
        <f t="shared" si="2"/>
        <v>1.1258113779378303</v>
      </c>
      <c r="O25">
        <f t="shared" si="3"/>
        <v>0.11175173781622398</v>
      </c>
      <c r="P25" s="28">
        <f t="shared" si="4"/>
        <v>26.909417595585442</v>
      </c>
      <c r="Q25">
        <f t="shared" si="5"/>
        <v>1.154034619022716</v>
      </c>
      <c r="R25">
        <f t="shared" si="6"/>
        <v>1.0982783686052728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25.479999999999997</v>
      </c>
      <c r="F26">
        <v>2.4</v>
      </c>
      <c r="G26">
        <v>0.29420000000000002</v>
      </c>
      <c r="H26">
        <v>6.2</v>
      </c>
      <c r="I26">
        <v>9.3000000000000007</v>
      </c>
      <c r="J26">
        <v>29.8</v>
      </c>
      <c r="K26">
        <v>6.1469999999999997E-2</v>
      </c>
      <c r="L26">
        <v>9.2914988029463395</v>
      </c>
      <c r="M26" s="27">
        <f t="shared" si="1"/>
        <v>23.08</v>
      </c>
      <c r="N26">
        <f t="shared" si="2"/>
        <v>1.1294164415770225</v>
      </c>
      <c r="O26">
        <f t="shared" si="3"/>
        <v>0.11458699981055367</v>
      </c>
      <c r="P26" s="28">
        <f t="shared" si="4"/>
        <v>1.0646849715729718</v>
      </c>
      <c r="Q26">
        <f t="shared" si="5"/>
        <v>1.1585036755141007</v>
      </c>
      <c r="R26">
        <f t="shared" si="6"/>
        <v>1.1010595179496938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38.912999999999997</v>
      </c>
      <c r="F27">
        <v>2.4</v>
      </c>
      <c r="G27">
        <v>0.29420000000000002</v>
      </c>
      <c r="H27">
        <v>6.2</v>
      </c>
      <c r="I27">
        <v>9.3000000000000007</v>
      </c>
      <c r="J27">
        <v>29.8</v>
      </c>
      <c r="K27">
        <v>6.1469999999999997E-2</v>
      </c>
      <c r="L27">
        <v>830.9672796697804</v>
      </c>
      <c r="M27" s="27">
        <f t="shared" si="1"/>
        <v>36.512999999999998</v>
      </c>
      <c r="N27">
        <f t="shared" si="2"/>
        <v>1.192412837390296</v>
      </c>
      <c r="O27">
        <f t="shared" si="3"/>
        <v>0.16136427867667796</v>
      </c>
      <c r="P27" s="28">
        <f t="shared" si="4"/>
        <v>134.08843568783544</v>
      </c>
      <c r="Q27">
        <f t="shared" si="5"/>
        <v>1.2370725985659148</v>
      </c>
      <c r="R27">
        <f t="shared" si="6"/>
        <v>1.1493653455920569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32.994500000000002</v>
      </c>
      <c r="F28">
        <v>2.4</v>
      </c>
      <c r="G28">
        <v>0.29420000000000002</v>
      </c>
      <c r="H28">
        <v>6.2</v>
      </c>
      <c r="I28">
        <v>9.3000000000000007</v>
      </c>
      <c r="J28">
        <v>29.8</v>
      </c>
      <c r="K28">
        <v>6.1469999999999997E-2</v>
      </c>
      <c r="L28">
        <v>234.87070941009395</v>
      </c>
      <c r="M28" s="27">
        <f t="shared" si="1"/>
        <v>30.594500000000004</v>
      </c>
      <c r="N28">
        <f t="shared" si="2"/>
        <v>1.1650542176363561</v>
      </c>
      <c r="O28">
        <f t="shared" si="3"/>
        <v>0.14167084684798234</v>
      </c>
      <c r="P28" s="28">
        <f t="shared" si="4"/>
        <v>33.274332301914384</v>
      </c>
      <c r="Q28">
        <f t="shared" si="5"/>
        <v>1.2028416695571411</v>
      </c>
      <c r="R28">
        <f t="shared" si="6"/>
        <v>1.1284538641997726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41.877499999999998</v>
      </c>
      <c r="F29">
        <v>2.4</v>
      </c>
      <c r="G29">
        <v>0.29420000000000002</v>
      </c>
      <c r="H29">
        <v>6.2</v>
      </c>
      <c r="I29">
        <v>9.3000000000000007</v>
      </c>
      <c r="J29">
        <v>29.8</v>
      </c>
      <c r="K29">
        <v>6.1469999999999997E-2</v>
      </c>
      <c r="L29">
        <v>199.49537699751141</v>
      </c>
      <c r="M29" s="27">
        <f t="shared" si="1"/>
        <v>39.477499999999999</v>
      </c>
      <c r="N29">
        <f t="shared" si="2"/>
        <v>1.2058353954697556</v>
      </c>
      <c r="O29">
        <f t="shared" si="3"/>
        <v>0.17069941406850858</v>
      </c>
      <c r="P29" s="28">
        <f t="shared" si="4"/>
        <v>34.053743962851421</v>
      </c>
      <c r="Q29">
        <f t="shared" si="5"/>
        <v>1.2539271545830812</v>
      </c>
      <c r="R29">
        <f t="shared" si="6"/>
        <v>1.1595880954114564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30.796500000000002</v>
      </c>
      <c r="F30">
        <v>2.4</v>
      </c>
      <c r="G30">
        <v>0.29420000000000002</v>
      </c>
      <c r="H30">
        <v>6.2</v>
      </c>
      <c r="I30">
        <v>9.3000000000000007</v>
      </c>
      <c r="J30">
        <v>29.8</v>
      </c>
      <c r="K30">
        <v>6.1469999999999997E-2</v>
      </c>
      <c r="L30">
        <v>155.53414568022652</v>
      </c>
      <c r="M30" s="27">
        <f t="shared" si="1"/>
        <v>28.396500000000003</v>
      </c>
      <c r="N30">
        <f t="shared" si="2"/>
        <v>1.1547282436716029</v>
      </c>
      <c r="O30">
        <f t="shared" si="3"/>
        <v>0.1339953746862769</v>
      </c>
      <c r="P30" s="28">
        <f t="shared" si="4"/>
        <v>20.840856126931929</v>
      </c>
      <c r="Q30">
        <f t="shared" si="5"/>
        <v>1.189965263427698</v>
      </c>
      <c r="R30">
        <f t="shared" si="6"/>
        <v>1.1205346556857048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25.041449999999998</v>
      </c>
      <c r="F31">
        <v>2.4</v>
      </c>
      <c r="G31">
        <v>0.29420000000000002</v>
      </c>
      <c r="H31">
        <v>6.2</v>
      </c>
      <c r="I31">
        <v>9.3000000000000007</v>
      </c>
      <c r="J31">
        <v>29.8</v>
      </c>
      <c r="K31">
        <v>6.1469999999999997E-2</v>
      </c>
      <c r="L31">
        <v>606.10815281350347</v>
      </c>
      <c r="M31" s="27">
        <f t="shared" si="1"/>
        <v>22.641449999999999</v>
      </c>
      <c r="N31">
        <f t="shared" si="2"/>
        <v>1.1273068767790289</v>
      </c>
      <c r="O31">
        <f t="shared" si="3"/>
        <v>0.11293009862831091</v>
      </c>
      <c r="P31" s="28">
        <f t="shared" si="4"/>
        <v>68.447853476652284</v>
      </c>
      <c r="Q31">
        <f t="shared" si="5"/>
        <v>1.1558881681227515</v>
      </c>
      <c r="R31">
        <f t="shared" si="6"/>
        <v>1.099432306238757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25.2</v>
      </c>
      <c r="F32">
        <v>2.4</v>
      </c>
      <c r="G32">
        <v>0.29420000000000002</v>
      </c>
      <c r="H32">
        <v>6.2</v>
      </c>
      <c r="I32">
        <v>9.3000000000000007</v>
      </c>
      <c r="J32">
        <v>29.8</v>
      </c>
      <c r="K32">
        <v>6.1469999999999997E-2</v>
      </c>
      <c r="L32">
        <v>112.97228484069477</v>
      </c>
      <c r="M32" s="27">
        <f t="shared" si="1"/>
        <v>22.8</v>
      </c>
      <c r="N32">
        <f t="shared" si="2"/>
        <v>1.1280699568903709</v>
      </c>
      <c r="O32">
        <f t="shared" si="3"/>
        <v>0.11353015485263662</v>
      </c>
      <c r="P32" s="28">
        <f t="shared" si="4"/>
        <v>12.82576099202025</v>
      </c>
      <c r="Q32">
        <f t="shared" si="5"/>
        <v>1.1568341418350643</v>
      </c>
      <c r="R32">
        <f t="shared" si="6"/>
        <v>1.1000209810716981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33.346249999999998</v>
      </c>
      <c r="F33">
        <v>2.4</v>
      </c>
      <c r="G33">
        <v>0.29420000000000002</v>
      </c>
      <c r="H33">
        <v>6.2</v>
      </c>
      <c r="I33">
        <v>9.3000000000000007</v>
      </c>
      <c r="J33">
        <v>29.8</v>
      </c>
      <c r="K33">
        <v>6.1469999999999997E-2</v>
      </c>
      <c r="L33">
        <v>623.37927322105543</v>
      </c>
      <c r="M33" s="27">
        <f t="shared" si="1"/>
        <v>30.946249999999999</v>
      </c>
      <c r="N33">
        <f t="shared" si="2"/>
        <v>1.1666988942826657</v>
      </c>
      <c r="O33">
        <f t="shared" si="3"/>
        <v>0.14288081963526589</v>
      </c>
      <c r="P33" s="28">
        <f t="shared" si="4"/>
        <v>89.068941501460756</v>
      </c>
      <c r="Q33">
        <f t="shared" si="5"/>
        <v>1.2048947758804514</v>
      </c>
      <c r="R33">
        <f t="shared" si="6"/>
        <v>1.1297138448672721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3" workbookViewId="0">
      <selection activeCell="A27" sqref="A27:XFD27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94</v>
      </c>
      <c r="M2" t="s">
        <v>103</v>
      </c>
      <c r="N2" t="s">
        <v>98</v>
      </c>
      <c r="O2" t="s">
        <v>101</v>
      </c>
      <c r="P2" t="s">
        <v>102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AVERAGE(C3:D3)*0.7</f>
        <v>44.66</v>
      </c>
      <c r="F3">
        <v>2.4</v>
      </c>
      <c r="G3">
        <v>0.27200000000000002</v>
      </c>
      <c r="H3">
        <v>6.2</v>
      </c>
      <c r="I3">
        <v>16.7</v>
      </c>
      <c r="J3">
        <v>23.7</v>
      </c>
      <c r="K3">
        <v>7.6969999999999997E-2</v>
      </c>
      <c r="L3">
        <v>1582.2284851657307</v>
      </c>
      <c r="M3" s="27">
        <f>E3-F3</f>
        <v>42.26</v>
      </c>
      <c r="N3">
        <f>EXP(G3*LOG(M3/H3+1)/(1+EXP(-(M3-I3)/J3)))</f>
        <v>1.1987134713109018</v>
      </c>
      <c r="O3">
        <f>(N3-1)/N3</f>
        <v>0.16577228509294267</v>
      </c>
      <c r="P3" s="28">
        <f>O3*L3</f>
        <v>262.28963152506833</v>
      </c>
      <c r="Q3">
        <f>EXP((G3+K3)*LOG(M3/H3+1)/(1+EXP(-(M3-I3)/J3)))</f>
        <v>1.261798782122036</v>
      </c>
      <c r="R3">
        <f>EXP((G3-K3)*LOG(M3/H3+1)/(1+EXP(-(M3-I3)/J3)))</f>
        <v>1.1387821946425523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AVERAGE(C4:D4)*0.7</f>
        <v>84.93932776156565</v>
      </c>
      <c r="F4">
        <v>2.4</v>
      </c>
      <c r="G4">
        <v>0.27200000000000002</v>
      </c>
      <c r="H4">
        <v>6.2</v>
      </c>
      <c r="I4">
        <v>16.7</v>
      </c>
      <c r="J4">
        <v>23.7</v>
      </c>
      <c r="K4">
        <v>7.6969999999999997E-2</v>
      </c>
      <c r="L4">
        <v>5016.1334462670338</v>
      </c>
      <c r="M4" s="27">
        <f t="shared" ref="M4:M33" si="1">E4-F4</f>
        <v>82.539327761565644</v>
      </c>
      <c r="N4">
        <f t="shared" ref="N4:N33" si="2">EXP(G4*LOG(M4/H4+1)/(1+EXP(-(M4-I4)/J4)))</f>
        <v>1.344416301550287</v>
      </c>
      <c r="O4">
        <f t="shared" ref="O4:O33" si="3">(N4-1)/N4</f>
        <v>0.25618277698145298</v>
      </c>
      <c r="P4" s="28">
        <f t="shared" ref="P4:P33" si="4">O4*L4</f>
        <v>1285.0469959742347</v>
      </c>
      <c r="Q4">
        <f t="shared" ref="Q4:Q33" si="5">EXP((G4+K4)*LOG(M4/H4+1)/(1+EXP(-(M4-I4)/J4)))</f>
        <v>1.4618607016273051</v>
      </c>
      <c r="R4">
        <f t="shared" ref="R4:R33" si="6">EXP((G4-K4)*LOG(M4/H4+1)/(1+EXP(-(M4-I4)/J4)))</f>
        <v>1.23640726497548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29.25747888888889</v>
      </c>
      <c r="F5">
        <v>2.4</v>
      </c>
      <c r="G5">
        <v>0.27200000000000002</v>
      </c>
      <c r="H5">
        <v>6.2</v>
      </c>
      <c r="I5">
        <v>16.7</v>
      </c>
      <c r="J5">
        <v>23.7</v>
      </c>
      <c r="K5">
        <v>7.6969999999999997E-2</v>
      </c>
      <c r="L5">
        <v>195.88912250348716</v>
      </c>
      <c r="M5" s="27">
        <f t="shared" si="1"/>
        <v>26.857478888888892</v>
      </c>
      <c r="N5">
        <f t="shared" si="2"/>
        <v>1.1271823219248782</v>
      </c>
      <c r="O5">
        <f t="shared" si="3"/>
        <v>0.1128320764538697</v>
      </c>
      <c r="P5" s="28">
        <f t="shared" si="4"/>
        <v>22.10257644679491</v>
      </c>
      <c r="Q5">
        <f t="shared" si="5"/>
        <v>1.1660236840226341</v>
      </c>
      <c r="R5">
        <f t="shared" si="6"/>
        <v>1.0896348026797857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50.392053140096635</v>
      </c>
      <c r="F6">
        <v>2.4</v>
      </c>
      <c r="G6">
        <v>0.27200000000000002</v>
      </c>
      <c r="H6">
        <v>6.2</v>
      </c>
      <c r="I6">
        <v>16.7</v>
      </c>
      <c r="J6">
        <v>23.7</v>
      </c>
      <c r="K6">
        <v>7.6969999999999997E-2</v>
      </c>
      <c r="L6">
        <v>941.99342352290068</v>
      </c>
      <c r="M6" s="27">
        <f t="shared" si="1"/>
        <v>47.992053140096637</v>
      </c>
      <c r="N6">
        <f t="shared" si="2"/>
        <v>1.2239996135528104</v>
      </c>
      <c r="O6">
        <f t="shared" si="3"/>
        <v>0.18300627800250999</v>
      </c>
      <c r="P6" s="28">
        <f t="shared" si="4"/>
        <v>172.39071034176808</v>
      </c>
      <c r="Q6">
        <f t="shared" si="5"/>
        <v>1.2960490760010297</v>
      </c>
      <c r="R6">
        <f t="shared" si="6"/>
        <v>1.1559554971483494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47.403999999999996</v>
      </c>
      <c r="F7">
        <v>2.4</v>
      </c>
      <c r="G7">
        <v>0.27200000000000002</v>
      </c>
      <c r="H7">
        <v>6.2</v>
      </c>
      <c r="I7">
        <v>16.7</v>
      </c>
      <c r="J7">
        <v>23.7</v>
      </c>
      <c r="K7">
        <v>7.6969999999999997E-2</v>
      </c>
      <c r="L7">
        <v>1159.1833764966873</v>
      </c>
      <c r="M7" s="27">
        <f t="shared" si="1"/>
        <v>45.003999999999998</v>
      </c>
      <c r="N7">
        <f t="shared" si="2"/>
        <v>1.2109621208216446</v>
      </c>
      <c r="O7">
        <f t="shared" si="3"/>
        <v>0.17421033837004379</v>
      </c>
      <c r="P7" s="28">
        <f t="shared" si="4"/>
        <v>201.94172825241776</v>
      </c>
      <c r="Q7">
        <f t="shared" si="5"/>
        <v>1.278364414580206</v>
      </c>
      <c r="R7">
        <f t="shared" si="6"/>
        <v>1.1471136409459637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62.989499999999992</v>
      </c>
      <c r="F8">
        <v>2.4</v>
      </c>
      <c r="G8">
        <v>0.27200000000000002</v>
      </c>
      <c r="H8">
        <v>6.2</v>
      </c>
      <c r="I8">
        <v>16.7</v>
      </c>
      <c r="J8">
        <v>23.7</v>
      </c>
      <c r="K8">
        <v>7.6969999999999997E-2</v>
      </c>
      <c r="L8">
        <v>1911.660356617509</v>
      </c>
      <c r="M8" s="27">
        <f t="shared" si="1"/>
        <v>60.589499999999994</v>
      </c>
      <c r="N8">
        <f t="shared" si="2"/>
        <v>1.2746863973810776</v>
      </c>
      <c r="O8">
        <f t="shared" si="3"/>
        <v>0.21549331501884531</v>
      </c>
      <c r="P8" s="28">
        <f t="shared" si="4"/>
        <v>411.95002743761501</v>
      </c>
      <c r="Q8">
        <f t="shared" si="5"/>
        <v>1.3653065529515447</v>
      </c>
      <c r="R8">
        <f t="shared" si="6"/>
        <v>1.190081017450457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66.293500000000009</v>
      </c>
      <c r="F9">
        <v>2.4</v>
      </c>
      <c r="G9">
        <v>0.27200000000000002</v>
      </c>
      <c r="H9">
        <v>6.2</v>
      </c>
      <c r="I9">
        <v>16.7</v>
      </c>
      <c r="J9">
        <v>23.7</v>
      </c>
      <c r="K9">
        <v>7.6969999999999997E-2</v>
      </c>
      <c r="L9">
        <v>658.68710589599357</v>
      </c>
      <c r="M9" s="27">
        <f t="shared" si="1"/>
        <v>63.89350000000001</v>
      </c>
      <c r="N9">
        <f t="shared" si="2"/>
        <v>1.2866989022843656</v>
      </c>
      <c r="O9">
        <f t="shared" si="3"/>
        <v>0.22281739867452219</v>
      </c>
      <c r="P9" s="28">
        <f t="shared" si="4"/>
        <v>146.76694747619482</v>
      </c>
      <c r="Q9">
        <f t="shared" si="5"/>
        <v>1.3818359490056982</v>
      </c>
      <c r="R9">
        <f t="shared" si="6"/>
        <v>1.1981118788602048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22.864308739999998</v>
      </c>
      <c r="F10">
        <v>2.4</v>
      </c>
      <c r="G10">
        <v>0.27200000000000002</v>
      </c>
      <c r="H10">
        <v>6.2</v>
      </c>
      <c r="I10">
        <v>16.7</v>
      </c>
      <c r="J10">
        <v>23.7</v>
      </c>
      <c r="K10">
        <v>7.6969999999999997E-2</v>
      </c>
      <c r="L10">
        <v>1601.5061107794697</v>
      </c>
      <c r="M10" s="27">
        <f t="shared" si="1"/>
        <v>20.46430874</v>
      </c>
      <c r="N10">
        <f t="shared" si="2"/>
        <v>1.0974501799609524</v>
      </c>
      <c r="O10">
        <f t="shared" si="3"/>
        <v>8.8796905536449686E-2</v>
      </c>
      <c r="P10" s="28">
        <f t="shared" si="4"/>
        <v>142.20878683493149</v>
      </c>
      <c r="Q10">
        <f t="shared" si="5"/>
        <v>1.1267117556442456</v>
      </c>
      <c r="R10">
        <f t="shared" si="6"/>
        <v>1.0689485500288063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24.991842679999994</v>
      </c>
      <c r="F11">
        <v>2.4</v>
      </c>
      <c r="G11">
        <v>0.27200000000000002</v>
      </c>
      <c r="H11">
        <v>6.2</v>
      </c>
      <c r="I11">
        <v>16.7</v>
      </c>
      <c r="J11">
        <v>23.7</v>
      </c>
      <c r="K11">
        <v>7.6969999999999997E-2</v>
      </c>
      <c r="L11">
        <v>593.86318503316306</v>
      </c>
      <c r="M11" s="27">
        <f t="shared" si="1"/>
        <v>22.591842679999996</v>
      </c>
      <c r="N11">
        <f t="shared" si="2"/>
        <v>1.1072850867527928</v>
      </c>
      <c r="O11">
        <f t="shared" si="3"/>
        <v>9.6890211957442143E-2</v>
      </c>
      <c r="P11" s="28">
        <f t="shared" si="4"/>
        <v>57.539529871584854</v>
      </c>
      <c r="Q11">
        <f t="shared" si="5"/>
        <v>1.1396825507244133</v>
      </c>
      <c r="R11">
        <f t="shared" si="6"/>
        <v>1.0758085771917889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29.049999999999997</v>
      </c>
      <c r="F12">
        <v>2.4</v>
      </c>
      <c r="G12">
        <v>0.27200000000000002</v>
      </c>
      <c r="H12">
        <v>6.2</v>
      </c>
      <c r="I12">
        <v>16.7</v>
      </c>
      <c r="J12">
        <v>23.7</v>
      </c>
      <c r="K12">
        <v>7.6969999999999997E-2</v>
      </c>
      <c r="L12">
        <v>930.95719906248041</v>
      </c>
      <c r="M12" s="27">
        <f t="shared" si="1"/>
        <v>26.65</v>
      </c>
      <c r="N12">
        <f t="shared" si="2"/>
        <v>1.1262104129243657</v>
      </c>
      <c r="O12">
        <f t="shared" si="3"/>
        <v>0.11206645887480514</v>
      </c>
      <c r="P12" s="28">
        <f t="shared" si="4"/>
        <v>104.32907666293924</v>
      </c>
      <c r="Q12">
        <f t="shared" si="5"/>
        <v>1.1647339356192687</v>
      </c>
      <c r="R12">
        <f t="shared" si="6"/>
        <v>1.0889610540152339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30.5669</v>
      </c>
      <c r="F13">
        <v>2.4</v>
      </c>
      <c r="G13">
        <v>0.27200000000000002</v>
      </c>
      <c r="H13">
        <v>6.2</v>
      </c>
      <c r="I13">
        <v>16.7</v>
      </c>
      <c r="J13">
        <v>23.7</v>
      </c>
      <c r="K13">
        <v>7.6969999999999997E-2</v>
      </c>
      <c r="L13">
        <v>1604.0486533211076</v>
      </c>
      <c r="M13" s="27">
        <f t="shared" si="1"/>
        <v>28.166900000000002</v>
      </c>
      <c r="N13">
        <f t="shared" si="2"/>
        <v>1.1333221872865407</v>
      </c>
      <c r="O13">
        <f t="shared" si="3"/>
        <v>0.11763838102009423</v>
      </c>
      <c r="P13" s="28">
        <f t="shared" si="4"/>
        <v>188.69768665415751</v>
      </c>
      <c r="Q13">
        <f t="shared" si="5"/>
        <v>1.1741787107547577</v>
      </c>
      <c r="R13">
        <f t="shared" si="6"/>
        <v>1.0938873004862515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102.55699999999999</v>
      </c>
      <c r="F14">
        <v>2.4</v>
      </c>
      <c r="G14">
        <v>0.27200000000000002</v>
      </c>
      <c r="H14">
        <v>6.2</v>
      </c>
      <c r="I14">
        <v>16.7</v>
      </c>
      <c r="J14">
        <v>23.7</v>
      </c>
      <c r="K14">
        <v>7.6969999999999997E-2</v>
      </c>
      <c r="L14">
        <v>208.61609204003548</v>
      </c>
      <c r="M14" s="27">
        <f t="shared" si="1"/>
        <v>100.15699999999998</v>
      </c>
      <c r="N14">
        <f t="shared" si="2"/>
        <v>1.3855685711952754</v>
      </c>
      <c r="O14">
        <f t="shared" si="3"/>
        <v>0.27827462257076213</v>
      </c>
      <c r="P14" s="28">
        <f t="shared" si="4"/>
        <v>58.052564274628246</v>
      </c>
      <c r="Q14">
        <f t="shared" si="5"/>
        <v>1.5195172345222907</v>
      </c>
      <c r="R14">
        <f t="shared" si="6"/>
        <v>1.2634277663113627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76.167134787802652</v>
      </c>
      <c r="F15">
        <v>2.4</v>
      </c>
      <c r="G15">
        <v>0.27200000000000002</v>
      </c>
      <c r="H15">
        <v>6.2</v>
      </c>
      <c r="I15">
        <v>16.7</v>
      </c>
      <c r="J15">
        <v>23.7</v>
      </c>
      <c r="K15">
        <v>7.6969999999999997E-2</v>
      </c>
      <c r="L15">
        <v>1077.1816695494911</v>
      </c>
      <c r="M15" s="27">
        <f t="shared" si="1"/>
        <v>73.767134787802647</v>
      </c>
      <c r="N15">
        <f t="shared" si="2"/>
        <v>1.3193239063244178</v>
      </c>
      <c r="O15">
        <f t="shared" si="3"/>
        <v>0.2420360192017145</v>
      </c>
      <c r="P15" s="28">
        <f t="shared" si="4"/>
        <v>260.71676325481548</v>
      </c>
      <c r="Q15">
        <f t="shared" si="5"/>
        <v>1.4269482803476528</v>
      </c>
      <c r="R15">
        <f t="shared" si="6"/>
        <v>1.2198168593574032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96.945695522388036</v>
      </c>
      <c r="F16">
        <v>2.4</v>
      </c>
      <c r="G16">
        <v>0.27200000000000002</v>
      </c>
      <c r="H16">
        <v>6.2</v>
      </c>
      <c r="I16">
        <v>16.7</v>
      </c>
      <c r="J16">
        <v>23.7</v>
      </c>
      <c r="K16">
        <v>7.6969999999999997E-2</v>
      </c>
      <c r="L16">
        <v>570.05298692099075</v>
      </c>
      <c r="M16" s="27">
        <f t="shared" si="1"/>
        <v>94.54569552238803</v>
      </c>
      <c r="N16">
        <f t="shared" si="2"/>
        <v>1.3736300135031905</v>
      </c>
      <c r="O16">
        <f t="shared" si="3"/>
        <v>0.27200192907136317</v>
      </c>
      <c r="P16" s="28">
        <f t="shared" si="4"/>
        <v>155.05551211540205</v>
      </c>
      <c r="Q16">
        <f t="shared" si="5"/>
        <v>1.5027401001606948</v>
      </c>
      <c r="R16">
        <f t="shared" si="6"/>
        <v>1.25561260646136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135.59349999999998</v>
      </c>
      <c r="F17">
        <v>2.4</v>
      </c>
      <c r="G17">
        <v>0.27200000000000002</v>
      </c>
      <c r="H17">
        <v>6.2</v>
      </c>
      <c r="I17">
        <v>16.7</v>
      </c>
      <c r="J17">
        <v>23.7</v>
      </c>
      <c r="K17">
        <v>7.6969999999999997E-2</v>
      </c>
      <c r="L17">
        <v>257.45342251279533</v>
      </c>
      <c r="M17" s="27">
        <f t="shared" si="1"/>
        <v>133.19349999999997</v>
      </c>
      <c r="N17">
        <f t="shared" si="2"/>
        <v>1.4405523237983184</v>
      </c>
      <c r="O17">
        <f t="shared" si="3"/>
        <v>0.30582181328666341</v>
      </c>
      <c r="P17" s="28">
        <f t="shared" si="4"/>
        <v>78.73487250972056</v>
      </c>
      <c r="Q17">
        <f t="shared" si="5"/>
        <v>1.5973101743107914</v>
      </c>
      <c r="R17">
        <f t="shared" si="6"/>
        <v>1.2991784757748381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71.473499999999987</v>
      </c>
      <c r="F18">
        <v>2.4</v>
      </c>
      <c r="G18">
        <v>0.27200000000000002</v>
      </c>
      <c r="H18">
        <v>6.2</v>
      </c>
      <c r="I18">
        <v>16.7</v>
      </c>
      <c r="J18">
        <v>23.7</v>
      </c>
      <c r="K18">
        <v>7.6969999999999997E-2</v>
      </c>
      <c r="L18">
        <v>1005.9761284504948</v>
      </c>
      <c r="M18" s="27">
        <f t="shared" si="1"/>
        <v>69.073499999999981</v>
      </c>
      <c r="N18">
        <f t="shared" si="2"/>
        <v>1.3044193318180881</v>
      </c>
      <c r="O18">
        <f t="shared" si="3"/>
        <v>0.23337536050910188</v>
      </c>
      <c r="P18" s="28">
        <f t="shared" si="4"/>
        <v>234.77004164068481</v>
      </c>
      <c r="Q18">
        <f t="shared" si="5"/>
        <v>1.4062992840889756</v>
      </c>
      <c r="R18">
        <f t="shared" si="6"/>
        <v>1.2099201162027284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64.97399999999999</v>
      </c>
      <c r="F19">
        <v>2.4</v>
      </c>
      <c r="G19">
        <v>0.27200000000000002</v>
      </c>
      <c r="H19">
        <v>6.2</v>
      </c>
      <c r="I19">
        <v>16.7</v>
      </c>
      <c r="J19">
        <v>23.7</v>
      </c>
      <c r="K19">
        <v>7.6969999999999997E-2</v>
      </c>
      <c r="L19">
        <v>339.28520135257372</v>
      </c>
      <c r="M19" s="27">
        <f t="shared" si="1"/>
        <v>62.573999999999991</v>
      </c>
      <c r="N19">
        <f t="shared" si="2"/>
        <v>1.2819679354241014</v>
      </c>
      <c r="O19">
        <f t="shared" si="3"/>
        <v>0.21994928861525742</v>
      </c>
      <c r="P19" s="28">
        <f t="shared" si="4"/>
        <v>74.625538675182966</v>
      </c>
      <c r="Q19">
        <f t="shared" si="5"/>
        <v>1.3753208283820559</v>
      </c>
      <c r="R19">
        <f t="shared" si="6"/>
        <v>1.1949515731459528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25.080999999999996</v>
      </c>
      <c r="F20">
        <v>2.4</v>
      </c>
      <c r="G20">
        <v>0.27200000000000002</v>
      </c>
      <c r="H20">
        <v>6.2</v>
      </c>
      <c r="I20">
        <v>16.7</v>
      </c>
      <c r="J20">
        <v>23.7</v>
      </c>
      <c r="K20">
        <v>7.6969999999999997E-2</v>
      </c>
      <c r="L20">
        <v>964.83967088780184</v>
      </c>
      <c r="M20" s="27">
        <f t="shared" si="1"/>
        <v>22.680999999999997</v>
      </c>
      <c r="N20">
        <f t="shared" si="2"/>
        <v>1.1076987164814744</v>
      </c>
      <c r="O20">
        <f t="shared" si="3"/>
        <v>9.722744540462383E-2</v>
      </c>
      <c r="P20" s="28">
        <f t="shared" si="4"/>
        <v>93.808896425458983</v>
      </c>
      <c r="Q20">
        <f t="shared" si="5"/>
        <v>1.1402287842277732</v>
      </c>
      <c r="R20">
        <f t="shared" si="6"/>
        <v>1.0760967127537449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47.442500000000003</v>
      </c>
      <c r="F21">
        <v>2.4</v>
      </c>
      <c r="G21">
        <v>0.27200000000000002</v>
      </c>
      <c r="H21">
        <v>6.2</v>
      </c>
      <c r="I21">
        <v>16.7</v>
      </c>
      <c r="J21">
        <v>23.7</v>
      </c>
      <c r="K21">
        <v>7.6969999999999997E-2</v>
      </c>
      <c r="L21">
        <v>15091.370144707345</v>
      </c>
      <c r="M21" s="27">
        <f t="shared" si="1"/>
        <v>45.042500000000004</v>
      </c>
      <c r="N21">
        <f t="shared" si="2"/>
        <v>1.2111321917805593</v>
      </c>
      <c r="O21">
        <f t="shared" si="3"/>
        <v>0.1743262983293021</v>
      </c>
      <c r="P21" s="28">
        <f t="shared" si="4"/>
        <v>2630.8226940441759</v>
      </c>
      <c r="Q21">
        <f t="shared" si="5"/>
        <v>1.278594761332627</v>
      </c>
      <c r="R21">
        <f t="shared" si="6"/>
        <v>1.1472291536986692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46.9</v>
      </c>
      <c r="F22">
        <v>2.4</v>
      </c>
      <c r="G22">
        <v>0.27200000000000002</v>
      </c>
      <c r="H22">
        <v>6.2</v>
      </c>
      <c r="I22">
        <v>16.7</v>
      </c>
      <c r="J22">
        <v>23.7</v>
      </c>
      <c r="K22">
        <v>7.6969999999999997E-2</v>
      </c>
      <c r="L22">
        <v>302.13091649627785</v>
      </c>
      <c r="M22" s="27">
        <f t="shared" si="1"/>
        <v>44.5</v>
      </c>
      <c r="N22">
        <f t="shared" si="2"/>
        <v>1.2087309885397981</v>
      </c>
      <c r="O22">
        <f t="shared" si="3"/>
        <v>0.17268605712835625</v>
      </c>
      <c r="P22" s="28">
        <f t="shared" si="4"/>
        <v>52.173796706318868</v>
      </c>
      <c r="Q22">
        <f t="shared" si="5"/>
        <v>1.2753433824472677</v>
      </c>
      <c r="R22">
        <f t="shared" si="6"/>
        <v>1.1455978231155384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41.216000000000001</v>
      </c>
      <c r="F23">
        <v>2.4</v>
      </c>
      <c r="G23">
        <v>0.27200000000000002</v>
      </c>
      <c r="H23">
        <v>6.2</v>
      </c>
      <c r="I23">
        <v>16.7</v>
      </c>
      <c r="J23">
        <v>23.7</v>
      </c>
      <c r="K23">
        <v>7.6969999999999997E-2</v>
      </c>
      <c r="L23">
        <v>1922.3186483983577</v>
      </c>
      <c r="M23" s="27">
        <f t="shared" si="1"/>
        <v>38.816000000000003</v>
      </c>
      <c r="N23">
        <f t="shared" si="2"/>
        <v>1.1830297219580443</v>
      </c>
      <c r="O23">
        <f t="shared" si="3"/>
        <v>0.15471269957200232</v>
      </c>
      <c r="P23" s="28">
        <f t="shared" si="4"/>
        <v>297.40710753131265</v>
      </c>
      <c r="Q23">
        <f t="shared" si="5"/>
        <v>1.2406572455205402</v>
      </c>
      <c r="R23">
        <f t="shared" si="6"/>
        <v>1.1280789501607411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46.703999999999994</v>
      </c>
      <c r="F24">
        <v>2.4</v>
      </c>
      <c r="G24">
        <v>0.27200000000000002</v>
      </c>
      <c r="H24">
        <v>6.2</v>
      </c>
      <c r="I24">
        <v>16.7</v>
      </c>
      <c r="J24">
        <v>23.7</v>
      </c>
      <c r="K24">
        <v>7.6969999999999997E-2</v>
      </c>
      <c r="L24">
        <v>3136.4968779383512</v>
      </c>
      <c r="M24" s="27">
        <f t="shared" si="1"/>
        <v>44.303999999999995</v>
      </c>
      <c r="N24">
        <f t="shared" si="2"/>
        <v>1.2078609740959194</v>
      </c>
      <c r="O24">
        <f t="shared" si="3"/>
        <v>0.17209014824864491</v>
      </c>
      <c r="P24" s="28">
        <f t="shared" si="4"/>
        <v>539.76021270582282</v>
      </c>
      <c r="Q24">
        <f t="shared" si="5"/>
        <v>1.2741657794826236</v>
      </c>
      <c r="R24">
        <f t="shared" si="6"/>
        <v>1.145006526023908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24.730999999999998</v>
      </c>
      <c r="F25">
        <v>2.4</v>
      </c>
      <c r="G25">
        <v>0.27200000000000002</v>
      </c>
      <c r="H25">
        <v>6.2</v>
      </c>
      <c r="I25">
        <v>16.7</v>
      </c>
      <c r="J25">
        <v>23.7</v>
      </c>
      <c r="K25">
        <v>7.6969999999999997E-2</v>
      </c>
      <c r="L25">
        <v>1454.0674719311007</v>
      </c>
      <c r="M25" s="27">
        <f t="shared" si="1"/>
        <v>22.331</v>
      </c>
      <c r="N25">
        <f t="shared" si="2"/>
        <v>1.1060756077600993</v>
      </c>
      <c r="O25">
        <f t="shared" si="3"/>
        <v>9.5902673394011234E-2</v>
      </c>
      <c r="P25" s="28">
        <f t="shared" si="4"/>
        <v>139.44895785346395</v>
      </c>
      <c r="Q25">
        <f t="shared" si="5"/>
        <v>1.1380856613709132</v>
      </c>
      <c r="R25">
        <f t="shared" si="6"/>
        <v>1.0749658761258694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25.479999999999997</v>
      </c>
      <c r="F26">
        <v>2.4</v>
      </c>
      <c r="G26">
        <v>0.27200000000000002</v>
      </c>
      <c r="H26">
        <v>6.2</v>
      </c>
      <c r="I26">
        <v>16.7</v>
      </c>
      <c r="J26">
        <v>23.7</v>
      </c>
      <c r="K26">
        <v>7.6969999999999997E-2</v>
      </c>
      <c r="L26">
        <v>56.107422926708175</v>
      </c>
      <c r="M26" s="27">
        <f t="shared" si="1"/>
        <v>23.08</v>
      </c>
      <c r="N26">
        <f t="shared" si="2"/>
        <v>1.109551172942228</v>
      </c>
      <c r="O26">
        <f t="shared" si="3"/>
        <v>9.8734673635401712E-2</v>
      </c>
      <c r="P26" s="28">
        <f t="shared" si="4"/>
        <v>5.5397480911919876</v>
      </c>
      <c r="Q26">
        <f t="shared" si="5"/>
        <v>1.1426758196467457</v>
      </c>
      <c r="R26">
        <f t="shared" si="6"/>
        <v>1.077386765529059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38.912999999999997</v>
      </c>
      <c r="F27">
        <v>2.4</v>
      </c>
      <c r="G27">
        <v>0.27200000000000002</v>
      </c>
      <c r="H27">
        <v>6.2</v>
      </c>
      <c r="I27">
        <v>16.7</v>
      </c>
      <c r="J27">
        <v>23.7</v>
      </c>
      <c r="K27">
        <v>7.6969999999999997E-2</v>
      </c>
      <c r="L27">
        <v>8663.9708822867615</v>
      </c>
      <c r="M27" s="27">
        <f t="shared" si="1"/>
        <v>36.512999999999998</v>
      </c>
      <c r="N27">
        <f t="shared" si="2"/>
        <v>1.1723903951244219</v>
      </c>
      <c r="O27">
        <f t="shared" si="3"/>
        <v>0.14704180095754424</v>
      </c>
      <c r="P27" s="28">
        <f t="shared" si="4"/>
        <v>1273.9658819751689</v>
      </c>
      <c r="Q27">
        <f t="shared" si="5"/>
        <v>1.2263605609348391</v>
      </c>
      <c r="R27">
        <f t="shared" si="6"/>
        <v>1.1207953699458784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32.994500000000002</v>
      </c>
      <c r="F28">
        <v>2.4</v>
      </c>
      <c r="G28">
        <v>0.27200000000000002</v>
      </c>
      <c r="H28">
        <v>6.2</v>
      </c>
      <c r="I28">
        <v>16.7</v>
      </c>
      <c r="J28">
        <v>23.7</v>
      </c>
      <c r="K28">
        <v>7.6969999999999997E-2</v>
      </c>
      <c r="L28">
        <v>2448.8485133129993</v>
      </c>
      <c r="M28" s="27">
        <f t="shared" si="1"/>
        <v>30.594500000000004</v>
      </c>
      <c r="N28">
        <f t="shared" si="2"/>
        <v>1.1447193634759545</v>
      </c>
      <c r="O28">
        <f t="shared" si="3"/>
        <v>0.12642344324159271</v>
      </c>
      <c r="P28" s="28">
        <f t="shared" si="4"/>
        <v>309.59186103008466</v>
      </c>
      <c r="Q28">
        <f t="shared" si="5"/>
        <v>1.1893496787643136</v>
      </c>
      <c r="R28">
        <f t="shared" si="6"/>
        <v>1.1017637995902341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41.877499999999998</v>
      </c>
      <c r="F29">
        <v>2.4</v>
      </c>
      <c r="G29">
        <v>0.27200000000000002</v>
      </c>
      <c r="H29">
        <v>6.2</v>
      </c>
      <c r="I29">
        <v>16.7</v>
      </c>
      <c r="J29">
        <v>23.7</v>
      </c>
      <c r="K29">
        <v>7.6969999999999997E-2</v>
      </c>
      <c r="L29">
        <v>2080.0122697299466</v>
      </c>
      <c r="M29" s="27">
        <f t="shared" si="1"/>
        <v>39.477499999999999</v>
      </c>
      <c r="N29">
        <f t="shared" si="2"/>
        <v>1.1860653299828932</v>
      </c>
      <c r="O29">
        <f t="shared" si="3"/>
        <v>0.15687612248608329</v>
      </c>
      <c r="P29" s="28">
        <f t="shared" si="4"/>
        <v>326.30425959871121</v>
      </c>
      <c r="Q29">
        <f t="shared" si="5"/>
        <v>1.2447430594973878</v>
      </c>
      <c r="R29">
        <f t="shared" si="6"/>
        <v>1.1301536941732042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30.796500000000002</v>
      </c>
      <c r="F30">
        <v>2.4</v>
      </c>
      <c r="G30">
        <v>0.27200000000000002</v>
      </c>
      <c r="H30">
        <v>6.2</v>
      </c>
      <c r="I30">
        <v>16.7</v>
      </c>
      <c r="J30">
        <v>23.7</v>
      </c>
      <c r="K30">
        <v>7.6969999999999997E-2</v>
      </c>
      <c r="L30">
        <v>1566.2224791707458</v>
      </c>
      <c r="M30" s="27">
        <f t="shared" si="1"/>
        <v>28.396500000000003</v>
      </c>
      <c r="N30">
        <f t="shared" si="2"/>
        <v>1.1343996295625141</v>
      </c>
      <c r="O30">
        <f t="shared" si="3"/>
        <v>0.11847643992474313</v>
      </c>
      <c r="P30" s="28">
        <f t="shared" si="4"/>
        <v>185.56046346225511</v>
      </c>
      <c r="Q30">
        <f t="shared" si="5"/>
        <v>1.1756110715091355</v>
      </c>
      <c r="R30">
        <f t="shared" si="6"/>
        <v>1.094632868589456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25.041449999999998</v>
      </c>
      <c r="F31">
        <v>2.4</v>
      </c>
      <c r="G31">
        <v>0.27200000000000002</v>
      </c>
      <c r="H31">
        <v>6.2</v>
      </c>
      <c r="I31">
        <v>16.7</v>
      </c>
      <c r="J31">
        <v>23.7</v>
      </c>
      <c r="K31">
        <v>7.6969999999999997E-2</v>
      </c>
      <c r="L31">
        <v>5654.2204544978404</v>
      </c>
      <c r="M31" s="27">
        <f t="shared" si="1"/>
        <v>22.641449999999999</v>
      </c>
      <c r="N31">
        <f t="shared" si="2"/>
        <v>1.1075152172561835</v>
      </c>
      <c r="O31">
        <f t="shared" si="3"/>
        <v>9.7077869072126496E-2</v>
      </c>
      <c r="P31" s="28">
        <f t="shared" si="4"/>
        <v>548.89967298668091</v>
      </c>
      <c r="Q31">
        <f t="shared" si="5"/>
        <v>1.1399864506510204</v>
      </c>
      <c r="R31">
        <f t="shared" si="6"/>
        <v>1.075968890466666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25.2</v>
      </c>
      <c r="F32">
        <v>2.4</v>
      </c>
      <c r="G32">
        <v>0.27200000000000002</v>
      </c>
      <c r="H32">
        <v>6.2</v>
      </c>
      <c r="I32">
        <v>16.7</v>
      </c>
      <c r="J32">
        <v>23.7</v>
      </c>
      <c r="K32">
        <v>7.6969999999999997E-2</v>
      </c>
      <c r="L32">
        <v>1053.8881563834684</v>
      </c>
      <c r="M32" s="27">
        <f t="shared" si="1"/>
        <v>22.8</v>
      </c>
      <c r="N32">
        <f t="shared" si="2"/>
        <v>1.1082509713204669</v>
      </c>
      <c r="O32">
        <f t="shared" si="3"/>
        <v>9.7677307867808372E-2</v>
      </c>
      <c r="P32" s="28">
        <f t="shared" si="4"/>
        <v>102.94095790930501</v>
      </c>
      <c r="Q32">
        <f t="shared" si="5"/>
        <v>1.1409581740482158</v>
      </c>
      <c r="R32">
        <f t="shared" si="6"/>
        <v>1.0764813674763638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33.346249999999998</v>
      </c>
      <c r="F33">
        <v>2.4</v>
      </c>
      <c r="G33">
        <v>0.27200000000000002</v>
      </c>
      <c r="H33">
        <v>6.2</v>
      </c>
      <c r="I33">
        <v>16.7</v>
      </c>
      <c r="J33">
        <v>23.7</v>
      </c>
      <c r="K33">
        <v>7.6969999999999997E-2</v>
      </c>
      <c r="L33">
        <v>5548.5745706931948</v>
      </c>
      <c r="M33" s="27">
        <f t="shared" si="1"/>
        <v>30.946249999999999</v>
      </c>
      <c r="N33">
        <f t="shared" si="2"/>
        <v>1.1463707326867916</v>
      </c>
      <c r="O33">
        <f t="shared" si="3"/>
        <v>0.12768184716626274</v>
      </c>
      <c r="P33" s="28">
        <f t="shared" si="4"/>
        <v>708.4522503258604</v>
      </c>
      <c r="Q33">
        <f t="shared" si="5"/>
        <v>1.1915514008956123</v>
      </c>
      <c r="R33">
        <f t="shared" si="6"/>
        <v>1.1029032031459804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5" sqref="E5:E6"/>
    </sheetView>
  </sheetViews>
  <sheetFormatPr defaultRowHeight="15" x14ac:dyDescent="0.25"/>
  <cols>
    <col min="2" max="2" width="16.7109375" customWidth="1"/>
  </cols>
  <sheetData>
    <row r="1" spans="1:4" x14ac:dyDescent="0.25">
      <c r="A1" t="s">
        <v>0</v>
      </c>
      <c r="B1" t="s">
        <v>80</v>
      </c>
      <c r="C1" t="s">
        <v>81</v>
      </c>
      <c r="D1" t="s">
        <v>82</v>
      </c>
    </row>
    <row r="2" spans="1:4" x14ac:dyDescent="0.25">
      <c r="A2" t="s">
        <v>3</v>
      </c>
      <c r="B2" t="s">
        <v>11</v>
      </c>
      <c r="D2">
        <v>63.8</v>
      </c>
    </row>
    <row r="3" spans="1:4" x14ac:dyDescent="0.25">
      <c r="A3" t="s">
        <v>3</v>
      </c>
      <c r="B3" t="s">
        <v>4</v>
      </c>
      <c r="C3">
        <v>141.35379360447328</v>
      </c>
      <c r="D3">
        <v>101.33</v>
      </c>
    </row>
    <row r="4" spans="1:4" x14ac:dyDescent="0.25">
      <c r="A4" t="s">
        <v>3</v>
      </c>
      <c r="B4" t="s">
        <v>43</v>
      </c>
      <c r="D4">
        <v>41.796398412698416</v>
      </c>
    </row>
    <row r="5" spans="1:4" x14ac:dyDescent="0.25">
      <c r="A5" t="s">
        <v>3</v>
      </c>
      <c r="B5" t="s">
        <v>53</v>
      </c>
      <c r="C5">
        <v>71.897294685990374</v>
      </c>
      <c r="D5">
        <v>72.08</v>
      </c>
    </row>
    <row r="6" spans="1:4" x14ac:dyDescent="0.25">
      <c r="A6" t="s">
        <v>3</v>
      </c>
      <c r="B6" t="s">
        <v>52</v>
      </c>
      <c r="C6">
        <v>72.349999999999994</v>
      </c>
      <c r="D6">
        <v>63.09</v>
      </c>
    </row>
    <row r="7" spans="1:4" x14ac:dyDescent="0.25">
      <c r="A7" t="s">
        <v>3</v>
      </c>
      <c r="B7" t="s">
        <v>77</v>
      </c>
      <c r="C7">
        <v>78.09</v>
      </c>
      <c r="D7">
        <v>101.88</v>
      </c>
    </row>
    <row r="8" spans="1:4" x14ac:dyDescent="0.25">
      <c r="A8" t="s">
        <v>3</v>
      </c>
      <c r="B8" t="s">
        <v>54</v>
      </c>
      <c r="C8">
        <v>104.48</v>
      </c>
      <c r="D8">
        <v>84.93</v>
      </c>
    </row>
    <row r="9" spans="1:4" x14ac:dyDescent="0.25">
      <c r="A9" t="s">
        <v>17</v>
      </c>
      <c r="B9" t="s">
        <v>56</v>
      </c>
      <c r="D9">
        <v>32.6632982</v>
      </c>
    </row>
    <row r="10" spans="1:4" x14ac:dyDescent="0.25">
      <c r="A10" t="s">
        <v>17</v>
      </c>
      <c r="B10" t="s">
        <v>55</v>
      </c>
      <c r="D10">
        <v>35.702632399999992</v>
      </c>
    </row>
    <row r="11" spans="1:4" x14ac:dyDescent="0.25">
      <c r="A11" t="s">
        <v>17</v>
      </c>
      <c r="B11" t="s">
        <v>57</v>
      </c>
      <c r="D11">
        <v>41.5</v>
      </c>
    </row>
    <row r="12" spans="1:4" x14ac:dyDescent="0.25">
      <c r="A12" t="s">
        <v>17</v>
      </c>
      <c r="B12" t="s">
        <v>58</v>
      </c>
      <c r="D12">
        <v>43.667000000000002</v>
      </c>
    </row>
    <row r="13" spans="1:4" x14ac:dyDescent="0.25">
      <c r="A13" t="s">
        <v>17</v>
      </c>
      <c r="B13" t="s">
        <v>135</v>
      </c>
      <c r="D13">
        <v>146.51</v>
      </c>
    </row>
    <row r="14" spans="1:4" x14ac:dyDescent="0.25">
      <c r="A14" t="s">
        <v>17</v>
      </c>
      <c r="B14" t="s">
        <v>60</v>
      </c>
      <c r="C14">
        <v>115.62038510800758</v>
      </c>
      <c r="D14">
        <v>102</v>
      </c>
    </row>
    <row r="15" spans="1:4" x14ac:dyDescent="0.25">
      <c r="A15" t="s">
        <v>17</v>
      </c>
      <c r="B15" t="s">
        <v>61</v>
      </c>
      <c r="C15">
        <v>151.40770149253729</v>
      </c>
      <c r="D15">
        <v>125.58</v>
      </c>
    </row>
    <row r="16" spans="1:4" x14ac:dyDescent="0.25">
      <c r="A16" t="s">
        <v>17</v>
      </c>
      <c r="B16" t="s">
        <v>134</v>
      </c>
      <c r="C16">
        <v>250.41</v>
      </c>
      <c r="D16">
        <v>137</v>
      </c>
    </row>
    <row r="17" spans="1:4" x14ac:dyDescent="0.25">
      <c r="A17" t="s">
        <v>83</v>
      </c>
      <c r="B17" t="s">
        <v>41</v>
      </c>
      <c r="C17">
        <v>104.05</v>
      </c>
      <c r="D17">
        <v>100.16</v>
      </c>
    </row>
    <row r="18" spans="1:4" x14ac:dyDescent="0.25">
      <c r="A18" t="s">
        <v>83</v>
      </c>
      <c r="B18" t="s">
        <v>45</v>
      </c>
      <c r="D18">
        <v>92.82</v>
      </c>
    </row>
    <row r="19" spans="1:4" x14ac:dyDescent="0.25">
      <c r="A19" t="s">
        <v>83</v>
      </c>
      <c r="B19" t="s">
        <v>46</v>
      </c>
      <c r="D19">
        <v>35.83</v>
      </c>
    </row>
    <row r="20" spans="1:4" x14ac:dyDescent="0.25">
      <c r="A20" t="s">
        <v>83</v>
      </c>
      <c r="B20" t="s">
        <v>38</v>
      </c>
      <c r="C20">
        <v>66.22</v>
      </c>
      <c r="D20">
        <v>69.33</v>
      </c>
    </row>
    <row r="21" spans="1:4" x14ac:dyDescent="0.25">
      <c r="A21" t="s">
        <v>83</v>
      </c>
      <c r="B21" t="s">
        <v>131</v>
      </c>
      <c r="D21">
        <v>67</v>
      </c>
    </row>
    <row r="22" spans="1:4" x14ac:dyDescent="0.25">
      <c r="A22" t="s">
        <v>83</v>
      </c>
      <c r="B22" t="s">
        <v>48</v>
      </c>
      <c r="D22">
        <v>58.88</v>
      </c>
    </row>
    <row r="23" spans="1:4" x14ac:dyDescent="0.25">
      <c r="A23" t="s">
        <v>30</v>
      </c>
      <c r="B23" t="s">
        <v>130</v>
      </c>
      <c r="C23">
        <v>95.66</v>
      </c>
      <c r="D23">
        <v>37.78</v>
      </c>
    </row>
    <row r="24" spans="1:4" x14ac:dyDescent="0.25">
      <c r="A24" t="s">
        <v>30</v>
      </c>
      <c r="B24" t="s">
        <v>62</v>
      </c>
      <c r="D24">
        <v>35.33</v>
      </c>
    </row>
    <row r="25" spans="1:4" x14ac:dyDescent="0.25">
      <c r="A25" t="s">
        <v>30</v>
      </c>
      <c r="B25" t="s">
        <v>132</v>
      </c>
      <c r="D25">
        <v>36.4</v>
      </c>
    </row>
    <row r="26" spans="1:4" x14ac:dyDescent="0.25">
      <c r="A26" t="s">
        <v>30</v>
      </c>
      <c r="B26" t="s">
        <v>63</v>
      </c>
      <c r="D26">
        <v>55.59</v>
      </c>
    </row>
    <row r="27" spans="1:4" x14ac:dyDescent="0.25">
      <c r="A27" t="s">
        <v>30</v>
      </c>
      <c r="B27" t="s">
        <v>64</v>
      </c>
      <c r="C27">
        <v>42.06</v>
      </c>
      <c r="D27">
        <v>52.21</v>
      </c>
    </row>
    <row r="28" spans="1:4" x14ac:dyDescent="0.25">
      <c r="A28" t="s">
        <v>30</v>
      </c>
      <c r="B28" t="s">
        <v>39</v>
      </c>
      <c r="C28">
        <v>58.65</v>
      </c>
      <c r="D28">
        <v>61</v>
      </c>
    </row>
    <row r="29" spans="1:4" x14ac:dyDescent="0.25">
      <c r="A29" t="s">
        <v>34</v>
      </c>
      <c r="B29" t="s">
        <v>133</v>
      </c>
      <c r="C29">
        <v>55.79</v>
      </c>
      <c r="D29">
        <v>32.200000000000003</v>
      </c>
    </row>
    <row r="30" spans="1:4" x14ac:dyDescent="0.25">
      <c r="A30" t="s">
        <v>34</v>
      </c>
      <c r="B30" t="s">
        <v>51</v>
      </c>
      <c r="C30">
        <v>33.770000000000003</v>
      </c>
      <c r="D30">
        <v>37.777000000000001</v>
      </c>
    </row>
    <row r="31" spans="1:4" x14ac:dyDescent="0.25">
      <c r="A31" t="s">
        <v>34</v>
      </c>
      <c r="B31" t="s">
        <v>66</v>
      </c>
      <c r="D31">
        <v>36</v>
      </c>
    </row>
    <row r="32" spans="1:4" x14ac:dyDescent="0.25">
      <c r="A32" t="s">
        <v>34</v>
      </c>
      <c r="B32" t="s">
        <v>40</v>
      </c>
      <c r="C32">
        <v>41.65</v>
      </c>
      <c r="D32">
        <v>53.625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4" workbookViewId="0">
      <selection activeCell="A27" sqref="A27:XFD27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95</v>
      </c>
      <c r="M2" t="s">
        <v>103</v>
      </c>
      <c r="N2" t="s">
        <v>98</v>
      </c>
      <c r="O2" t="s">
        <v>101</v>
      </c>
      <c r="P2" t="s">
        <v>102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AVERAGE(C3:D3)*0.7</f>
        <v>44.66</v>
      </c>
      <c r="F3">
        <v>2.4</v>
      </c>
      <c r="G3">
        <v>0.251</v>
      </c>
      <c r="H3">
        <v>6.5</v>
      </c>
      <c r="I3">
        <v>2.5</v>
      </c>
      <c r="J3">
        <v>32</v>
      </c>
      <c r="K3">
        <v>6.762E-2</v>
      </c>
      <c r="L3">
        <v>2097.664263898123</v>
      </c>
      <c r="M3" s="27">
        <f>E3-F3</f>
        <v>42.26</v>
      </c>
      <c r="N3">
        <f>EXP(G3*LOG(M3/H3+1)/(1+EXP(-(M3-I3)/J3)))</f>
        <v>1.1858478876185783</v>
      </c>
      <c r="O3">
        <f>(N3-1)/N3</f>
        <v>0.15672152352676391</v>
      </c>
      <c r="P3" s="28">
        <f>O3*L3</f>
        <v>328.7491392857616</v>
      </c>
      <c r="Q3">
        <f>EXP((G3+K3)*LOG(M3/H3+1)/(1+EXP(-(M3-I3)/J3)))</f>
        <v>1.2415738863796904</v>
      </c>
      <c r="R3">
        <f>EXP((G3-K3)*LOG(M3/H3+1)/(1+EXP(-(M3-I3)/J3)))</f>
        <v>1.1326230585196106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AVERAGE(C4:D4)*0.7</f>
        <v>84.93932776156565</v>
      </c>
      <c r="F4">
        <v>2.4</v>
      </c>
      <c r="G4">
        <v>0.251</v>
      </c>
      <c r="H4">
        <v>6.5</v>
      </c>
      <c r="I4">
        <v>2.5</v>
      </c>
      <c r="J4">
        <v>32</v>
      </c>
      <c r="K4">
        <v>6.762E-2</v>
      </c>
      <c r="L4">
        <v>5424.0832169692703</v>
      </c>
      <c r="M4" s="27">
        <f t="shared" ref="M4:M33" si="1">E4-F4</f>
        <v>82.539327761565644</v>
      </c>
      <c r="N4">
        <f t="shared" ref="N4:N33" si="2">EXP(G4*LOG(M4/H4+1)/(1+EXP(-(M4-I4)/J4)))</f>
        <v>1.3017190521381858</v>
      </c>
      <c r="O4">
        <f t="shared" ref="O4:O33" si="3">(N4-1)/N4</f>
        <v>0.23178507808008669</v>
      </c>
      <c r="P4" s="28">
        <f t="shared" ref="P4:P33" si="4">O4*L4</f>
        <v>1257.2215519581102</v>
      </c>
      <c r="Q4">
        <f t="shared" ref="Q4:Q33" si="5">EXP((G4+K4)*LOG(M4/H4+1)/(1+EXP(-(M4-I4)/J4)))</f>
        <v>1.397553638514013</v>
      </c>
      <c r="R4">
        <f t="shared" ref="R4:R33" si="6">EXP((G4-K4)*LOG(M4/H4+1)/(1+EXP(-(M4-I4)/J4)))</f>
        <v>1.2124561405036525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29.25747888888889</v>
      </c>
      <c r="F5">
        <v>2.4</v>
      </c>
      <c r="G5">
        <v>0.251</v>
      </c>
      <c r="H5">
        <v>6.5</v>
      </c>
      <c r="I5">
        <v>2.5</v>
      </c>
      <c r="J5">
        <v>32</v>
      </c>
      <c r="K5">
        <v>6.762E-2</v>
      </c>
      <c r="L5">
        <v>461.94838216972153</v>
      </c>
      <c r="M5" s="27">
        <f t="shared" si="1"/>
        <v>26.857478888888892</v>
      </c>
      <c r="N5">
        <f t="shared" si="2"/>
        <v>1.1292088278279011</v>
      </c>
      <c r="O5">
        <f t="shared" si="3"/>
        <v>0.1144242098039933</v>
      </c>
      <c r="P5" s="28">
        <f t="shared" si="4"/>
        <v>52.858078600003495</v>
      </c>
      <c r="Q5">
        <f t="shared" si="5"/>
        <v>1.1667875266861614</v>
      </c>
      <c r="R5">
        <f t="shared" si="6"/>
        <v>1.0928404252537385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50.392053140096635</v>
      </c>
      <c r="F6">
        <v>2.4</v>
      </c>
      <c r="G6">
        <v>0.251</v>
      </c>
      <c r="H6">
        <v>6.5</v>
      </c>
      <c r="I6">
        <v>2.5</v>
      </c>
      <c r="J6">
        <v>32</v>
      </c>
      <c r="K6">
        <v>6.762E-2</v>
      </c>
      <c r="L6">
        <v>876.01965151945456</v>
      </c>
      <c r="M6" s="27">
        <f t="shared" si="1"/>
        <v>47.992053140096637</v>
      </c>
      <c r="N6">
        <f t="shared" si="2"/>
        <v>1.2052886773552358</v>
      </c>
      <c r="O6">
        <f t="shared" si="3"/>
        <v>0.17032324389348835</v>
      </c>
      <c r="P6" s="28">
        <f t="shared" si="4"/>
        <v>149.20650876123673</v>
      </c>
      <c r="Q6">
        <f t="shared" si="5"/>
        <v>1.2674685931794769</v>
      </c>
      <c r="R6">
        <f t="shared" si="6"/>
        <v>1.1461592055046876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47.403999999999996</v>
      </c>
      <c r="F7">
        <v>2.4</v>
      </c>
      <c r="G7">
        <v>0.251</v>
      </c>
      <c r="H7">
        <v>6.5</v>
      </c>
      <c r="I7">
        <v>2.5</v>
      </c>
      <c r="J7">
        <v>32</v>
      </c>
      <c r="K7">
        <v>6.762E-2</v>
      </c>
      <c r="L7">
        <v>1077.9984150293653</v>
      </c>
      <c r="M7" s="27">
        <f t="shared" si="1"/>
        <v>45.003999999999998</v>
      </c>
      <c r="N7">
        <f t="shared" si="2"/>
        <v>1.1952706926129628</v>
      </c>
      <c r="O7">
        <f t="shared" si="3"/>
        <v>0.1633694307237506</v>
      </c>
      <c r="P7" s="28">
        <f t="shared" si="4"/>
        <v>176.11198738445285</v>
      </c>
      <c r="Q7">
        <f t="shared" si="5"/>
        <v>1.2541106893425895</v>
      </c>
      <c r="R7">
        <f t="shared" si="6"/>
        <v>1.139191333556361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62.989499999999992</v>
      </c>
      <c r="F8">
        <v>2.4</v>
      </c>
      <c r="G8">
        <v>0.251</v>
      </c>
      <c r="H8">
        <v>6.5</v>
      </c>
      <c r="I8">
        <v>2.5</v>
      </c>
      <c r="J8">
        <v>32</v>
      </c>
      <c r="K8">
        <v>6.762E-2</v>
      </c>
      <c r="L8">
        <v>7082.376866390834</v>
      </c>
      <c r="M8" s="27">
        <f t="shared" si="1"/>
        <v>60.589499999999994</v>
      </c>
      <c r="N8">
        <f t="shared" si="2"/>
        <v>1.2446151762607887</v>
      </c>
      <c r="O8">
        <f t="shared" si="3"/>
        <v>0.19653880245594368</v>
      </c>
      <c r="P8" s="28">
        <f t="shared" si="4"/>
        <v>1391.9618678621337</v>
      </c>
      <c r="Q8">
        <f t="shared" si="5"/>
        <v>1.3201940567061774</v>
      </c>
      <c r="R8">
        <f t="shared" si="6"/>
        <v>1.1733630590971784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66.293500000000009</v>
      </c>
      <c r="F9">
        <v>2.4</v>
      </c>
      <c r="G9">
        <v>0.251</v>
      </c>
      <c r="H9">
        <v>6.5</v>
      </c>
      <c r="I9">
        <v>2.5</v>
      </c>
      <c r="J9">
        <v>32</v>
      </c>
      <c r="K9">
        <v>6.762E-2</v>
      </c>
      <c r="L9">
        <v>2440.3238288845873</v>
      </c>
      <c r="M9" s="27">
        <f t="shared" si="1"/>
        <v>63.89350000000001</v>
      </c>
      <c r="N9">
        <f t="shared" si="2"/>
        <v>1.254131147912193</v>
      </c>
      <c r="O9">
        <f t="shared" si="3"/>
        <v>0.20263522545888146</v>
      </c>
      <c r="P9" s="28">
        <f t="shared" si="4"/>
        <v>494.49556925870922</v>
      </c>
      <c r="Q9">
        <f t="shared" si="5"/>
        <v>1.3330203553355762</v>
      </c>
      <c r="R9">
        <f t="shared" si="6"/>
        <v>1.179910666681159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22.864308739999998</v>
      </c>
      <c r="F10">
        <v>2.4</v>
      </c>
      <c r="G10">
        <v>0.251</v>
      </c>
      <c r="H10">
        <v>6.5</v>
      </c>
      <c r="I10">
        <v>2.5</v>
      </c>
      <c r="J10">
        <v>32</v>
      </c>
      <c r="K10">
        <v>6.762E-2</v>
      </c>
      <c r="L10">
        <v>849.85741803157111</v>
      </c>
      <c r="M10" s="27">
        <f t="shared" si="1"/>
        <v>20.46430874</v>
      </c>
      <c r="N10">
        <f t="shared" si="2"/>
        <v>1.1037959503587693</v>
      </c>
      <c r="O10">
        <f t="shared" si="3"/>
        <v>9.4035451321444224E-2</v>
      </c>
      <c r="P10" s="28">
        <f t="shared" si="4"/>
        <v>79.916725863476074</v>
      </c>
      <c r="Q10">
        <f t="shared" si="5"/>
        <v>1.133556419216134</v>
      </c>
      <c r="R10">
        <f t="shared" si="6"/>
        <v>1.0748168149150714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24.991842679999994</v>
      </c>
      <c r="F11">
        <v>2.4</v>
      </c>
      <c r="G11">
        <v>0.251</v>
      </c>
      <c r="H11">
        <v>6.5</v>
      </c>
      <c r="I11">
        <v>2.5</v>
      </c>
      <c r="J11">
        <v>32</v>
      </c>
      <c r="K11">
        <v>6.762E-2</v>
      </c>
      <c r="L11">
        <v>315.14024810723129</v>
      </c>
      <c r="M11" s="27">
        <f t="shared" si="1"/>
        <v>22.591842679999996</v>
      </c>
      <c r="N11">
        <f t="shared" si="2"/>
        <v>1.1123948688474277</v>
      </c>
      <c r="O11">
        <f t="shared" si="3"/>
        <v>0.10103864373617798</v>
      </c>
      <c r="P11" s="28">
        <f t="shared" si="4"/>
        <v>31.841343255437277</v>
      </c>
      <c r="Q11">
        <f t="shared" si="5"/>
        <v>1.1447779504298723</v>
      </c>
      <c r="R11">
        <f t="shared" si="6"/>
        <v>1.0809278286443453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29.049999999999997</v>
      </c>
      <c r="F12">
        <v>2.4</v>
      </c>
      <c r="G12">
        <v>0.251</v>
      </c>
      <c r="H12">
        <v>6.5</v>
      </c>
      <c r="I12">
        <v>2.5</v>
      </c>
      <c r="J12">
        <v>32</v>
      </c>
      <c r="K12">
        <v>6.762E-2</v>
      </c>
      <c r="L12">
        <v>1273.6941864139967</v>
      </c>
      <c r="M12" s="27">
        <f t="shared" si="1"/>
        <v>26.65</v>
      </c>
      <c r="N12">
        <f t="shared" si="2"/>
        <v>1.1284031138576187</v>
      </c>
      <c r="O12">
        <f t="shared" si="3"/>
        <v>0.11379188189108502</v>
      </c>
      <c r="P12" s="28">
        <f t="shared" si="4"/>
        <v>144.93605842578313</v>
      </c>
      <c r="Q12">
        <f t="shared" si="5"/>
        <v>1.1657308163180813</v>
      </c>
      <c r="R12">
        <f t="shared" si="6"/>
        <v>1.092270676505938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30.5669</v>
      </c>
      <c r="F13">
        <v>2.4</v>
      </c>
      <c r="G13">
        <v>0.251</v>
      </c>
      <c r="H13">
        <v>6.5</v>
      </c>
      <c r="I13">
        <v>2.5</v>
      </c>
      <c r="J13">
        <v>32</v>
      </c>
      <c r="K13">
        <v>6.762E-2</v>
      </c>
      <c r="L13">
        <v>2194.5879429449224</v>
      </c>
      <c r="M13" s="27">
        <f t="shared" si="1"/>
        <v>28.166900000000002</v>
      </c>
      <c r="N13">
        <f t="shared" si="2"/>
        <v>1.1342666646878297</v>
      </c>
      <c r="O13">
        <f t="shared" si="3"/>
        <v>0.11837310296409199</v>
      </c>
      <c r="P13" s="28">
        <f t="shared" si="4"/>
        <v>259.78018453397414</v>
      </c>
      <c r="Q13">
        <f t="shared" si="5"/>
        <v>1.173425619264612</v>
      </c>
      <c r="R13">
        <f t="shared" si="6"/>
        <v>1.0964145025471181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102.55699999999999</v>
      </c>
      <c r="F14">
        <v>2.4</v>
      </c>
      <c r="G14">
        <v>0.251</v>
      </c>
      <c r="H14">
        <v>6.5</v>
      </c>
      <c r="I14">
        <v>2.5</v>
      </c>
      <c r="J14">
        <v>32</v>
      </c>
      <c r="K14">
        <v>6.762E-2</v>
      </c>
      <c r="L14">
        <v>649.38719612375144</v>
      </c>
      <c r="M14" s="27">
        <f t="shared" si="1"/>
        <v>100.15699999999998</v>
      </c>
      <c r="N14">
        <f t="shared" si="2"/>
        <v>1.3380547807760892</v>
      </c>
      <c r="O14">
        <f t="shared" si="3"/>
        <v>0.2526464429057329</v>
      </c>
      <c r="P14" s="28">
        <f t="shared" si="4"/>
        <v>164.06536516919334</v>
      </c>
      <c r="Q14">
        <f t="shared" si="5"/>
        <v>1.4472590149775493</v>
      </c>
      <c r="R14">
        <f t="shared" si="6"/>
        <v>1.2370906505533301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76.167134787802652</v>
      </c>
      <c r="F15">
        <v>2.4</v>
      </c>
      <c r="G15">
        <v>0.251</v>
      </c>
      <c r="H15">
        <v>6.5</v>
      </c>
      <c r="I15">
        <v>2.5</v>
      </c>
      <c r="J15">
        <v>32</v>
      </c>
      <c r="K15">
        <v>6.762E-2</v>
      </c>
      <c r="L15">
        <v>3685.4334674843399</v>
      </c>
      <c r="M15" s="27">
        <f t="shared" si="1"/>
        <v>73.767134787802647</v>
      </c>
      <c r="N15">
        <f t="shared" si="2"/>
        <v>1.2805963554538333</v>
      </c>
      <c r="O15">
        <f t="shared" si="3"/>
        <v>0.21911381697974003</v>
      </c>
      <c r="P15" s="28">
        <f t="shared" si="4"/>
        <v>807.52939428537229</v>
      </c>
      <c r="Q15">
        <f t="shared" si="5"/>
        <v>1.3688295796828536</v>
      </c>
      <c r="R15">
        <f t="shared" si="6"/>
        <v>1.1980505462057578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96.945695522388036</v>
      </c>
      <c r="F16">
        <v>2.4</v>
      </c>
      <c r="G16">
        <v>0.251</v>
      </c>
      <c r="H16">
        <v>6.5</v>
      </c>
      <c r="I16">
        <v>2.5</v>
      </c>
      <c r="J16">
        <v>32</v>
      </c>
      <c r="K16">
        <v>6.762E-2</v>
      </c>
      <c r="L16">
        <v>1950.3602926298277</v>
      </c>
      <c r="M16" s="27">
        <f t="shared" si="1"/>
        <v>94.54569552238803</v>
      </c>
      <c r="N16">
        <f t="shared" si="2"/>
        <v>1.3272932913658757</v>
      </c>
      <c r="O16">
        <f t="shared" si="3"/>
        <v>0.24658701546594008</v>
      </c>
      <c r="P16" s="28">
        <f t="shared" si="4"/>
        <v>480.93352364286676</v>
      </c>
      <c r="Q16">
        <f t="shared" si="5"/>
        <v>1.4324994897088792</v>
      </c>
      <c r="R16">
        <f t="shared" si="6"/>
        <v>1.2298136885639546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135.59349999999998</v>
      </c>
      <c r="F17">
        <v>2.4</v>
      </c>
      <c r="G17">
        <v>0.251</v>
      </c>
      <c r="H17">
        <v>6.5</v>
      </c>
      <c r="I17">
        <v>2.5</v>
      </c>
      <c r="J17">
        <v>32</v>
      </c>
      <c r="K17">
        <v>6.762E-2</v>
      </c>
      <c r="L17">
        <v>880.8425602376517</v>
      </c>
      <c r="M17" s="27">
        <f t="shared" si="1"/>
        <v>133.19349999999997</v>
      </c>
      <c r="N17">
        <f t="shared" si="2"/>
        <v>1.3893846021651981</v>
      </c>
      <c r="O17">
        <f t="shared" si="3"/>
        <v>0.28025688607631494</v>
      </c>
      <c r="P17" s="28">
        <f t="shared" si="4"/>
        <v>246.86219305569313</v>
      </c>
      <c r="Q17">
        <f t="shared" si="5"/>
        <v>1.5180958723186224</v>
      </c>
      <c r="R17">
        <f t="shared" si="6"/>
        <v>1.2715860756444965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71.473499999999987</v>
      </c>
      <c r="F18">
        <v>2.4</v>
      </c>
      <c r="G18">
        <v>0.251</v>
      </c>
      <c r="H18">
        <v>6.5</v>
      </c>
      <c r="I18">
        <v>2.5</v>
      </c>
      <c r="J18">
        <v>32</v>
      </c>
      <c r="K18">
        <v>6.762E-2</v>
      </c>
      <c r="L18">
        <v>1460.6544476761824</v>
      </c>
      <c r="M18" s="27">
        <f t="shared" si="1"/>
        <v>69.073499999999981</v>
      </c>
      <c r="N18">
        <f t="shared" si="2"/>
        <v>1.2683806339553336</v>
      </c>
      <c r="O18">
        <f t="shared" si="3"/>
        <v>0.21159313440352065</v>
      </c>
      <c r="P18" s="28">
        <f t="shared" si="4"/>
        <v>309.06445286424668</v>
      </c>
      <c r="Q18">
        <f t="shared" si="5"/>
        <v>1.3522758501191359</v>
      </c>
      <c r="R18">
        <f t="shared" si="6"/>
        <v>1.1896902783934207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64.97399999999999</v>
      </c>
      <c r="F19">
        <v>2.4</v>
      </c>
      <c r="G19">
        <v>0.251</v>
      </c>
      <c r="H19">
        <v>6.5</v>
      </c>
      <c r="I19">
        <v>2.5</v>
      </c>
      <c r="J19">
        <v>32</v>
      </c>
      <c r="K19">
        <v>6.762E-2</v>
      </c>
      <c r="L19">
        <v>402.72785611938014</v>
      </c>
      <c r="M19" s="27">
        <f t="shared" si="1"/>
        <v>62.573999999999991</v>
      </c>
      <c r="N19">
        <f t="shared" si="2"/>
        <v>1.2503708625974161</v>
      </c>
      <c r="O19">
        <f t="shared" si="3"/>
        <v>0.20023728166323118</v>
      </c>
      <c r="P19" s="28">
        <f t="shared" si="4"/>
        <v>80.64113115940556</v>
      </c>
      <c r="Q19">
        <f t="shared" si="5"/>
        <v>1.3279488326550808</v>
      </c>
      <c r="R19">
        <f t="shared" si="6"/>
        <v>1.177324950771419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25.080999999999996</v>
      </c>
      <c r="F20">
        <v>2.4</v>
      </c>
      <c r="G20">
        <v>0.251</v>
      </c>
      <c r="H20">
        <v>6.5</v>
      </c>
      <c r="I20">
        <v>2.5</v>
      </c>
      <c r="J20">
        <v>32</v>
      </c>
      <c r="K20">
        <v>6.762E-2</v>
      </c>
      <c r="L20">
        <v>366.46376323104255</v>
      </c>
      <c r="M20" s="27">
        <f t="shared" si="1"/>
        <v>22.680999999999997</v>
      </c>
      <c r="N20">
        <f t="shared" si="2"/>
        <v>1.1127519232550598</v>
      </c>
      <c r="O20">
        <f t="shared" si="3"/>
        <v>0.10132709806983216</v>
      </c>
      <c r="P20" s="28">
        <f t="shared" si="4"/>
        <v>37.132709675951602</v>
      </c>
      <c r="Q20">
        <f t="shared" si="5"/>
        <v>1.1452444108130202</v>
      </c>
      <c r="R20">
        <f t="shared" si="6"/>
        <v>1.0811813015780731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47.442500000000003</v>
      </c>
      <c r="F21">
        <v>2.4</v>
      </c>
      <c r="G21">
        <v>0.251</v>
      </c>
      <c r="H21">
        <v>6.5</v>
      </c>
      <c r="I21">
        <v>2.5</v>
      </c>
      <c r="J21">
        <v>32</v>
      </c>
      <c r="K21">
        <v>6.762E-2</v>
      </c>
      <c r="L21">
        <v>7526.8882188780281</v>
      </c>
      <c r="M21" s="27">
        <f t="shared" si="1"/>
        <v>45.042500000000004</v>
      </c>
      <c r="N21">
        <f t="shared" si="2"/>
        <v>1.1954013945227708</v>
      </c>
      <c r="O21">
        <f t="shared" si="3"/>
        <v>0.16346090561553941</v>
      </c>
      <c r="P21" s="28">
        <f t="shared" si="4"/>
        <v>1230.3519647247369</v>
      </c>
      <c r="Q21">
        <f t="shared" si="5"/>
        <v>1.2542847726946316</v>
      </c>
      <c r="R21">
        <f t="shared" si="6"/>
        <v>1.1392823425234122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46.9</v>
      </c>
      <c r="F22">
        <v>2.4</v>
      </c>
      <c r="G22">
        <v>0.251</v>
      </c>
      <c r="H22">
        <v>6.5</v>
      </c>
      <c r="I22">
        <v>2.5</v>
      </c>
      <c r="J22">
        <v>32</v>
      </c>
      <c r="K22">
        <v>6.762E-2</v>
      </c>
      <c r="L22">
        <v>150.68914314133369</v>
      </c>
      <c r="M22" s="27">
        <f t="shared" si="1"/>
        <v>44.5</v>
      </c>
      <c r="N22">
        <f t="shared" si="2"/>
        <v>1.1935558160266724</v>
      </c>
      <c r="O22">
        <f t="shared" si="3"/>
        <v>0.16216737703228368</v>
      </c>
      <c r="P22" s="28">
        <f t="shared" si="4"/>
        <v>24.436863090472425</v>
      </c>
      <c r="Q22">
        <f t="shared" si="5"/>
        <v>1.251827101023951</v>
      </c>
      <c r="R22">
        <f t="shared" si="6"/>
        <v>1.1379970003891455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41.216000000000001</v>
      </c>
      <c r="F23">
        <v>2.4</v>
      </c>
      <c r="G23">
        <v>0.251</v>
      </c>
      <c r="H23">
        <v>6.5</v>
      </c>
      <c r="I23">
        <v>2.5</v>
      </c>
      <c r="J23">
        <v>32</v>
      </c>
      <c r="K23">
        <v>6.762E-2</v>
      </c>
      <c r="L23">
        <v>1498.8387546338186</v>
      </c>
      <c r="M23" s="27">
        <f t="shared" si="1"/>
        <v>38.816000000000003</v>
      </c>
      <c r="N23">
        <f t="shared" si="2"/>
        <v>1.1737275041152326</v>
      </c>
      <c r="O23">
        <f t="shared" si="3"/>
        <v>0.14801348993367089</v>
      </c>
      <c r="P23" s="28">
        <f t="shared" si="4"/>
        <v>221.8483549211885</v>
      </c>
      <c r="Q23">
        <f t="shared" si="5"/>
        <v>1.2254874654071433</v>
      </c>
      <c r="R23">
        <f t="shared" si="6"/>
        <v>1.1241536880663909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46.703999999999994</v>
      </c>
      <c r="F24">
        <v>2.4</v>
      </c>
      <c r="G24">
        <v>0.251</v>
      </c>
      <c r="H24">
        <v>6.5</v>
      </c>
      <c r="I24">
        <v>2.5</v>
      </c>
      <c r="J24">
        <v>32</v>
      </c>
      <c r="K24">
        <v>6.762E-2</v>
      </c>
      <c r="L24">
        <v>6975.744127010963</v>
      </c>
      <c r="M24" s="27">
        <f t="shared" si="1"/>
        <v>44.303999999999995</v>
      </c>
      <c r="N24">
        <f t="shared" si="2"/>
        <v>1.1928869820970782</v>
      </c>
      <c r="O24">
        <f t="shared" si="3"/>
        <v>0.16169761678343214</v>
      </c>
      <c r="P24" s="28">
        <f t="shared" si="4"/>
        <v>1127.9612006286961</v>
      </c>
      <c r="Q24">
        <f t="shared" si="5"/>
        <v>1.2509366983880583</v>
      </c>
      <c r="R24">
        <f t="shared" si="6"/>
        <v>1.1375310628350008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24.730999999999998</v>
      </c>
      <c r="F25">
        <v>2.4</v>
      </c>
      <c r="G25">
        <v>0.251</v>
      </c>
      <c r="H25">
        <v>6.5</v>
      </c>
      <c r="I25">
        <v>2.5</v>
      </c>
      <c r="J25">
        <v>32</v>
      </c>
      <c r="K25">
        <v>6.762E-2</v>
      </c>
      <c r="L25">
        <v>3233.927219550837</v>
      </c>
      <c r="M25" s="27">
        <f t="shared" si="1"/>
        <v>22.331</v>
      </c>
      <c r="N25">
        <f t="shared" si="2"/>
        <v>1.1113487837443623</v>
      </c>
      <c r="O25">
        <f t="shared" si="3"/>
        <v>0.10019247366178363</v>
      </c>
      <c r="P25" s="28">
        <f t="shared" si="4"/>
        <v>324.01516776897239</v>
      </c>
      <c r="Q25">
        <f t="shared" si="5"/>
        <v>1.1434115638767897</v>
      </c>
      <c r="R25">
        <f t="shared" si="6"/>
        <v>1.0801850865863409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25.479999999999997</v>
      </c>
      <c r="F26">
        <v>2.4</v>
      </c>
      <c r="G26">
        <v>0.251</v>
      </c>
      <c r="H26">
        <v>6.5</v>
      </c>
      <c r="I26">
        <v>2.5</v>
      </c>
      <c r="J26">
        <v>32</v>
      </c>
      <c r="K26">
        <v>6.762E-2</v>
      </c>
      <c r="L26">
        <v>124.78604034829131</v>
      </c>
      <c r="M26" s="27">
        <f t="shared" si="1"/>
        <v>23.08</v>
      </c>
      <c r="N26">
        <f t="shared" si="2"/>
        <v>1.1143467272580456</v>
      </c>
      <c r="O26">
        <f t="shared" si="3"/>
        <v>0.10261323918400733</v>
      </c>
      <c r="P26" s="28">
        <f t="shared" si="4"/>
        <v>12.804699805084406</v>
      </c>
      <c r="Q26">
        <f t="shared" si="5"/>
        <v>1.1473283750489318</v>
      </c>
      <c r="R26">
        <f t="shared" si="6"/>
        <v>1.0823131856193808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38.912999999999997</v>
      </c>
      <c r="F27">
        <v>2.4</v>
      </c>
      <c r="G27">
        <v>0.251</v>
      </c>
      <c r="H27">
        <v>6.5</v>
      </c>
      <c r="I27">
        <v>2.5</v>
      </c>
      <c r="J27">
        <v>32</v>
      </c>
      <c r="K27">
        <v>6.762E-2</v>
      </c>
      <c r="L27">
        <v>9827.2425675669274</v>
      </c>
      <c r="M27" s="27">
        <f t="shared" si="1"/>
        <v>36.512999999999998</v>
      </c>
      <c r="N27">
        <f t="shared" si="2"/>
        <v>1.165444832093252</v>
      </c>
      <c r="O27">
        <f t="shared" si="3"/>
        <v>0.14195852736855594</v>
      </c>
      <c r="P27" s="28">
        <f t="shared" si="4"/>
        <v>1395.0608829853875</v>
      </c>
      <c r="Q27">
        <f t="shared" si="5"/>
        <v>1.2145202179850763</v>
      </c>
      <c r="R27">
        <f t="shared" si="6"/>
        <v>1.118352446125815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32.994500000000002</v>
      </c>
      <c r="F28">
        <v>2.4</v>
      </c>
      <c r="G28">
        <v>0.251</v>
      </c>
      <c r="H28">
        <v>6.5</v>
      </c>
      <c r="I28">
        <v>2.5</v>
      </c>
      <c r="J28">
        <v>32</v>
      </c>
      <c r="K28">
        <v>6.762E-2</v>
      </c>
      <c r="L28">
        <v>2777.6441863111027</v>
      </c>
      <c r="M28" s="27">
        <f t="shared" si="1"/>
        <v>30.594500000000004</v>
      </c>
      <c r="N28">
        <f t="shared" si="2"/>
        <v>1.1435225772307225</v>
      </c>
      <c r="O28">
        <f t="shared" si="3"/>
        <v>0.12550917672154074</v>
      </c>
      <c r="P28" s="28">
        <f t="shared" si="4"/>
        <v>348.61983504928043</v>
      </c>
      <c r="Q28">
        <f t="shared" si="5"/>
        <v>1.1855940652917214</v>
      </c>
      <c r="R28">
        <f t="shared" si="6"/>
        <v>1.1029440201479428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41.877499999999998</v>
      </c>
      <c r="F29">
        <v>2.4</v>
      </c>
      <c r="G29">
        <v>0.251</v>
      </c>
      <c r="H29">
        <v>6.5</v>
      </c>
      <c r="I29">
        <v>2.5</v>
      </c>
      <c r="J29">
        <v>32</v>
      </c>
      <c r="K29">
        <v>6.762E-2</v>
      </c>
      <c r="L29">
        <v>2359.2859897465983</v>
      </c>
      <c r="M29" s="27">
        <f t="shared" si="1"/>
        <v>39.477499999999999</v>
      </c>
      <c r="N29">
        <f t="shared" si="2"/>
        <v>1.1760804438697472</v>
      </c>
      <c r="O29">
        <f t="shared" si="3"/>
        <v>0.14971802718730384</v>
      </c>
      <c r="P29" s="28">
        <f t="shared" si="4"/>
        <v>353.22764395550627</v>
      </c>
      <c r="Q29">
        <f t="shared" si="5"/>
        <v>1.2286068499195626</v>
      </c>
      <c r="R29">
        <f t="shared" si="6"/>
        <v>1.1257996897407971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30.796500000000002</v>
      </c>
      <c r="F30">
        <v>2.4</v>
      </c>
      <c r="G30">
        <v>0.251</v>
      </c>
      <c r="H30">
        <v>6.5</v>
      </c>
      <c r="I30">
        <v>2.5</v>
      </c>
      <c r="J30">
        <v>32</v>
      </c>
      <c r="K30">
        <v>6.762E-2</v>
      </c>
      <c r="L30">
        <v>1738.7681919316849</v>
      </c>
      <c r="M30" s="27">
        <f t="shared" si="1"/>
        <v>28.396500000000003</v>
      </c>
      <c r="N30">
        <f t="shared" si="2"/>
        <v>1.1351487619427685</v>
      </c>
      <c r="O30">
        <f t="shared" si="3"/>
        <v>0.11905819437398317</v>
      </c>
      <c r="P30" s="28">
        <f t="shared" si="4"/>
        <v>207.0146013663018</v>
      </c>
      <c r="Q30">
        <f t="shared" si="5"/>
        <v>1.174584134269093</v>
      </c>
      <c r="R30">
        <f t="shared" si="6"/>
        <v>1.0970373889325795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25.041449999999998</v>
      </c>
      <c r="F31">
        <v>2.4</v>
      </c>
      <c r="G31">
        <v>0.251</v>
      </c>
      <c r="H31">
        <v>6.5</v>
      </c>
      <c r="I31">
        <v>2.5</v>
      </c>
      <c r="J31">
        <v>32</v>
      </c>
      <c r="K31">
        <v>6.762E-2</v>
      </c>
      <c r="L31">
        <v>7448.6399338743568</v>
      </c>
      <c r="M31" s="27">
        <f t="shared" si="1"/>
        <v>22.641449999999999</v>
      </c>
      <c r="N31">
        <f t="shared" si="2"/>
        <v>1.1125935661073181</v>
      </c>
      <c r="O31">
        <f t="shared" si="3"/>
        <v>0.10119918857813849</v>
      </c>
      <c r="P31" s="28">
        <f t="shared" si="4"/>
        <v>753.79631731880409</v>
      </c>
      <c r="Q31">
        <f t="shared" si="5"/>
        <v>1.1450375260603838</v>
      </c>
      <c r="R31">
        <f t="shared" si="6"/>
        <v>1.0810688865389377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25.2</v>
      </c>
      <c r="F32">
        <v>2.4</v>
      </c>
      <c r="G32">
        <v>0.251</v>
      </c>
      <c r="H32">
        <v>6.5</v>
      </c>
      <c r="I32">
        <v>2.5</v>
      </c>
      <c r="J32">
        <v>32</v>
      </c>
      <c r="K32">
        <v>6.762E-2</v>
      </c>
      <c r="L32">
        <v>1388.3493702886224</v>
      </c>
      <c r="M32" s="27">
        <f t="shared" si="1"/>
        <v>22.8</v>
      </c>
      <c r="N32">
        <f t="shared" si="2"/>
        <v>1.1132280948098663</v>
      </c>
      <c r="O32">
        <f t="shared" si="3"/>
        <v>0.10171149590794784</v>
      </c>
      <c r="P32" s="28">
        <f t="shared" si="4"/>
        <v>141.21109129491319</v>
      </c>
      <c r="Q32">
        <f t="shared" si="5"/>
        <v>1.1458665500863194</v>
      </c>
      <c r="R32">
        <f t="shared" si="6"/>
        <v>1.0815193016853912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33.346249999999998</v>
      </c>
      <c r="F33">
        <v>2.4</v>
      </c>
      <c r="G33">
        <v>0.251</v>
      </c>
      <c r="H33">
        <v>6.5</v>
      </c>
      <c r="I33">
        <v>2.5</v>
      </c>
      <c r="J33">
        <v>32</v>
      </c>
      <c r="K33">
        <v>6.762E-2</v>
      </c>
      <c r="L33">
        <v>6289.4109166374992</v>
      </c>
      <c r="M33" s="27">
        <f t="shared" si="1"/>
        <v>30.946249999999999</v>
      </c>
      <c r="N33">
        <f t="shared" si="2"/>
        <v>1.1448508950612559</v>
      </c>
      <c r="O33">
        <f t="shared" si="3"/>
        <v>0.12652380819731604</v>
      </c>
      <c r="P33" s="28">
        <f t="shared" si="4"/>
        <v>795.76022049074857</v>
      </c>
      <c r="Q33">
        <f t="shared" si="5"/>
        <v>1.1873425446777881</v>
      </c>
      <c r="R33">
        <f t="shared" si="6"/>
        <v>1.1038799020532379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B7" workbookViewId="0">
      <selection activeCell="L3" sqref="L3:L33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  <col min="11" max="11" width="12.425781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92</v>
      </c>
      <c r="M2" t="s">
        <v>103</v>
      </c>
      <c r="N2" t="s">
        <v>98</v>
      </c>
      <c r="O2" t="s">
        <v>101</v>
      </c>
      <c r="P2" t="s">
        <v>104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AVERAGE(C3:D3)*0.7</f>
        <v>44.66</v>
      </c>
      <c r="F3">
        <v>2.4</v>
      </c>
      <c r="G3">
        <v>0.44679999999999997</v>
      </c>
      <c r="H3">
        <v>6.4</v>
      </c>
      <c r="I3">
        <v>5.7</v>
      </c>
      <c r="J3">
        <v>8.4</v>
      </c>
      <c r="K3">
        <v>0.11735</v>
      </c>
      <c r="L3">
        <v>672.18663174861911</v>
      </c>
      <c r="M3" s="27">
        <f>E3-F3</f>
        <v>42.26</v>
      </c>
      <c r="N3">
        <f>EXP(G3*LOG(M3/H3+1)/(1+EXP(-(M3-I3)/J3)))</f>
        <v>1.4749488687487764</v>
      </c>
      <c r="O3">
        <f>(N3-1)/N3</f>
        <v>0.32201039562251632</v>
      </c>
      <c r="P3" s="28">
        <f>O3*L3</f>
        <v>216.45108322153953</v>
      </c>
      <c r="Q3">
        <f>EXP((G3+K3)*LOG(M3/H3+1)/(1+EXP(-(M3-I3)/J3)))</f>
        <v>1.6334485960790899</v>
      </c>
      <c r="R3">
        <f>EXP((G3-K3)*LOG(M3/H3+1)/(1+EXP(-(M3-I3)/J3)))</f>
        <v>1.3318289725463517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AVERAGE(C4:D4)*0.7</f>
        <v>84.93932776156565</v>
      </c>
      <c r="F4">
        <v>2.4</v>
      </c>
      <c r="G4">
        <v>0.44679999999999997</v>
      </c>
      <c r="H4">
        <v>6.4</v>
      </c>
      <c r="I4">
        <v>5.7</v>
      </c>
      <c r="J4">
        <v>8.4</v>
      </c>
      <c r="K4">
        <v>0.11735</v>
      </c>
      <c r="L4">
        <v>2568.1476344175826</v>
      </c>
      <c r="M4" s="27">
        <f t="shared" ref="M4:M33" si="1">E4-F4</f>
        <v>82.539327761565644</v>
      </c>
      <c r="N4">
        <f t="shared" ref="N4:N33" si="2">EXP(G4*LOG(M4/H4+1)/(1+EXP(-(M4-I4)/J4)))</f>
        <v>1.6662899147416879</v>
      </c>
      <c r="O4">
        <f t="shared" ref="O4:O33" si="3">(N4-1)/N4</f>
        <v>0.39986433864060067</v>
      </c>
      <c r="P4" s="28">
        <f t="shared" ref="P4:P33" si="4">O4*L4</f>
        <v>1026.9106553678098</v>
      </c>
      <c r="Q4">
        <f t="shared" ref="Q4:Q33" si="5">EXP((G4+K4)*LOG(M4/H4+1)/(1+EXP(-(M4-I4)/J4)))</f>
        <v>1.9054271509268736</v>
      </c>
      <c r="R4">
        <f t="shared" ref="R4:R33" si="6">EXP((G4-K4)*LOG(M4/H4+1)/(1+EXP(-(M4-I4)/J4)))</f>
        <v>1.4571651708748108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29.25747888888889</v>
      </c>
      <c r="F5">
        <v>2.4</v>
      </c>
      <c r="G5">
        <v>0.44679999999999997</v>
      </c>
      <c r="H5">
        <v>6.4</v>
      </c>
      <c r="I5">
        <v>5.7</v>
      </c>
      <c r="J5">
        <v>8.4</v>
      </c>
      <c r="K5">
        <v>0.11735</v>
      </c>
      <c r="L5">
        <v>105.63048981041973</v>
      </c>
      <c r="M5" s="27">
        <f t="shared" si="1"/>
        <v>26.857478888888892</v>
      </c>
      <c r="N5">
        <f t="shared" si="2"/>
        <v>1.3443868522456559</v>
      </c>
      <c r="O5">
        <f t="shared" si="3"/>
        <v>0.25616648338266185</v>
      </c>
      <c r="P5" s="28">
        <f t="shared" si="4"/>
        <v>27.058991112723319</v>
      </c>
      <c r="Q5">
        <f t="shared" si="5"/>
        <v>1.4530500423346295</v>
      </c>
      <c r="R5">
        <f t="shared" si="6"/>
        <v>1.2438498027136453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50.392053140096635</v>
      </c>
      <c r="F6">
        <v>2.4</v>
      </c>
      <c r="G6">
        <v>0.44679999999999997</v>
      </c>
      <c r="H6">
        <v>6.4</v>
      </c>
      <c r="I6">
        <v>5.7</v>
      </c>
      <c r="J6">
        <v>8.4</v>
      </c>
      <c r="K6">
        <v>0.11735</v>
      </c>
      <c r="L6">
        <v>448.43185813847305</v>
      </c>
      <c r="M6" s="27">
        <f t="shared" si="1"/>
        <v>47.992053140096637</v>
      </c>
      <c r="N6">
        <f t="shared" si="2"/>
        <v>1.5106669851894128</v>
      </c>
      <c r="O6">
        <f t="shared" si="3"/>
        <v>0.33804073975005389</v>
      </c>
      <c r="P6" s="28">
        <f t="shared" si="4"/>
        <v>151.58823705262066</v>
      </c>
      <c r="Q6">
        <f t="shared" si="5"/>
        <v>1.6835522405073258</v>
      </c>
      <c r="R6">
        <f t="shared" si="6"/>
        <v>1.3555354477468256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47.403999999999996</v>
      </c>
      <c r="F7">
        <v>2.4</v>
      </c>
      <c r="G7">
        <v>0.44679999999999997</v>
      </c>
      <c r="H7">
        <v>6.4</v>
      </c>
      <c r="I7">
        <v>5.7</v>
      </c>
      <c r="J7">
        <v>8.4</v>
      </c>
      <c r="K7">
        <v>0.11735</v>
      </c>
      <c r="L7">
        <v>551.82418737236685</v>
      </c>
      <c r="M7" s="27">
        <f t="shared" si="1"/>
        <v>45.003999999999998</v>
      </c>
      <c r="N7">
        <f t="shared" si="2"/>
        <v>1.4926483237765755</v>
      </c>
      <c r="O7">
        <f t="shared" si="3"/>
        <v>0.33004982883718881</v>
      </c>
      <c r="P7" s="28">
        <f t="shared" si="4"/>
        <v>182.12947859047048</v>
      </c>
      <c r="Q7">
        <f t="shared" si="5"/>
        <v>1.6582371779106424</v>
      </c>
      <c r="R7">
        <f t="shared" si="6"/>
        <v>1.3435949019550208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62.989499999999992</v>
      </c>
      <c r="F8">
        <v>2.4</v>
      </c>
      <c r="G8">
        <v>0.44679999999999997</v>
      </c>
      <c r="H8">
        <v>6.4</v>
      </c>
      <c r="I8">
        <v>5.7</v>
      </c>
      <c r="J8">
        <v>8.4</v>
      </c>
      <c r="K8">
        <v>0.11735</v>
      </c>
      <c r="L8">
        <v>1515.3091350321693</v>
      </c>
      <c r="M8" s="27">
        <f t="shared" si="1"/>
        <v>60.589499999999994</v>
      </c>
      <c r="N8">
        <f t="shared" si="2"/>
        <v>1.576169773701726</v>
      </c>
      <c r="O8">
        <f t="shared" si="3"/>
        <v>0.36555057920477557</v>
      </c>
      <c r="P8" s="28">
        <f t="shared" si="4"/>
        <v>553.92213198529691</v>
      </c>
      <c r="Q8">
        <f t="shared" si="5"/>
        <v>1.7762436075023109</v>
      </c>
      <c r="R8">
        <f t="shared" si="6"/>
        <v>1.3986320035371149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66.293500000000009</v>
      </c>
      <c r="F9">
        <v>2.4</v>
      </c>
      <c r="G9">
        <v>0.44679999999999997</v>
      </c>
      <c r="H9">
        <v>6.4</v>
      </c>
      <c r="I9">
        <v>5.7</v>
      </c>
      <c r="J9">
        <v>8.4</v>
      </c>
      <c r="K9">
        <v>0.11735</v>
      </c>
      <c r="L9">
        <v>522.11920660329258</v>
      </c>
      <c r="M9" s="27">
        <f t="shared" si="1"/>
        <v>63.89350000000001</v>
      </c>
      <c r="N9">
        <f t="shared" si="2"/>
        <v>1.5912902376357292</v>
      </c>
      <c r="O9">
        <f t="shared" si="3"/>
        <v>0.37157912720827274</v>
      </c>
      <c r="P9" s="28">
        <f t="shared" si="4"/>
        <v>194.00859908832729</v>
      </c>
      <c r="Q9">
        <f t="shared" si="5"/>
        <v>1.7977858829771358</v>
      </c>
      <c r="R9">
        <f t="shared" si="6"/>
        <v>1.4085129071107403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22.864308739999998</v>
      </c>
      <c r="F10">
        <v>2.4</v>
      </c>
      <c r="G10">
        <v>0.44679999999999997</v>
      </c>
      <c r="H10">
        <v>6.4</v>
      </c>
      <c r="I10">
        <v>5.7</v>
      </c>
      <c r="J10">
        <v>8.4</v>
      </c>
      <c r="K10">
        <v>0.11735</v>
      </c>
      <c r="L10">
        <v>499.89642744628895</v>
      </c>
      <c r="M10" s="27">
        <f t="shared" si="1"/>
        <v>20.46430874</v>
      </c>
      <c r="N10">
        <f t="shared" si="2"/>
        <v>1.26796460015914</v>
      </c>
      <c r="O10">
        <f t="shared" si="3"/>
        <v>0.21133444902602821</v>
      </c>
      <c r="P10" s="28">
        <f t="shared" si="4"/>
        <v>105.64533606444137</v>
      </c>
      <c r="Q10">
        <f t="shared" si="5"/>
        <v>1.3495461793927188</v>
      </c>
      <c r="R10">
        <f t="shared" si="6"/>
        <v>1.1913147188339943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24.991842679999994</v>
      </c>
      <c r="F11">
        <v>2.4</v>
      </c>
      <c r="G11">
        <v>0.44679999999999997</v>
      </c>
      <c r="H11">
        <v>6.4</v>
      </c>
      <c r="I11">
        <v>5.7</v>
      </c>
      <c r="J11">
        <v>8.4</v>
      </c>
      <c r="K11">
        <v>0.11735</v>
      </c>
      <c r="L11">
        <v>185.36931117013523</v>
      </c>
      <c r="M11" s="27">
        <f t="shared" si="1"/>
        <v>22.591842679999996</v>
      </c>
      <c r="N11">
        <f t="shared" si="2"/>
        <v>1.2950316910809605</v>
      </c>
      <c r="O11">
        <f t="shared" si="3"/>
        <v>0.2278181245392521</v>
      </c>
      <c r="P11" s="28">
        <f t="shared" si="4"/>
        <v>42.23048881791324</v>
      </c>
      <c r="Q11">
        <f t="shared" si="5"/>
        <v>1.3860226732820387</v>
      </c>
      <c r="R11">
        <f t="shared" si="6"/>
        <v>1.2100141745392223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29.049999999999997</v>
      </c>
      <c r="F12">
        <v>2.4</v>
      </c>
      <c r="G12">
        <v>0.44679999999999997</v>
      </c>
      <c r="H12">
        <v>6.4</v>
      </c>
      <c r="I12">
        <v>5.7</v>
      </c>
      <c r="J12">
        <v>8.4</v>
      </c>
      <c r="K12">
        <v>0.11735</v>
      </c>
      <c r="L12">
        <v>421.3247672253114</v>
      </c>
      <c r="M12" s="27">
        <f t="shared" si="1"/>
        <v>26.65</v>
      </c>
      <c r="N12">
        <f t="shared" si="2"/>
        <v>1.34214032757041</v>
      </c>
      <c r="O12">
        <f t="shared" si="3"/>
        <v>0.25492142702377818</v>
      </c>
      <c r="P12" s="28">
        <f t="shared" si="4"/>
        <v>107.40471090153756</v>
      </c>
      <c r="Q12">
        <f t="shared" si="5"/>
        <v>1.4499848792785612</v>
      </c>
      <c r="R12">
        <f t="shared" si="6"/>
        <v>1.2423168576675523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30.5669</v>
      </c>
      <c r="F13">
        <v>2.4</v>
      </c>
      <c r="G13">
        <v>0.44679999999999997</v>
      </c>
      <c r="H13">
        <v>6.4</v>
      </c>
      <c r="I13">
        <v>5.7</v>
      </c>
      <c r="J13">
        <v>8.4</v>
      </c>
      <c r="K13">
        <v>0.11735</v>
      </c>
      <c r="L13">
        <v>725.94682780172843</v>
      </c>
      <c r="M13" s="27">
        <f t="shared" si="1"/>
        <v>28.166900000000002</v>
      </c>
      <c r="N13">
        <f t="shared" si="2"/>
        <v>1.3582097248314067</v>
      </c>
      <c r="O13">
        <f t="shared" si="3"/>
        <v>0.2637366809281762</v>
      </c>
      <c r="P13" s="28">
        <f t="shared" si="4"/>
        <v>191.45880689476613</v>
      </c>
      <c r="Q13">
        <f t="shared" si="5"/>
        <v>1.4719395476561863</v>
      </c>
      <c r="R13">
        <f t="shared" si="6"/>
        <v>1.2532672687299087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102.55699999999999</v>
      </c>
      <c r="F14">
        <v>2.4</v>
      </c>
      <c r="G14">
        <v>0.44679999999999997</v>
      </c>
      <c r="H14">
        <v>6.4</v>
      </c>
      <c r="I14">
        <v>5.7</v>
      </c>
      <c r="J14">
        <v>8.4</v>
      </c>
      <c r="K14">
        <v>0.11735</v>
      </c>
      <c r="L14">
        <v>184.75510841447326</v>
      </c>
      <c r="M14" s="27">
        <f t="shared" si="1"/>
        <v>100.15699999999998</v>
      </c>
      <c r="N14">
        <f t="shared" si="2"/>
        <v>1.7258424080389005</v>
      </c>
      <c r="O14">
        <f t="shared" si="3"/>
        <v>0.4205728197765668</v>
      </c>
      <c r="P14" s="28">
        <f t="shared" si="4"/>
        <v>77.702976914000317</v>
      </c>
      <c r="Q14">
        <f t="shared" si="5"/>
        <v>1.9918123159945318</v>
      </c>
      <c r="R14">
        <f t="shared" si="6"/>
        <v>1.4953878904490558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76.167134787802652</v>
      </c>
      <c r="F15">
        <v>2.4</v>
      </c>
      <c r="G15">
        <v>0.44679999999999997</v>
      </c>
      <c r="H15">
        <v>6.4</v>
      </c>
      <c r="I15">
        <v>5.7</v>
      </c>
      <c r="J15">
        <v>8.4</v>
      </c>
      <c r="K15">
        <v>0.11735</v>
      </c>
      <c r="L15">
        <v>1077.5189223909695</v>
      </c>
      <c r="M15" s="27">
        <f t="shared" si="1"/>
        <v>73.767134787802647</v>
      </c>
      <c r="N15">
        <f t="shared" si="2"/>
        <v>1.6328974279019288</v>
      </c>
      <c r="O15">
        <f t="shared" si="3"/>
        <v>0.38759166196686567</v>
      </c>
      <c r="P15" s="28">
        <f t="shared" si="4"/>
        <v>417.63734993026202</v>
      </c>
      <c r="Q15">
        <f t="shared" si="5"/>
        <v>1.8573407982921943</v>
      </c>
      <c r="R15">
        <f t="shared" si="6"/>
        <v>1.4355760733304408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96.945695522388036</v>
      </c>
      <c r="F16">
        <v>2.4</v>
      </c>
      <c r="G16">
        <v>0.44679999999999997</v>
      </c>
      <c r="H16">
        <v>6.4</v>
      </c>
      <c r="I16">
        <v>5.7</v>
      </c>
      <c r="J16">
        <v>8.4</v>
      </c>
      <c r="K16">
        <v>0.11735</v>
      </c>
      <c r="L16">
        <v>570.23146376948068</v>
      </c>
      <c r="M16" s="27">
        <f t="shared" si="1"/>
        <v>94.54569552238803</v>
      </c>
      <c r="N16">
        <f t="shared" si="2"/>
        <v>1.7078095276274361</v>
      </c>
      <c r="O16">
        <f t="shared" si="3"/>
        <v>0.41445460759945291</v>
      </c>
      <c r="P16" s="28">
        <f t="shared" si="4"/>
        <v>236.33505755744176</v>
      </c>
      <c r="Q16">
        <f t="shared" si="5"/>
        <v>1.9655703759725986</v>
      </c>
      <c r="R16">
        <f t="shared" si="6"/>
        <v>1.4838509057259548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135.59349999999998</v>
      </c>
      <c r="F17">
        <v>2.4</v>
      </c>
      <c r="G17">
        <v>0.44679999999999997</v>
      </c>
      <c r="H17">
        <v>6.4</v>
      </c>
      <c r="I17">
        <v>5.7</v>
      </c>
      <c r="J17">
        <v>8.4</v>
      </c>
      <c r="K17">
        <v>0.11735</v>
      </c>
      <c r="L17">
        <v>257.53402813461861</v>
      </c>
      <c r="M17" s="27">
        <f t="shared" si="1"/>
        <v>133.19349999999997</v>
      </c>
      <c r="N17">
        <f t="shared" si="2"/>
        <v>1.8187044449922476</v>
      </c>
      <c r="O17">
        <f t="shared" si="3"/>
        <v>0.45015804917974861</v>
      </c>
      <c r="P17" s="28">
        <f t="shared" si="4"/>
        <v>115.93101570248241</v>
      </c>
      <c r="Q17">
        <f t="shared" si="5"/>
        <v>2.1280776805179178</v>
      </c>
      <c r="R17">
        <f t="shared" si="6"/>
        <v>1.5543069167614012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71.473499999999987</v>
      </c>
      <c r="F18">
        <v>2.4</v>
      </c>
      <c r="G18">
        <v>0.44679999999999997</v>
      </c>
      <c r="H18">
        <v>6.4</v>
      </c>
      <c r="I18">
        <v>5.7</v>
      </c>
      <c r="J18">
        <v>8.4</v>
      </c>
      <c r="K18">
        <v>0.11735</v>
      </c>
      <c r="L18">
        <v>423.83102906325377</v>
      </c>
      <c r="M18" s="27">
        <f t="shared" si="1"/>
        <v>69.073499999999981</v>
      </c>
      <c r="N18">
        <f t="shared" si="2"/>
        <v>1.6137234350271012</v>
      </c>
      <c r="O18">
        <f t="shared" si="3"/>
        <v>0.38031512817237745</v>
      </c>
      <c r="P18" s="28">
        <f t="shared" si="4"/>
        <v>161.18935214162198</v>
      </c>
      <c r="Q18">
        <f t="shared" si="5"/>
        <v>1.8298457476224654</v>
      </c>
      <c r="R18">
        <f t="shared" si="6"/>
        <v>1.4231272379866999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64.97399999999999</v>
      </c>
      <c r="F19">
        <v>2.4</v>
      </c>
      <c r="G19">
        <v>0.44679999999999997</v>
      </c>
      <c r="H19">
        <v>6.4</v>
      </c>
      <c r="I19">
        <v>5.7</v>
      </c>
      <c r="J19">
        <v>8.4</v>
      </c>
      <c r="K19">
        <v>0.11735</v>
      </c>
      <c r="L19">
        <v>171.78092339830411</v>
      </c>
      <c r="M19" s="27">
        <f t="shared" si="1"/>
        <v>62.573999999999991</v>
      </c>
      <c r="N19">
        <f t="shared" si="2"/>
        <v>1.5853337543490387</v>
      </c>
      <c r="O19">
        <f t="shared" si="3"/>
        <v>0.36921799762560742</v>
      </c>
      <c r="P19" s="28">
        <f t="shared" si="4"/>
        <v>63.424608567399694</v>
      </c>
      <c r="Q19">
        <f t="shared" si="5"/>
        <v>1.7892931750226042</v>
      </c>
      <c r="R19">
        <f t="shared" si="6"/>
        <v>1.4046234277100327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25.080999999999996</v>
      </c>
      <c r="F20">
        <v>2.4</v>
      </c>
      <c r="G20">
        <v>0.44679999999999997</v>
      </c>
      <c r="H20">
        <v>6.4</v>
      </c>
      <c r="I20">
        <v>5.7</v>
      </c>
      <c r="J20">
        <v>8.4</v>
      </c>
      <c r="K20">
        <v>0.11735</v>
      </c>
      <c r="L20">
        <v>359.71960309231082</v>
      </c>
      <c r="M20" s="27">
        <f t="shared" si="1"/>
        <v>22.680999999999997</v>
      </c>
      <c r="N20">
        <f t="shared" si="2"/>
        <v>1.2961313600602347</v>
      </c>
      <c r="O20">
        <f t="shared" si="3"/>
        <v>0.22847326219039454</v>
      </c>
      <c r="P20" s="28">
        <f t="shared" si="4"/>
        <v>82.186311192334188</v>
      </c>
      <c r="Q20">
        <f t="shared" si="5"/>
        <v>1.3875088886812652</v>
      </c>
      <c r="R20">
        <f t="shared" si="6"/>
        <v>1.2107717047696036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47.442500000000003</v>
      </c>
      <c r="F21">
        <v>2.4</v>
      </c>
      <c r="G21">
        <v>0.44679999999999997</v>
      </c>
      <c r="H21">
        <v>6.4</v>
      </c>
      <c r="I21">
        <v>5.7</v>
      </c>
      <c r="J21">
        <v>8.4</v>
      </c>
      <c r="K21">
        <v>0.11735</v>
      </c>
      <c r="L21">
        <v>2330.0879117457221</v>
      </c>
      <c r="M21" s="27">
        <f t="shared" si="1"/>
        <v>45.042500000000004</v>
      </c>
      <c r="N21">
        <f t="shared" si="2"/>
        <v>1.492888365618537</v>
      </c>
      <c r="O21">
        <f t="shared" si="3"/>
        <v>0.33015755026955573</v>
      </c>
      <c r="P21" s="28">
        <f t="shared" si="4"/>
        <v>769.29611685467239</v>
      </c>
      <c r="Q21">
        <f t="shared" si="5"/>
        <v>1.6585738961952805</v>
      </c>
      <c r="R21">
        <f t="shared" si="6"/>
        <v>1.3437542200029762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46.9</v>
      </c>
      <c r="F22">
        <v>2.4</v>
      </c>
      <c r="G22">
        <v>0.44679999999999997</v>
      </c>
      <c r="H22">
        <v>6.4</v>
      </c>
      <c r="I22">
        <v>5.7</v>
      </c>
      <c r="J22">
        <v>8.4</v>
      </c>
      <c r="K22">
        <v>0.11735</v>
      </c>
      <c r="L22">
        <v>46.648620340117247</v>
      </c>
      <c r="M22" s="27">
        <f t="shared" si="1"/>
        <v>44.5</v>
      </c>
      <c r="N22">
        <f t="shared" si="2"/>
        <v>1.4894857019937753</v>
      </c>
      <c r="O22">
        <f t="shared" si="3"/>
        <v>0.32862732508178244</v>
      </c>
      <c r="P22" s="28">
        <f t="shared" si="4"/>
        <v>15.330011321128358</v>
      </c>
      <c r="Q22">
        <f t="shared" si="5"/>
        <v>1.6538021443003896</v>
      </c>
      <c r="R22">
        <f t="shared" si="6"/>
        <v>1.341495210953674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41.216000000000001</v>
      </c>
      <c r="F23">
        <v>2.4</v>
      </c>
      <c r="G23">
        <v>0.44679999999999997</v>
      </c>
      <c r="H23">
        <v>6.4</v>
      </c>
      <c r="I23">
        <v>5.7</v>
      </c>
      <c r="J23">
        <v>8.4</v>
      </c>
      <c r="K23">
        <v>0.11735</v>
      </c>
      <c r="L23">
        <v>548.49355231017717</v>
      </c>
      <c r="M23" s="27">
        <f t="shared" si="1"/>
        <v>38.816000000000003</v>
      </c>
      <c r="N23">
        <f t="shared" si="2"/>
        <v>1.4508689164864901</v>
      </c>
      <c r="O23">
        <f t="shared" si="3"/>
        <v>0.31075785783483523</v>
      </c>
      <c r="P23" s="28">
        <f t="shared" si="4"/>
        <v>170.4486813521298</v>
      </c>
      <c r="Q23">
        <f t="shared" si="5"/>
        <v>1.5998493392303541</v>
      </c>
      <c r="R23">
        <f t="shared" si="6"/>
        <v>1.3157617790681166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46.703999999999994</v>
      </c>
      <c r="F24">
        <v>2.4</v>
      </c>
      <c r="G24">
        <v>0.44679999999999997</v>
      </c>
      <c r="H24">
        <v>6.4</v>
      </c>
      <c r="I24">
        <v>5.7</v>
      </c>
      <c r="J24">
        <v>8.4</v>
      </c>
      <c r="K24">
        <v>0.11735</v>
      </c>
      <c r="L24">
        <v>1759.9905927769287</v>
      </c>
      <c r="M24" s="27">
        <f t="shared" si="1"/>
        <v>44.303999999999995</v>
      </c>
      <c r="N24">
        <f t="shared" si="2"/>
        <v>1.4882454839585568</v>
      </c>
      <c r="O24">
        <f t="shared" si="3"/>
        <v>0.32806784177828086</v>
      </c>
      <c r="P24" s="28">
        <f t="shared" si="4"/>
        <v>577.39631532240412</v>
      </c>
      <c r="Q24">
        <f t="shared" si="5"/>
        <v>1.6520636263383643</v>
      </c>
      <c r="R24">
        <f t="shared" si="6"/>
        <v>1.3406715003054024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24.730999999999998</v>
      </c>
      <c r="F25">
        <v>2.4</v>
      </c>
      <c r="G25">
        <v>0.44679999999999997</v>
      </c>
      <c r="H25">
        <v>6.4</v>
      </c>
      <c r="I25">
        <v>5.7</v>
      </c>
      <c r="J25">
        <v>8.4</v>
      </c>
      <c r="K25">
        <v>0.11735</v>
      </c>
      <c r="L25">
        <v>815.92463549455795</v>
      </c>
      <c r="M25" s="27">
        <f t="shared" si="1"/>
        <v>22.331</v>
      </c>
      <c r="N25">
        <f t="shared" si="2"/>
        <v>1.2917980914788532</v>
      </c>
      <c r="O25">
        <f t="shared" si="3"/>
        <v>0.22588521643099976</v>
      </c>
      <c r="P25" s="28">
        <f t="shared" si="4"/>
        <v>184.30531288007282</v>
      </c>
      <c r="Q25">
        <f t="shared" si="5"/>
        <v>1.3816543467763782</v>
      </c>
      <c r="R25">
        <f t="shared" si="6"/>
        <v>1.2077856614730389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25.479999999999997</v>
      </c>
      <c r="F26">
        <v>2.4</v>
      </c>
      <c r="G26">
        <v>0.44679999999999997</v>
      </c>
      <c r="H26">
        <v>6.4</v>
      </c>
      <c r="I26">
        <v>5.7</v>
      </c>
      <c r="J26">
        <v>8.4</v>
      </c>
      <c r="K26">
        <v>0.11735</v>
      </c>
      <c r="L26">
        <v>31.483703118133281</v>
      </c>
      <c r="M26" s="27">
        <f t="shared" si="1"/>
        <v>23.08</v>
      </c>
      <c r="N26">
        <f t="shared" si="2"/>
        <v>1.3010175111569133</v>
      </c>
      <c r="O26">
        <f t="shared" si="3"/>
        <v>0.2313708374987492</v>
      </c>
      <c r="P26" s="28">
        <f t="shared" si="4"/>
        <v>7.284410758004479</v>
      </c>
      <c r="Q26">
        <f t="shared" si="5"/>
        <v>1.3941165812095142</v>
      </c>
      <c r="R26">
        <f t="shared" si="6"/>
        <v>1.2141355946490604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38.912999999999997</v>
      </c>
      <c r="F27">
        <v>2.4</v>
      </c>
      <c r="G27">
        <v>0.44679999999999997</v>
      </c>
      <c r="H27">
        <v>6.4</v>
      </c>
      <c r="I27">
        <v>5.7</v>
      </c>
      <c r="J27">
        <v>8.4</v>
      </c>
      <c r="K27">
        <v>0.11735</v>
      </c>
      <c r="L27">
        <v>3466.485275106726</v>
      </c>
      <c r="M27" s="27">
        <f t="shared" si="1"/>
        <v>36.512999999999998</v>
      </c>
      <c r="N27">
        <f t="shared" si="2"/>
        <v>1.433401502228091</v>
      </c>
      <c r="O27">
        <f t="shared" si="3"/>
        <v>0.30235876099920939</v>
      </c>
      <c r="P27" s="28">
        <f t="shared" si="4"/>
        <v>1048.1221928032733</v>
      </c>
      <c r="Q27">
        <f t="shared" si="5"/>
        <v>1.5755680503521929</v>
      </c>
      <c r="R27">
        <f t="shared" si="6"/>
        <v>1.3040629163116542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32.994500000000002</v>
      </c>
      <c r="F28">
        <v>2.4</v>
      </c>
      <c r="G28">
        <v>0.44679999999999997</v>
      </c>
      <c r="H28">
        <v>6.4</v>
      </c>
      <c r="I28">
        <v>5.7</v>
      </c>
      <c r="J28">
        <v>8.4</v>
      </c>
      <c r="K28">
        <v>0.11735</v>
      </c>
      <c r="L28">
        <v>979.7929180165894</v>
      </c>
      <c r="M28" s="27">
        <f t="shared" si="1"/>
        <v>30.594500000000004</v>
      </c>
      <c r="N28">
        <f t="shared" si="2"/>
        <v>1.3822713265757627</v>
      </c>
      <c r="O28">
        <f t="shared" si="3"/>
        <v>0.27655303211906007</v>
      </c>
      <c r="P28" s="28">
        <f t="shared" si="4"/>
        <v>270.96470232626945</v>
      </c>
      <c r="Q28">
        <f t="shared" si="5"/>
        <v>1.5049410677722304</v>
      </c>
      <c r="R28">
        <f t="shared" si="6"/>
        <v>1.2696005585799426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41.877499999999998</v>
      </c>
      <c r="F29">
        <v>2.4</v>
      </c>
      <c r="G29">
        <v>0.44679999999999997</v>
      </c>
      <c r="H29">
        <v>6.4</v>
      </c>
      <c r="I29">
        <v>5.7</v>
      </c>
      <c r="J29">
        <v>8.4</v>
      </c>
      <c r="K29">
        <v>0.11735</v>
      </c>
      <c r="L29">
        <v>832.22023746657487</v>
      </c>
      <c r="M29" s="27">
        <f t="shared" si="1"/>
        <v>39.477499999999999</v>
      </c>
      <c r="N29">
        <f t="shared" si="2"/>
        <v>1.4556730941702103</v>
      </c>
      <c r="O29">
        <f t="shared" si="3"/>
        <v>0.31303257303794674</v>
      </c>
      <c r="P29" s="28">
        <f t="shared" si="4"/>
        <v>260.51204226841298</v>
      </c>
      <c r="Q29">
        <f t="shared" si="5"/>
        <v>1.6065410945694827</v>
      </c>
      <c r="R29">
        <f t="shared" si="6"/>
        <v>1.3189728941598686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30.796500000000002</v>
      </c>
      <c r="F30">
        <v>2.4</v>
      </c>
      <c r="G30">
        <v>0.44679999999999997</v>
      </c>
      <c r="H30">
        <v>6.4</v>
      </c>
      <c r="I30">
        <v>5.7</v>
      </c>
      <c r="J30">
        <v>8.4</v>
      </c>
      <c r="K30">
        <v>0.11735</v>
      </c>
      <c r="L30">
        <v>574.68505949039968</v>
      </c>
      <c r="M30" s="27">
        <f t="shared" si="1"/>
        <v>28.396500000000003</v>
      </c>
      <c r="N30">
        <f t="shared" si="2"/>
        <v>1.3605711809015231</v>
      </c>
      <c r="O30">
        <f t="shared" si="3"/>
        <v>0.26501456591385858</v>
      </c>
      <c r="P30" s="28">
        <f t="shared" si="4"/>
        <v>152.29991157802826</v>
      </c>
      <c r="Q30">
        <f t="shared" si="5"/>
        <v>1.4751716383865323</v>
      </c>
      <c r="R30">
        <f t="shared" si="6"/>
        <v>1.2548735958104935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25.041449999999998</v>
      </c>
      <c r="F31">
        <v>2.4</v>
      </c>
      <c r="G31">
        <v>0.44679999999999997</v>
      </c>
      <c r="H31">
        <v>6.4</v>
      </c>
      <c r="I31">
        <v>5.7</v>
      </c>
      <c r="J31">
        <v>8.4</v>
      </c>
      <c r="K31">
        <v>0.11735</v>
      </c>
      <c r="L31">
        <v>1635.2486709376426</v>
      </c>
      <c r="M31" s="27">
        <f t="shared" si="1"/>
        <v>22.641449999999999</v>
      </c>
      <c r="N31">
        <f t="shared" si="2"/>
        <v>1.2956439017629366</v>
      </c>
      <c r="O31">
        <f t="shared" si="3"/>
        <v>0.22818299176236964</v>
      </c>
      <c r="P31" s="28">
        <f t="shared" si="4"/>
        <v>373.13593400999002</v>
      </c>
      <c r="Q31">
        <f t="shared" si="5"/>
        <v>1.3868500422485284</v>
      </c>
      <c r="R31">
        <f t="shared" si="6"/>
        <v>1.2104359296508991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25.2</v>
      </c>
      <c r="F32">
        <v>2.4</v>
      </c>
      <c r="G32">
        <v>0.44679999999999997</v>
      </c>
      <c r="H32">
        <v>6.4</v>
      </c>
      <c r="I32">
        <v>5.7</v>
      </c>
      <c r="J32">
        <v>8.4</v>
      </c>
      <c r="K32">
        <v>0.11735</v>
      </c>
      <c r="L32">
        <v>304.79342305659071</v>
      </c>
      <c r="M32" s="27">
        <f t="shared" si="1"/>
        <v>22.8</v>
      </c>
      <c r="N32">
        <f t="shared" si="2"/>
        <v>1.2975946523144761</v>
      </c>
      <c r="O32">
        <f t="shared" si="3"/>
        <v>0.22934330977988118</v>
      </c>
      <c r="P32" s="28">
        <f t="shared" si="4"/>
        <v>69.902332442938061</v>
      </c>
      <c r="Q32">
        <f t="shared" si="5"/>
        <v>1.3894870587336023</v>
      </c>
      <c r="R32">
        <f t="shared" si="6"/>
        <v>1.2117794628830303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33.346249999999998</v>
      </c>
      <c r="F33">
        <v>2.4</v>
      </c>
      <c r="G33">
        <v>0.44679999999999997</v>
      </c>
      <c r="H33">
        <v>6.4</v>
      </c>
      <c r="I33">
        <v>5.7</v>
      </c>
      <c r="J33">
        <v>8.4</v>
      </c>
      <c r="K33">
        <v>0.11735</v>
      </c>
      <c r="L33">
        <v>2051.7273029502071</v>
      </c>
      <c r="M33" s="27">
        <f t="shared" si="1"/>
        <v>30.946249999999999</v>
      </c>
      <c r="N33">
        <f t="shared" si="2"/>
        <v>1.3855966007709661</v>
      </c>
      <c r="O33">
        <f t="shared" si="3"/>
        <v>0.27828922253159005</v>
      </c>
      <c r="P33" s="28">
        <f t="shared" si="4"/>
        <v>570.97359598484923</v>
      </c>
      <c r="Q33">
        <f t="shared" si="5"/>
        <v>1.5095137622297548</v>
      </c>
      <c r="R33">
        <f t="shared" si="6"/>
        <v>1.2718518956939739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B26" sqref="B26:H26"/>
    </sheetView>
  </sheetViews>
  <sheetFormatPr defaultRowHeight="15" x14ac:dyDescent="0.25"/>
  <cols>
    <col min="1" max="1" width="13.28515625" customWidth="1"/>
    <col min="6" max="6" width="13.42578125" customWidth="1"/>
    <col min="8" max="9" width="15.5703125" customWidth="1"/>
    <col min="10" max="10" width="12.28515625" customWidth="1"/>
    <col min="11" max="13" width="9.5703125" bestFit="1" customWidth="1"/>
    <col min="14" max="14" width="9.28515625" bestFit="1" customWidth="1"/>
    <col min="15" max="16" width="9.5703125" bestFit="1" customWidth="1"/>
  </cols>
  <sheetData>
    <row r="1" spans="1:24" s="15" customFormat="1" x14ac:dyDescent="0.25">
      <c r="A1" s="15" t="s">
        <v>80</v>
      </c>
      <c r="B1" s="15" t="s">
        <v>107</v>
      </c>
      <c r="C1" s="15" t="s">
        <v>96</v>
      </c>
      <c r="D1" s="15" t="s">
        <v>94</v>
      </c>
      <c r="E1" s="15" t="s">
        <v>95</v>
      </c>
      <c r="F1" s="15" t="s">
        <v>108</v>
      </c>
      <c r="G1" s="15" t="s">
        <v>92</v>
      </c>
      <c r="H1" s="15" t="s">
        <v>97</v>
      </c>
    </row>
    <row r="2" spans="1:24" x14ac:dyDescent="0.25">
      <c r="A2" t="s">
        <v>11</v>
      </c>
      <c r="B2" s="28">
        <v>1811.4905448872503</v>
      </c>
      <c r="C2" s="28">
        <v>808.90502232389053</v>
      </c>
      <c r="D2" s="28">
        <v>262.28963152506833</v>
      </c>
      <c r="E2" s="28">
        <v>328.7491392857616</v>
      </c>
      <c r="F2" s="28">
        <v>32.816029631798685</v>
      </c>
      <c r="G2" s="28">
        <v>216.45108322153953</v>
      </c>
      <c r="H2" s="28">
        <f>B2-(C2+D2+E2+F2+G2)</f>
        <v>162.2796388991917</v>
      </c>
      <c r="I2" s="28"/>
      <c r="J2" s="28"/>
      <c r="K2" s="28"/>
      <c r="L2" s="28"/>
      <c r="M2" s="28"/>
      <c r="N2" s="28"/>
      <c r="O2" s="28"/>
      <c r="P2" s="28"/>
      <c r="R2" s="28"/>
      <c r="S2" s="28"/>
      <c r="T2" s="28"/>
      <c r="U2" s="28"/>
      <c r="V2" s="28"/>
      <c r="W2" s="28"/>
      <c r="X2" s="28"/>
    </row>
    <row r="3" spans="1:24" x14ac:dyDescent="0.25">
      <c r="A3" t="s">
        <v>4</v>
      </c>
      <c r="B3" s="28">
        <v>13177.35268805231</v>
      </c>
      <c r="C3" s="28">
        <v>6977.4970057863702</v>
      </c>
      <c r="D3" s="28">
        <v>1285.0469959742347</v>
      </c>
      <c r="E3" s="28">
        <v>1257.2215519581102</v>
      </c>
      <c r="F3" s="28">
        <v>423.75006701525598</v>
      </c>
      <c r="G3" s="28">
        <v>1026.9106553678098</v>
      </c>
      <c r="H3" s="28">
        <f t="shared" ref="H3:H32" si="0">B3-(C3+D3+E3+F3+G3)</f>
        <v>2206.9264119505278</v>
      </c>
      <c r="I3" s="28"/>
      <c r="J3" s="28"/>
      <c r="K3" s="28"/>
      <c r="L3" s="28"/>
      <c r="M3" s="28"/>
      <c r="N3" s="28"/>
      <c r="O3" s="28"/>
      <c r="P3" s="28"/>
      <c r="R3" s="28"/>
      <c r="S3" s="28"/>
      <c r="T3" s="28"/>
      <c r="U3" s="28"/>
      <c r="V3" s="28"/>
      <c r="W3" s="28"/>
      <c r="X3" s="28"/>
    </row>
    <row r="4" spans="1:24" x14ac:dyDescent="0.25">
      <c r="A4" t="s">
        <v>43</v>
      </c>
      <c r="B4" s="28">
        <v>228.7033184231405</v>
      </c>
      <c r="C4" s="28">
        <v>114.46205763460928</v>
      </c>
      <c r="D4" s="28">
        <v>22.10257644679491</v>
      </c>
      <c r="E4" s="28">
        <v>52.858078600003495</v>
      </c>
      <c r="F4" s="28">
        <v>6.4608848610597231</v>
      </c>
      <c r="G4" s="28">
        <v>27.058991112723319</v>
      </c>
      <c r="H4" s="28">
        <f t="shared" si="0"/>
        <v>5.7607297679497833</v>
      </c>
      <c r="I4" s="28"/>
      <c r="J4" s="28"/>
      <c r="K4" s="28"/>
      <c r="L4" s="28"/>
      <c r="M4" s="28"/>
      <c r="N4" s="28"/>
      <c r="O4" s="28"/>
      <c r="P4" s="28"/>
      <c r="R4" s="28"/>
      <c r="S4" s="28"/>
      <c r="T4" s="28"/>
      <c r="U4" s="28"/>
      <c r="V4" s="28"/>
      <c r="W4" s="28"/>
      <c r="X4" s="28"/>
    </row>
    <row r="5" spans="1:24" x14ac:dyDescent="0.25">
      <c r="A5" t="s">
        <v>53</v>
      </c>
      <c r="B5" s="28">
        <f>SUM(C5:G5)</f>
        <v>1790.7479707724149</v>
      </c>
      <c r="C5" s="28">
        <v>1288.5785371670645</v>
      </c>
      <c r="D5" s="28">
        <v>172.39071034176808</v>
      </c>
      <c r="E5" s="28">
        <v>149.20650876123673</v>
      </c>
      <c r="F5" s="28">
        <v>28.983977449724918</v>
      </c>
      <c r="G5" s="28">
        <v>151.58823705262066</v>
      </c>
      <c r="H5" s="28">
        <f t="shared" si="0"/>
        <v>0</v>
      </c>
      <c r="I5" s="28"/>
      <c r="J5" s="28"/>
      <c r="K5" s="28"/>
      <c r="L5" s="28"/>
      <c r="M5" s="28"/>
      <c r="N5" s="28"/>
      <c r="O5" s="28"/>
      <c r="P5" s="28"/>
      <c r="R5" s="28"/>
      <c r="S5" s="28"/>
      <c r="T5" s="28"/>
      <c r="U5" s="28"/>
      <c r="V5" s="28"/>
      <c r="W5" s="28"/>
      <c r="X5" s="28"/>
    </row>
    <row r="6" spans="1:24" x14ac:dyDescent="0.25">
      <c r="A6" t="s">
        <v>52</v>
      </c>
      <c r="B6" s="28">
        <f>SUM(C6:G6)</f>
        <v>2124.7464869707123</v>
      </c>
      <c r="C6" s="28">
        <v>1530.4274395097757</v>
      </c>
      <c r="D6" s="28">
        <v>201.94172825241776</v>
      </c>
      <c r="E6" s="28">
        <v>176.11198738445285</v>
      </c>
      <c r="F6" s="28">
        <v>34.135853233595405</v>
      </c>
      <c r="G6" s="28">
        <v>182.12947859047048</v>
      </c>
      <c r="H6" s="28">
        <f t="shared" si="0"/>
        <v>0</v>
      </c>
      <c r="I6" s="28"/>
      <c r="J6" s="28"/>
      <c r="K6" s="28"/>
      <c r="L6" s="28"/>
      <c r="M6" s="28"/>
      <c r="N6" s="28"/>
      <c r="O6" s="28"/>
      <c r="P6" s="28"/>
      <c r="R6" s="28"/>
      <c r="S6" s="28"/>
      <c r="T6" s="28"/>
      <c r="U6" s="28"/>
      <c r="V6" s="28"/>
      <c r="W6" s="28"/>
      <c r="X6" s="28"/>
    </row>
    <row r="7" spans="1:24" x14ac:dyDescent="0.25">
      <c r="A7" t="s">
        <v>77</v>
      </c>
      <c r="B7" s="28">
        <v>4196.454814727289</v>
      </c>
      <c r="C7" s="28">
        <v>1289.7452388364209</v>
      </c>
      <c r="D7" s="28">
        <v>411.95002743761501</v>
      </c>
      <c r="E7" s="28">
        <v>1391.9618678621337</v>
      </c>
      <c r="F7" s="28">
        <v>73.418090367513571</v>
      </c>
      <c r="G7" s="28">
        <v>553.92213198529691</v>
      </c>
      <c r="H7" s="28">
        <f t="shared" si="0"/>
        <v>475.45745823830885</v>
      </c>
      <c r="I7" s="28"/>
      <c r="J7" s="28"/>
      <c r="K7" s="28"/>
      <c r="L7" s="28"/>
      <c r="M7" s="28"/>
      <c r="N7" s="28"/>
      <c r="O7" s="28"/>
      <c r="P7" s="28"/>
      <c r="R7" s="28"/>
      <c r="S7" s="28"/>
      <c r="T7" s="28"/>
      <c r="U7" s="28"/>
      <c r="V7" s="28"/>
      <c r="W7" s="28"/>
      <c r="X7" s="28"/>
    </row>
    <row r="8" spans="1:24" x14ac:dyDescent="0.25">
      <c r="A8" t="s">
        <v>54</v>
      </c>
      <c r="B8" s="28">
        <v>1491.1785852283419</v>
      </c>
      <c r="C8" s="28">
        <v>456.78048305092619</v>
      </c>
      <c r="D8" s="28">
        <v>146.76694747619482</v>
      </c>
      <c r="E8" s="28">
        <v>494.49556925870922</v>
      </c>
      <c r="F8" s="28">
        <v>26.109948220013457</v>
      </c>
      <c r="G8" s="28">
        <v>194.00859908832729</v>
      </c>
      <c r="H8" s="28">
        <f t="shared" si="0"/>
        <v>173.01703813417089</v>
      </c>
      <c r="I8" s="28"/>
      <c r="J8" s="28"/>
      <c r="K8" s="28"/>
      <c r="L8" s="28"/>
      <c r="M8" s="28"/>
      <c r="N8" s="28"/>
      <c r="O8" s="28"/>
      <c r="P8" s="28"/>
      <c r="R8" s="28"/>
      <c r="S8" s="28"/>
      <c r="T8" s="28"/>
      <c r="U8" s="28"/>
      <c r="V8" s="28"/>
      <c r="W8" s="28"/>
      <c r="X8" s="28"/>
    </row>
    <row r="9" spans="1:24" x14ac:dyDescent="0.25">
      <c r="A9" t="s">
        <v>56</v>
      </c>
      <c r="B9" s="28">
        <v>671.93808191893947</v>
      </c>
      <c r="C9" s="28">
        <v>211.41559010282762</v>
      </c>
      <c r="D9" s="28">
        <v>142.20878683493149</v>
      </c>
      <c r="E9" s="28">
        <v>79.916725863476074</v>
      </c>
      <c r="F9" s="28">
        <v>8.8360319025643346</v>
      </c>
      <c r="G9" s="28">
        <v>105.64533606444137</v>
      </c>
      <c r="H9" s="28">
        <f t="shared" si="0"/>
        <v>123.91561115069862</v>
      </c>
      <c r="I9" s="28"/>
      <c r="J9" s="28"/>
      <c r="K9" s="28"/>
      <c r="L9" s="28"/>
      <c r="M9" s="28"/>
      <c r="N9" s="28"/>
      <c r="O9" s="28"/>
      <c r="P9" s="28"/>
      <c r="R9" s="28"/>
      <c r="S9" s="28"/>
      <c r="T9" s="28"/>
      <c r="U9" s="28"/>
      <c r="V9" s="28"/>
      <c r="W9" s="28"/>
      <c r="X9" s="28"/>
    </row>
    <row r="10" spans="1:24" x14ac:dyDescent="0.25">
      <c r="A10" t="s">
        <v>55</v>
      </c>
      <c r="B10" s="28">
        <v>264.13107692398529</v>
      </c>
      <c r="C10" s="28">
        <v>82.771579690726028</v>
      </c>
      <c r="D10" s="28">
        <v>57.539529871584854</v>
      </c>
      <c r="E10" s="28">
        <v>31.841343255437277</v>
      </c>
      <c r="F10" s="28">
        <v>3.5326572804292335</v>
      </c>
      <c r="G10" s="28">
        <v>42.23048881791324</v>
      </c>
      <c r="H10" s="28">
        <f t="shared" si="0"/>
        <v>46.21547800789466</v>
      </c>
      <c r="I10" s="28"/>
      <c r="J10" s="28"/>
      <c r="K10" s="28"/>
      <c r="L10" s="28"/>
      <c r="M10" s="28"/>
      <c r="N10" s="28"/>
      <c r="O10" s="28"/>
      <c r="P10" s="28"/>
      <c r="R10" s="28"/>
      <c r="S10" s="28"/>
      <c r="T10" s="28"/>
      <c r="U10" s="28"/>
      <c r="V10" s="28"/>
      <c r="W10" s="28"/>
      <c r="X10" s="28"/>
    </row>
    <row r="11" spans="1:24" x14ac:dyDescent="0.25">
      <c r="A11" t="s">
        <v>57</v>
      </c>
      <c r="B11" s="28">
        <v>740.09260448911994</v>
      </c>
      <c r="C11" s="28">
        <v>298.42283556657009</v>
      </c>
      <c r="D11" s="28">
        <v>104.32907666293924</v>
      </c>
      <c r="E11" s="28">
        <v>144.93605842578313</v>
      </c>
      <c r="F11" s="28">
        <v>11.472687037306837</v>
      </c>
      <c r="G11" s="28">
        <v>107.40471090153756</v>
      </c>
      <c r="H11" s="28">
        <f t="shared" si="0"/>
        <v>73.52723589498305</v>
      </c>
      <c r="I11" s="28"/>
      <c r="J11" s="28"/>
      <c r="K11" s="28"/>
      <c r="L11" s="28"/>
      <c r="M11" s="28"/>
      <c r="N11" s="28"/>
      <c r="O11" s="28"/>
      <c r="P11" s="28"/>
      <c r="R11" s="28"/>
      <c r="S11" s="28"/>
      <c r="T11" s="28"/>
      <c r="U11" s="28"/>
      <c r="V11" s="28"/>
      <c r="W11" s="28"/>
      <c r="X11" s="28"/>
    </row>
    <row r="12" spans="1:24" x14ac:dyDescent="0.25">
      <c r="A12" t="s">
        <v>58</v>
      </c>
      <c r="B12" s="28">
        <v>1318.6877180928464</v>
      </c>
      <c r="C12" s="28">
        <v>530.24512470569641</v>
      </c>
      <c r="D12" s="28">
        <v>188.69768665415751</v>
      </c>
      <c r="E12" s="28">
        <v>259.78018453397414</v>
      </c>
      <c r="F12" s="28">
        <v>20.60749479126877</v>
      </c>
      <c r="G12" s="28">
        <v>191.45880689476613</v>
      </c>
      <c r="H12" s="28">
        <f t="shared" si="0"/>
        <v>127.89842051298342</v>
      </c>
      <c r="I12" s="28"/>
      <c r="J12" s="28"/>
      <c r="K12" s="28"/>
      <c r="L12" s="28"/>
      <c r="M12" s="28"/>
      <c r="N12" s="28"/>
      <c r="O12" s="28"/>
      <c r="P12" s="28"/>
      <c r="R12" s="28"/>
      <c r="S12" s="28"/>
      <c r="T12" s="28"/>
      <c r="U12" s="28"/>
      <c r="V12" s="28"/>
      <c r="W12" s="28"/>
      <c r="X12" s="28"/>
    </row>
    <row r="13" spans="1:24" x14ac:dyDescent="0.25">
      <c r="A13" t="s">
        <v>135</v>
      </c>
      <c r="B13" s="28">
        <v>636.3869053657321</v>
      </c>
      <c r="C13" s="28">
        <v>229.39485081918377</v>
      </c>
      <c r="D13" s="28">
        <v>58.052564274628246</v>
      </c>
      <c r="E13" s="28">
        <v>164.06536516919334</v>
      </c>
      <c r="F13" s="28">
        <v>14.075877512203808</v>
      </c>
      <c r="G13" s="28">
        <v>77.702976914000317</v>
      </c>
      <c r="H13" s="28">
        <f t="shared" si="0"/>
        <v>93.095270676522546</v>
      </c>
      <c r="I13" s="28"/>
      <c r="J13" s="28"/>
      <c r="K13" s="28"/>
      <c r="L13" s="28"/>
      <c r="M13" s="28"/>
      <c r="N13" s="28"/>
      <c r="O13" s="28"/>
      <c r="P13" s="28"/>
      <c r="R13" s="28"/>
      <c r="S13" s="28"/>
      <c r="T13" s="28"/>
      <c r="U13" s="28"/>
      <c r="V13" s="28"/>
      <c r="W13" s="28"/>
      <c r="X13" s="28"/>
    </row>
    <row r="14" spans="1:24" x14ac:dyDescent="0.25">
      <c r="A14" t="s">
        <v>60</v>
      </c>
      <c r="B14" s="28">
        <v>3007.3649708779772</v>
      </c>
      <c r="C14" s="28">
        <v>959.29988153825025</v>
      </c>
      <c r="D14" s="28">
        <v>260.71676325481548</v>
      </c>
      <c r="E14" s="28">
        <v>807.52939428537229</v>
      </c>
      <c r="F14" s="28">
        <v>47.142138880616642</v>
      </c>
      <c r="G14" s="28">
        <v>417.63734993026202</v>
      </c>
      <c r="H14" s="28">
        <f t="shared" si="0"/>
        <v>515.03944298866008</v>
      </c>
      <c r="I14" s="28"/>
      <c r="J14" s="28"/>
      <c r="K14" s="28"/>
      <c r="L14" s="28"/>
      <c r="M14" s="28"/>
      <c r="N14" s="28"/>
      <c r="O14" s="28"/>
      <c r="P14" s="28"/>
      <c r="R14" s="28"/>
      <c r="S14" s="28"/>
      <c r="T14" s="28"/>
      <c r="U14" s="28"/>
      <c r="V14" s="28"/>
      <c r="W14" s="28"/>
      <c r="X14" s="28"/>
    </row>
    <row r="15" spans="1:24" x14ac:dyDescent="0.25">
      <c r="A15" t="s">
        <v>61</v>
      </c>
      <c r="B15" s="28">
        <v>1800.7065536033394</v>
      </c>
      <c r="C15" s="28">
        <v>567.28111449351741</v>
      </c>
      <c r="D15" s="28">
        <v>155.05551211540205</v>
      </c>
      <c r="E15" s="28">
        <v>480.93352364286676</v>
      </c>
      <c r="F15" s="28">
        <v>28.095701484991618</v>
      </c>
      <c r="G15" s="28">
        <v>236.33505755744176</v>
      </c>
      <c r="H15" s="28">
        <f t="shared" si="0"/>
        <v>333.00564430911982</v>
      </c>
      <c r="I15" s="28"/>
      <c r="J15" s="28"/>
      <c r="K15" s="28"/>
      <c r="L15" s="28"/>
      <c r="M15" s="28"/>
      <c r="N15" s="28"/>
      <c r="O15" s="28"/>
      <c r="P15" s="28"/>
      <c r="R15" s="28"/>
      <c r="S15" s="28"/>
      <c r="T15" s="28"/>
      <c r="U15" s="28"/>
      <c r="V15" s="28"/>
      <c r="W15" s="28"/>
      <c r="X15" s="28"/>
    </row>
    <row r="16" spans="1:24" x14ac:dyDescent="0.25">
      <c r="A16" t="s">
        <v>134</v>
      </c>
      <c r="B16" s="28">
        <v>928.01843771574261</v>
      </c>
      <c r="C16" s="28">
        <v>289.01908947860409</v>
      </c>
      <c r="D16" s="28">
        <v>78.73487250972056</v>
      </c>
      <c r="E16" s="28">
        <v>246.86219305569313</v>
      </c>
      <c r="F16" s="28">
        <v>14.37304703597033</v>
      </c>
      <c r="G16" s="28">
        <v>115.93101570248241</v>
      </c>
      <c r="H16" s="28">
        <f t="shared" si="0"/>
        <v>183.09821993327205</v>
      </c>
      <c r="I16" s="28"/>
      <c r="J16" s="28"/>
      <c r="K16" s="28"/>
      <c r="L16" s="28"/>
      <c r="M16" s="28"/>
      <c r="N16" s="28"/>
      <c r="O16" s="28"/>
      <c r="P16" s="28"/>
      <c r="R16" s="28"/>
      <c r="S16" s="28"/>
      <c r="T16" s="28"/>
      <c r="U16" s="28"/>
      <c r="V16" s="28"/>
      <c r="W16" s="28"/>
      <c r="X16" s="28"/>
    </row>
    <row r="17" spans="1:24" x14ac:dyDescent="0.25">
      <c r="A17" t="s">
        <v>41</v>
      </c>
      <c r="B17" s="28">
        <v>1637.9903151408269</v>
      </c>
      <c r="C17" s="28">
        <v>657.38859649616245</v>
      </c>
      <c r="D17" s="28">
        <v>234.77004164068481</v>
      </c>
      <c r="E17" s="28">
        <v>309.06445286424668</v>
      </c>
      <c r="F17" s="28">
        <v>35.607221371366187</v>
      </c>
      <c r="G17" s="28">
        <v>161.18935214162198</v>
      </c>
      <c r="H17" s="28">
        <f t="shared" si="0"/>
        <v>239.9706506267446</v>
      </c>
      <c r="I17" s="28"/>
      <c r="J17" s="28"/>
      <c r="K17" s="28"/>
      <c r="L17" s="28"/>
      <c r="M17" s="28"/>
      <c r="N17" s="28"/>
      <c r="O17" s="28"/>
      <c r="P17" s="28"/>
      <c r="R17" s="28"/>
      <c r="S17" s="28"/>
      <c r="T17" s="28"/>
      <c r="U17" s="28"/>
      <c r="V17" s="28"/>
      <c r="W17" s="28"/>
      <c r="X17" s="28"/>
    </row>
    <row r="18" spans="1:24" x14ac:dyDescent="0.25">
      <c r="A18" t="s">
        <v>45</v>
      </c>
      <c r="B18" s="28">
        <v>532.19806175254269</v>
      </c>
      <c r="C18" s="28">
        <v>211.41954353640489</v>
      </c>
      <c r="D18" s="28">
        <v>74.625538675182966</v>
      </c>
      <c r="E18" s="28">
        <v>80.64113115940556</v>
      </c>
      <c r="F18" s="28">
        <v>8.1841874922945053</v>
      </c>
      <c r="G18" s="28">
        <v>63.424608567399694</v>
      </c>
      <c r="H18" s="28">
        <f t="shared" si="0"/>
        <v>93.903052321855114</v>
      </c>
      <c r="I18" s="28"/>
      <c r="J18" s="28"/>
      <c r="K18" s="28"/>
      <c r="L18" s="28"/>
      <c r="M18" s="28"/>
      <c r="N18" s="28"/>
      <c r="O18" s="28"/>
      <c r="P18" s="28"/>
      <c r="R18" s="28"/>
      <c r="S18" s="28"/>
      <c r="T18" s="28"/>
      <c r="U18" s="28"/>
      <c r="V18" s="28"/>
      <c r="W18" s="28"/>
      <c r="X18" s="28"/>
    </row>
    <row r="19" spans="1:24" x14ac:dyDescent="0.25">
      <c r="A19" t="s">
        <v>46</v>
      </c>
      <c r="B19" s="28">
        <v>438.08672308184947</v>
      </c>
      <c r="C19" s="28">
        <v>97.387492753874199</v>
      </c>
      <c r="D19" s="28">
        <v>93.808896425458983</v>
      </c>
      <c r="E19" s="28">
        <v>37.132709675951602</v>
      </c>
      <c r="F19" s="28">
        <v>7.1632021697437702</v>
      </c>
      <c r="G19" s="28">
        <v>82.186311192334188</v>
      </c>
      <c r="H19" s="28">
        <f t="shared" si="0"/>
        <v>120.40811086448673</v>
      </c>
      <c r="I19" s="28"/>
      <c r="J19" s="28"/>
      <c r="K19" s="28"/>
      <c r="L19" s="28"/>
      <c r="M19" s="28"/>
      <c r="N19" s="28"/>
      <c r="O19" s="28"/>
      <c r="P19" s="28"/>
      <c r="R19" s="28"/>
      <c r="S19" s="28"/>
      <c r="T19" s="28"/>
      <c r="U19" s="28"/>
      <c r="V19" s="28"/>
      <c r="W19" s="28"/>
      <c r="X19" s="28"/>
    </row>
    <row r="20" spans="1:24" x14ac:dyDescent="0.25">
      <c r="A20" t="s">
        <v>38</v>
      </c>
      <c r="B20" s="28">
        <v>8728.2309446387899</v>
      </c>
      <c r="C20" s="28">
        <v>3701.4612028021547</v>
      </c>
      <c r="D20" s="28">
        <v>2630.8226940441759</v>
      </c>
      <c r="E20" s="28">
        <v>1230.3519647247369</v>
      </c>
      <c r="F20" s="28">
        <v>201.09838265225935</v>
      </c>
      <c r="G20" s="28">
        <v>769.29611685467239</v>
      </c>
      <c r="H20" s="28">
        <f t="shared" si="0"/>
        <v>195.20058356079062</v>
      </c>
      <c r="I20" s="28"/>
      <c r="J20" s="28"/>
      <c r="K20" s="28"/>
      <c r="L20" s="28"/>
      <c r="M20" s="28"/>
      <c r="N20" s="28"/>
      <c r="O20" s="28"/>
      <c r="P20" s="28"/>
      <c r="R20" s="28"/>
      <c r="S20" s="28"/>
      <c r="T20" s="28"/>
      <c r="U20" s="28"/>
      <c r="V20" s="28"/>
      <c r="W20" s="28"/>
      <c r="X20" s="28"/>
    </row>
    <row r="21" spans="1:24" x14ac:dyDescent="0.25">
      <c r="A21" t="s">
        <v>131</v>
      </c>
      <c r="B21" s="28">
        <v>173.43568062352344</v>
      </c>
      <c r="C21" s="28">
        <v>73.607930528569639</v>
      </c>
      <c r="D21" s="28">
        <v>52.173796706318868</v>
      </c>
      <c r="E21" s="28">
        <v>24.436863090472425</v>
      </c>
      <c r="F21" s="28">
        <v>3.9924507589028448</v>
      </c>
      <c r="G21" s="28">
        <v>15.330011321128358</v>
      </c>
      <c r="H21" s="28">
        <f t="shared" si="0"/>
        <v>3.8946282181313165</v>
      </c>
      <c r="I21" s="28"/>
      <c r="J21" s="28"/>
      <c r="K21" s="28"/>
      <c r="L21" s="28"/>
      <c r="M21" s="28"/>
      <c r="N21" s="28"/>
      <c r="O21" s="28"/>
      <c r="P21" s="28"/>
      <c r="R21" s="28"/>
      <c r="S21" s="28"/>
      <c r="T21" s="28"/>
      <c r="U21" s="28"/>
      <c r="V21" s="28"/>
      <c r="W21" s="28"/>
      <c r="X21" s="28"/>
    </row>
    <row r="22" spans="1:24" x14ac:dyDescent="0.25">
      <c r="A22" t="s">
        <v>48</v>
      </c>
      <c r="B22" s="28">
        <v>1321.8690453087395</v>
      </c>
      <c r="C22" s="28">
        <v>274.59549712205973</v>
      </c>
      <c r="D22" s="28">
        <v>297.40710753131265</v>
      </c>
      <c r="E22" s="28">
        <v>221.8483549211885</v>
      </c>
      <c r="F22" s="28">
        <v>22.968779455532925</v>
      </c>
      <c r="G22" s="28">
        <v>170.4486813521298</v>
      </c>
      <c r="H22" s="28">
        <f t="shared" si="0"/>
        <v>334.60062492651582</v>
      </c>
      <c r="I22" s="28"/>
      <c r="J22" s="28"/>
      <c r="K22" s="28"/>
      <c r="L22" s="28"/>
      <c r="M22" s="28"/>
      <c r="N22" s="28"/>
      <c r="O22" s="28"/>
      <c r="P22" s="28"/>
      <c r="R22" s="28"/>
      <c r="S22" s="28"/>
      <c r="T22" s="28"/>
      <c r="U22" s="28"/>
      <c r="V22" s="28"/>
      <c r="W22" s="28"/>
      <c r="X22" s="28"/>
    </row>
    <row r="23" spans="1:24" x14ac:dyDescent="0.25">
      <c r="A23" t="s">
        <v>130</v>
      </c>
      <c r="B23" s="28">
        <v>5525.7311487894403</v>
      </c>
      <c r="C23" s="28">
        <v>3045.0194054783078</v>
      </c>
      <c r="D23" s="28">
        <v>539.76021270582282</v>
      </c>
      <c r="E23" s="28">
        <v>1127.9612006286961</v>
      </c>
      <c r="F23" s="28">
        <v>96.165906325451417</v>
      </c>
      <c r="G23" s="28">
        <v>577.39631532240412</v>
      </c>
      <c r="H23" s="28">
        <f t="shared" si="0"/>
        <v>139.42810832875875</v>
      </c>
      <c r="I23" s="28"/>
      <c r="J23" s="28"/>
      <c r="K23" s="28"/>
      <c r="L23" s="28"/>
      <c r="M23" s="28"/>
      <c r="N23" s="28"/>
      <c r="O23" s="28"/>
      <c r="P23" s="28"/>
      <c r="R23" s="28"/>
      <c r="S23" s="28"/>
      <c r="T23" s="28"/>
      <c r="U23" s="28"/>
      <c r="V23" s="28"/>
      <c r="W23" s="28"/>
      <c r="X23" s="28"/>
    </row>
    <row r="24" spans="1:24" x14ac:dyDescent="0.25">
      <c r="A24" t="s">
        <v>62</v>
      </c>
      <c r="B24" s="28">
        <v>1685.2594546688226</v>
      </c>
      <c r="C24" s="28">
        <v>964.18977983826414</v>
      </c>
      <c r="D24" s="28">
        <v>139.44895785346395</v>
      </c>
      <c r="E24" s="28">
        <v>324.01516776897239</v>
      </c>
      <c r="F24" s="28">
        <v>26.909417595585442</v>
      </c>
      <c r="G24" s="28">
        <v>184.30531288007282</v>
      </c>
      <c r="H24" s="28">
        <f t="shared" si="0"/>
        <v>46.39081873246414</v>
      </c>
      <c r="I24" s="28"/>
      <c r="J24" s="28"/>
      <c r="K24" s="28"/>
      <c r="L24" s="28"/>
      <c r="M24" s="28"/>
      <c r="N24" s="28"/>
      <c r="O24" s="28"/>
      <c r="P24" s="28"/>
      <c r="R24" s="28"/>
      <c r="S24" s="28"/>
      <c r="T24" s="28"/>
      <c r="U24" s="28"/>
      <c r="V24" s="28"/>
      <c r="W24" s="28"/>
      <c r="X24" s="28"/>
    </row>
    <row r="25" spans="1:24" x14ac:dyDescent="0.25">
      <c r="A25" t="s">
        <v>132</v>
      </c>
      <c r="B25" s="28">
        <v>66.31380964906019</v>
      </c>
      <c r="C25" s="28">
        <v>37.886598613844193</v>
      </c>
      <c r="D25" s="28">
        <v>5.5397480911919876</v>
      </c>
      <c r="E25" s="28">
        <v>12.804699805084406</v>
      </c>
      <c r="F25" s="28">
        <v>1.0646849715729718</v>
      </c>
      <c r="G25" s="28">
        <v>7.284410758004479</v>
      </c>
      <c r="H25" s="28">
        <f t="shared" si="0"/>
        <v>1.7336674093621554</v>
      </c>
      <c r="I25" s="28"/>
      <c r="J25" s="28"/>
      <c r="K25" s="28"/>
      <c r="L25" s="28"/>
      <c r="M25" s="28"/>
      <c r="N25" s="28"/>
      <c r="O25" s="28"/>
      <c r="P25" s="28"/>
      <c r="R25" s="28"/>
      <c r="S25" s="28"/>
      <c r="T25" s="28"/>
      <c r="U25" s="28"/>
      <c r="V25" s="28"/>
      <c r="W25" s="28"/>
      <c r="X25" s="28"/>
    </row>
    <row r="26" spans="1:24" x14ac:dyDescent="0.25">
      <c r="A26" t="s">
        <v>63</v>
      </c>
      <c r="B26" s="28">
        <v>8435</v>
      </c>
      <c r="C26" s="28">
        <v>4303</v>
      </c>
      <c r="D26" s="28">
        <v>1274</v>
      </c>
      <c r="E26" s="28">
        <v>1395</v>
      </c>
      <c r="F26" s="28">
        <v>134</v>
      </c>
      <c r="G26" s="28">
        <v>1048</v>
      </c>
      <c r="H26" s="28">
        <f t="shared" si="0"/>
        <v>281</v>
      </c>
      <c r="I26" s="28"/>
      <c r="J26" s="28"/>
      <c r="K26" s="28"/>
      <c r="L26" s="28"/>
      <c r="M26" s="28"/>
      <c r="N26" s="28"/>
      <c r="O26" s="28"/>
      <c r="P26" s="28"/>
      <c r="R26" s="28"/>
      <c r="S26" s="28"/>
      <c r="T26" s="28"/>
      <c r="U26" s="28"/>
      <c r="V26" s="28"/>
      <c r="W26" s="28"/>
      <c r="X26" s="28"/>
    </row>
    <row r="27" spans="1:24" x14ac:dyDescent="0.25">
      <c r="A27" t="s">
        <v>64</v>
      </c>
      <c r="B27" s="28">
        <v>2137.8754690083179</v>
      </c>
      <c r="C27" s="28">
        <v>1101.7633003247256</v>
      </c>
      <c r="D27" s="28">
        <v>309.59186103008466</v>
      </c>
      <c r="E27" s="28">
        <v>348.61983504928043</v>
      </c>
      <c r="F27" s="28">
        <v>33.274332301914384</v>
      </c>
      <c r="G27" s="28">
        <v>270.96470232626945</v>
      </c>
      <c r="H27" s="28">
        <f t="shared" si="0"/>
        <v>73.661437976043089</v>
      </c>
      <c r="I27" s="28"/>
      <c r="J27" s="28"/>
      <c r="K27" s="28"/>
      <c r="L27" s="28"/>
      <c r="M27" s="28"/>
      <c r="N27" s="28"/>
      <c r="O27" s="28"/>
      <c r="P27" s="28"/>
      <c r="R27" s="28"/>
      <c r="S27" s="28"/>
      <c r="T27" s="28"/>
      <c r="U27" s="28"/>
      <c r="V27" s="28"/>
      <c r="W27" s="28"/>
      <c r="X27" s="28"/>
    </row>
    <row r="28" spans="1:24" x14ac:dyDescent="0.25">
      <c r="A28" t="s">
        <v>39</v>
      </c>
      <c r="B28" s="28">
        <v>2125.552884069165</v>
      </c>
      <c r="C28" s="28">
        <v>1079.1580923946642</v>
      </c>
      <c r="D28" s="28">
        <v>326.30425959871121</v>
      </c>
      <c r="E28" s="28">
        <v>353.22764395550627</v>
      </c>
      <c r="F28" s="28">
        <v>34.053743962851421</v>
      </c>
      <c r="G28" s="28">
        <v>260.51204226841298</v>
      </c>
      <c r="H28" s="28">
        <f t="shared" si="0"/>
        <v>72.297101889018904</v>
      </c>
      <c r="I28" s="28"/>
      <c r="J28" s="28"/>
      <c r="K28" s="28"/>
      <c r="L28" s="28"/>
      <c r="M28" s="28"/>
      <c r="N28" s="28"/>
      <c r="O28" s="28"/>
      <c r="P28" s="28"/>
      <c r="R28" s="28"/>
      <c r="S28" s="28"/>
      <c r="T28" s="28"/>
      <c r="U28" s="28"/>
      <c r="V28" s="28"/>
      <c r="W28" s="28"/>
      <c r="X28" s="28"/>
    </row>
    <row r="29" spans="1:24" x14ac:dyDescent="0.25">
      <c r="A29" t="s">
        <v>133</v>
      </c>
      <c r="B29" s="28">
        <v>1402.1077145085528</v>
      </c>
      <c r="C29" s="28">
        <v>777.24249464030675</v>
      </c>
      <c r="D29" s="28">
        <v>185.56046346225511</v>
      </c>
      <c r="E29" s="28">
        <v>207.0146013663018</v>
      </c>
      <c r="F29" s="28">
        <v>20.840856126931929</v>
      </c>
      <c r="G29" s="28">
        <v>152.29991157802826</v>
      </c>
      <c r="H29" s="28">
        <f t="shared" si="0"/>
        <v>59.149387334728999</v>
      </c>
      <c r="I29" s="28"/>
      <c r="J29" s="28"/>
      <c r="K29" s="28"/>
      <c r="L29" s="28"/>
      <c r="M29" s="28"/>
      <c r="N29" s="28"/>
      <c r="O29" s="28"/>
      <c r="P29" s="28"/>
      <c r="R29" s="28"/>
      <c r="S29" s="28"/>
      <c r="T29" s="28"/>
      <c r="U29" s="28"/>
      <c r="V29" s="28"/>
      <c r="W29" s="28"/>
      <c r="X29" s="28"/>
    </row>
    <row r="30" spans="1:24" x14ac:dyDescent="0.25">
      <c r="A30" t="s">
        <v>51</v>
      </c>
      <c r="B30" s="28">
        <v>4716.1420822054133</v>
      </c>
      <c r="C30" s="28">
        <v>2470.8318757852562</v>
      </c>
      <c r="D30" s="28">
        <v>548.89967298668091</v>
      </c>
      <c r="E30" s="28">
        <v>753.79631731880409</v>
      </c>
      <c r="F30" s="28">
        <v>68.447853476652284</v>
      </c>
      <c r="G30" s="28">
        <v>373.13593400999002</v>
      </c>
      <c r="H30" s="28">
        <f t="shared" si="0"/>
        <v>501.03042862802977</v>
      </c>
      <c r="I30" s="28"/>
      <c r="J30" s="28"/>
      <c r="K30" s="28"/>
      <c r="L30" s="28"/>
      <c r="M30" s="28"/>
      <c r="N30" s="28"/>
      <c r="O30" s="28"/>
      <c r="P30" s="28"/>
      <c r="R30" s="28"/>
      <c r="S30" s="28"/>
      <c r="T30" s="28"/>
      <c r="U30" s="28"/>
      <c r="V30" s="28"/>
      <c r="W30" s="28"/>
      <c r="X30" s="28"/>
    </row>
    <row r="31" spans="1:24" x14ac:dyDescent="0.25">
      <c r="A31" t="s">
        <v>66</v>
      </c>
      <c r="B31" s="28">
        <v>882.68769212299696</v>
      </c>
      <c r="C31" s="28">
        <v>462.31010734959341</v>
      </c>
      <c r="D31" s="28">
        <v>102.94095790930501</v>
      </c>
      <c r="E31" s="28">
        <v>141.21109129491319</v>
      </c>
      <c r="F31" s="28">
        <v>12.82576099202025</v>
      </c>
      <c r="G31" s="28">
        <v>69.902332442938061</v>
      </c>
      <c r="H31" s="28">
        <f t="shared" si="0"/>
        <v>93.497442134227072</v>
      </c>
      <c r="I31" s="28"/>
      <c r="J31" s="28"/>
      <c r="K31" s="28"/>
      <c r="L31" s="28"/>
      <c r="M31" s="28"/>
      <c r="N31" s="28"/>
      <c r="O31" s="28"/>
      <c r="P31" s="28"/>
      <c r="R31" s="28"/>
      <c r="S31" s="28"/>
      <c r="T31" s="28"/>
      <c r="U31" s="28"/>
      <c r="V31" s="28"/>
      <c r="W31" s="28"/>
      <c r="X31" s="28"/>
    </row>
    <row r="32" spans="1:24" x14ac:dyDescent="0.25">
      <c r="A32" t="s">
        <v>40</v>
      </c>
      <c r="B32" s="28">
        <v>5476.0876521921209</v>
      </c>
      <c r="C32" s="28">
        <v>3103.5279702886446</v>
      </c>
      <c r="D32" s="28">
        <v>708.4522503258604</v>
      </c>
      <c r="E32" s="28">
        <v>795.76022049074857</v>
      </c>
      <c r="F32" s="28">
        <v>89.068941501460756</v>
      </c>
      <c r="G32" s="28">
        <v>570.97359598484923</v>
      </c>
      <c r="H32" s="28">
        <f t="shared" si="0"/>
        <v>208.30467360055718</v>
      </c>
      <c r="I32" s="28"/>
      <c r="J32" s="28"/>
      <c r="K32" s="28"/>
      <c r="L32" s="28"/>
      <c r="M32" s="28"/>
      <c r="N32" s="28"/>
      <c r="O32" s="28"/>
      <c r="P32" s="28"/>
      <c r="R32" s="28"/>
      <c r="S32" s="28"/>
      <c r="T32" s="28"/>
      <c r="U32" s="28"/>
      <c r="V32" s="28"/>
      <c r="W32" s="28"/>
      <c r="X32" s="28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K4" workbookViewId="0">
      <selection activeCell="A19" sqref="A19:XFD19"/>
    </sheetView>
  </sheetViews>
  <sheetFormatPr defaultRowHeight="15" x14ac:dyDescent="0.25"/>
  <cols>
    <col min="2" max="2" width="9.7109375" customWidth="1"/>
    <col min="11" max="11" width="13" customWidth="1"/>
    <col min="12" max="12" width="17.42578125" customWidth="1"/>
    <col min="13" max="13" width="12.7109375" customWidth="1"/>
    <col min="14" max="14" width="14.85546875" customWidth="1"/>
    <col min="15" max="15" width="18.5703125" customWidth="1"/>
    <col min="17" max="17" width="13.140625" customWidth="1"/>
    <col min="18" max="18" width="23.7109375" customWidth="1"/>
  </cols>
  <sheetData>
    <row r="1" spans="1:25" x14ac:dyDescent="0.25">
      <c r="D1" s="57" t="s">
        <v>127</v>
      </c>
      <c r="E1" s="57"/>
      <c r="F1" s="57"/>
      <c r="G1" s="57"/>
      <c r="H1" s="57"/>
      <c r="I1" s="57"/>
      <c r="J1" s="57"/>
      <c r="T1" t="s">
        <v>129</v>
      </c>
    </row>
    <row r="2" spans="1:25" s="15" customFormat="1" x14ac:dyDescent="0.25">
      <c r="A2" s="15" t="s">
        <v>0</v>
      </c>
      <c r="B2" s="15" t="s">
        <v>111</v>
      </c>
      <c r="C2" s="15" t="s">
        <v>80</v>
      </c>
      <c r="D2" s="15" t="s">
        <v>107</v>
      </c>
      <c r="E2" s="15" t="s">
        <v>96</v>
      </c>
      <c r="F2" s="15" t="s">
        <v>94</v>
      </c>
      <c r="G2" s="15" t="s">
        <v>95</v>
      </c>
      <c r="H2" s="15" t="s">
        <v>108</v>
      </c>
      <c r="I2" s="15" t="s">
        <v>92</v>
      </c>
      <c r="J2" s="15" t="s">
        <v>168</v>
      </c>
      <c r="K2" s="15" t="s">
        <v>118</v>
      </c>
      <c r="L2" s="15" t="s">
        <v>119</v>
      </c>
      <c r="M2" s="15" t="s">
        <v>115</v>
      </c>
      <c r="N2" s="15" t="s">
        <v>116</v>
      </c>
      <c r="O2" s="15" t="s">
        <v>126</v>
      </c>
      <c r="P2" s="15" t="s">
        <v>125</v>
      </c>
      <c r="Q2" s="15" t="s">
        <v>117</v>
      </c>
      <c r="R2" s="15" t="s">
        <v>128</v>
      </c>
      <c r="S2" s="15" t="s">
        <v>96</v>
      </c>
      <c r="T2" s="15" t="s">
        <v>94</v>
      </c>
      <c r="U2" s="15" t="s">
        <v>95</v>
      </c>
      <c r="V2" s="15" t="s">
        <v>108</v>
      </c>
      <c r="W2" s="15" t="s">
        <v>92</v>
      </c>
      <c r="X2" s="15" t="s">
        <v>140</v>
      </c>
      <c r="Y2" s="15" t="s">
        <v>171</v>
      </c>
    </row>
    <row r="3" spans="1:25" x14ac:dyDescent="0.25">
      <c r="A3" t="s">
        <v>34</v>
      </c>
      <c r="B3" t="s">
        <v>120</v>
      </c>
      <c r="C3" t="s">
        <v>133</v>
      </c>
      <c r="D3" s="28">
        <v>1402.1077145085501</v>
      </c>
      <c r="E3" s="28">
        <v>777.24249464030697</v>
      </c>
      <c r="F3" s="28">
        <v>185.560463462255</v>
      </c>
      <c r="G3" s="28">
        <v>207.014601366302</v>
      </c>
      <c r="H3" s="28">
        <v>20.8408561269319</v>
      </c>
      <c r="I3" s="28">
        <v>152.299911578028</v>
      </c>
      <c r="J3" s="28">
        <v>59.149387334728999</v>
      </c>
      <c r="K3">
        <v>120676.496352136</v>
      </c>
      <c r="L3">
        <v>15.7472210207535</v>
      </c>
      <c r="M3">
        <v>1651.5</v>
      </c>
      <c r="N3">
        <v>1603.6</v>
      </c>
      <c r="O3">
        <f>(M3-N3)*100/N3</f>
        <v>2.9870291843352517</v>
      </c>
      <c r="P3">
        <v>44.69</v>
      </c>
      <c r="Q3">
        <v>103870</v>
      </c>
      <c r="R3">
        <f>(P3*(K3/Q3)*((1+(L3/100)+(O3/100))^0.8))/65.122</f>
        <v>0.91469435102841579</v>
      </c>
      <c r="S3">
        <f>R3*E3</f>
        <v>710.93931922672255</v>
      </c>
      <c r="T3">
        <f>R3*F3</f>
        <v>169.7311077031394</v>
      </c>
      <c r="U3">
        <f>R3*G3</f>
        <v>189.3550864501558</v>
      </c>
      <c r="V3">
        <f>R3*H3</f>
        <v>19.063013369900556</v>
      </c>
      <c r="W3">
        <f>R3*I3</f>
        <v>139.30786878254943</v>
      </c>
      <c r="X3">
        <f>R3*J3</f>
        <v>54.103610461868335</v>
      </c>
      <c r="Y3">
        <f>SUM(S3:X3)</f>
        <v>1282.5000059943361</v>
      </c>
    </row>
    <row r="4" spans="1:25" x14ac:dyDescent="0.25">
      <c r="A4" t="s">
        <v>16</v>
      </c>
      <c r="B4" t="s">
        <v>23</v>
      </c>
      <c r="C4" t="s">
        <v>48</v>
      </c>
      <c r="D4" s="28">
        <v>1321.8690453087399</v>
      </c>
      <c r="E4" s="28">
        <v>274.59549712206001</v>
      </c>
      <c r="F4" s="28">
        <v>297.40710753131299</v>
      </c>
      <c r="G4" s="28">
        <v>221.84835492118901</v>
      </c>
      <c r="H4" s="28">
        <v>22.9687794555329</v>
      </c>
      <c r="I4" s="28">
        <v>170.44868135213</v>
      </c>
      <c r="J4" s="28">
        <v>334.60062492651599</v>
      </c>
      <c r="K4">
        <v>66329.598519646403</v>
      </c>
      <c r="L4">
        <v>11.841119092167</v>
      </c>
      <c r="M4">
        <v>1567.2</v>
      </c>
      <c r="N4">
        <v>1522.3</v>
      </c>
      <c r="O4">
        <f t="shared" ref="O4:O33" si="0">(M4-N4)*100/N4</f>
        <v>2.9494843329173022</v>
      </c>
      <c r="P4">
        <v>44.69</v>
      </c>
      <c r="Q4">
        <v>103870</v>
      </c>
      <c r="R4">
        <f t="shared" ref="R4:R33" si="1">(P4*(K4/Q4)*((1+(L4/100)+(O4/100))^0.8))/65.122</f>
        <v>0.48935601712838644</v>
      </c>
      <c r="S4">
        <f t="shared" ref="S4:S33" si="2">R4*E4</f>
        <v>134.37495879304058</v>
      </c>
      <c r="T4">
        <f t="shared" ref="T4:T33" si="3">R4*F4</f>
        <v>145.53795760719706</v>
      </c>
      <c r="U4">
        <f t="shared" ref="U4:U33" si="4">R4*G4</f>
        <v>108.56282737071773</v>
      </c>
      <c r="V4">
        <f t="shared" ref="V4:V33" si="5">R4*H4</f>
        <v>11.239910432659888</v>
      </c>
      <c r="W4">
        <f t="shared" ref="W4:W33" si="6">R4*I4</f>
        <v>83.410087831263809</v>
      </c>
      <c r="X4">
        <f t="shared" ref="X4:X33" si="7">R4*J4</f>
        <v>163.73882914270897</v>
      </c>
      <c r="Y4">
        <f t="shared" ref="Y4:Y33" si="8">SUM(S4:X4)</f>
        <v>646.864571177588</v>
      </c>
    </row>
    <row r="5" spans="1:25" x14ac:dyDescent="0.25">
      <c r="A5" t="s">
        <v>16</v>
      </c>
      <c r="B5" t="s">
        <v>20</v>
      </c>
      <c r="C5" t="s">
        <v>41</v>
      </c>
      <c r="D5" s="28">
        <v>1637.99031514083</v>
      </c>
      <c r="E5" s="28">
        <v>657.38859649616199</v>
      </c>
      <c r="F5" s="28">
        <v>234.77004164068501</v>
      </c>
      <c r="G5" s="28">
        <v>309.06445286424702</v>
      </c>
      <c r="H5" s="28">
        <v>35.607221371366201</v>
      </c>
      <c r="I5" s="28">
        <v>161.18935214162201</v>
      </c>
      <c r="J5" s="28">
        <v>239.970650626745</v>
      </c>
      <c r="K5">
        <v>34156.2118694495</v>
      </c>
      <c r="L5">
        <v>13.100163012221399</v>
      </c>
      <c r="M5">
        <v>1617.4</v>
      </c>
      <c r="N5">
        <v>1583</v>
      </c>
      <c r="O5">
        <f t="shared" si="0"/>
        <v>2.1730890713834548</v>
      </c>
      <c r="P5">
        <v>44.69</v>
      </c>
      <c r="Q5">
        <v>103870</v>
      </c>
      <c r="R5">
        <f t="shared" si="1"/>
        <v>0.25283956145721403</v>
      </c>
      <c r="S5">
        <f t="shared" si="2"/>
        <v>166.21384444506302</v>
      </c>
      <c r="T5">
        <f t="shared" si="3"/>
        <v>59.359154371722674</v>
      </c>
      <c r="U5">
        <f t="shared" si="4"/>
        <v>78.143720724210013</v>
      </c>
      <c r="V5">
        <f t="shared" si="5"/>
        <v>9.0029142362461698</v>
      </c>
      <c r="W5">
        <f t="shared" si="6"/>
        <v>40.755045107060155</v>
      </c>
      <c r="X5">
        <f t="shared" si="7"/>
        <v>60.674074067068531</v>
      </c>
      <c r="Y5">
        <f t="shared" si="8"/>
        <v>414.14875295137057</v>
      </c>
    </row>
    <row r="6" spans="1:25" x14ac:dyDescent="0.25">
      <c r="A6" t="s">
        <v>3</v>
      </c>
      <c r="B6" t="s">
        <v>11</v>
      </c>
      <c r="C6" t="s">
        <v>11</v>
      </c>
      <c r="D6" s="28">
        <v>1811.4905448872501</v>
      </c>
      <c r="E6" s="28">
        <v>808.90502232389099</v>
      </c>
      <c r="F6" s="28">
        <v>262.28963152506799</v>
      </c>
      <c r="G6" s="28">
        <v>328.749139285762</v>
      </c>
      <c r="H6" s="28">
        <v>32.816029631798699</v>
      </c>
      <c r="I6" s="28">
        <v>216.45108322153999</v>
      </c>
      <c r="J6" s="28">
        <v>162.27963889919201</v>
      </c>
      <c r="K6">
        <v>254262.97773055799</v>
      </c>
      <c r="L6">
        <v>16.585608999035198</v>
      </c>
      <c r="M6">
        <v>1542</v>
      </c>
      <c r="N6">
        <v>1491.2</v>
      </c>
      <c r="O6">
        <f t="shared" si="0"/>
        <v>3.4066523605150185</v>
      </c>
      <c r="P6">
        <v>44.69</v>
      </c>
      <c r="Q6">
        <v>103870</v>
      </c>
      <c r="R6">
        <f t="shared" si="1"/>
        <v>1.9435611634737711</v>
      </c>
      <c r="S6">
        <f t="shared" si="2"/>
        <v>1572.1563863275983</v>
      </c>
      <c r="T6">
        <f t="shared" si="3"/>
        <v>509.77594141396781</v>
      </c>
      <c r="U6">
        <f t="shared" si="4"/>
        <v>638.94405964123644</v>
      </c>
      <c r="V6">
        <f t="shared" si="5"/>
        <v>63.779960731768426</v>
      </c>
      <c r="W6">
        <f t="shared" si="6"/>
        <v>420.6859191412143</v>
      </c>
      <c r="X6">
        <f t="shared" si="7"/>
        <v>315.40040378701707</v>
      </c>
      <c r="Y6">
        <f t="shared" si="8"/>
        <v>3520.7426710428026</v>
      </c>
    </row>
    <row r="7" spans="1:25" x14ac:dyDescent="0.25">
      <c r="A7" t="s">
        <v>17</v>
      </c>
      <c r="B7" t="s">
        <v>112</v>
      </c>
      <c r="C7" t="s">
        <v>55</v>
      </c>
      <c r="D7" s="28">
        <v>264.13107692398501</v>
      </c>
      <c r="E7" s="28">
        <v>82.771579690726</v>
      </c>
      <c r="F7" s="28">
        <v>57.539529871584897</v>
      </c>
      <c r="G7" s="28">
        <v>31.841343255437302</v>
      </c>
      <c r="H7" s="28">
        <v>3.53265728042923</v>
      </c>
      <c r="I7" s="28">
        <v>42.230488817913198</v>
      </c>
      <c r="J7" s="28">
        <v>46.215478007894703</v>
      </c>
      <c r="K7">
        <v>81807.7864890989</v>
      </c>
      <c r="L7">
        <v>9.7851953624030195</v>
      </c>
      <c r="M7">
        <v>1625.9</v>
      </c>
      <c r="N7">
        <v>1599.3</v>
      </c>
      <c r="O7">
        <f t="shared" si="0"/>
        <v>1.6632276621021782</v>
      </c>
      <c r="P7">
        <v>44.69</v>
      </c>
      <c r="Q7">
        <v>103870</v>
      </c>
      <c r="R7">
        <f t="shared" si="1"/>
        <v>0.58944905683624782</v>
      </c>
      <c r="S7">
        <f t="shared" si="2"/>
        <v>48.789629581544766</v>
      </c>
      <c r="T7">
        <f t="shared" si="3"/>
        <v>33.916621613606821</v>
      </c>
      <c r="U7">
        <f t="shared" si="4"/>
        <v>18.76884975031674</v>
      </c>
      <c r="V7">
        <f t="shared" si="5"/>
        <v>2.0823215020747137</v>
      </c>
      <c r="W7">
        <f t="shared" si="6"/>
        <v>24.892721803452645</v>
      </c>
      <c r="X7">
        <f t="shared" si="7"/>
        <v>27.241669922989885</v>
      </c>
      <c r="Y7">
        <f t="shared" si="8"/>
        <v>155.69181417398562</v>
      </c>
    </row>
    <row r="8" spans="1:25" x14ac:dyDescent="0.25">
      <c r="A8" t="s">
        <v>17</v>
      </c>
      <c r="B8" t="s">
        <v>112</v>
      </c>
      <c r="C8" t="s">
        <v>56</v>
      </c>
      <c r="D8" s="28">
        <v>671.93808191893902</v>
      </c>
      <c r="E8" s="28">
        <v>211.41559010282799</v>
      </c>
      <c r="F8" s="28">
        <v>142.208786834931</v>
      </c>
      <c r="G8" s="28">
        <v>79.916725863476103</v>
      </c>
      <c r="H8" s="28">
        <v>8.8360319025643292</v>
      </c>
      <c r="I8" s="28">
        <v>105.645336064441</v>
      </c>
      <c r="J8" s="28">
        <v>123.91561115069899</v>
      </c>
      <c r="K8">
        <v>81807.7864890989</v>
      </c>
      <c r="L8">
        <v>9.7851953624030195</v>
      </c>
      <c r="M8">
        <v>1625.9</v>
      </c>
      <c r="N8">
        <v>1599.3</v>
      </c>
      <c r="O8">
        <f t="shared" si="0"/>
        <v>1.6632276621021782</v>
      </c>
      <c r="P8">
        <v>44.69</v>
      </c>
      <c r="Q8">
        <v>103870</v>
      </c>
      <c r="R8">
        <f t="shared" si="1"/>
        <v>0.58944905683624782</v>
      </c>
      <c r="S8">
        <f t="shared" si="2"/>
        <v>124.61872018659074</v>
      </c>
      <c r="T8">
        <f t="shared" si="3"/>
        <v>83.824835273677095</v>
      </c>
      <c r="U8">
        <f t="shared" si="4"/>
        <v>47.106838685666965</v>
      </c>
      <c r="V8">
        <f t="shared" si="5"/>
        <v>5.2083906711415402</v>
      </c>
      <c r="W8">
        <f t="shared" si="6"/>
        <v>62.272543702333181</v>
      </c>
      <c r="X8">
        <f t="shared" si="7"/>
        <v>73.041940120066755</v>
      </c>
      <c r="Y8">
        <f t="shared" si="8"/>
        <v>396.07326863947628</v>
      </c>
    </row>
    <row r="9" spans="1:25" x14ac:dyDescent="0.25">
      <c r="A9" t="s">
        <v>3</v>
      </c>
      <c r="B9" t="s">
        <v>4</v>
      </c>
      <c r="C9" t="s">
        <v>4</v>
      </c>
      <c r="D9" s="28">
        <v>13177.3526880523</v>
      </c>
      <c r="E9" s="28">
        <v>6977.4970057863702</v>
      </c>
      <c r="F9" s="28">
        <v>1285.04699597423</v>
      </c>
      <c r="G9" s="28">
        <v>1257.22155195811</v>
      </c>
      <c r="H9" s="28">
        <v>423.75006701525598</v>
      </c>
      <c r="I9" s="28">
        <v>1026.91065536781</v>
      </c>
      <c r="J9" s="28">
        <v>2206.9264119505301</v>
      </c>
      <c r="K9">
        <v>295558.04837512999</v>
      </c>
      <c r="L9">
        <v>8.9464761695008796</v>
      </c>
      <c r="M9">
        <v>1616.9</v>
      </c>
      <c r="N9">
        <v>1535.4</v>
      </c>
      <c r="O9">
        <f t="shared" si="0"/>
        <v>5.3080630454604663</v>
      </c>
      <c r="P9">
        <v>44.69</v>
      </c>
      <c r="Q9">
        <v>103870</v>
      </c>
      <c r="R9">
        <f t="shared" si="1"/>
        <v>2.1723712861985436</v>
      </c>
      <c r="S9">
        <f t="shared" si="2"/>
        <v>15157.714144906624</v>
      </c>
      <c r="T9">
        <f t="shared" si="3"/>
        <v>2791.5991954701126</v>
      </c>
      <c r="U9">
        <f t="shared" si="4"/>
        <v>2731.1519998637687</v>
      </c>
      <c r="V9">
        <f t="shared" si="5"/>
        <v>920.5424781086507</v>
      </c>
      <c r="W9">
        <f t="shared" si="6"/>
        <v>2230.8312212123587</v>
      </c>
      <c r="X9">
        <f t="shared" si="7"/>
        <v>4794.2635680745097</v>
      </c>
      <c r="Y9">
        <f t="shared" si="8"/>
        <v>28626.102607636021</v>
      </c>
    </row>
    <row r="10" spans="1:25" x14ac:dyDescent="0.25">
      <c r="A10" t="s">
        <v>30</v>
      </c>
      <c r="B10" t="s">
        <v>32</v>
      </c>
      <c r="C10" t="s">
        <v>130</v>
      </c>
      <c r="D10" s="28">
        <v>5525.7311487894403</v>
      </c>
      <c r="E10" s="28">
        <v>3045.0194054783101</v>
      </c>
      <c r="F10" s="28">
        <v>539.76021270582305</v>
      </c>
      <c r="G10" s="28">
        <v>1127.9612006287</v>
      </c>
      <c r="H10" s="28">
        <v>96.165906325451402</v>
      </c>
      <c r="I10" s="28">
        <v>577.39631532240401</v>
      </c>
      <c r="J10" s="28">
        <v>139.42810832875901</v>
      </c>
      <c r="K10">
        <v>156294.97162786601</v>
      </c>
      <c r="L10">
        <v>10.7388316213813</v>
      </c>
      <c r="M10">
        <v>1581</v>
      </c>
      <c r="N10">
        <v>1538.9</v>
      </c>
      <c r="O10">
        <f t="shared" si="0"/>
        <v>2.7357203197088769</v>
      </c>
      <c r="P10">
        <v>44.69</v>
      </c>
      <c r="Q10">
        <v>103870</v>
      </c>
      <c r="R10">
        <f t="shared" si="1"/>
        <v>1.1425001883367787</v>
      </c>
      <c r="S10">
        <f t="shared" si="2"/>
        <v>3478.9352442481149</v>
      </c>
      <c r="T10">
        <f t="shared" si="3"/>
        <v>616.67614467310261</v>
      </c>
      <c r="U10">
        <f t="shared" si="4"/>
        <v>1288.6958841548687</v>
      </c>
      <c r="V10">
        <f t="shared" si="5"/>
        <v>109.86956608840525</v>
      </c>
      <c r="W10">
        <f t="shared" si="6"/>
        <v>659.67539900080862</v>
      </c>
      <c r="X10">
        <f t="shared" si="7"/>
        <v>159.29664002504794</v>
      </c>
      <c r="Y10">
        <f t="shared" si="8"/>
        <v>6313.1488781903472</v>
      </c>
    </row>
    <row r="11" spans="1:25" x14ac:dyDescent="0.25">
      <c r="A11" t="s">
        <v>30</v>
      </c>
      <c r="B11" t="s">
        <v>32</v>
      </c>
      <c r="C11" t="s">
        <v>62</v>
      </c>
      <c r="D11" s="28">
        <v>1685.2594546688199</v>
      </c>
      <c r="E11" s="28">
        <v>964.18977983826403</v>
      </c>
      <c r="F11" s="28">
        <v>139.44895785346401</v>
      </c>
      <c r="G11" s="28">
        <v>324.01516776897199</v>
      </c>
      <c r="H11" s="28">
        <v>26.909417595585399</v>
      </c>
      <c r="I11" s="28">
        <v>184.30531288007299</v>
      </c>
      <c r="J11" s="28">
        <v>46.390818732464098</v>
      </c>
      <c r="K11">
        <v>156294.97162786601</v>
      </c>
      <c r="L11">
        <v>10.7388316213813</v>
      </c>
      <c r="M11">
        <v>1581</v>
      </c>
      <c r="N11">
        <v>1538.9</v>
      </c>
      <c r="O11">
        <f t="shared" si="0"/>
        <v>2.7357203197088769</v>
      </c>
      <c r="P11">
        <v>44.69</v>
      </c>
      <c r="Q11">
        <v>103870</v>
      </c>
      <c r="R11">
        <f t="shared" si="1"/>
        <v>1.1425001883367787</v>
      </c>
      <c r="S11">
        <f t="shared" si="2"/>
        <v>1101.5870050576139</v>
      </c>
      <c r="T11">
        <f t="shared" si="3"/>
        <v>159.32046061095014</v>
      </c>
      <c r="U11">
        <f t="shared" si="4"/>
        <v>370.18739020002346</v>
      </c>
      <c r="V11">
        <f t="shared" si="5"/>
        <v>30.744014670989344</v>
      </c>
      <c r="W11">
        <f t="shared" si="6"/>
        <v>210.56885467695233</v>
      </c>
      <c r="X11">
        <f t="shared" si="7"/>
        <v>53.001519138937596</v>
      </c>
      <c r="Y11">
        <f t="shared" si="8"/>
        <v>1925.4092443554664</v>
      </c>
    </row>
    <row r="12" spans="1:25" x14ac:dyDescent="0.25">
      <c r="A12" t="s">
        <v>30</v>
      </c>
      <c r="B12" t="s">
        <v>32</v>
      </c>
      <c r="C12" t="s">
        <v>132</v>
      </c>
      <c r="D12" s="28">
        <v>66.313809649060204</v>
      </c>
      <c r="E12" s="28">
        <v>37.8865986138442</v>
      </c>
      <c r="F12" s="28">
        <v>5.5397480911919903</v>
      </c>
      <c r="G12" s="28">
        <v>12.8046998050844</v>
      </c>
      <c r="H12" s="28">
        <v>1.06468497157297</v>
      </c>
      <c r="I12" s="28">
        <v>7.2844107580044799</v>
      </c>
      <c r="J12" s="28">
        <v>1.73366740936216</v>
      </c>
      <c r="K12">
        <v>156294.97162786601</v>
      </c>
      <c r="L12">
        <v>10.7388316213813</v>
      </c>
      <c r="M12">
        <v>1581</v>
      </c>
      <c r="N12">
        <v>1538.9</v>
      </c>
      <c r="O12">
        <f t="shared" si="0"/>
        <v>2.7357203197088769</v>
      </c>
      <c r="P12">
        <v>44.69</v>
      </c>
      <c r="Q12">
        <v>103870</v>
      </c>
      <c r="R12">
        <f t="shared" si="1"/>
        <v>1.1425001883367787</v>
      </c>
      <c r="S12">
        <f t="shared" si="2"/>
        <v>43.285446051756935</v>
      </c>
      <c r="T12">
        <f t="shared" si="3"/>
        <v>6.329163237525159</v>
      </c>
      <c r="U12">
        <f t="shared" si="4"/>
        <v>14.629371938904841</v>
      </c>
      <c r="V12">
        <f t="shared" si="5"/>
        <v>1.2164027805414561</v>
      </c>
      <c r="W12">
        <f t="shared" si="6"/>
        <v>8.3224406629425758</v>
      </c>
      <c r="X12">
        <f t="shared" si="7"/>
        <v>1.9807153417096031</v>
      </c>
      <c r="Y12">
        <f t="shared" si="8"/>
        <v>75.763540013380563</v>
      </c>
    </row>
    <row r="13" spans="1:25" x14ac:dyDescent="0.25">
      <c r="A13" t="s">
        <v>3</v>
      </c>
      <c r="B13" t="s">
        <v>7</v>
      </c>
      <c r="C13" t="s">
        <v>43</v>
      </c>
      <c r="D13" s="28">
        <v>228.70331842314101</v>
      </c>
      <c r="E13" s="28">
        <v>114.462057634609</v>
      </c>
      <c r="F13" s="28">
        <v>22.102576446794899</v>
      </c>
      <c r="G13" s="28">
        <v>52.858078600003502</v>
      </c>
      <c r="H13" s="28">
        <v>6.4608848610597196</v>
      </c>
      <c r="I13" s="28">
        <v>27.058991112723302</v>
      </c>
      <c r="J13" s="28">
        <v>5.7607297679497798</v>
      </c>
      <c r="K13">
        <v>77023.337558197803</v>
      </c>
      <c r="L13">
        <v>7.3824114379622801</v>
      </c>
      <c r="M13">
        <v>1645</v>
      </c>
      <c r="N13">
        <v>1537.7</v>
      </c>
      <c r="O13">
        <f t="shared" si="0"/>
        <v>6.977954087273198</v>
      </c>
      <c r="P13">
        <v>44.69</v>
      </c>
      <c r="Q13">
        <v>103870</v>
      </c>
      <c r="R13">
        <f t="shared" si="1"/>
        <v>0.56654610010711992</v>
      </c>
      <c r="S13">
        <f t="shared" si="2"/>
        <v>64.848032363124119</v>
      </c>
      <c r="T13">
        <f t="shared" si="3"/>
        <v>12.522128488251134</v>
      </c>
      <c r="U13">
        <f t="shared" si="4"/>
        <v>29.946538289987597</v>
      </c>
      <c r="V13">
        <f t="shared" si="5"/>
        <v>3.6603891212745157</v>
      </c>
      <c r="W13">
        <f t="shared" si="6"/>
        <v>15.330165887746604</v>
      </c>
      <c r="X13">
        <f t="shared" si="7"/>
        <v>3.2637189838029417</v>
      </c>
      <c r="Y13">
        <f t="shared" si="8"/>
        <v>129.57097313418691</v>
      </c>
    </row>
    <row r="14" spans="1:25" x14ac:dyDescent="0.25">
      <c r="A14" t="s">
        <v>16</v>
      </c>
      <c r="B14" t="s">
        <v>18</v>
      </c>
      <c r="C14" t="s">
        <v>45</v>
      </c>
      <c r="D14" s="28">
        <v>532.19806175254303</v>
      </c>
      <c r="E14" s="28">
        <v>211.419543536405</v>
      </c>
      <c r="F14" s="28">
        <v>74.625538675182995</v>
      </c>
      <c r="G14" s="28">
        <v>80.641131159405603</v>
      </c>
      <c r="H14" s="28">
        <v>8.1841874922945106</v>
      </c>
      <c r="I14" s="28">
        <v>63.424608567399702</v>
      </c>
      <c r="J14" s="28">
        <v>93.9030523218551</v>
      </c>
      <c r="K14">
        <v>60017.884333213398</v>
      </c>
      <c r="L14">
        <v>15.407018257182999</v>
      </c>
      <c r="M14">
        <v>1620.4</v>
      </c>
      <c r="N14">
        <v>1567</v>
      </c>
      <c r="O14">
        <f t="shared" si="0"/>
        <v>3.4077855775367003</v>
      </c>
      <c r="P14">
        <v>44.69</v>
      </c>
      <c r="Q14">
        <v>103870</v>
      </c>
      <c r="R14">
        <f t="shared" si="1"/>
        <v>0.45516579656213391</v>
      </c>
      <c r="S14">
        <f t="shared" si="2"/>
        <v>96.230944942550536</v>
      </c>
      <c r="T14">
        <f t="shared" si="3"/>
        <v>33.966992754967997</v>
      </c>
      <c r="U14">
        <f t="shared" si="4"/>
        <v>36.705084699842367</v>
      </c>
      <c r="V14">
        <f t="shared" si="5"/>
        <v>3.7251622191440839</v>
      </c>
      <c r="W14">
        <f t="shared" si="6"/>
        <v>28.868712480222026</v>
      </c>
      <c r="X14">
        <f t="shared" si="7"/>
        <v>42.741457609692915</v>
      </c>
      <c r="Y14">
        <f t="shared" si="8"/>
        <v>242.23835470641995</v>
      </c>
    </row>
    <row r="15" spans="1:25" x14ac:dyDescent="0.25">
      <c r="A15" t="s">
        <v>34</v>
      </c>
      <c r="B15" t="s">
        <v>36</v>
      </c>
      <c r="C15" t="s">
        <v>51</v>
      </c>
      <c r="D15" s="28">
        <v>4716.1420822054097</v>
      </c>
      <c r="E15" s="28">
        <v>2470.8318757852599</v>
      </c>
      <c r="F15" s="28">
        <v>548.89967298668103</v>
      </c>
      <c r="G15" s="28">
        <v>753.79631731880397</v>
      </c>
      <c r="H15" s="28">
        <v>68.447853476652298</v>
      </c>
      <c r="I15" s="28">
        <v>373.13593400999002</v>
      </c>
      <c r="J15" s="28">
        <v>501.03042862802999</v>
      </c>
      <c r="K15">
        <v>170133.269136508</v>
      </c>
      <c r="L15">
        <v>10.9512826359312</v>
      </c>
      <c r="M15">
        <v>1655.6</v>
      </c>
      <c r="N15">
        <v>1606.3</v>
      </c>
      <c r="O15">
        <f t="shared" si="0"/>
        <v>3.0691651621739373</v>
      </c>
      <c r="P15">
        <v>44.69</v>
      </c>
      <c r="Q15">
        <v>103870</v>
      </c>
      <c r="R15">
        <f t="shared" si="1"/>
        <v>1.2484407446276204</v>
      </c>
      <c r="S15">
        <f t="shared" si="2"/>
        <v>3084.6871868550102</v>
      </c>
      <c r="T15">
        <f t="shared" si="3"/>
        <v>685.26871646934944</v>
      </c>
      <c r="U15">
        <f t="shared" si="4"/>
        <v>941.07003569104575</v>
      </c>
      <c r="V15">
        <f t="shared" si="5"/>
        <v>85.453089162554051</v>
      </c>
      <c r="W15">
        <f t="shared" si="6"/>
        <v>465.83810330275458</v>
      </c>
      <c r="X15">
        <f t="shared" si="7"/>
        <v>625.50680139747362</v>
      </c>
      <c r="Y15">
        <f t="shared" si="8"/>
        <v>5887.8239328781865</v>
      </c>
    </row>
    <row r="16" spans="1:25" x14ac:dyDescent="0.25">
      <c r="A16" t="s">
        <v>34</v>
      </c>
      <c r="B16" t="s">
        <v>36</v>
      </c>
      <c r="C16" t="s">
        <v>66</v>
      </c>
      <c r="D16" s="28">
        <v>882.68769212299696</v>
      </c>
      <c r="E16" s="28">
        <v>462.31010734959301</v>
      </c>
      <c r="F16" s="28">
        <v>102.940957909305</v>
      </c>
      <c r="G16" s="28">
        <v>141.21109129491299</v>
      </c>
      <c r="H16" s="28">
        <v>12.8257609920202</v>
      </c>
      <c r="I16" s="28">
        <v>69.902332442938103</v>
      </c>
      <c r="J16" s="28">
        <v>93.4974421342271</v>
      </c>
      <c r="K16">
        <v>170133.269136508</v>
      </c>
      <c r="L16">
        <v>10.9512826359312</v>
      </c>
      <c r="M16">
        <v>1655.6</v>
      </c>
      <c r="N16">
        <v>1606.3</v>
      </c>
      <c r="O16">
        <f t="shared" si="0"/>
        <v>3.0691651621739373</v>
      </c>
      <c r="P16">
        <v>44.69</v>
      </c>
      <c r="Q16">
        <v>103870</v>
      </c>
      <c r="R16">
        <f t="shared" si="1"/>
        <v>1.2484407446276204</v>
      </c>
      <c r="S16">
        <f t="shared" si="2"/>
        <v>577.16677466840099</v>
      </c>
      <c r="T16">
        <f t="shared" si="3"/>
        <v>128.51568614497327</v>
      </c>
      <c r="U16">
        <f t="shared" si="4"/>
        <v>176.29367996590005</v>
      </c>
      <c r="V16">
        <f t="shared" si="5"/>
        <v>16.012202603293588</v>
      </c>
      <c r="W16">
        <f t="shared" si="6"/>
        <v>87.26891996626911</v>
      </c>
      <c r="X16">
        <f t="shared" si="7"/>
        <v>116.72601627883233</v>
      </c>
      <c r="Y16">
        <f t="shared" si="8"/>
        <v>1101.9832796276694</v>
      </c>
    </row>
    <row r="17" spans="1:25" x14ac:dyDescent="0.25">
      <c r="A17" t="s">
        <v>17</v>
      </c>
      <c r="B17" t="s">
        <v>13</v>
      </c>
      <c r="C17" t="s">
        <v>57</v>
      </c>
      <c r="D17" s="28">
        <v>740.09260448912005</v>
      </c>
      <c r="E17" s="28">
        <v>298.42283556656997</v>
      </c>
      <c r="F17" s="28">
        <v>104.329076662939</v>
      </c>
      <c r="G17" s="28">
        <v>144.93605842578299</v>
      </c>
      <c r="H17" s="28">
        <v>11.4726870373068</v>
      </c>
      <c r="I17" s="28">
        <v>107.404710901538</v>
      </c>
      <c r="J17" s="28">
        <v>73.527235894983093</v>
      </c>
      <c r="K17">
        <v>74324.139319508802</v>
      </c>
      <c r="L17">
        <v>9.8452177017740894</v>
      </c>
      <c r="M17">
        <v>1566.6</v>
      </c>
      <c r="N17">
        <v>1532.5</v>
      </c>
      <c r="O17">
        <f t="shared" si="0"/>
        <v>2.2251223491027674</v>
      </c>
      <c r="P17">
        <v>44.69</v>
      </c>
      <c r="Q17">
        <v>103870</v>
      </c>
      <c r="R17">
        <f t="shared" si="1"/>
        <v>0.53791658370590711</v>
      </c>
      <c r="S17">
        <f t="shared" si="2"/>
        <v>160.52659220779898</v>
      </c>
      <c r="T17">
        <f t="shared" si="3"/>
        <v>56.120340499719831</v>
      </c>
      <c r="U17">
        <f t="shared" si="4"/>
        <v>77.963509404196941</v>
      </c>
      <c r="V17">
        <f t="shared" si="5"/>
        <v>6.1713486170351191</v>
      </c>
      <c r="W17">
        <f t="shared" si="6"/>
        <v>57.774775162075919</v>
      </c>
      <c r="X17">
        <f t="shared" si="7"/>
        <v>39.55151954196765</v>
      </c>
      <c r="Y17">
        <f t="shared" si="8"/>
        <v>398.10808543279444</v>
      </c>
    </row>
    <row r="18" spans="1:25" x14ac:dyDescent="0.25">
      <c r="A18" t="s">
        <v>17</v>
      </c>
      <c r="B18" t="s">
        <v>13</v>
      </c>
      <c r="C18" t="s">
        <v>121</v>
      </c>
      <c r="D18" s="28">
        <v>1318.68771809285</v>
      </c>
      <c r="E18" s="28">
        <v>530.24512470569596</v>
      </c>
      <c r="F18" s="28">
        <v>188.69768665415799</v>
      </c>
      <c r="G18" s="28">
        <v>259.78018453397402</v>
      </c>
      <c r="H18" s="28">
        <v>20.607494791268799</v>
      </c>
      <c r="I18" s="28">
        <v>191.45880689476601</v>
      </c>
      <c r="J18" s="28">
        <v>127.89842051298299</v>
      </c>
      <c r="K18">
        <v>74324.139319508802</v>
      </c>
      <c r="L18">
        <v>9.8452177017740894</v>
      </c>
      <c r="M18">
        <v>1566.6</v>
      </c>
      <c r="N18">
        <v>1532.5</v>
      </c>
      <c r="O18">
        <f t="shared" si="0"/>
        <v>2.2251223491027674</v>
      </c>
      <c r="P18">
        <v>44.69</v>
      </c>
      <c r="Q18">
        <v>103870</v>
      </c>
      <c r="R18">
        <f t="shared" si="1"/>
        <v>0.53791658370590711</v>
      </c>
      <c r="S18">
        <f t="shared" si="2"/>
        <v>285.22764600840065</v>
      </c>
      <c r="T18">
        <f t="shared" si="3"/>
        <v>101.50361495821241</v>
      </c>
      <c r="U18">
        <f t="shared" si="4"/>
        <v>139.74006937900543</v>
      </c>
      <c r="V18">
        <f t="shared" si="5"/>
        <v>11.085113196856588</v>
      </c>
      <c r="W18">
        <f t="shared" si="6"/>
        <v>102.98886732524151</v>
      </c>
      <c r="X18">
        <f t="shared" si="7"/>
        <v>68.798681423725327</v>
      </c>
      <c r="Y18">
        <f t="shared" si="8"/>
        <v>709.34399229144196</v>
      </c>
    </row>
    <row r="19" spans="1:25" x14ac:dyDescent="0.25">
      <c r="A19" t="s">
        <v>30</v>
      </c>
      <c r="B19" t="s">
        <v>33</v>
      </c>
      <c r="C19" t="s">
        <v>63</v>
      </c>
      <c r="D19" s="28">
        <v>8435</v>
      </c>
      <c r="E19" s="28">
        <v>4303</v>
      </c>
      <c r="F19" s="28">
        <v>1274</v>
      </c>
      <c r="G19" s="28">
        <v>1395</v>
      </c>
      <c r="H19" s="28">
        <v>134</v>
      </c>
      <c r="I19" s="28">
        <v>1048</v>
      </c>
      <c r="J19" s="28">
        <v>281</v>
      </c>
      <c r="K19">
        <v>162005.15732398699</v>
      </c>
      <c r="L19">
        <v>8.7016006920707696</v>
      </c>
      <c r="M19">
        <v>1571.9</v>
      </c>
      <c r="N19">
        <v>1514</v>
      </c>
      <c r="O19">
        <f t="shared" si="0"/>
        <v>3.8243064729194249</v>
      </c>
      <c r="P19">
        <v>44.69</v>
      </c>
      <c r="Q19">
        <v>103870</v>
      </c>
      <c r="R19">
        <f t="shared" si="1"/>
        <v>1.1763142322238442</v>
      </c>
      <c r="S19">
        <f t="shared" si="2"/>
        <v>5061.6801412592022</v>
      </c>
      <c r="T19">
        <f t="shared" si="3"/>
        <v>1498.6243318531776</v>
      </c>
      <c r="U19">
        <f t="shared" si="4"/>
        <v>1640.9583539522628</v>
      </c>
      <c r="V19">
        <f t="shared" si="5"/>
        <v>157.62610711799513</v>
      </c>
      <c r="W19">
        <f t="shared" si="6"/>
        <v>1232.7773153705887</v>
      </c>
      <c r="X19">
        <f t="shared" si="7"/>
        <v>330.54429925490024</v>
      </c>
      <c r="Y19">
        <f t="shared" si="8"/>
        <v>9922.2105488081252</v>
      </c>
    </row>
    <row r="20" spans="1:25" x14ac:dyDescent="0.25">
      <c r="A20" t="s">
        <v>30</v>
      </c>
      <c r="B20" t="s">
        <v>33</v>
      </c>
      <c r="C20" t="s">
        <v>39</v>
      </c>
      <c r="D20" s="28">
        <v>2125.55288406916</v>
      </c>
      <c r="E20" s="28">
        <v>1079.1580923946599</v>
      </c>
      <c r="F20" s="28">
        <v>326.30425959871098</v>
      </c>
      <c r="G20" s="28">
        <v>353.22764395550598</v>
      </c>
      <c r="H20" s="28">
        <v>34.053743962851399</v>
      </c>
      <c r="I20" s="28">
        <v>260.51204226841298</v>
      </c>
      <c r="J20" s="28">
        <v>72.297101889018904</v>
      </c>
      <c r="K20">
        <v>162005.15732398699</v>
      </c>
      <c r="L20">
        <v>8.7016006920707696</v>
      </c>
      <c r="M20">
        <v>1571.9</v>
      </c>
      <c r="N20">
        <v>1514</v>
      </c>
      <c r="O20">
        <f t="shared" si="0"/>
        <v>3.8243064729194249</v>
      </c>
      <c r="P20">
        <v>44.69</v>
      </c>
      <c r="Q20">
        <v>103870</v>
      </c>
      <c r="R20">
        <f t="shared" si="1"/>
        <v>1.1763142322238442</v>
      </c>
      <c r="S20">
        <f t="shared" si="2"/>
        <v>1269.4290229033727</v>
      </c>
      <c r="T20">
        <f t="shared" si="3"/>
        <v>383.83634460122767</v>
      </c>
      <c r="U20">
        <f t="shared" si="4"/>
        <v>415.50670479975844</v>
      </c>
      <c r="V20">
        <f t="shared" si="5"/>
        <v>40.057903684008913</v>
      </c>
      <c r="W20">
        <f t="shared" si="6"/>
        <v>306.44402298603387</v>
      </c>
      <c r="X20">
        <f t="shared" si="7"/>
        <v>85.044109900590314</v>
      </c>
      <c r="Y20">
        <f t="shared" si="8"/>
        <v>2500.318108874992</v>
      </c>
    </row>
    <row r="21" spans="1:25" x14ac:dyDescent="0.25">
      <c r="A21" t="s">
        <v>30</v>
      </c>
      <c r="B21" t="s">
        <v>33</v>
      </c>
      <c r="C21" t="s">
        <v>64</v>
      </c>
      <c r="D21" s="28">
        <v>2137.8754690083201</v>
      </c>
      <c r="E21" s="28">
        <v>1101.7633003247299</v>
      </c>
      <c r="F21" s="28">
        <v>309.591861030085</v>
      </c>
      <c r="G21" s="28">
        <v>348.61983504928003</v>
      </c>
      <c r="H21" s="28">
        <v>33.274332301914399</v>
      </c>
      <c r="I21" s="28">
        <v>270.96470232626899</v>
      </c>
      <c r="J21" s="28">
        <v>73.661437976043104</v>
      </c>
      <c r="K21">
        <v>162005.15732398699</v>
      </c>
      <c r="L21">
        <v>8.7016006920707696</v>
      </c>
      <c r="M21">
        <v>1571.9</v>
      </c>
      <c r="N21">
        <v>1514</v>
      </c>
      <c r="O21">
        <f t="shared" si="0"/>
        <v>3.8243064729194249</v>
      </c>
      <c r="P21">
        <v>44.69</v>
      </c>
      <c r="Q21">
        <v>103870</v>
      </c>
      <c r="R21">
        <f t="shared" si="1"/>
        <v>1.1763142322238442</v>
      </c>
      <c r="S21">
        <f t="shared" si="2"/>
        <v>1296.0198507138934</v>
      </c>
      <c r="T21">
        <f t="shared" si="3"/>
        <v>364.17731231035555</v>
      </c>
      <c r="U21">
        <f t="shared" si="4"/>
        <v>410.08647360399704</v>
      </c>
      <c r="V21">
        <f t="shared" si="5"/>
        <v>39.141070654487493</v>
      </c>
      <c r="W21">
        <f t="shared" si="6"/>
        <v>318.73963577668763</v>
      </c>
      <c r="X21">
        <f t="shared" si="7"/>
        <v>86.648997857293466</v>
      </c>
      <c r="Y21">
        <f t="shared" si="8"/>
        <v>2514.8133409167144</v>
      </c>
    </row>
    <row r="22" spans="1:25" x14ac:dyDescent="0.25">
      <c r="A22" t="s">
        <v>16</v>
      </c>
      <c r="B22" t="s">
        <v>19</v>
      </c>
      <c r="C22" t="s">
        <v>46</v>
      </c>
      <c r="D22" s="28">
        <v>438.08672308184902</v>
      </c>
      <c r="E22" s="28">
        <v>97.387492753874199</v>
      </c>
      <c r="F22" s="28">
        <v>93.808896425458997</v>
      </c>
      <c r="G22" s="28">
        <v>37.132709675951602</v>
      </c>
      <c r="H22" s="28">
        <v>7.1632021697437702</v>
      </c>
      <c r="I22" s="28">
        <v>82.186311192334202</v>
      </c>
      <c r="J22" s="28">
        <v>120.408110864487</v>
      </c>
      <c r="K22">
        <v>77255.227221530906</v>
      </c>
      <c r="L22">
        <v>9.3722974713686096</v>
      </c>
      <c r="M22">
        <v>1629.9</v>
      </c>
      <c r="N22">
        <v>1605.4</v>
      </c>
      <c r="O22">
        <f t="shared" si="0"/>
        <v>1.5260994144761428</v>
      </c>
      <c r="P22">
        <v>44.69</v>
      </c>
      <c r="Q22">
        <v>103870</v>
      </c>
      <c r="R22">
        <f t="shared" si="1"/>
        <v>0.55444769434589047</v>
      </c>
      <c r="S22">
        <f t="shared" si="2"/>
        <v>53.996270815512666</v>
      </c>
      <c r="T22">
        <f t="shared" si="3"/>
        <v>52.012126332228185</v>
      </c>
      <c r="U22">
        <f t="shared" si="4"/>
        <v>20.588145264646705</v>
      </c>
      <c r="V22">
        <f t="shared" si="5"/>
        <v>3.9716209271479133</v>
      </c>
      <c r="W22">
        <f t="shared" si="6"/>
        <v>45.568010747383553</v>
      </c>
      <c r="X22">
        <f t="shared" si="7"/>
        <v>66.759999449359185</v>
      </c>
      <c r="Y22">
        <f t="shared" si="8"/>
        <v>242.89617353627821</v>
      </c>
    </row>
    <row r="23" spans="1:25" x14ac:dyDescent="0.25">
      <c r="A23" t="s">
        <v>3</v>
      </c>
      <c r="B23" t="s">
        <v>9</v>
      </c>
      <c r="C23" t="s">
        <v>123</v>
      </c>
      <c r="D23" s="28">
        <v>2124.7464869707101</v>
      </c>
      <c r="E23" s="28">
        <v>1530.42743950978</v>
      </c>
      <c r="F23" s="28">
        <v>201.94172825241799</v>
      </c>
      <c r="G23" s="28">
        <v>176.11198738445299</v>
      </c>
      <c r="H23" s="28">
        <v>34.135853233595398</v>
      </c>
      <c r="I23" s="28">
        <v>182.12947859047</v>
      </c>
      <c r="J23" s="28">
        <v>0</v>
      </c>
      <c r="K23">
        <v>128780.474527261</v>
      </c>
      <c r="L23">
        <v>10.6352537012532</v>
      </c>
      <c r="M23">
        <v>1563.7</v>
      </c>
      <c r="N23">
        <v>1506.6</v>
      </c>
      <c r="O23">
        <f t="shared" si="0"/>
        <v>3.7899907075534407</v>
      </c>
      <c r="P23">
        <v>44.69</v>
      </c>
      <c r="Q23">
        <v>103870</v>
      </c>
      <c r="R23">
        <f t="shared" si="1"/>
        <v>0.94767624199906131</v>
      </c>
      <c r="S23">
        <f t="shared" si="2"/>
        <v>1450.3497245268741</v>
      </c>
      <c r="T23">
        <f t="shared" si="3"/>
        <v>191.37537813304715</v>
      </c>
      <c r="U23">
        <f t="shared" si="4"/>
        <v>166.89714637548451</v>
      </c>
      <c r="V23">
        <f t="shared" si="5"/>
        <v>32.349737109845194</v>
      </c>
      <c r="W23">
        <f t="shared" si="6"/>
        <v>172.59977982786509</v>
      </c>
      <c r="X23">
        <f t="shared" si="7"/>
        <v>0</v>
      </c>
      <c r="Y23">
        <f t="shared" si="8"/>
        <v>2013.571765973116</v>
      </c>
    </row>
    <row r="24" spans="1:25" x14ac:dyDescent="0.25">
      <c r="A24" t="s">
        <v>3</v>
      </c>
      <c r="B24" t="s">
        <v>9</v>
      </c>
      <c r="C24" t="s">
        <v>122</v>
      </c>
      <c r="D24" s="28">
        <v>1790.7479707724101</v>
      </c>
      <c r="E24" s="28">
        <v>1288.5785371670599</v>
      </c>
      <c r="F24" s="28">
        <v>172.390710341768</v>
      </c>
      <c r="G24" s="28">
        <v>149.20650876123699</v>
      </c>
      <c r="H24" s="28">
        <v>28.9839774497249</v>
      </c>
      <c r="I24" s="28">
        <v>151.588237052621</v>
      </c>
      <c r="J24" s="28">
        <v>0</v>
      </c>
      <c r="K24">
        <v>128780.474527261</v>
      </c>
      <c r="L24">
        <v>10.6352537012532</v>
      </c>
      <c r="M24">
        <v>1563.7</v>
      </c>
      <c r="N24">
        <v>1506.6</v>
      </c>
      <c r="O24">
        <f t="shared" si="0"/>
        <v>3.7899907075534407</v>
      </c>
      <c r="P24">
        <v>44.69</v>
      </c>
      <c r="Q24">
        <v>103870</v>
      </c>
      <c r="R24">
        <f t="shared" si="1"/>
        <v>0.94767624199906131</v>
      </c>
      <c r="S24">
        <f t="shared" si="2"/>
        <v>1221.1552656231272</v>
      </c>
      <c r="T24">
        <f t="shared" si="3"/>
        <v>163.37058053223541</v>
      </c>
      <c r="U24">
        <f t="shared" si="4"/>
        <v>141.39946350464908</v>
      </c>
      <c r="V24">
        <f t="shared" si="5"/>
        <v>27.46742682774083</v>
      </c>
      <c r="W24">
        <f t="shared" si="6"/>
        <v>143.65657082129073</v>
      </c>
      <c r="X24">
        <f t="shared" si="7"/>
        <v>0</v>
      </c>
      <c r="Y24">
        <f t="shared" si="8"/>
        <v>1697.0493073090431</v>
      </c>
    </row>
    <row r="25" spans="1:25" x14ac:dyDescent="0.25">
      <c r="A25" t="s">
        <v>3</v>
      </c>
      <c r="B25" t="s">
        <v>10</v>
      </c>
      <c r="C25" t="s">
        <v>77</v>
      </c>
      <c r="D25" s="28">
        <v>4196.4548147272899</v>
      </c>
      <c r="E25" s="28">
        <v>1289.74523883642</v>
      </c>
      <c r="F25" s="28">
        <v>411.95002743761501</v>
      </c>
      <c r="G25" s="28">
        <v>1391.96186786213</v>
      </c>
      <c r="H25" s="28">
        <v>73.418090367513599</v>
      </c>
      <c r="I25" s="28">
        <v>553.92213198529703</v>
      </c>
      <c r="J25" s="28">
        <v>475.45745823830902</v>
      </c>
      <c r="K25">
        <v>91945.5598198222</v>
      </c>
      <c r="L25">
        <v>8.0706087348310298</v>
      </c>
      <c r="M25">
        <v>1628.8</v>
      </c>
      <c r="N25">
        <v>1572.9</v>
      </c>
      <c r="O25">
        <f t="shared" si="0"/>
        <v>3.5539449424629574</v>
      </c>
      <c r="P25">
        <v>44.69</v>
      </c>
      <c r="Q25">
        <v>103870</v>
      </c>
      <c r="R25">
        <f t="shared" si="1"/>
        <v>0.66333214366422144</v>
      </c>
      <c r="S25">
        <f t="shared" si="2"/>
        <v>855.52947405808573</v>
      </c>
      <c r="T25">
        <f t="shared" si="3"/>
        <v>273.25969478272799</v>
      </c>
      <c r="U25">
        <f t="shared" si="4"/>
        <v>923.33304970784047</v>
      </c>
      <c r="V25">
        <f t="shared" si="5"/>
        <v>48.700579267216327</v>
      </c>
      <c r="W25">
        <f t="shared" si="6"/>
        <v>367.43435523286286</v>
      </c>
      <c r="X25">
        <f t="shared" si="7"/>
        <v>315.38621499435953</v>
      </c>
      <c r="Y25">
        <f t="shared" si="8"/>
        <v>2783.6433680430928</v>
      </c>
    </row>
    <row r="26" spans="1:25" x14ac:dyDescent="0.25">
      <c r="A26" t="s">
        <v>3</v>
      </c>
      <c r="B26" t="s">
        <v>10</v>
      </c>
      <c r="C26" t="s">
        <v>54</v>
      </c>
      <c r="D26" s="28">
        <v>1491.1785852283399</v>
      </c>
      <c r="E26" s="28">
        <v>456.78048305092602</v>
      </c>
      <c r="F26" s="28">
        <v>146.76694747619501</v>
      </c>
      <c r="G26" s="28">
        <v>494.495569258709</v>
      </c>
      <c r="H26" s="28">
        <v>26.1099482200135</v>
      </c>
      <c r="I26" s="28">
        <v>194.008599088327</v>
      </c>
      <c r="J26" s="28">
        <v>173.017038134171</v>
      </c>
      <c r="K26">
        <v>91945.5598198222</v>
      </c>
      <c r="L26">
        <v>8.0706087348310298</v>
      </c>
      <c r="M26">
        <v>1628.8</v>
      </c>
      <c r="N26">
        <v>1572.9</v>
      </c>
      <c r="O26">
        <f t="shared" si="0"/>
        <v>3.5539449424629574</v>
      </c>
      <c r="P26">
        <v>44.69</v>
      </c>
      <c r="Q26">
        <v>103870</v>
      </c>
      <c r="R26">
        <f t="shared" si="1"/>
        <v>0.66333214366422144</v>
      </c>
      <c r="S26">
        <f t="shared" si="2"/>
        <v>302.99717700614934</v>
      </c>
      <c r="T26">
        <f t="shared" si="3"/>
        <v>97.355233888438633</v>
      </c>
      <c r="U26">
        <f t="shared" si="4"/>
        <v>328.01480598883893</v>
      </c>
      <c r="V26">
        <f t="shared" si="5"/>
        <v>17.319567923743378</v>
      </c>
      <c r="W26">
        <f t="shared" si="6"/>
        <v>128.69213992255246</v>
      </c>
      <c r="X26">
        <f t="shared" si="7"/>
        <v>114.76776279597399</v>
      </c>
      <c r="Y26">
        <f t="shared" si="8"/>
        <v>989.14668752569673</v>
      </c>
    </row>
    <row r="27" spans="1:25" x14ac:dyDescent="0.25">
      <c r="A27" t="s">
        <v>34</v>
      </c>
      <c r="B27" t="s">
        <v>37</v>
      </c>
      <c r="C27" t="s">
        <v>40</v>
      </c>
      <c r="D27" s="28">
        <v>5476.08765219212</v>
      </c>
      <c r="E27" s="28">
        <v>3103.5279702886401</v>
      </c>
      <c r="F27" s="28">
        <v>708.45225032585995</v>
      </c>
      <c r="G27" s="28">
        <v>795.76022049074902</v>
      </c>
      <c r="H27" s="28">
        <v>89.068941501460799</v>
      </c>
      <c r="I27" s="28">
        <v>570.973595984849</v>
      </c>
      <c r="J27" s="28">
        <v>208.30467360055701</v>
      </c>
      <c r="K27">
        <v>159395.24330089299</v>
      </c>
      <c r="L27">
        <v>13.2367739279708</v>
      </c>
      <c r="M27">
        <v>1622.2</v>
      </c>
      <c r="N27">
        <v>1557.1</v>
      </c>
      <c r="O27">
        <f t="shared" si="0"/>
        <v>4.1808490141930603</v>
      </c>
      <c r="P27">
        <v>44.69</v>
      </c>
      <c r="Q27">
        <v>103870</v>
      </c>
      <c r="R27">
        <f t="shared" si="1"/>
        <v>1.1974419736577948</v>
      </c>
      <c r="S27">
        <f t="shared" si="2"/>
        <v>3716.2946580445991</v>
      </c>
      <c r="T27">
        <f t="shared" si="3"/>
        <v>848.33046087250386</v>
      </c>
      <c r="U27">
        <f t="shared" si="4"/>
        <v>952.87668898280447</v>
      </c>
      <c r="V27">
        <f t="shared" si="5"/>
        <v>106.65488910311988</v>
      </c>
      <c r="W27">
        <f t="shared" si="6"/>
        <v>683.70774968258593</v>
      </c>
      <c r="X27">
        <f t="shared" si="7"/>
        <v>249.43275947839373</v>
      </c>
      <c r="Y27">
        <f t="shared" si="8"/>
        <v>6557.2972061640075</v>
      </c>
    </row>
    <row r="28" spans="1:25" x14ac:dyDescent="0.25">
      <c r="A28" t="s">
        <v>17</v>
      </c>
      <c r="B28" t="s">
        <v>114</v>
      </c>
      <c r="C28" t="s">
        <v>134</v>
      </c>
      <c r="D28" s="28">
        <v>928.01843771574295</v>
      </c>
      <c r="E28" s="28">
        <v>289.01908947860397</v>
      </c>
      <c r="F28" s="28">
        <v>78.734872509720603</v>
      </c>
      <c r="G28" s="28">
        <v>246.86219305569301</v>
      </c>
      <c r="H28" s="28">
        <v>14.3730470359703</v>
      </c>
      <c r="I28" s="28">
        <v>115.931015702482</v>
      </c>
      <c r="J28" s="28">
        <v>183.09821993327199</v>
      </c>
      <c r="K28">
        <v>52744.041102503397</v>
      </c>
      <c r="L28">
        <v>11.5216350791344</v>
      </c>
      <c r="M28">
        <v>1573.1</v>
      </c>
      <c r="N28">
        <v>1542.5</v>
      </c>
      <c r="O28">
        <f t="shared" si="0"/>
        <v>1.9837925445704965</v>
      </c>
      <c r="P28">
        <v>44.69</v>
      </c>
      <c r="Q28">
        <v>103870</v>
      </c>
      <c r="R28">
        <f t="shared" si="1"/>
        <v>0.38563744569973368</v>
      </c>
      <c r="S28">
        <f t="shared" si="2"/>
        <v>111.45658342499161</v>
      </c>
      <c r="T28">
        <f t="shared" si="3"/>
        <v>30.363115122142833</v>
      </c>
      <c r="U28">
        <f t="shared" si="4"/>
        <v>95.199305569831992</v>
      </c>
      <c r="V28">
        <f t="shared" si="5"/>
        <v>5.5427851458737152</v>
      </c>
      <c r="W28">
        <f t="shared" si="6"/>
        <v>44.707340772880876</v>
      </c>
      <c r="X28">
        <f t="shared" si="7"/>
        <v>70.609529847235066</v>
      </c>
      <c r="Y28">
        <f t="shared" si="8"/>
        <v>357.87865988295607</v>
      </c>
    </row>
    <row r="29" spans="1:25" x14ac:dyDescent="0.25">
      <c r="A29" t="s">
        <v>17</v>
      </c>
      <c r="B29" t="s">
        <v>114</v>
      </c>
      <c r="C29" t="s">
        <v>124</v>
      </c>
      <c r="D29" s="28">
        <v>1800.7065536033399</v>
      </c>
      <c r="E29" s="28">
        <v>567.28111449351695</v>
      </c>
      <c r="F29" s="28">
        <v>155.055512115402</v>
      </c>
      <c r="G29" s="28">
        <v>480.93352364286699</v>
      </c>
      <c r="H29" s="28">
        <v>28.095701484991601</v>
      </c>
      <c r="I29" s="28">
        <v>236.33505755744201</v>
      </c>
      <c r="J29" s="28">
        <v>333.00564430911999</v>
      </c>
      <c r="K29">
        <v>52744.041102503397</v>
      </c>
      <c r="L29">
        <v>11.5216350791344</v>
      </c>
      <c r="M29">
        <v>1573.1</v>
      </c>
      <c r="N29">
        <v>1542.5</v>
      </c>
      <c r="O29">
        <f t="shared" si="0"/>
        <v>1.9837925445704965</v>
      </c>
      <c r="P29">
        <v>44.69</v>
      </c>
      <c r="Q29">
        <v>103870</v>
      </c>
      <c r="R29">
        <f t="shared" si="1"/>
        <v>0.38563744569973368</v>
      </c>
      <c r="S29">
        <f t="shared" si="2"/>
        <v>218.76483998697805</v>
      </c>
      <c r="T29">
        <f t="shared" si="3"/>
        <v>59.795211633847735</v>
      </c>
      <c r="U29">
        <f t="shared" si="4"/>
        <v>185.4659756090077</v>
      </c>
      <c r="V29">
        <f t="shared" si="5"/>
        <v>10.834754555814376</v>
      </c>
      <c r="W29">
        <f t="shared" si="6"/>
        <v>91.139647925751476</v>
      </c>
      <c r="X29">
        <f t="shared" si="7"/>
        <v>128.41944607496308</v>
      </c>
      <c r="Y29">
        <f t="shared" si="8"/>
        <v>694.41987578636235</v>
      </c>
    </row>
    <row r="30" spans="1:25" x14ac:dyDescent="0.25">
      <c r="A30" t="s">
        <v>17</v>
      </c>
      <c r="B30" t="s">
        <v>114</v>
      </c>
      <c r="C30" t="s">
        <v>60</v>
      </c>
      <c r="D30" s="28">
        <v>3007.3649708779799</v>
      </c>
      <c r="E30" s="28">
        <v>959.29988153825002</v>
      </c>
      <c r="F30" s="28">
        <v>260.71676325481502</v>
      </c>
      <c r="G30" s="28">
        <v>807.52939428537195</v>
      </c>
      <c r="H30" s="28">
        <v>47.142138880616599</v>
      </c>
      <c r="I30" s="28">
        <v>417.63734993026202</v>
      </c>
      <c r="J30" s="28">
        <v>515.03944298865997</v>
      </c>
      <c r="K30">
        <v>52744.041102503397</v>
      </c>
      <c r="L30">
        <v>11.5216350791344</v>
      </c>
      <c r="M30">
        <v>1573.1</v>
      </c>
      <c r="N30">
        <v>1542.5</v>
      </c>
      <c r="O30">
        <f t="shared" si="0"/>
        <v>1.9837925445704965</v>
      </c>
      <c r="P30">
        <v>44.69</v>
      </c>
      <c r="Q30">
        <v>103870</v>
      </c>
      <c r="R30">
        <f t="shared" si="1"/>
        <v>0.38563744569973368</v>
      </c>
      <c r="S30">
        <f t="shared" si="2"/>
        <v>369.94195597646785</v>
      </c>
      <c r="T30">
        <f t="shared" si="3"/>
        <v>100.54214663268905</v>
      </c>
      <c r="U30">
        <f t="shared" si="4"/>
        <v>311.41357293966394</v>
      </c>
      <c r="V30">
        <f t="shared" si="5"/>
        <v>18.179774022743089</v>
      </c>
      <c r="W30">
        <f t="shared" si="6"/>
        <v>161.05660085591208</v>
      </c>
      <c r="X30">
        <f t="shared" si="7"/>
        <v>198.61849522876045</v>
      </c>
      <c r="Y30">
        <f t="shared" si="8"/>
        <v>1159.7525456562364</v>
      </c>
    </row>
    <row r="31" spans="1:25" x14ac:dyDescent="0.25">
      <c r="A31" t="s">
        <v>17</v>
      </c>
      <c r="B31" t="s">
        <v>113</v>
      </c>
      <c r="C31" t="s">
        <v>135</v>
      </c>
      <c r="D31" s="28">
        <v>636.38690536573199</v>
      </c>
      <c r="E31" s="28">
        <v>229.394850819184</v>
      </c>
      <c r="F31" s="28">
        <v>58.052564274628203</v>
      </c>
      <c r="G31" s="28">
        <v>164.065365169193</v>
      </c>
      <c r="H31" s="28">
        <v>14.0758775122038</v>
      </c>
      <c r="I31" s="28">
        <v>77.702976914000303</v>
      </c>
      <c r="J31" s="28">
        <v>93.095270676522503</v>
      </c>
      <c r="K31">
        <v>161171.69492541399</v>
      </c>
      <c r="L31">
        <v>13.121887347296999</v>
      </c>
      <c r="M31">
        <v>1530.8</v>
      </c>
      <c r="N31">
        <v>1479.6</v>
      </c>
      <c r="O31">
        <f t="shared" si="0"/>
        <v>3.4603947012706171</v>
      </c>
      <c r="P31">
        <v>44.69</v>
      </c>
      <c r="Q31">
        <v>103870</v>
      </c>
      <c r="R31">
        <f t="shared" si="1"/>
        <v>1.203891388500234</v>
      </c>
      <c r="S31">
        <f t="shared" si="2"/>
        <v>276.16648546751145</v>
      </c>
      <c r="T31">
        <f t="shared" si="3"/>
        <v>69.888982210581233</v>
      </c>
      <c r="U31">
        <f t="shared" si="4"/>
        <v>197.51688027833771</v>
      </c>
      <c r="V31">
        <f t="shared" si="5"/>
        <v>16.945827722526253</v>
      </c>
      <c r="W31">
        <f t="shared" si="6"/>
        <v>93.545944767597447</v>
      </c>
      <c r="X31">
        <f t="shared" si="7"/>
        <v>112.0765946775638</v>
      </c>
      <c r="Y31">
        <f t="shared" si="8"/>
        <v>766.14071512411783</v>
      </c>
    </row>
    <row r="32" spans="1:25" x14ac:dyDescent="0.25">
      <c r="A32" t="s">
        <v>16</v>
      </c>
      <c r="B32" t="s">
        <v>21</v>
      </c>
      <c r="C32" t="s">
        <v>131</v>
      </c>
      <c r="D32" s="28">
        <v>173.43568062352301</v>
      </c>
      <c r="E32" s="28">
        <v>73.607930528569597</v>
      </c>
      <c r="F32" s="28">
        <v>52.173796706318903</v>
      </c>
      <c r="G32" s="28">
        <v>24.4368630904724</v>
      </c>
      <c r="H32" s="28">
        <v>3.99245075890284</v>
      </c>
      <c r="I32" s="28">
        <v>15.330011321128399</v>
      </c>
      <c r="J32" s="28">
        <v>3.8946282181313201</v>
      </c>
      <c r="K32">
        <v>82290.939032248702</v>
      </c>
      <c r="L32">
        <v>13.877118591861199</v>
      </c>
      <c r="M32">
        <v>1588</v>
      </c>
      <c r="N32">
        <v>1545.2</v>
      </c>
      <c r="O32">
        <f t="shared" si="0"/>
        <v>2.7698679782552391</v>
      </c>
      <c r="P32">
        <v>44.69</v>
      </c>
      <c r="Q32">
        <v>103870</v>
      </c>
      <c r="R32">
        <f t="shared" si="1"/>
        <v>0.61495499052360458</v>
      </c>
      <c r="S32">
        <f t="shared" si="2"/>
        <v>45.265564220658661</v>
      </c>
      <c r="T32">
        <f t="shared" si="3"/>
        <v>32.084536659114811</v>
      </c>
      <c r="U32">
        <f t="shared" si="4"/>
        <v>15.027570910228077</v>
      </c>
      <c r="V32">
        <f t="shared" si="5"/>
        <v>2.4551775186070537</v>
      </c>
      <c r="W32">
        <f t="shared" si="6"/>
        <v>9.4272669667112652</v>
      </c>
      <c r="X32">
        <f t="shared" si="7"/>
        <v>2.3950210589739092</v>
      </c>
      <c r="Y32">
        <f t="shared" si="8"/>
        <v>106.65513733429377</v>
      </c>
    </row>
    <row r="33" spans="1:25" x14ac:dyDescent="0.25">
      <c r="A33" t="s">
        <v>16</v>
      </c>
      <c r="B33" t="s">
        <v>21</v>
      </c>
      <c r="C33" t="s">
        <v>38</v>
      </c>
      <c r="D33" s="28">
        <v>8728.2309446387899</v>
      </c>
      <c r="E33" s="28">
        <v>3701.4612028021502</v>
      </c>
      <c r="F33" s="28">
        <v>2630.82269404418</v>
      </c>
      <c r="G33" s="28">
        <v>1230.3519647247399</v>
      </c>
      <c r="H33" s="28">
        <v>201.098382652259</v>
      </c>
      <c r="I33" s="28">
        <v>769.29611685467205</v>
      </c>
      <c r="J33" s="28">
        <v>195.20058356079099</v>
      </c>
      <c r="K33">
        <v>82290.939032248702</v>
      </c>
      <c r="L33">
        <v>13.877118591861199</v>
      </c>
      <c r="M33">
        <v>1588</v>
      </c>
      <c r="N33">
        <v>1545.2</v>
      </c>
      <c r="O33">
        <f t="shared" si="0"/>
        <v>2.7698679782552391</v>
      </c>
      <c r="P33">
        <v>44.69</v>
      </c>
      <c r="Q33">
        <v>103870</v>
      </c>
      <c r="R33">
        <f t="shared" si="1"/>
        <v>0.61495499052360458</v>
      </c>
      <c r="S33">
        <f t="shared" si="2"/>
        <v>2276.2320388926864</v>
      </c>
      <c r="T33">
        <f t="shared" si="3"/>
        <v>1617.8375448852225</v>
      </c>
      <c r="U33">
        <f t="shared" si="4"/>
        <v>756.61108080800068</v>
      </c>
      <c r="V33">
        <f t="shared" si="5"/>
        <v>123.66645399823214</v>
      </c>
      <c r="W33">
        <f t="shared" si="6"/>
        <v>473.08248625021065</v>
      </c>
      <c r="X33">
        <f t="shared" si="7"/>
        <v>120.0395730138283</v>
      </c>
      <c r="Y33">
        <f t="shared" si="8"/>
        <v>5367.4691778481802</v>
      </c>
    </row>
  </sheetData>
  <mergeCells count="1">
    <mergeCell ref="D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K20" sqref="K20"/>
    </sheetView>
  </sheetViews>
  <sheetFormatPr defaultRowHeight="15" x14ac:dyDescent="0.25"/>
  <cols>
    <col min="1" max="1" width="24.140625" customWidth="1"/>
    <col min="2" max="2" width="23" customWidth="1"/>
    <col min="3" max="3" width="16.42578125" customWidth="1"/>
    <col min="4" max="4" width="17.140625" customWidth="1"/>
    <col min="5" max="5" width="16.5703125" customWidth="1"/>
    <col min="6" max="6" width="20.7109375" customWidth="1"/>
  </cols>
  <sheetData>
    <row r="1" spans="1:6" s="15" customFormat="1" x14ac:dyDescent="0.25">
      <c r="A1" s="15" t="s">
        <v>0</v>
      </c>
      <c r="B1" s="15" t="s">
        <v>111</v>
      </c>
      <c r="C1" s="15" t="s">
        <v>80</v>
      </c>
      <c r="D1" s="15" t="s">
        <v>169</v>
      </c>
      <c r="E1" s="15" t="s">
        <v>170</v>
      </c>
      <c r="F1" s="15" t="s">
        <v>172</v>
      </c>
    </row>
    <row r="2" spans="1:6" x14ac:dyDescent="0.25">
      <c r="A2" t="s">
        <v>34</v>
      </c>
      <c r="B2" t="s">
        <v>120</v>
      </c>
      <c r="C2" t="s">
        <v>133</v>
      </c>
      <c r="D2" s="28">
        <v>1282.5000059943361</v>
      </c>
      <c r="E2" s="28">
        <v>1298.6705403725159</v>
      </c>
      <c r="F2" s="27">
        <f>(D2-E2)*100/E2</f>
        <v>-1.2451606373962552</v>
      </c>
    </row>
    <row r="3" spans="1:6" x14ac:dyDescent="0.25">
      <c r="A3" t="s">
        <v>16</v>
      </c>
      <c r="B3" t="s">
        <v>23</v>
      </c>
      <c r="C3" t="s">
        <v>48</v>
      </c>
      <c r="D3" s="28">
        <v>646.864571177588</v>
      </c>
      <c r="E3" s="28">
        <v>658.2081711966789</v>
      </c>
      <c r="F3" s="27">
        <f t="shared" ref="F3:F32" si="0">(D3-E3)*100/E3</f>
        <v>-1.7234061373725067</v>
      </c>
    </row>
    <row r="4" spans="1:6" x14ac:dyDescent="0.25">
      <c r="A4" t="s">
        <v>16</v>
      </c>
      <c r="B4" t="s">
        <v>20</v>
      </c>
      <c r="C4" t="s">
        <v>41</v>
      </c>
      <c r="D4" s="28">
        <v>414.14875295137057</v>
      </c>
      <c r="E4" s="28">
        <v>393.32815174658356</v>
      </c>
      <c r="F4" s="27">
        <f t="shared" si="0"/>
        <v>5.2934429209637308</v>
      </c>
    </row>
    <row r="5" spans="1:6" x14ac:dyDescent="0.25">
      <c r="A5" t="s">
        <v>3</v>
      </c>
      <c r="B5" t="s">
        <v>11</v>
      </c>
      <c r="C5" t="s">
        <v>11</v>
      </c>
      <c r="D5" s="28">
        <v>3520.7426710428026</v>
      </c>
      <c r="E5" s="28">
        <v>3741.4620429973011</v>
      </c>
      <c r="F5" s="27">
        <f t="shared" si="0"/>
        <v>-5.8992813348890545</v>
      </c>
    </row>
    <row r="6" spans="1:6" x14ac:dyDescent="0.25">
      <c r="A6" t="s">
        <v>17</v>
      </c>
      <c r="B6" t="s">
        <v>112</v>
      </c>
      <c r="C6" t="s">
        <v>55</v>
      </c>
      <c r="D6" s="28">
        <v>155.69181417398562</v>
      </c>
      <c r="E6" s="28">
        <v>154.04426221857361</v>
      </c>
      <c r="F6" s="27">
        <f t="shared" si="0"/>
        <v>1.0695315305378261</v>
      </c>
    </row>
    <row r="7" spans="1:6" x14ac:dyDescent="0.25">
      <c r="A7" t="s">
        <v>17</v>
      </c>
      <c r="B7" t="s">
        <v>112</v>
      </c>
      <c r="C7" t="s">
        <v>56</v>
      </c>
      <c r="D7" s="28">
        <v>396.07326863947628</v>
      </c>
      <c r="E7" s="28">
        <v>391.69806599060064</v>
      </c>
      <c r="F7" s="27">
        <f t="shared" si="0"/>
        <v>1.1169834698598262</v>
      </c>
    </row>
    <row r="8" spans="1:6" x14ac:dyDescent="0.25">
      <c r="A8" t="s">
        <v>3</v>
      </c>
      <c r="B8" t="s">
        <v>4</v>
      </c>
      <c r="C8" t="s">
        <v>4</v>
      </c>
      <c r="D8" s="28">
        <v>28626.102607636021</v>
      </c>
      <c r="E8" s="28">
        <v>27165.323379100118</v>
      </c>
      <c r="F8" s="27">
        <f t="shared" si="0"/>
        <v>5.3773673449430248</v>
      </c>
    </row>
    <row r="9" spans="1:6" x14ac:dyDescent="0.25">
      <c r="A9" t="s">
        <v>30</v>
      </c>
      <c r="B9" t="s">
        <v>32</v>
      </c>
      <c r="C9" t="s">
        <v>130</v>
      </c>
      <c r="D9" s="28">
        <v>6313.1488781903472</v>
      </c>
      <c r="E9" s="28">
        <v>6284.8511057631313</v>
      </c>
      <c r="F9" s="27">
        <f t="shared" si="0"/>
        <v>0.45025366474103456</v>
      </c>
    </row>
    <row r="10" spans="1:6" x14ac:dyDescent="0.25">
      <c r="A10" t="s">
        <v>30</v>
      </c>
      <c r="B10" t="s">
        <v>32</v>
      </c>
      <c r="C10" t="s">
        <v>62</v>
      </c>
      <c r="D10" s="28">
        <v>1925.4092443554664</v>
      </c>
      <c r="E10" s="28">
        <v>1937.2700301982175</v>
      </c>
      <c r="F10" s="27">
        <f t="shared" si="0"/>
        <v>-0.61224226142276539</v>
      </c>
    </row>
    <row r="11" spans="1:6" x14ac:dyDescent="0.25">
      <c r="A11" t="s">
        <v>30</v>
      </c>
      <c r="B11" t="s">
        <v>32</v>
      </c>
      <c r="C11" t="s">
        <v>132</v>
      </c>
      <c r="D11" s="28">
        <v>75.763540013380563</v>
      </c>
      <c r="E11" s="28">
        <v>76.241619987588507</v>
      </c>
      <c r="F11" s="27">
        <f t="shared" si="0"/>
        <v>-0.62705904502786169</v>
      </c>
    </row>
    <row r="12" spans="1:6" x14ac:dyDescent="0.25">
      <c r="A12" t="s">
        <v>3</v>
      </c>
      <c r="B12" t="s">
        <v>7</v>
      </c>
      <c r="C12" t="s">
        <v>43</v>
      </c>
      <c r="D12" s="28">
        <v>129.57097313418691</v>
      </c>
      <c r="E12" s="28">
        <v>129.57148967901767</v>
      </c>
      <c r="F12" s="27">
        <f t="shared" si="0"/>
        <v>-3.9865624146096797E-4</v>
      </c>
    </row>
    <row r="13" spans="1:6" x14ac:dyDescent="0.25">
      <c r="A13" t="s">
        <v>16</v>
      </c>
      <c r="B13" t="s">
        <v>18</v>
      </c>
      <c r="C13" t="s">
        <v>45</v>
      </c>
      <c r="D13" s="28">
        <v>242.23835470641995</v>
      </c>
      <c r="E13" s="28">
        <v>233.34495482569469</v>
      </c>
      <c r="F13" s="27">
        <f t="shared" si="0"/>
        <v>3.8112672662533074</v>
      </c>
    </row>
    <row r="14" spans="1:6" x14ac:dyDescent="0.25">
      <c r="A14" t="s">
        <v>34</v>
      </c>
      <c r="B14" t="s">
        <v>36</v>
      </c>
      <c r="C14" t="s">
        <v>51</v>
      </c>
      <c r="D14" s="28">
        <v>5887.8239328781865</v>
      </c>
      <c r="E14" s="28">
        <v>6126.0930754904666</v>
      </c>
      <c r="F14" s="27">
        <f t="shared" si="0"/>
        <v>-3.88941434085547</v>
      </c>
    </row>
    <row r="15" spans="1:6" x14ac:dyDescent="0.25">
      <c r="A15" t="s">
        <v>34</v>
      </c>
      <c r="B15" t="s">
        <v>36</v>
      </c>
      <c r="C15" t="s">
        <v>66</v>
      </c>
      <c r="D15" s="28">
        <v>1101.9832796276694</v>
      </c>
      <c r="E15" s="28">
        <v>1146.6146257758662</v>
      </c>
      <c r="F15" s="27">
        <f t="shared" si="0"/>
        <v>-3.8924452161070819</v>
      </c>
    </row>
    <row r="16" spans="1:6" x14ac:dyDescent="0.25">
      <c r="A16" t="s">
        <v>17</v>
      </c>
      <c r="B16" t="s">
        <v>13</v>
      </c>
      <c r="C16" t="s">
        <v>57</v>
      </c>
      <c r="D16" s="28">
        <v>398.10808543279444</v>
      </c>
      <c r="E16" s="28">
        <v>415.80287798569782</v>
      </c>
      <c r="F16" s="27">
        <f t="shared" si="0"/>
        <v>-4.2555724093646168</v>
      </c>
    </row>
    <row r="17" spans="1:6" x14ac:dyDescent="0.25">
      <c r="A17" t="s">
        <v>17</v>
      </c>
      <c r="B17" t="s">
        <v>13</v>
      </c>
      <c r="C17" t="s">
        <v>121</v>
      </c>
      <c r="D17" s="28">
        <v>709.34399229144196</v>
      </c>
      <c r="E17" s="28">
        <v>740.82340700965096</v>
      </c>
      <c r="F17" s="27">
        <f t="shared" si="0"/>
        <v>-4.2492467733000376</v>
      </c>
    </row>
    <row r="18" spans="1:6" x14ac:dyDescent="0.25">
      <c r="A18" t="s">
        <v>30</v>
      </c>
      <c r="B18" t="s">
        <v>33</v>
      </c>
      <c r="C18" t="s">
        <v>63</v>
      </c>
      <c r="D18" s="28">
        <v>9922</v>
      </c>
      <c r="E18" s="28">
        <v>11324</v>
      </c>
      <c r="F18" s="27">
        <f t="shared" si="0"/>
        <v>-12.380784175203109</v>
      </c>
    </row>
    <row r="19" spans="1:6" x14ac:dyDescent="0.25">
      <c r="A19" t="s">
        <v>30</v>
      </c>
      <c r="B19" t="s">
        <v>33</v>
      </c>
      <c r="C19" t="s">
        <v>39</v>
      </c>
      <c r="D19" s="28">
        <v>2500.318108874992</v>
      </c>
      <c r="E19" s="28">
        <v>2643.1097325128699</v>
      </c>
      <c r="F19" s="27">
        <f t="shared" si="0"/>
        <v>-5.4024099673728747</v>
      </c>
    </row>
    <row r="20" spans="1:6" x14ac:dyDescent="0.25">
      <c r="A20" t="s">
        <v>30</v>
      </c>
      <c r="B20" t="s">
        <v>33</v>
      </c>
      <c r="C20" t="s">
        <v>64</v>
      </c>
      <c r="D20" s="28">
        <v>2514.8133409167144</v>
      </c>
      <c r="E20" s="28">
        <v>2672.8304791218288</v>
      </c>
      <c r="F20" s="27">
        <f t="shared" si="0"/>
        <v>-5.9119775623417645</v>
      </c>
    </row>
    <row r="21" spans="1:6" x14ac:dyDescent="0.25">
      <c r="A21" t="s">
        <v>16</v>
      </c>
      <c r="B21" t="s">
        <v>19</v>
      </c>
      <c r="C21" t="s">
        <v>46</v>
      </c>
      <c r="D21" s="28">
        <v>242.89617353627821</v>
      </c>
      <c r="E21" s="28">
        <v>259.83484861826838</v>
      </c>
      <c r="F21" s="27">
        <f t="shared" si="0"/>
        <v>-6.5190158949292103</v>
      </c>
    </row>
    <row r="22" spans="1:6" x14ac:dyDescent="0.25">
      <c r="A22" t="s">
        <v>3</v>
      </c>
      <c r="B22" t="s">
        <v>9</v>
      </c>
      <c r="C22" t="s">
        <v>123</v>
      </c>
      <c r="D22" s="28">
        <v>2013.571765973116</v>
      </c>
      <c r="E22" s="28">
        <v>2041.3373078516033</v>
      </c>
      <c r="F22" s="27">
        <f t="shared" si="0"/>
        <v>-1.3601643281437408</v>
      </c>
    </row>
    <row r="23" spans="1:6" x14ac:dyDescent="0.25">
      <c r="A23" t="s">
        <v>3</v>
      </c>
      <c r="B23" t="s">
        <v>9</v>
      </c>
      <c r="C23" t="s">
        <v>122</v>
      </c>
      <c r="D23" s="28">
        <v>1697.0493073090431</v>
      </c>
      <c r="E23" s="28">
        <v>1718.9781090235224</v>
      </c>
      <c r="F23" s="27">
        <f t="shared" si="0"/>
        <v>-1.27568824753307</v>
      </c>
    </row>
    <row r="24" spans="1:6" x14ac:dyDescent="0.25">
      <c r="A24" t="s">
        <v>3</v>
      </c>
      <c r="B24" t="s">
        <v>10</v>
      </c>
      <c r="C24" t="s">
        <v>77</v>
      </c>
      <c r="D24" s="28">
        <v>2783.6433680430928</v>
      </c>
      <c r="E24" s="28">
        <v>2745.406159735885</v>
      </c>
      <c r="F24" s="27">
        <f t="shared" si="0"/>
        <v>1.3927705440453402</v>
      </c>
    </row>
    <row r="25" spans="1:6" x14ac:dyDescent="0.25">
      <c r="A25" t="s">
        <v>3</v>
      </c>
      <c r="B25" t="s">
        <v>10</v>
      </c>
      <c r="C25" t="s">
        <v>54</v>
      </c>
      <c r="D25" s="28">
        <v>989.14668752569673</v>
      </c>
      <c r="E25" s="28">
        <v>969.68983564985581</v>
      </c>
      <c r="F25" s="27">
        <f t="shared" si="0"/>
        <v>2.0065026115078903</v>
      </c>
    </row>
    <row r="26" spans="1:6" x14ac:dyDescent="0.25">
      <c r="A26" t="s">
        <v>34</v>
      </c>
      <c r="B26" t="s">
        <v>37</v>
      </c>
      <c r="C26" t="s">
        <v>40</v>
      </c>
      <c r="D26" s="28">
        <v>6557.2972061640075</v>
      </c>
      <c r="E26" s="28">
        <v>6564.4880164426559</v>
      </c>
      <c r="F26" s="27">
        <f t="shared" si="0"/>
        <v>-0.10954106794980588</v>
      </c>
    </row>
    <row r="27" spans="1:6" x14ac:dyDescent="0.25">
      <c r="A27" t="s">
        <v>17</v>
      </c>
      <c r="B27" t="s">
        <v>114</v>
      </c>
      <c r="C27" t="s">
        <v>134</v>
      </c>
      <c r="D27" s="28">
        <v>357.87865988295607</v>
      </c>
      <c r="E27" s="28">
        <v>313.49938560223512</v>
      </c>
      <c r="F27" s="27">
        <f t="shared" si="0"/>
        <v>14.156096094245278</v>
      </c>
    </row>
    <row r="28" spans="1:6" x14ac:dyDescent="0.25">
      <c r="A28" t="s">
        <v>17</v>
      </c>
      <c r="B28" t="s">
        <v>114</v>
      </c>
      <c r="C28" t="s">
        <v>124</v>
      </c>
      <c r="D28" s="28">
        <v>694.41987578636235</v>
      </c>
      <c r="E28" s="28">
        <v>635.65890932307184</v>
      </c>
      <c r="F28" s="27">
        <f t="shared" si="0"/>
        <v>9.2441033392997589</v>
      </c>
    </row>
    <row r="29" spans="1:6" x14ac:dyDescent="0.25">
      <c r="A29" t="s">
        <v>17</v>
      </c>
      <c r="B29" t="s">
        <v>114</v>
      </c>
      <c r="C29" t="s">
        <v>60</v>
      </c>
      <c r="D29" s="28">
        <v>1159.7525456562364</v>
      </c>
      <c r="E29" s="28">
        <v>1099.9724574850234</v>
      </c>
      <c r="F29" s="27">
        <f t="shared" si="0"/>
        <v>5.4346895473995964</v>
      </c>
    </row>
    <row r="30" spans="1:6" x14ac:dyDescent="0.25">
      <c r="A30" t="s">
        <v>17</v>
      </c>
      <c r="B30" t="s">
        <v>113</v>
      </c>
      <c r="C30" t="s">
        <v>135</v>
      </c>
      <c r="D30" s="28">
        <v>766.14071512411783</v>
      </c>
      <c r="E30" s="28">
        <v>668.78601131099197</v>
      </c>
      <c r="F30" s="27">
        <f t="shared" si="0"/>
        <v>14.556928848180556</v>
      </c>
    </row>
    <row r="31" spans="1:6" x14ac:dyDescent="0.25">
      <c r="A31" t="s">
        <v>16</v>
      </c>
      <c r="B31" t="s">
        <v>21</v>
      </c>
      <c r="C31" t="s">
        <v>131</v>
      </c>
      <c r="D31" s="28">
        <v>106.65513733429377</v>
      </c>
      <c r="E31" s="28">
        <v>109.05003174869573</v>
      </c>
      <c r="F31" s="27">
        <f t="shared" si="0"/>
        <v>-2.1961427942735141</v>
      </c>
    </row>
    <row r="32" spans="1:6" x14ac:dyDescent="0.25">
      <c r="A32" t="s">
        <v>16</v>
      </c>
      <c r="B32" t="s">
        <v>21</v>
      </c>
      <c r="C32" t="s">
        <v>38</v>
      </c>
      <c r="D32" s="28">
        <v>5367.4691778481802</v>
      </c>
      <c r="E32" s="28">
        <v>5484.2435478285088</v>
      </c>
      <c r="F32" s="27">
        <f t="shared" si="0"/>
        <v>-2.1292703170807492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C10" workbookViewId="0">
      <pane xSplit="19920" topLeftCell="K1"/>
      <selection activeCell="R31" sqref="R31"/>
      <selection pane="topRight" activeCell="K1" sqref="K1"/>
    </sheetView>
  </sheetViews>
  <sheetFormatPr defaultRowHeight="15" x14ac:dyDescent="0.25"/>
  <cols>
    <col min="1" max="1" width="16.7109375" customWidth="1"/>
    <col min="2" max="2" width="12.5703125" customWidth="1"/>
    <col min="3" max="3" width="9.140625" style="24"/>
    <col min="4" max="4" width="11.85546875" style="24" customWidth="1"/>
    <col min="5" max="5" width="9.140625" style="27"/>
    <col min="6" max="6" width="16.140625" customWidth="1"/>
    <col min="11" max="11" width="13" customWidth="1"/>
    <col min="12" max="12" width="9.140625" customWidth="1"/>
    <col min="16" max="16" width="12.5703125" customWidth="1"/>
    <col min="18" max="18" width="11.42578125" customWidth="1"/>
    <col min="19" max="19" width="11.28515625" customWidth="1"/>
  </cols>
  <sheetData>
    <row r="1" spans="1:20" x14ac:dyDescent="0.25">
      <c r="M1" t="s">
        <v>99</v>
      </c>
    </row>
    <row r="2" spans="1:20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s="24" t="s">
        <v>90</v>
      </c>
      <c r="L2" t="s">
        <v>91</v>
      </c>
      <c r="M2" t="s">
        <v>100</v>
      </c>
      <c r="N2" t="s">
        <v>98</v>
      </c>
      <c r="O2" t="s">
        <v>101</v>
      </c>
      <c r="P2" t="s">
        <v>102</v>
      </c>
      <c r="R2" t="s">
        <v>105</v>
      </c>
      <c r="S2" t="s">
        <v>106</v>
      </c>
    </row>
    <row r="3" spans="1:20" x14ac:dyDescent="0.25">
      <c r="A3" t="s">
        <v>3</v>
      </c>
      <c r="B3" s="20" t="s">
        <v>11</v>
      </c>
      <c r="C3" s="23"/>
      <c r="D3" s="22">
        <v>63.8</v>
      </c>
      <c r="E3" s="27">
        <f>AVERAGE(C3:D3)</f>
        <v>63.8</v>
      </c>
      <c r="F3">
        <v>2.4</v>
      </c>
      <c r="G3">
        <v>0.14299999999999999</v>
      </c>
      <c r="H3">
        <v>1.6</v>
      </c>
      <c r="I3">
        <v>15.5</v>
      </c>
      <c r="J3">
        <v>36.799999999999997</v>
      </c>
      <c r="K3">
        <v>1.8069999999999999E-2</v>
      </c>
      <c r="L3">
        <v>11854.21763491564</v>
      </c>
      <c r="M3" s="27">
        <f>E3-F3</f>
        <v>61.4</v>
      </c>
      <c r="N3">
        <f>EXP(G3*LOG(M3/H3+1)/(1+EXP(-(M3-I3)/J3)))</f>
        <v>1.1938788812238077</v>
      </c>
      <c r="O3">
        <f>(N3-1)/N3</f>
        <v>0.16239409564315985</v>
      </c>
      <c r="P3" s="28">
        <f>O3*L3</f>
        <v>1925.0549523793225</v>
      </c>
      <c r="R3">
        <f>EXP((G3+K3)*LOG(M3/H3+1)/(1+EXP(-(M3-I3)/J3)))</f>
        <v>1.220914494119298</v>
      </c>
      <c r="S3">
        <f>EXP((G3-K3)*LOG(M3/H3+1)/(1+EXP(-(M3-I3)/J3)))</f>
        <v>1.1674419379060439</v>
      </c>
      <c r="T3" s="31"/>
    </row>
    <row r="4" spans="1:20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</f>
        <v>121.34189680223665</v>
      </c>
      <c r="F4">
        <v>2.4</v>
      </c>
      <c r="G4">
        <v>0.14299999999999999</v>
      </c>
      <c r="H4">
        <v>1.6</v>
      </c>
      <c r="I4">
        <v>15.5</v>
      </c>
      <c r="J4">
        <v>36.799999999999997</v>
      </c>
      <c r="K4">
        <v>1.8069999999999999E-2</v>
      </c>
      <c r="L4">
        <v>55906.521513428117</v>
      </c>
      <c r="M4" s="27">
        <f t="shared" ref="M4:M33" si="1">E4-F4</f>
        <v>118.94189680223664</v>
      </c>
      <c r="N4">
        <f t="shared" ref="N4:N33" si="2">EXP(G4*LOG(M4/H4+1)/(1+EXP(-(M4-I4)/J4)))</f>
        <v>1.2881210864459305</v>
      </c>
      <c r="O4">
        <f t="shared" ref="O4:O33" si="3">(N4-1)/N4</f>
        <v>0.22367546768517596</v>
      </c>
      <c r="P4" s="28">
        <f t="shared" ref="P4:P33" si="4">O4*L4</f>
        <v>12504.917346167385</v>
      </c>
      <c r="R4">
        <f t="shared" ref="R4:R33" si="5">EXP((G4+K4)*LOG(M4/H4+1)/(1+EXP(-(M4-I4)/J4)))</f>
        <v>1.3299987010291252</v>
      </c>
      <c r="S4">
        <f t="shared" ref="S4:S33" si="6">EXP((G4-K4)*LOG(M4/H4+1)/(1+EXP(-(M4-I4)/J4)))</f>
        <v>1.24756207059657</v>
      </c>
      <c r="T4" s="31"/>
    </row>
    <row r="5" spans="1:20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41.796398412698416</v>
      </c>
      <c r="F5">
        <v>2.4</v>
      </c>
      <c r="G5">
        <v>0.14299999999999999</v>
      </c>
      <c r="H5">
        <v>1.6</v>
      </c>
      <c r="I5">
        <v>15.5</v>
      </c>
      <c r="J5">
        <v>36.799999999999997</v>
      </c>
      <c r="K5">
        <v>1.8069999999999999E-2</v>
      </c>
      <c r="L5">
        <v>1845.3589176614751</v>
      </c>
      <c r="M5" s="27">
        <f t="shared" si="1"/>
        <v>39.396398412698417</v>
      </c>
      <c r="N5">
        <f t="shared" si="2"/>
        <v>1.1414675823698968</v>
      </c>
      <c r="O5">
        <f t="shared" si="3"/>
        <v>0.12393482263962681</v>
      </c>
      <c r="P5" s="28">
        <f t="shared" si="4"/>
        <v>228.70423016682861</v>
      </c>
      <c r="R5">
        <f t="shared" si="5"/>
        <v>1.1607131087024123</v>
      </c>
      <c r="S5">
        <f t="shared" si="6"/>
        <v>1.1225411618362549</v>
      </c>
      <c r="T5" s="31"/>
    </row>
    <row r="6" spans="1:20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71.988647342995193</v>
      </c>
      <c r="F6">
        <v>2.4</v>
      </c>
      <c r="G6">
        <v>0.14299999999999999</v>
      </c>
      <c r="H6">
        <v>1.6</v>
      </c>
      <c r="I6">
        <v>15.5</v>
      </c>
      <c r="J6">
        <v>36.799999999999997</v>
      </c>
      <c r="K6">
        <v>1.8069999999999999E-2</v>
      </c>
      <c r="L6">
        <v>10401.217741935581</v>
      </c>
      <c r="M6" s="27">
        <f t="shared" si="1"/>
        <v>69.588647342995188</v>
      </c>
      <c r="N6">
        <f t="shared" si="2"/>
        <v>1.2112283415177532</v>
      </c>
      <c r="O6">
        <f t="shared" si="3"/>
        <v>0.17439184196521473</v>
      </c>
      <c r="P6" s="28">
        <f t="shared" si="4"/>
        <v>1813.8875206974176</v>
      </c>
      <c r="R6">
        <f t="shared" si="5"/>
        <v>1.2409170947482187</v>
      </c>
      <c r="S6">
        <f t="shared" si="6"/>
        <v>1.1822498872042018</v>
      </c>
      <c r="T6" s="31"/>
    </row>
    <row r="7" spans="1:20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67.72</v>
      </c>
      <c r="F7">
        <v>2.4</v>
      </c>
      <c r="G7">
        <v>0.14299999999999999</v>
      </c>
      <c r="H7">
        <v>1.6</v>
      </c>
      <c r="I7">
        <v>15.5</v>
      </c>
      <c r="J7">
        <v>36.799999999999997</v>
      </c>
      <c r="K7">
        <v>1.8069999999999999E-2</v>
      </c>
      <c r="L7">
        <v>12799.366110947181</v>
      </c>
      <c r="M7" s="27">
        <f t="shared" si="1"/>
        <v>65.319999999999993</v>
      </c>
      <c r="N7">
        <f t="shared" si="2"/>
        <v>1.2023466483246101</v>
      </c>
      <c r="O7">
        <f t="shared" si="3"/>
        <v>0.16829310299701561</v>
      </c>
      <c r="P7" s="28">
        <f t="shared" si="4"/>
        <v>2154.0450392061452</v>
      </c>
      <c r="R7">
        <f t="shared" si="5"/>
        <v>1.2306726259313416</v>
      </c>
      <c r="S7">
        <f t="shared" si="6"/>
        <v>1.1746726402103909</v>
      </c>
      <c r="T7" s="31"/>
    </row>
    <row r="8" spans="1:20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89.984999999999999</v>
      </c>
      <c r="F8">
        <v>2.4</v>
      </c>
      <c r="G8">
        <v>0.14299999999999999</v>
      </c>
      <c r="H8">
        <v>1.6</v>
      </c>
      <c r="I8">
        <v>15.5</v>
      </c>
      <c r="J8">
        <v>36.799999999999997</v>
      </c>
      <c r="K8">
        <v>1.8069999999999999E-2</v>
      </c>
      <c r="L8">
        <v>21057.238386461482</v>
      </c>
      <c r="M8" s="27">
        <f t="shared" si="1"/>
        <v>87.584999999999994</v>
      </c>
      <c r="N8">
        <f t="shared" si="2"/>
        <v>1.2446332927749844</v>
      </c>
      <c r="O8">
        <f t="shared" si="3"/>
        <v>0.19655049739956723</v>
      </c>
      <c r="P8" s="28">
        <f t="shared" si="4"/>
        <v>4138.8106787202651</v>
      </c>
      <c r="R8">
        <f t="shared" si="5"/>
        <v>1.2795321200057292</v>
      </c>
      <c r="S8">
        <f t="shared" si="6"/>
        <v>1.210686319837726</v>
      </c>
      <c r="T8" s="31"/>
    </row>
    <row r="9" spans="1:20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94.705000000000013</v>
      </c>
      <c r="F9">
        <v>2.4</v>
      </c>
      <c r="G9">
        <v>0.14299999999999999</v>
      </c>
      <c r="H9">
        <v>1.6</v>
      </c>
      <c r="I9">
        <v>15.5</v>
      </c>
      <c r="J9">
        <v>36.799999999999997</v>
      </c>
      <c r="K9">
        <v>1.8069999999999999E-2</v>
      </c>
      <c r="L9">
        <v>7255.5416881072633</v>
      </c>
      <c r="M9" s="27">
        <f t="shared" si="1"/>
        <v>92.305000000000007</v>
      </c>
      <c r="N9">
        <f t="shared" si="2"/>
        <v>1.2523167981157108</v>
      </c>
      <c r="O9">
        <f t="shared" si="3"/>
        <v>0.20148000769083146</v>
      </c>
      <c r="P9" s="28">
        <f t="shared" si="4"/>
        <v>1461.8465951209996</v>
      </c>
      <c r="R9">
        <f t="shared" si="5"/>
        <v>1.2884326701932205</v>
      </c>
      <c r="S9">
        <f t="shared" si="6"/>
        <v>1.217213284887906</v>
      </c>
      <c r="T9" s="31"/>
    </row>
    <row r="10" spans="1:20" x14ac:dyDescent="0.25">
      <c r="A10" t="s">
        <v>17</v>
      </c>
      <c r="B10" s="19" t="s">
        <v>56</v>
      </c>
      <c r="D10" s="25">
        <v>32.6632982</v>
      </c>
      <c r="E10" s="27">
        <f t="shared" si="0"/>
        <v>32.6632982</v>
      </c>
      <c r="F10">
        <v>2.4</v>
      </c>
      <c r="G10">
        <v>0.14299999999999999</v>
      </c>
      <c r="H10">
        <v>1.6</v>
      </c>
      <c r="I10">
        <v>15.5</v>
      </c>
      <c r="J10">
        <v>36.799999999999997</v>
      </c>
      <c r="K10">
        <v>1.8069999999999999E-2</v>
      </c>
      <c r="L10">
        <v>6310.1131410432708</v>
      </c>
      <c r="M10" s="27">
        <f t="shared" si="1"/>
        <v>30.263298200000001</v>
      </c>
      <c r="N10">
        <f t="shared" si="2"/>
        <v>1.1177050866056371</v>
      </c>
      <c r="O10">
        <f t="shared" si="3"/>
        <v>0.10530960985701165</v>
      </c>
      <c r="P10" s="28">
        <f t="shared" si="4"/>
        <v>664.51555303686916</v>
      </c>
      <c r="R10">
        <f t="shared" si="5"/>
        <v>1.1335326437730948</v>
      </c>
      <c r="S10">
        <f t="shared" si="6"/>
        <v>1.1020985301894726</v>
      </c>
      <c r="T10" s="31"/>
    </row>
    <row r="11" spans="1:20" x14ac:dyDescent="0.25">
      <c r="A11" t="s">
        <v>17</v>
      </c>
      <c r="B11" t="s">
        <v>55</v>
      </c>
      <c r="D11" s="25">
        <v>35.702632399999992</v>
      </c>
      <c r="E11" s="27">
        <f t="shared" si="0"/>
        <v>35.702632399999992</v>
      </c>
      <c r="F11">
        <v>2.4</v>
      </c>
      <c r="G11">
        <v>0.14299999999999999</v>
      </c>
      <c r="H11">
        <v>1.6</v>
      </c>
      <c r="I11">
        <v>15.5</v>
      </c>
      <c r="J11">
        <v>36.799999999999997</v>
      </c>
      <c r="K11">
        <v>1.8069999999999999E-2</v>
      </c>
      <c r="L11">
        <v>2339.8873489378711</v>
      </c>
      <c r="M11" s="27">
        <f t="shared" si="1"/>
        <v>33.302632399999993</v>
      </c>
      <c r="N11">
        <f t="shared" si="2"/>
        <v>1.1257298775996869</v>
      </c>
      <c r="O11">
        <f t="shared" si="3"/>
        <v>0.11168743061858827</v>
      </c>
      <c r="P11" s="28">
        <f t="shared" si="4"/>
        <v>261.33600593981095</v>
      </c>
      <c r="R11">
        <f t="shared" si="5"/>
        <v>1.1427036229630767</v>
      </c>
      <c r="S11">
        <f t="shared" si="6"/>
        <v>1.1090082606323848</v>
      </c>
      <c r="T11" s="31"/>
    </row>
    <row r="12" spans="1:20" x14ac:dyDescent="0.25">
      <c r="A12" t="s">
        <v>17</v>
      </c>
      <c r="B12" t="s">
        <v>57</v>
      </c>
      <c r="D12" s="25">
        <v>41.5</v>
      </c>
      <c r="E12" s="27">
        <f t="shared" si="0"/>
        <v>41.5</v>
      </c>
      <c r="F12">
        <v>2.4</v>
      </c>
      <c r="G12">
        <v>0.14299999999999999</v>
      </c>
      <c r="H12">
        <v>1.6</v>
      </c>
      <c r="I12">
        <v>15.5</v>
      </c>
      <c r="J12">
        <v>36.799999999999997</v>
      </c>
      <c r="K12">
        <v>1.8069999999999999E-2</v>
      </c>
      <c r="L12">
        <v>6266.3531613642945</v>
      </c>
      <c r="M12" s="27">
        <f t="shared" si="1"/>
        <v>39.1</v>
      </c>
      <c r="N12">
        <f t="shared" si="2"/>
        <v>1.1407129477821811</v>
      </c>
      <c r="O12">
        <f t="shared" si="3"/>
        <v>0.1233552648418349</v>
      </c>
      <c r="P12" s="28">
        <f t="shared" si="4"/>
        <v>772.98765381256192</v>
      </c>
      <c r="R12">
        <f t="shared" si="5"/>
        <v>1.1598488206875033</v>
      </c>
      <c r="S12">
        <f t="shared" si="6"/>
        <v>1.1218927898436006</v>
      </c>
      <c r="T12" s="31"/>
    </row>
    <row r="13" spans="1:20" x14ac:dyDescent="0.25">
      <c r="A13" t="s">
        <v>17</v>
      </c>
      <c r="B13" t="s">
        <v>58</v>
      </c>
      <c r="D13" s="25">
        <v>43.667000000000002</v>
      </c>
      <c r="E13" s="27">
        <f t="shared" si="0"/>
        <v>43.667000000000002</v>
      </c>
      <c r="F13">
        <v>2.4</v>
      </c>
      <c r="G13">
        <v>0.14299999999999999</v>
      </c>
      <c r="H13">
        <v>1.6</v>
      </c>
      <c r="I13">
        <v>15.5</v>
      </c>
      <c r="J13">
        <v>36.799999999999997</v>
      </c>
      <c r="K13">
        <v>1.8069999999999999E-2</v>
      </c>
      <c r="L13">
        <v>10796.989764774633</v>
      </c>
      <c r="M13" s="27">
        <f t="shared" si="1"/>
        <v>41.267000000000003</v>
      </c>
      <c r="N13">
        <f t="shared" si="2"/>
        <v>1.1462038987631167</v>
      </c>
      <c r="O13">
        <f t="shared" si="3"/>
        <v>0.12755487825585585</v>
      </c>
      <c r="P13" s="28">
        <f t="shared" si="4"/>
        <v>1377.20871497555</v>
      </c>
      <c r="R13">
        <f t="shared" si="5"/>
        <v>1.1661392904704957</v>
      </c>
      <c r="S13">
        <f t="shared" si="6"/>
        <v>1.1266093066890013</v>
      </c>
      <c r="T13" s="31"/>
    </row>
    <row r="14" spans="1:20" x14ac:dyDescent="0.25">
      <c r="A14" t="s">
        <v>17</v>
      </c>
      <c r="B14" t="s">
        <v>44</v>
      </c>
      <c r="D14" s="25">
        <v>146.51</v>
      </c>
      <c r="E14" s="27">
        <f t="shared" si="0"/>
        <v>146.51</v>
      </c>
      <c r="F14">
        <v>2.4</v>
      </c>
      <c r="G14">
        <v>0.14299999999999999</v>
      </c>
      <c r="H14">
        <v>1.6</v>
      </c>
      <c r="I14">
        <v>15.5</v>
      </c>
      <c r="J14">
        <v>36.799999999999997</v>
      </c>
      <c r="K14">
        <v>1.8069999999999999E-2</v>
      </c>
      <c r="L14">
        <v>2333.1710801645545</v>
      </c>
      <c r="M14" s="27">
        <f t="shared" si="1"/>
        <v>144.10999999999999</v>
      </c>
      <c r="N14">
        <f t="shared" si="2"/>
        <v>1.3125024350803542</v>
      </c>
      <c r="O14">
        <f t="shared" si="3"/>
        <v>0.23809665165400029</v>
      </c>
      <c r="P14" s="28">
        <f t="shared" si="4"/>
        <v>555.52022192312756</v>
      </c>
      <c r="R14">
        <f t="shared" si="5"/>
        <v>1.3583875052046959</v>
      </c>
      <c r="S14">
        <f t="shared" si="6"/>
        <v>1.2681673200698875</v>
      </c>
      <c r="T14" s="31"/>
    </row>
    <row r="15" spans="1:20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108.81019255400379</v>
      </c>
      <c r="F15">
        <v>2.4</v>
      </c>
      <c r="G15">
        <v>0.14299999999999999</v>
      </c>
      <c r="H15">
        <v>1.6</v>
      </c>
      <c r="I15">
        <v>15.5</v>
      </c>
      <c r="J15">
        <v>36.799999999999997</v>
      </c>
      <c r="K15">
        <v>1.8069999999999999E-2</v>
      </c>
      <c r="L15">
        <v>13309.005457994794</v>
      </c>
      <c r="M15" s="27">
        <f t="shared" si="1"/>
        <v>106.41019255400379</v>
      </c>
      <c r="N15">
        <f t="shared" si="2"/>
        <v>1.2727782631578439</v>
      </c>
      <c r="O15">
        <f t="shared" si="3"/>
        <v>0.21431719181082154</v>
      </c>
      <c r="P15" s="28">
        <f t="shared" si="4"/>
        <v>2852.3486755523409</v>
      </c>
      <c r="R15">
        <f t="shared" si="5"/>
        <v>1.3121687424136732</v>
      </c>
      <c r="S15">
        <f t="shared" si="6"/>
        <v>1.2345702612815244</v>
      </c>
      <c r="T15" s="31"/>
    </row>
    <row r="16" spans="1:20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138.49385074626863</v>
      </c>
      <c r="F16">
        <v>2.4</v>
      </c>
      <c r="G16">
        <v>0.14299999999999999</v>
      </c>
      <c r="H16">
        <v>1.6</v>
      </c>
      <c r="I16">
        <v>15.5</v>
      </c>
      <c r="J16">
        <v>36.799999999999997</v>
      </c>
      <c r="K16">
        <v>1.8069999999999999E-2</v>
      </c>
      <c r="L16">
        <v>7043.2300592812126</v>
      </c>
      <c r="M16" s="27">
        <f t="shared" si="1"/>
        <v>136.09385074626863</v>
      </c>
      <c r="N16">
        <f t="shared" si="2"/>
        <v>1.3055355680367455</v>
      </c>
      <c r="O16">
        <f t="shared" si="3"/>
        <v>0.23403082651835186</v>
      </c>
      <c r="P16" s="28">
        <f t="shared" si="4"/>
        <v>1648.3329521324824</v>
      </c>
      <c r="R16">
        <f t="shared" si="5"/>
        <v>1.3502686685700143</v>
      </c>
      <c r="S16">
        <f t="shared" si="6"/>
        <v>1.2622844320412741</v>
      </c>
      <c r="T16" s="31"/>
    </row>
    <row r="17" spans="1:20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193.70499999999998</v>
      </c>
      <c r="F17">
        <v>2.4</v>
      </c>
      <c r="G17">
        <v>0.14299999999999999</v>
      </c>
      <c r="H17">
        <v>1.6</v>
      </c>
      <c r="I17">
        <v>15.5</v>
      </c>
      <c r="J17">
        <v>36.799999999999997</v>
      </c>
      <c r="K17">
        <v>1.8069999999999999E-2</v>
      </c>
      <c r="L17">
        <v>3180.9388353547397</v>
      </c>
      <c r="M17" s="27">
        <f t="shared" si="1"/>
        <v>191.30499999999998</v>
      </c>
      <c r="N17">
        <f t="shared" si="2"/>
        <v>1.3433014753181129</v>
      </c>
      <c r="O17">
        <f t="shared" si="3"/>
        <v>0.25556547180655353</v>
      </c>
      <c r="P17" s="28">
        <f t="shared" si="4"/>
        <v>812.93813424522295</v>
      </c>
      <c r="R17">
        <f t="shared" si="5"/>
        <v>1.3943440899597139</v>
      </c>
      <c r="S17">
        <f t="shared" si="6"/>
        <v>1.2941273725655151</v>
      </c>
      <c r="T17" s="31"/>
    </row>
    <row r="18" spans="1:20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102.10499999999999</v>
      </c>
      <c r="F18">
        <v>2.4</v>
      </c>
      <c r="G18">
        <v>0.14299999999999999</v>
      </c>
      <c r="H18">
        <v>1.6</v>
      </c>
      <c r="I18">
        <v>15.5</v>
      </c>
      <c r="J18">
        <v>36.799999999999997</v>
      </c>
      <c r="K18">
        <v>1.8069999999999999E-2</v>
      </c>
      <c r="L18">
        <v>7459.3489216151365</v>
      </c>
      <c r="M18" s="27">
        <f t="shared" si="1"/>
        <v>99.704999999999984</v>
      </c>
      <c r="N18">
        <f t="shared" si="2"/>
        <v>1.2635028420637204</v>
      </c>
      <c r="O18">
        <f t="shared" si="3"/>
        <v>0.20854946525750004</v>
      </c>
      <c r="P18" s="28">
        <f t="shared" si="4"/>
        <v>1555.6432287719463</v>
      </c>
      <c r="R18">
        <f t="shared" si="5"/>
        <v>1.3014028817121737</v>
      </c>
      <c r="S18">
        <f t="shared" si="6"/>
        <v>1.2267065444044232</v>
      </c>
      <c r="T18" s="31"/>
    </row>
    <row r="19" spans="1:20" x14ac:dyDescent="0.25">
      <c r="A19" t="s">
        <v>83</v>
      </c>
      <c r="B19" t="s">
        <v>45</v>
      </c>
      <c r="D19" s="25">
        <v>92.82</v>
      </c>
      <c r="E19" s="27">
        <f t="shared" si="0"/>
        <v>92.82</v>
      </c>
      <c r="F19">
        <v>2.4</v>
      </c>
      <c r="G19">
        <v>0.14299999999999999</v>
      </c>
      <c r="H19">
        <v>1.6</v>
      </c>
      <c r="I19">
        <v>15.5</v>
      </c>
      <c r="J19">
        <v>36.799999999999997</v>
      </c>
      <c r="K19">
        <v>1.8069999999999999E-2</v>
      </c>
      <c r="L19">
        <v>2569.0488236922301</v>
      </c>
      <c r="M19" s="27">
        <f t="shared" si="1"/>
        <v>90.419999999999987</v>
      </c>
      <c r="N19">
        <f t="shared" si="2"/>
        <v>1.2493006449916133</v>
      </c>
      <c r="O19">
        <f t="shared" si="3"/>
        <v>0.19955216223656627</v>
      </c>
      <c r="P19" s="28">
        <f t="shared" si="4"/>
        <v>512.65924765909165</v>
      </c>
      <c r="R19">
        <f t="shared" si="5"/>
        <v>1.284937942099257</v>
      </c>
      <c r="S19">
        <f t="shared" si="6"/>
        <v>1.2146517356523809</v>
      </c>
      <c r="T19" s="31"/>
    </row>
    <row r="20" spans="1:20" x14ac:dyDescent="0.25">
      <c r="A20" t="s">
        <v>83</v>
      </c>
      <c r="B20" t="s">
        <v>46</v>
      </c>
      <c r="D20" s="25">
        <v>35.83</v>
      </c>
      <c r="E20" s="27">
        <f t="shared" si="0"/>
        <v>35.83</v>
      </c>
      <c r="F20">
        <v>2.4</v>
      </c>
      <c r="G20">
        <v>0.14299999999999999</v>
      </c>
      <c r="H20">
        <v>1.6</v>
      </c>
      <c r="I20">
        <v>15.5</v>
      </c>
      <c r="J20">
        <v>36.799999999999997</v>
      </c>
      <c r="K20">
        <v>1.8069999999999999E-2</v>
      </c>
      <c r="L20">
        <v>4186.1047221263862</v>
      </c>
      <c r="M20" s="27">
        <f t="shared" si="1"/>
        <v>33.43</v>
      </c>
      <c r="N20">
        <f t="shared" si="2"/>
        <v>1.1260635810368174</v>
      </c>
      <c r="O20">
        <f t="shared" si="3"/>
        <v>0.11195067770573394</v>
      </c>
      <c r="P20" s="28">
        <f t="shared" si="4"/>
        <v>468.63726058922202</v>
      </c>
      <c r="R20">
        <f t="shared" si="5"/>
        <v>1.1430851689112549</v>
      </c>
      <c r="S20">
        <f t="shared" si="6"/>
        <v>1.1092954602369667</v>
      </c>
      <c r="T20" s="31"/>
    </row>
    <row r="21" spans="1:20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67.775000000000006</v>
      </c>
      <c r="F21">
        <v>2.4</v>
      </c>
      <c r="G21">
        <v>0.14299999999999999</v>
      </c>
      <c r="H21">
        <v>1.6</v>
      </c>
      <c r="I21">
        <v>15.5</v>
      </c>
      <c r="J21">
        <v>36.799999999999997</v>
      </c>
      <c r="K21">
        <v>1.8069999999999999E-2</v>
      </c>
      <c r="L21">
        <v>52966.200036359209</v>
      </c>
      <c r="M21" s="27">
        <f t="shared" si="1"/>
        <v>65.375</v>
      </c>
      <c r="N21">
        <f t="shared" si="2"/>
        <v>1.2024633590588516</v>
      </c>
      <c r="O21">
        <f t="shared" si="3"/>
        <v>0.16837382821986058</v>
      </c>
      <c r="P21" s="28">
        <f t="shared" si="4"/>
        <v>8918.1218663807176</v>
      </c>
      <c r="R21">
        <f t="shared" si="5"/>
        <v>1.2308071825080145</v>
      </c>
      <c r="S21">
        <f t="shared" si="6"/>
        <v>1.1747722554988274</v>
      </c>
      <c r="T21" s="31"/>
    </row>
    <row r="22" spans="1:20" x14ac:dyDescent="0.25">
      <c r="A22" t="s">
        <v>83</v>
      </c>
      <c r="B22" t="s">
        <v>47</v>
      </c>
      <c r="D22" s="25">
        <v>67</v>
      </c>
      <c r="E22" s="27">
        <f t="shared" si="0"/>
        <v>67</v>
      </c>
      <c r="F22">
        <v>2.4</v>
      </c>
      <c r="G22">
        <v>0.14299999999999999</v>
      </c>
      <c r="H22">
        <v>1.6</v>
      </c>
      <c r="I22">
        <v>15.5</v>
      </c>
      <c r="J22">
        <v>36.799999999999997</v>
      </c>
      <c r="K22">
        <v>1.8069999999999999E-2</v>
      </c>
      <c r="L22">
        <v>1060.3892427834107</v>
      </c>
      <c r="M22" s="27">
        <f t="shared" si="1"/>
        <v>64.599999999999994</v>
      </c>
      <c r="N22">
        <f t="shared" si="2"/>
        <v>1.2008133939069499</v>
      </c>
      <c r="O22">
        <f t="shared" si="3"/>
        <v>0.16723114092988767</v>
      </c>
      <c r="P22" s="28">
        <f t="shared" si="4"/>
        <v>177.33010290044942</v>
      </c>
      <c r="R22">
        <f t="shared" si="5"/>
        <v>1.2289050800998271</v>
      </c>
      <c r="S22">
        <f t="shared" si="6"/>
        <v>1.1733638588825706</v>
      </c>
      <c r="T22" s="31"/>
    </row>
    <row r="23" spans="1:20" x14ac:dyDescent="0.25">
      <c r="A23" t="s">
        <v>83</v>
      </c>
      <c r="B23" t="s">
        <v>48</v>
      </c>
      <c r="D23" s="25">
        <v>58.88</v>
      </c>
      <c r="E23" s="27">
        <f t="shared" si="0"/>
        <v>58.88</v>
      </c>
      <c r="F23">
        <v>2.4</v>
      </c>
      <c r="G23">
        <v>0.14299999999999999</v>
      </c>
      <c r="H23">
        <v>1.6</v>
      </c>
      <c r="I23">
        <v>15.5</v>
      </c>
      <c r="J23">
        <v>36.799999999999997</v>
      </c>
      <c r="K23">
        <v>1.8069999999999999E-2</v>
      </c>
      <c r="L23">
        <v>8701.2122282518685</v>
      </c>
      <c r="M23" s="27">
        <f t="shared" si="1"/>
        <v>56.480000000000004</v>
      </c>
      <c r="N23">
        <f t="shared" si="2"/>
        <v>1.18284665573293</v>
      </c>
      <c r="O23">
        <f t="shared" si="3"/>
        <v>0.15458187656592925</v>
      </c>
      <c r="P23" s="28">
        <f t="shared" si="4"/>
        <v>1345.0497146415846</v>
      </c>
      <c r="R23">
        <f t="shared" si="5"/>
        <v>1.2082142399713633</v>
      </c>
      <c r="S23">
        <f t="shared" si="6"/>
        <v>1.158011687572676</v>
      </c>
      <c r="T23" s="31"/>
    </row>
    <row r="24" spans="1:20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66.72</v>
      </c>
      <c r="F24">
        <v>2.4</v>
      </c>
      <c r="G24">
        <v>0.14299999999999999</v>
      </c>
      <c r="H24">
        <v>1.6</v>
      </c>
      <c r="I24">
        <v>15.5</v>
      </c>
      <c r="J24">
        <v>36.799999999999997</v>
      </c>
      <c r="K24">
        <v>1.8069999999999999E-2</v>
      </c>
      <c r="L24">
        <v>32976.320242459413</v>
      </c>
      <c r="M24" s="27">
        <f t="shared" si="1"/>
        <v>64.319999999999993</v>
      </c>
      <c r="N24">
        <f t="shared" si="2"/>
        <v>1.2002144243554582</v>
      </c>
      <c r="O24">
        <f t="shared" si="3"/>
        <v>0.16681554586629618</v>
      </c>
      <c r="P24" s="28">
        <f t="shared" si="4"/>
        <v>5500.9628619076593</v>
      </c>
      <c r="R24">
        <f t="shared" si="5"/>
        <v>1.2282146614822316</v>
      </c>
      <c r="S24">
        <f t="shared" si="6"/>
        <v>1.17285252293965</v>
      </c>
      <c r="T24" s="31"/>
    </row>
    <row r="25" spans="1:20" x14ac:dyDescent="0.25">
      <c r="A25" t="s">
        <v>30</v>
      </c>
      <c r="B25" t="s">
        <v>62</v>
      </c>
      <c r="D25" s="25">
        <v>35.33</v>
      </c>
      <c r="E25" s="27">
        <f t="shared" si="0"/>
        <v>35.33</v>
      </c>
      <c r="F25">
        <v>2.4</v>
      </c>
      <c r="G25">
        <v>0.14299999999999999</v>
      </c>
      <c r="H25">
        <v>1.6</v>
      </c>
      <c r="I25">
        <v>15.5</v>
      </c>
      <c r="J25">
        <v>36.799999999999997</v>
      </c>
      <c r="K25">
        <v>1.8069999999999999E-2</v>
      </c>
      <c r="L25">
        <v>15287.690845737814</v>
      </c>
      <c r="M25" s="27">
        <f t="shared" si="1"/>
        <v>32.93</v>
      </c>
      <c r="N25">
        <f t="shared" si="2"/>
        <v>1.1247524022966628</v>
      </c>
      <c r="O25">
        <f t="shared" si="3"/>
        <v>0.11091543529218297</v>
      </c>
      <c r="P25" s="28">
        <f t="shared" si="4"/>
        <v>1695.6408847673304</v>
      </c>
      <c r="R25">
        <f t="shared" si="5"/>
        <v>1.141586090896648</v>
      </c>
      <c r="S25">
        <f t="shared" si="6"/>
        <v>1.1081669412058783</v>
      </c>
      <c r="T25" s="31"/>
    </row>
    <row r="26" spans="1:20" x14ac:dyDescent="0.25">
      <c r="A26" t="s">
        <v>30</v>
      </c>
      <c r="B26" t="s">
        <v>65</v>
      </c>
      <c r="D26" s="25">
        <v>36.4</v>
      </c>
      <c r="E26" s="27">
        <f t="shared" si="0"/>
        <v>36.4</v>
      </c>
      <c r="F26">
        <v>2.4</v>
      </c>
      <c r="G26">
        <v>0.14299999999999999</v>
      </c>
      <c r="H26">
        <v>1.6</v>
      </c>
      <c r="I26">
        <v>15.5</v>
      </c>
      <c r="J26">
        <v>36.799999999999997</v>
      </c>
      <c r="K26">
        <v>1.8069999999999999E-2</v>
      </c>
      <c r="L26">
        <v>589.89899190539086</v>
      </c>
      <c r="M26" s="27">
        <f t="shared" si="1"/>
        <v>34</v>
      </c>
      <c r="N26">
        <f t="shared" si="2"/>
        <v>1.1275544798530586</v>
      </c>
      <c r="O26">
        <f t="shared" si="3"/>
        <v>0.11312489297162945</v>
      </c>
      <c r="P26" s="28">
        <f t="shared" si="4"/>
        <v>66.732260323369445</v>
      </c>
      <c r="R26">
        <f t="shared" si="5"/>
        <v>1.1447899898959157</v>
      </c>
      <c r="S26">
        <f t="shared" si="6"/>
        <v>1.1105784609038163</v>
      </c>
      <c r="T26" s="31"/>
    </row>
    <row r="27" spans="1:20" x14ac:dyDescent="0.25">
      <c r="A27" t="s">
        <v>30</v>
      </c>
      <c r="B27" t="s">
        <v>63</v>
      </c>
      <c r="D27" s="25">
        <v>55.59</v>
      </c>
      <c r="E27" s="27">
        <f t="shared" si="0"/>
        <v>55.59</v>
      </c>
      <c r="F27">
        <v>2.4</v>
      </c>
      <c r="G27">
        <v>0.14299999999999999</v>
      </c>
      <c r="H27">
        <v>1.6</v>
      </c>
      <c r="I27">
        <v>15.5</v>
      </c>
      <c r="J27">
        <v>36.799999999999997</v>
      </c>
      <c r="K27">
        <v>1.8069999999999999E-2</v>
      </c>
      <c r="L27">
        <v>64564.121942386591</v>
      </c>
      <c r="M27" s="27">
        <f t="shared" si="1"/>
        <v>53.190000000000005</v>
      </c>
      <c r="N27">
        <f t="shared" si="2"/>
        <v>1.1752311599179244</v>
      </c>
      <c r="O27">
        <f t="shared" si="3"/>
        <v>0.14910356863764754</v>
      </c>
      <c r="P27" s="28">
        <f t="shared" si="4"/>
        <v>9626.7409875660851</v>
      </c>
      <c r="R27">
        <f t="shared" si="5"/>
        <v>1.1994560315266967</v>
      </c>
      <c r="S27">
        <f t="shared" si="6"/>
        <v>1.1514955470973334</v>
      </c>
      <c r="T27" s="31"/>
    </row>
    <row r="28" spans="1:20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47.135000000000005</v>
      </c>
      <c r="F28">
        <v>2.4</v>
      </c>
      <c r="G28">
        <v>0.14299999999999999</v>
      </c>
      <c r="H28">
        <v>1.6</v>
      </c>
      <c r="I28">
        <v>15.5</v>
      </c>
      <c r="J28">
        <v>36.799999999999997</v>
      </c>
      <c r="K28">
        <v>1.8069999999999999E-2</v>
      </c>
      <c r="L28">
        <v>16944.765011184976</v>
      </c>
      <c r="M28" s="27">
        <f t="shared" si="1"/>
        <v>44.735000000000007</v>
      </c>
      <c r="N28">
        <f t="shared" si="2"/>
        <v>1.1548610695998667</v>
      </c>
      <c r="O28">
        <f t="shared" si="3"/>
        <v>0.13409497789506625</v>
      </c>
      <c r="P28" s="28">
        <f t="shared" si="4"/>
        <v>2272.2078896119415</v>
      </c>
      <c r="R28">
        <f t="shared" si="5"/>
        <v>1.1760647334893046</v>
      </c>
      <c r="S28">
        <f t="shared" si="6"/>
        <v>1.1340396936487824</v>
      </c>
      <c r="T28" s="31"/>
    </row>
    <row r="29" spans="1:20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59.825000000000003</v>
      </c>
      <c r="F29">
        <v>2.4</v>
      </c>
      <c r="G29">
        <v>0.14299999999999999</v>
      </c>
      <c r="H29">
        <v>1.6</v>
      </c>
      <c r="I29">
        <v>15.5</v>
      </c>
      <c r="J29">
        <v>36.799999999999997</v>
      </c>
      <c r="K29">
        <v>1.8069999999999999E-2</v>
      </c>
      <c r="L29">
        <v>14392.608991265341</v>
      </c>
      <c r="M29" s="27">
        <f t="shared" si="1"/>
        <v>57.425000000000004</v>
      </c>
      <c r="N29">
        <f t="shared" si="2"/>
        <v>1.1849994635661727</v>
      </c>
      <c r="O29">
        <f t="shared" si="3"/>
        <v>0.15611776144558731</v>
      </c>
      <c r="P29" s="28">
        <f t="shared" si="4"/>
        <v>2246.9418970779775</v>
      </c>
      <c r="R29">
        <f t="shared" si="5"/>
        <v>1.2106913728353061</v>
      </c>
      <c r="S29">
        <f t="shared" si="6"/>
        <v>1.1598527586461438</v>
      </c>
      <c r="T29" s="31"/>
    </row>
    <row r="30" spans="1:20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43.995000000000005</v>
      </c>
      <c r="F30">
        <v>2.4</v>
      </c>
      <c r="G30">
        <v>0.14299999999999999</v>
      </c>
      <c r="H30">
        <v>1.6</v>
      </c>
      <c r="I30">
        <v>15.5</v>
      </c>
      <c r="J30">
        <v>36.799999999999997</v>
      </c>
      <c r="K30">
        <v>1.8069999999999999E-2</v>
      </c>
      <c r="L30">
        <v>11076.248740402069</v>
      </c>
      <c r="M30" s="27">
        <f t="shared" si="1"/>
        <v>41.595000000000006</v>
      </c>
      <c r="N30">
        <f t="shared" si="2"/>
        <v>1.147029654908293</v>
      </c>
      <c r="O30">
        <f t="shared" si="3"/>
        <v>0.12818295872223834</v>
      </c>
      <c r="P30" s="28">
        <f t="shared" si="4"/>
        <v>1419.7863350882028</v>
      </c>
      <c r="R30">
        <f t="shared" si="5"/>
        <v>1.1670856120549893</v>
      </c>
      <c r="S30">
        <f t="shared" si="6"/>
        <v>1.1273183523549832</v>
      </c>
      <c r="T30" s="31"/>
    </row>
    <row r="31" spans="1:20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35.773499999999999</v>
      </c>
      <c r="F31">
        <v>2.4</v>
      </c>
      <c r="G31">
        <v>0.14299999999999999</v>
      </c>
      <c r="H31">
        <v>1.6</v>
      </c>
      <c r="I31">
        <v>15.5</v>
      </c>
      <c r="J31">
        <v>36.799999999999997</v>
      </c>
      <c r="K31">
        <v>1.8069999999999999E-2</v>
      </c>
      <c r="L31">
        <v>43877.515378780023</v>
      </c>
      <c r="M31" s="27">
        <f t="shared" si="1"/>
        <v>33.3735</v>
      </c>
      <c r="N31">
        <f t="shared" si="2"/>
        <v>1.1259155761538695</v>
      </c>
      <c r="O31">
        <f t="shared" si="3"/>
        <v>0.11183394103490195</v>
      </c>
      <c r="P31" s="28">
        <f t="shared" si="4"/>
        <v>4906.9954676284888</v>
      </c>
      <c r="R31">
        <f t="shared" si="5"/>
        <v>1.1429159430490554</v>
      </c>
      <c r="S31">
        <f t="shared" si="6"/>
        <v>1.1091680821635799</v>
      </c>
      <c r="T31" s="31"/>
    </row>
    <row r="32" spans="1:20" x14ac:dyDescent="0.25">
      <c r="A32" t="s">
        <v>34</v>
      </c>
      <c r="B32" t="s">
        <v>66</v>
      </c>
      <c r="D32" s="24">
        <v>36</v>
      </c>
      <c r="E32" s="27">
        <f t="shared" si="0"/>
        <v>36</v>
      </c>
      <c r="F32">
        <v>2.4</v>
      </c>
      <c r="G32">
        <v>0.14299999999999999</v>
      </c>
      <c r="H32">
        <v>1.6</v>
      </c>
      <c r="I32">
        <v>15.5</v>
      </c>
      <c r="J32">
        <v>36.799999999999997</v>
      </c>
      <c r="K32">
        <v>1.8069999999999999E-2</v>
      </c>
      <c r="L32">
        <v>8178.3146167293489</v>
      </c>
      <c r="M32" s="27">
        <f t="shared" si="1"/>
        <v>33.6</v>
      </c>
      <c r="N32">
        <f t="shared" si="2"/>
        <v>1.1265086627884331</v>
      </c>
      <c r="O32">
        <f t="shared" si="3"/>
        <v>0.1123015445574007</v>
      </c>
      <c r="P32" s="28">
        <f t="shared" si="4"/>
        <v>918.4373633350724</v>
      </c>
      <c r="R32">
        <f t="shared" si="5"/>
        <v>1.1435940835356551</v>
      </c>
      <c r="S32">
        <f t="shared" si="6"/>
        <v>1.1096785000967679</v>
      </c>
      <c r="T32" s="31"/>
    </row>
    <row r="33" spans="1:20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47.637500000000003</v>
      </c>
      <c r="F33">
        <v>2.4</v>
      </c>
      <c r="G33">
        <v>0.14299999999999999</v>
      </c>
      <c r="H33">
        <v>1.6</v>
      </c>
      <c r="I33">
        <v>15.5</v>
      </c>
      <c r="J33">
        <v>36.799999999999997</v>
      </c>
      <c r="K33">
        <v>1.8069999999999999E-2</v>
      </c>
      <c r="L33">
        <v>40600.830492756242</v>
      </c>
      <c r="M33" s="27">
        <f t="shared" si="1"/>
        <v>45.237500000000004</v>
      </c>
      <c r="N33">
        <f t="shared" si="2"/>
        <v>1.1561016470009753</v>
      </c>
      <c r="O33">
        <f t="shared" si="3"/>
        <v>0.13502415415280833</v>
      </c>
      <c r="P33" s="28">
        <f t="shared" si="4"/>
        <v>5482.0927951859594</v>
      </c>
      <c r="R33">
        <f t="shared" si="5"/>
        <v>1.1774878269999611</v>
      </c>
      <c r="S33">
        <f t="shared" si="6"/>
        <v>1.1351038945376815</v>
      </c>
      <c r="T3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2" workbookViewId="0">
      <selection activeCell="P3" sqref="P3:P33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  <col min="11" max="11" width="12.42578125" customWidth="1"/>
    <col min="18" max="18" width="11.7109375" customWidth="1"/>
  </cols>
  <sheetData>
    <row r="1" spans="1:19" x14ac:dyDescent="0.25">
      <c r="M1" t="s">
        <v>99</v>
      </c>
    </row>
    <row r="2" spans="1:19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96</v>
      </c>
      <c r="M2" t="s">
        <v>103</v>
      </c>
      <c r="N2" t="s">
        <v>98</v>
      </c>
      <c r="O2" t="s">
        <v>101</v>
      </c>
      <c r="P2" t="s">
        <v>102</v>
      </c>
      <c r="R2" t="s">
        <v>105</v>
      </c>
      <c r="S2" t="s">
        <v>106</v>
      </c>
    </row>
    <row r="3" spans="1:19" x14ac:dyDescent="0.25">
      <c r="A3" t="s">
        <v>3</v>
      </c>
      <c r="B3" s="20" t="s">
        <v>11</v>
      </c>
      <c r="C3" s="23"/>
      <c r="D3" s="22">
        <v>63.8</v>
      </c>
      <c r="E3" s="27">
        <f t="shared" ref="E3:E33" si="0">AVERAGE(C3:D3)</f>
        <v>63.8</v>
      </c>
      <c r="F3">
        <v>2.4</v>
      </c>
      <c r="G3">
        <v>0.2969</v>
      </c>
      <c r="H3">
        <v>1.9</v>
      </c>
      <c r="I3">
        <v>12</v>
      </c>
      <c r="J3">
        <v>40.200000000000003</v>
      </c>
      <c r="K3">
        <v>1.787E-2</v>
      </c>
      <c r="L3">
        <v>2843.3269868752873</v>
      </c>
      <c r="M3" s="27">
        <f>E3-F3</f>
        <v>61.4</v>
      </c>
      <c r="N3">
        <f>EXP(G3*LOG(M3/H3+1)/(1+EXP(-(M3-I3)/J3)))</f>
        <v>1.4186891660356915</v>
      </c>
      <c r="O3">
        <f>(N3-1)/N3</f>
        <v>0.29512396094886234</v>
      </c>
      <c r="P3" s="28">
        <f>O3*L3</f>
        <v>839.13392263942876</v>
      </c>
      <c r="R3">
        <f>EXP((G3+K3)*LOG(M3/H3+1)/(1+EXP(-(M3-I3)/J3)))</f>
        <v>1.4488690510706228</v>
      </c>
      <c r="S3">
        <f>EXP((G3-K3)*LOG(M3/H3+1)/(1+EXP(-(M3-I3)/J3)))</f>
        <v>1.3891379268125048</v>
      </c>
    </row>
    <row r="4" spans="1:19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si="0"/>
        <v>121.34189680223665</v>
      </c>
      <c r="F4">
        <v>2.4</v>
      </c>
      <c r="G4">
        <v>0.2969</v>
      </c>
      <c r="H4">
        <v>1.9</v>
      </c>
      <c r="I4">
        <v>12</v>
      </c>
      <c r="J4">
        <v>40.200000000000003</v>
      </c>
      <c r="K4">
        <v>1.787E-2</v>
      </c>
      <c r="L4">
        <v>16569.899293618138</v>
      </c>
      <c r="M4" s="27">
        <f t="shared" ref="M4:M33" si="1">E4-F4</f>
        <v>118.94189680223664</v>
      </c>
      <c r="N4">
        <f t="shared" ref="N4:N33" si="2">EXP(G4*LOG(M4/H4+1)/(1+EXP(-(M4-I4)/J4)))</f>
        <v>1.6494656299428847</v>
      </c>
      <c r="O4">
        <f t="shared" ref="O4:O33" si="3">(N4-1)/N4</f>
        <v>0.39374305117553343</v>
      </c>
      <c r="P4" s="28">
        <f t="shared" ref="P4:P33" si="4">O4*L4</f>
        <v>6524.2827055405223</v>
      </c>
      <c r="R4">
        <f t="shared" ref="R4:R33" si="5">EXP((G4+K4)*LOG(M4/H4+1)/(1+EXP(-(M4-I4)/J4)))</f>
        <v>1.6999058212975211</v>
      </c>
      <c r="S4">
        <f t="shared" ref="S4:S33" si="6">EXP((G4-K4)*LOG(M4/H4+1)/(1+EXP(-(M4-I4)/J4)))</f>
        <v>1.6005221173289275</v>
      </c>
    </row>
    <row r="5" spans="1:19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41.796398412698416</v>
      </c>
      <c r="F5">
        <v>2.4</v>
      </c>
      <c r="G5">
        <v>0.2969</v>
      </c>
      <c r="H5">
        <v>1.9</v>
      </c>
      <c r="I5">
        <v>12</v>
      </c>
      <c r="J5">
        <v>40.200000000000003</v>
      </c>
      <c r="K5">
        <v>1.787E-2</v>
      </c>
      <c r="L5">
        <v>483.34847153481854</v>
      </c>
      <c r="M5" s="27">
        <f t="shared" si="1"/>
        <v>39.396398412698417</v>
      </c>
      <c r="N5">
        <f t="shared" si="2"/>
        <v>1.301658131877593</v>
      </c>
      <c r="O5">
        <f t="shared" si="3"/>
        <v>0.23174912405184495</v>
      </c>
      <c r="P5" s="28">
        <f t="shared" si="4"/>
        <v>112.01558488999231</v>
      </c>
      <c r="R5">
        <f t="shared" si="5"/>
        <v>1.3224776707603494</v>
      </c>
      <c r="S5">
        <f t="shared" si="6"/>
        <v>1.2811663514204601</v>
      </c>
    </row>
    <row r="6" spans="1:19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71.988647342995193</v>
      </c>
      <c r="F6">
        <v>2.4</v>
      </c>
      <c r="G6">
        <v>0.2969</v>
      </c>
      <c r="H6">
        <v>1.9</v>
      </c>
      <c r="I6">
        <v>12</v>
      </c>
      <c r="J6">
        <v>40.200000000000003</v>
      </c>
      <c r="K6">
        <v>1.787E-2</v>
      </c>
      <c r="L6">
        <v>4126.0543422410528</v>
      </c>
      <c r="M6" s="27">
        <f t="shared" si="1"/>
        <v>69.588647342995188</v>
      </c>
      <c r="N6">
        <f t="shared" si="2"/>
        <v>1.4588128030426966</v>
      </c>
      <c r="O6">
        <f t="shared" si="3"/>
        <v>0.31451108880161643</v>
      </c>
      <c r="P6" s="28">
        <f t="shared" si="4"/>
        <v>1297.6898436328709</v>
      </c>
      <c r="R6">
        <f t="shared" si="5"/>
        <v>1.4923492547355084</v>
      </c>
      <c r="S6">
        <f t="shared" si="6"/>
        <v>1.4260299910147121</v>
      </c>
    </row>
    <row r="7" spans="1:19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67.72</v>
      </c>
      <c r="F7">
        <v>2.4</v>
      </c>
      <c r="G7">
        <v>0.2969</v>
      </c>
      <c r="H7">
        <v>1.9</v>
      </c>
      <c r="I7">
        <v>12</v>
      </c>
      <c r="J7">
        <v>40.200000000000003</v>
      </c>
      <c r="K7">
        <v>1.787E-2</v>
      </c>
      <c r="L7">
        <v>5077.3747296034308</v>
      </c>
      <c r="M7" s="27">
        <f t="shared" si="1"/>
        <v>65.319999999999993</v>
      </c>
      <c r="N7">
        <f t="shared" si="2"/>
        <v>1.4381674223673762</v>
      </c>
      <c r="O7">
        <f t="shared" si="3"/>
        <v>0.30467066320144154</v>
      </c>
      <c r="P7" s="28">
        <f t="shared" si="4"/>
        <v>1546.9271261905171</v>
      </c>
      <c r="R7">
        <f t="shared" si="5"/>
        <v>1.46996765591483</v>
      </c>
      <c r="S7">
        <f t="shared" si="6"/>
        <v>1.4070551324284797</v>
      </c>
    </row>
    <row r="8" spans="1:19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89.984999999999999</v>
      </c>
      <c r="F8">
        <v>2.4</v>
      </c>
      <c r="G8">
        <v>0.2969</v>
      </c>
      <c r="H8">
        <v>1.9</v>
      </c>
      <c r="I8">
        <v>12</v>
      </c>
      <c r="J8">
        <v>40.200000000000003</v>
      </c>
      <c r="K8">
        <v>1.787E-2</v>
      </c>
      <c r="L8">
        <v>3558.151768938204</v>
      </c>
      <c r="M8" s="27">
        <f t="shared" si="1"/>
        <v>87.584999999999994</v>
      </c>
      <c r="N8">
        <f t="shared" si="2"/>
        <v>1.5387436007233595</v>
      </c>
      <c r="O8">
        <f t="shared" si="3"/>
        <v>0.35011914946070122</v>
      </c>
      <c r="P8" s="28">
        <f t="shared" si="4"/>
        <v>1245.7770709927336</v>
      </c>
      <c r="R8">
        <f t="shared" si="5"/>
        <v>1.579179646522384</v>
      </c>
      <c r="S8">
        <f t="shared" si="6"/>
        <v>1.499342949347928</v>
      </c>
    </row>
    <row r="9" spans="1:19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94.705000000000013</v>
      </c>
      <c r="F9">
        <v>2.4</v>
      </c>
      <c r="G9">
        <v>0.2969</v>
      </c>
      <c r="H9">
        <v>1.9</v>
      </c>
      <c r="I9">
        <v>12</v>
      </c>
      <c r="J9">
        <v>40.200000000000003</v>
      </c>
      <c r="K9">
        <v>1.787E-2</v>
      </c>
      <c r="L9">
        <v>1226.0068494424254</v>
      </c>
      <c r="M9" s="27">
        <f t="shared" si="1"/>
        <v>92.305000000000007</v>
      </c>
      <c r="N9">
        <f t="shared" si="2"/>
        <v>1.5577086697770874</v>
      </c>
      <c r="O9">
        <f t="shared" si="3"/>
        <v>0.35803143463077541</v>
      </c>
      <c r="P9" s="28">
        <f t="shared" si="4"/>
        <v>438.94899117302862</v>
      </c>
      <c r="R9">
        <f t="shared" si="5"/>
        <v>1.5998221934528836</v>
      </c>
      <c r="S9">
        <f t="shared" si="6"/>
        <v>1.5167037373457743</v>
      </c>
    </row>
    <row r="10" spans="1:19" x14ac:dyDescent="0.25">
      <c r="A10" t="s">
        <v>17</v>
      </c>
      <c r="B10" s="19" t="s">
        <v>56</v>
      </c>
      <c r="D10" s="25">
        <v>32.6632982</v>
      </c>
      <c r="E10" s="27">
        <f t="shared" si="0"/>
        <v>32.6632982</v>
      </c>
      <c r="F10">
        <v>2.4</v>
      </c>
      <c r="G10">
        <v>0.2969</v>
      </c>
      <c r="H10">
        <v>1.9</v>
      </c>
      <c r="I10">
        <v>12</v>
      </c>
      <c r="J10">
        <v>40.200000000000003</v>
      </c>
      <c r="K10">
        <v>1.787E-2</v>
      </c>
      <c r="L10">
        <v>1026.6494773852251</v>
      </c>
      <c r="M10" s="27">
        <f t="shared" si="1"/>
        <v>30.263298200000001</v>
      </c>
      <c r="N10">
        <f t="shared" si="2"/>
        <v>1.2499688787704624</v>
      </c>
      <c r="O10">
        <f t="shared" si="3"/>
        <v>0.19998008191719574</v>
      </c>
      <c r="P10" s="28">
        <f t="shared" si="4"/>
        <v>205.30944658774351</v>
      </c>
      <c r="R10">
        <f t="shared" si="5"/>
        <v>1.2668681826065415</v>
      </c>
      <c r="S10">
        <f t="shared" si="6"/>
        <v>1.2332950020735796</v>
      </c>
    </row>
    <row r="11" spans="1:19" x14ac:dyDescent="0.25">
      <c r="A11" t="s">
        <v>17</v>
      </c>
      <c r="B11" t="s">
        <v>55</v>
      </c>
      <c r="D11" s="25">
        <v>35.702632399999992</v>
      </c>
      <c r="E11" s="27">
        <f t="shared" si="0"/>
        <v>35.702632399999992</v>
      </c>
      <c r="F11">
        <v>2.4</v>
      </c>
      <c r="G11">
        <v>0.2969</v>
      </c>
      <c r="H11">
        <v>1.9</v>
      </c>
      <c r="I11">
        <v>12</v>
      </c>
      <c r="J11">
        <v>40.200000000000003</v>
      </c>
      <c r="K11">
        <v>1.787E-2</v>
      </c>
      <c r="L11">
        <v>380.69747249099157</v>
      </c>
      <c r="M11" s="27">
        <f t="shared" si="1"/>
        <v>33.302632399999993</v>
      </c>
      <c r="N11">
        <f t="shared" si="2"/>
        <v>1.2673654485742742</v>
      </c>
      <c r="O11">
        <f t="shared" si="3"/>
        <v>0.2109616045435416</v>
      </c>
      <c r="P11" s="28">
        <f t="shared" si="4"/>
        <v>80.312549642370371</v>
      </c>
      <c r="R11">
        <f t="shared" si="5"/>
        <v>1.285568977364727</v>
      </c>
      <c r="S11">
        <f t="shared" si="6"/>
        <v>1.2494196799400319</v>
      </c>
    </row>
    <row r="12" spans="1:19" x14ac:dyDescent="0.25">
      <c r="A12" t="s">
        <v>17</v>
      </c>
      <c r="B12" t="s">
        <v>57</v>
      </c>
      <c r="D12" s="25">
        <v>41.5</v>
      </c>
      <c r="E12" s="27">
        <f t="shared" si="0"/>
        <v>41.5</v>
      </c>
      <c r="F12">
        <v>2.4</v>
      </c>
      <c r="G12">
        <v>0.2969</v>
      </c>
      <c r="H12">
        <v>1.9</v>
      </c>
      <c r="I12">
        <v>12</v>
      </c>
      <c r="J12">
        <v>40.200000000000003</v>
      </c>
      <c r="K12">
        <v>1.787E-2</v>
      </c>
      <c r="L12">
        <v>1321.8577022711738</v>
      </c>
      <c r="M12" s="27">
        <f t="shared" si="1"/>
        <v>39.1</v>
      </c>
      <c r="N12">
        <f t="shared" si="2"/>
        <v>1.3000073311771432</v>
      </c>
      <c r="O12">
        <f t="shared" si="3"/>
        <v>0.23077356871940841</v>
      </c>
      <c r="P12" s="28">
        <f t="shared" si="4"/>
        <v>305.04981929235601</v>
      </c>
      <c r="R12">
        <f t="shared" si="5"/>
        <v>1.3206995853821633</v>
      </c>
      <c r="S12">
        <f t="shared" si="6"/>
        <v>1.2796392758958026</v>
      </c>
    </row>
    <row r="13" spans="1:19" x14ac:dyDescent="0.25">
      <c r="A13" t="s">
        <v>17</v>
      </c>
      <c r="B13" t="s">
        <v>58</v>
      </c>
      <c r="D13" s="25">
        <v>43.667000000000002</v>
      </c>
      <c r="E13" s="27">
        <f t="shared" si="0"/>
        <v>43.667000000000002</v>
      </c>
      <c r="F13">
        <v>2.4</v>
      </c>
      <c r="G13">
        <v>0.2969</v>
      </c>
      <c r="H13">
        <v>1.9</v>
      </c>
      <c r="I13">
        <v>12</v>
      </c>
      <c r="J13">
        <v>40.200000000000003</v>
      </c>
      <c r="K13">
        <v>1.787E-2</v>
      </c>
      <c r="L13">
        <v>2277.5741670460043</v>
      </c>
      <c r="M13" s="27">
        <f t="shared" si="1"/>
        <v>41.267000000000003</v>
      </c>
      <c r="N13">
        <f t="shared" si="2"/>
        <v>1.3120361429332055</v>
      </c>
      <c r="O13">
        <f t="shared" si="3"/>
        <v>0.23782587439673217</v>
      </c>
      <c r="P13" s="28">
        <f t="shared" si="4"/>
        <v>541.66606778112487</v>
      </c>
      <c r="R13">
        <f t="shared" si="5"/>
        <v>1.3336589787472457</v>
      </c>
      <c r="S13">
        <f t="shared" si="6"/>
        <v>1.290763881768376</v>
      </c>
    </row>
    <row r="14" spans="1:19" x14ac:dyDescent="0.25">
      <c r="A14" t="s">
        <v>17</v>
      </c>
      <c r="B14" t="s">
        <v>44</v>
      </c>
      <c r="D14" s="25">
        <v>146.51</v>
      </c>
      <c r="E14" s="27">
        <f t="shared" si="0"/>
        <v>146.51</v>
      </c>
      <c r="F14">
        <v>2.4</v>
      </c>
      <c r="G14">
        <v>0.2969</v>
      </c>
      <c r="H14">
        <v>1.9</v>
      </c>
      <c r="I14">
        <v>12</v>
      </c>
      <c r="J14">
        <v>40.200000000000003</v>
      </c>
      <c r="K14">
        <v>1.787E-2</v>
      </c>
      <c r="L14">
        <v>474.91507587810577</v>
      </c>
      <c r="M14" s="27">
        <f t="shared" si="1"/>
        <v>144.10999999999999</v>
      </c>
      <c r="N14">
        <f t="shared" si="2"/>
        <v>1.7154312662567619</v>
      </c>
      <c r="O14">
        <f t="shared" si="3"/>
        <v>0.41705621223629824</v>
      </c>
      <c r="P14" s="28">
        <f t="shared" si="4"/>
        <v>198.06628267963697</v>
      </c>
      <c r="R14">
        <f t="shared" si="5"/>
        <v>1.7720661397135862</v>
      </c>
      <c r="S14">
        <f t="shared" si="6"/>
        <v>1.6606064318383165</v>
      </c>
    </row>
    <row r="15" spans="1:19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108.81019255400379</v>
      </c>
      <c r="F15">
        <v>2.4</v>
      </c>
      <c r="G15">
        <v>0.2969</v>
      </c>
      <c r="H15">
        <v>1.9</v>
      </c>
      <c r="I15">
        <v>12</v>
      </c>
      <c r="J15">
        <v>40.200000000000003</v>
      </c>
      <c r="K15">
        <v>1.787E-2</v>
      </c>
      <c r="L15">
        <v>2361.9421182856145</v>
      </c>
      <c r="M15" s="27">
        <f t="shared" si="1"/>
        <v>106.41019255400379</v>
      </c>
      <c r="N15">
        <f t="shared" si="2"/>
        <v>1.6094291849916351</v>
      </c>
      <c r="O15">
        <f t="shared" si="3"/>
        <v>0.37866169613098111</v>
      </c>
      <c r="P15" s="28">
        <f t="shared" si="4"/>
        <v>894.37700867323315</v>
      </c>
      <c r="R15">
        <f t="shared" si="5"/>
        <v>1.6561938451507037</v>
      </c>
      <c r="S15">
        <f t="shared" si="6"/>
        <v>1.5639849822453245</v>
      </c>
    </row>
    <row r="16" spans="1:19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138.49385074626863</v>
      </c>
      <c r="F16">
        <v>2.4</v>
      </c>
      <c r="G16">
        <v>0.2969</v>
      </c>
      <c r="H16">
        <v>1.9</v>
      </c>
      <c r="I16">
        <v>12</v>
      </c>
      <c r="J16">
        <v>40.200000000000003</v>
      </c>
      <c r="K16">
        <v>1.787E-2</v>
      </c>
      <c r="L16">
        <v>1249.9582916466852</v>
      </c>
      <c r="M16" s="27">
        <f t="shared" si="1"/>
        <v>136.09385074626863</v>
      </c>
      <c r="N16">
        <f t="shared" si="2"/>
        <v>1.6962888831338998</v>
      </c>
      <c r="O16">
        <f t="shared" si="3"/>
        <v>0.41047777301204946</v>
      </c>
      <c r="P16" s="28">
        <f t="shared" si="4"/>
        <v>513.08009591307723</v>
      </c>
      <c r="R16">
        <f t="shared" si="5"/>
        <v>1.7511086450555393</v>
      </c>
      <c r="S16">
        <f t="shared" si="6"/>
        <v>1.64318529473789</v>
      </c>
    </row>
    <row r="17" spans="1:19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193.70499999999998</v>
      </c>
      <c r="F17">
        <v>2.4</v>
      </c>
      <c r="G17">
        <v>0.2969</v>
      </c>
      <c r="H17">
        <v>1.9</v>
      </c>
      <c r="I17">
        <v>12</v>
      </c>
      <c r="J17">
        <v>40.200000000000003</v>
      </c>
      <c r="K17">
        <v>1.787E-2</v>
      </c>
      <c r="L17">
        <v>564.51952286198309</v>
      </c>
      <c r="M17" s="27">
        <f t="shared" si="1"/>
        <v>191.30499999999998</v>
      </c>
      <c r="N17">
        <f t="shared" si="2"/>
        <v>1.8024505870112486</v>
      </c>
      <c r="O17">
        <f t="shared" si="3"/>
        <v>0.4451997701317516</v>
      </c>
      <c r="P17" s="28">
        <f t="shared" si="4"/>
        <v>251.32396181304097</v>
      </c>
      <c r="R17">
        <f t="shared" si="5"/>
        <v>1.8675121222950213</v>
      </c>
      <c r="S17">
        <f t="shared" si="6"/>
        <v>1.739655705487281</v>
      </c>
    </row>
    <row r="18" spans="1:19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102.10499999999999</v>
      </c>
      <c r="F18">
        <v>2.4</v>
      </c>
      <c r="G18">
        <v>0.2969</v>
      </c>
      <c r="H18">
        <v>1.9</v>
      </c>
      <c r="I18">
        <v>12</v>
      </c>
      <c r="J18">
        <v>40.200000000000003</v>
      </c>
      <c r="K18">
        <v>1.787E-2</v>
      </c>
      <c r="L18">
        <v>1659.2467856486792</v>
      </c>
      <c r="M18" s="27">
        <f t="shared" si="1"/>
        <v>99.704999999999984</v>
      </c>
      <c r="N18">
        <f t="shared" si="2"/>
        <v>1.5857562681724295</v>
      </c>
      <c r="O18">
        <f t="shared" si="3"/>
        <v>0.36938606514070954</v>
      </c>
      <c r="P18" s="28">
        <f t="shared" si="4"/>
        <v>612.90264124813598</v>
      </c>
      <c r="R18">
        <f t="shared" si="5"/>
        <v>1.6303783163680086</v>
      </c>
      <c r="S18">
        <f t="shared" si="6"/>
        <v>1.5423554869461049</v>
      </c>
    </row>
    <row r="19" spans="1:19" x14ac:dyDescent="0.25">
      <c r="A19" t="s">
        <v>83</v>
      </c>
      <c r="B19" t="s">
        <v>45</v>
      </c>
      <c r="D19" s="25">
        <v>92.82</v>
      </c>
      <c r="E19" s="27">
        <f t="shared" si="0"/>
        <v>92.82</v>
      </c>
      <c r="F19">
        <v>2.4</v>
      </c>
      <c r="G19">
        <v>0.2969</v>
      </c>
      <c r="H19">
        <v>1.9</v>
      </c>
      <c r="I19">
        <v>12</v>
      </c>
      <c r="J19">
        <v>40.200000000000003</v>
      </c>
      <c r="K19">
        <v>1.787E-2</v>
      </c>
      <c r="L19">
        <v>562.24520524169372</v>
      </c>
      <c r="M19" s="27">
        <f t="shared" si="1"/>
        <v>90.419999999999987</v>
      </c>
      <c r="N19">
        <f t="shared" si="2"/>
        <v>1.550235669481052</v>
      </c>
      <c r="O19">
        <f t="shared" si="3"/>
        <v>0.35493678820152919</v>
      </c>
      <c r="P19" s="28">
        <f t="shared" si="4"/>
        <v>199.56150733019635</v>
      </c>
      <c r="R19">
        <f t="shared" si="5"/>
        <v>1.5916863831169521</v>
      </c>
      <c r="S19">
        <f t="shared" si="6"/>
        <v>1.5098644157683814</v>
      </c>
    </row>
    <row r="20" spans="1:19" x14ac:dyDescent="0.25">
      <c r="A20" t="s">
        <v>83</v>
      </c>
      <c r="B20" t="s">
        <v>46</v>
      </c>
      <c r="D20" s="25">
        <v>35.83</v>
      </c>
      <c r="E20" s="27">
        <f t="shared" si="0"/>
        <v>35.83</v>
      </c>
      <c r="F20">
        <v>2.4</v>
      </c>
      <c r="G20">
        <v>0.2969</v>
      </c>
      <c r="H20">
        <v>1.9</v>
      </c>
      <c r="I20">
        <v>12</v>
      </c>
      <c r="J20">
        <v>40.200000000000003</v>
      </c>
      <c r="K20">
        <v>1.787E-2</v>
      </c>
      <c r="L20">
        <v>483.22522800381012</v>
      </c>
      <c r="M20" s="27">
        <f t="shared" si="1"/>
        <v>33.43</v>
      </c>
      <c r="N20">
        <f t="shared" si="2"/>
        <v>1.2680899900634521</v>
      </c>
      <c r="O20">
        <f t="shared" si="3"/>
        <v>0.21141243300093993</v>
      </c>
      <c r="P20" s="28">
        <f t="shared" si="4"/>
        <v>102.15982113971943</v>
      </c>
      <c r="R20">
        <f t="shared" si="5"/>
        <v>1.2863481745714545</v>
      </c>
      <c r="S20">
        <f t="shared" si="6"/>
        <v>1.2500909587988078</v>
      </c>
    </row>
    <row r="21" spans="1:19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67.775000000000006</v>
      </c>
      <c r="F21">
        <v>2.4</v>
      </c>
      <c r="G21">
        <v>0.2969</v>
      </c>
      <c r="H21">
        <v>1.9</v>
      </c>
      <c r="I21">
        <v>12</v>
      </c>
      <c r="J21">
        <v>40.200000000000003</v>
      </c>
      <c r="K21">
        <v>1.787E-2</v>
      </c>
      <c r="L21">
        <v>12114.712118474194</v>
      </c>
      <c r="M21" s="27">
        <f t="shared" si="1"/>
        <v>65.375</v>
      </c>
      <c r="N21">
        <f t="shared" si="2"/>
        <v>1.4384372506070673</v>
      </c>
      <c r="O21">
        <f t="shared" si="3"/>
        <v>0.30480109606590938</v>
      </c>
      <c r="P21" s="28">
        <f t="shared" si="4"/>
        <v>3692.5775322338891</v>
      </c>
      <c r="R21">
        <f t="shared" si="5"/>
        <v>1.4702600518431803</v>
      </c>
      <c r="S21">
        <f t="shared" si="6"/>
        <v>1.4073032327445099</v>
      </c>
    </row>
    <row r="22" spans="1:19" x14ac:dyDescent="0.25">
      <c r="A22" t="s">
        <v>83</v>
      </c>
      <c r="B22" t="s">
        <v>47</v>
      </c>
      <c r="D22" s="25">
        <v>67</v>
      </c>
      <c r="E22" s="27">
        <f t="shared" si="0"/>
        <v>67</v>
      </c>
      <c r="F22">
        <v>2.4</v>
      </c>
      <c r="G22">
        <v>0.2969</v>
      </c>
      <c r="H22">
        <v>1.9</v>
      </c>
      <c r="I22">
        <v>12</v>
      </c>
      <c r="J22">
        <v>40.200000000000003</v>
      </c>
      <c r="K22">
        <v>1.787E-2</v>
      </c>
      <c r="L22">
        <v>242.53789022111036</v>
      </c>
      <c r="M22" s="27">
        <f t="shared" si="1"/>
        <v>64.599999999999994</v>
      </c>
      <c r="N22">
        <f t="shared" si="2"/>
        <v>1.4346261391967268</v>
      </c>
      <c r="O22">
        <f t="shared" si="3"/>
        <v>0.3029542870591232</v>
      </c>
      <c r="P22" s="28">
        <f t="shared" si="4"/>
        <v>73.477893616760383</v>
      </c>
      <c r="R22">
        <f t="shared" si="5"/>
        <v>1.4661304958530146</v>
      </c>
      <c r="S22">
        <f t="shared" si="6"/>
        <v>1.4037987512626189</v>
      </c>
    </row>
    <row r="23" spans="1:19" x14ac:dyDescent="0.25">
      <c r="A23" t="s">
        <v>83</v>
      </c>
      <c r="B23" t="s">
        <v>48</v>
      </c>
      <c r="D23" s="25">
        <v>58.88</v>
      </c>
      <c r="E23" s="27">
        <f t="shared" si="0"/>
        <v>58.88</v>
      </c>
      <c r="F23">
        <v>2.4</v>
      </c>
      <c r="G23">
        <v>0.2969</v>
      </c>
      <c r="H23">
        <v>1.9</v>
      </c>
      <c r="I23">
        <v>12</v>
      </c>
      <c r="J23">
        <v>40.200000000000003</v>
      </c>
      <c r="K23">
        <v>1.787E-2</v>
      </c>
      <c r="L23">
        <v>965.74030080117143</v>
      </c>
      <c r="M23" s="27">
        <f t="shared" si="1"/>
        <v>56.480000000000004</v>
      </c>
      <c r="N23">
        <f t="shared" si="2"/>
        <v>1.3935864534985409</v>
      </c>
      <c r="O23">
        <f t="shared" si="3"/>
        <v>0.28242700875174159</v>
      </c>
      <c r="P23" s="28">
        <f t="shared" si="4"/>
        <v>272.75114438628202</v>
      </c>
      <c r="R23">
        <f t="shared" si="5"/>
        <v>1.4217038417020036</v>
      </c>
      <c r="S23">
        <f t="shared" si="6"/>
        <v>1.3660251498298419</v>
      </c>
    </row>
    <row r="24" spans="1:19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66.72</v>
      </c>
      <c r="F24">
        <v>2.4</v>
      </c>
      <c r="G24">
        <v>0.2969</v>
      </c>
      <c r="H24">
        <v>1.9</v>
      </c>
      <c r="I24">
        <v>12</v>
      </c>
      <c r="J24">
        <v>40.200000000000003</v>
      </c>
      <c r="K24">
        <v>1.787E-2</v>
      </c>
      <c r="L24">
        <v>9790.5539952280687</v>
      </c>
      <c r="M24" s="27">
        <f t="shared" si="1"/>
        <v>64.319999999999993</v>
      </c>
      <c r="N24">
        <f t="shared" si="2"/>
        <v>1.433244487865432</v>
      </c>
      <c r="O24">
        <f t="shared" si="3"/>
        <v>0.3022823332191385</v>
      </c>
      <c r="P24" s="28">
        <f t="shared" si="4"/>
        <v>2959.5115051854987</v>
      </c>
      <c r="R24">
        <f t="shared" si="5"/>
        <v>1.4646335610250378</v>
      </c>
      <c r="S24">
        <f t="shared" si="6"/>
        <v>1.4025281248908432</v>
      </c>
    </row>
    <row r="25" spans="1:19" x14ac:dyDescent="0.25">
      <c r="A25" t="s">
        <v>30</v>
      </c>
      <c r="B25" t="s">
        <v>62</v>
      </c>
      <c r="D25" s="25">
        <v>35.33</v>
      </c>
      <c r="E25" s="27">
        <f t="shared" si="0"/>
        <v>35.33</v>
      </c>
      <c r="F25">
        <v>2.4</v>
      </c>
      <c r="G25">
        <v>0.2969</v>
      </c>
      <c r="H25">
        <v>1.9</v>
      </c>
      <c r="I25">
        <v>12</v>
      </c>
      <c r="J25">
        <v>40.200000000000003</v>
      </c>
      <c r="K25">
        <v>1.787E-2</v>
      </c>
      <c r="L25">
        <v>4538.8618738252217</v>
      </c>
      <c r="M25" s="27">
        <f t="shared" si="1"/>
        <v>32.93</v>
      </c>
      <c r="N25">
        <f t="shared" si="2"/>
        <v>1.2652436961683702</v>
      </c>
      <c r="O25">
        <f t="shared" si="3"/>
        <v>0.20963842536550628</v>
      </c>
      <c r="P25" s="28">
        <f t="shared" si="4"/>
        <v>951.51985618025071</v>
      </c>
      <c r="R25">
        <f t="shared" si="5"/>
        <v>1.2832873250409444</v>
      </c>
      <c r="S25">
        <f t="shared" si="6"/>
        <v>1.2474537692817331</v>
      </c>
    </row>
    <row r="26" spans="1:19" x14ac:dyDescent="0.25">
      <c r="A26" t="s">
        <v>30</v>
      </c>
      <c r="B26" t="s">
        <v>65</v>
      </c>
      <c r="D26" s="25">
        <v>36.4</v>
      </c>
      <c r="E26" s="27">
        <f t="shared" si="0"/>
        <v>36.4</v>
      </c>
      <c r="F26">
        <v>2.4</v>
      </c>
      <c r="G26">
        <v>0.2969</v>
      </c>
      <c r="H26">
        <v>1.9</v>
      </c>
      <c r="I26">
        <v>12</v>
      </c>
      <c r="J26">
        <v>40.200000000000003</v>
      </c>
      <c r="K26">
        <v>1.787E-2</v>
      </c>
      <c r="L26">
        <v>175.13894484030507</v>
      </c>
      <c r="M26" s="27">
        <f t="shared" si="1"/>
        <v>34</v>
      </c>
      <c r="N26">
        <f t="shared" si="2"/>
        <v>1.2713282625634088</v>
      </c>
      <c r="O26">
        <f t="shared" si="3"/>
        <v>0.21342108922861772</v>
      </c>
      <c r="P26" s="28">
        <f t="shared" si="4"/>
        <v>37.378344374168705</v>
      </c>
      <c r="R26">
        <f t="shared" si="5"/>
        <v>1.2898310531667383</v>
      </c>
      <c r="S26">
        <f t="shared" si="6"/>
        <v>1.2530908968459744</v>
      </c>
    </row>
    <row r="27" spans="1:19" x14ac:dyDescent="0.25">
      <c r="A27" t="s">
        <v>30</v>
      </c>
      <c r="B27" t="s">
        <v>63</v>
      </c>
      <c r="D27" s="25">
        <v>55.59</v>
      </c>
      <c r="E27" s="27">
        <f t="shared" si="0"/>
        <v>55.59</v>
      </c>
      <c r="F27">
        <v>2.4</v>
      </c>
      <c r="G27">
        <v>0.2969</v>
      </c>
      <c r="H27">
        <v>1.9</v>
      </c>
      <c r="I27">
        <v>12</v>
      </c>
      <c r="J27">
        <v>40.200000000000003</v>
      </c>
      <c r="K27">
        <v>1.787E-2</v>
      </c>
      <c r="L27">
        <v>17532.151014638395</v>
      </c>
      <c r="M27" s="27">
        <f t="shared" si="1"/>
        <v>53.190000000000005</v>
      </c>
      <c r="N27">
        <f t="shared" si="2"/>
        <v>1.3764234793741283</v>
      </c>
      <c r="O27">
        <f t="shared" si="3"/>
        <v>0.2734794087828924</v>
      </c>
      <c r="P27" s="28">
        <f t="shared" si="4"/>
        <v>4794.6822941756955</v>
      </c>
      <c r="R27">
        <f t="shared" si="5"/>
        <v>1.4031476313595355</v>
      </c>
      <c r="S27">
        <f t="shared" si="6"/>
        <v>1.3502083118201365</v>
      </c>
    </row>
    <row r="28" spans="1:19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47.135000000000005</v>
      </c>
      <c r="F28">
        <v>2.4</v>
      </c>
      <c r="G28">
        <v>0.2969</v>
      </c>
      <c r="H28">
        <v>1.9</v>
      </c>
      <c r="I28">
        <v>12</v>
      </c>
      <c r="J28">
        <v>40.200000000000003</v>
      </c>
      <c r="K28">
        <v>1.787E-2</v>
      </c>
      <c r="L28">
        <v>4601.2889224878136</v>
      </c>
      <c r="M28" s="27">
        <f t="shared" si="1"/>
        <v>44.735000000000007</v>
      </c>
      <c r="N28">
        <f t="shared" si="2"/>
        <v>1.3310883863860592</v>
      </c>
      <c r="O28">
        <f t="shared" si="3"/>
        <v>0.24873508759622873</v>
      </c>
      <c r="P28" s="28">
        <f t="shared" si="4"/>
        <v>1144.5020031905633</v>
      </c>
      <c r="R28">
        <f t="shared" si="5"/>
        <v>1.3541997687618172</v>
      </c>
      <c r="S28">
        <f t="shared" si="6"/>
        <v>1.308371433257477</v>
      </c>
    </row>
    <row r="29" spans="1:19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59.825000000000003</v>
      </c>
      <c r="F29">
        <v>2.4</v>
      </c>
      <c r="G29">
        <v>0.2969</v>
      </c>
      <c r="H29">
        <v>1.9</v>
      </c>
      <c r="I29">
        <v>12</v>
      </c>
      <c r="J29">
        <v>40.200000000000003</v>
      </c>
      <c r="K29">
        <v>1.787E-2</v>
      </c>
      <c r="L29">
        <v>3908.2602959376504</v>
      </c>
      <c r="M29" s="27">
        <f t="shared" si="1"/>
        <v>57.425000000000004</v>
      </c>
      <c r="N29">
        <f t="shared" si="2"/>
        <v>1.3984619307851232</v>
      </c>
      <c r="O29">
        <f t="shared" si="3"/>
        <v>0.2849286934549724</v>
      </c>
      <c r="P29" s="28">
        <f t="shared" si="4"/>
        <v>1113.5754998034586</v>
      </c>
      <c r="R29">
        <f t="shared" si="5"/>
        <v>1.4269776114817279</v>
      </c>
      <c r="S29">
        <f t="shared" si="6"/>
        <v>1.3705160866711308</v>
      </c>
    </row>
    <row r="30" spans="1:19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43.995000000000005</v>
      </c>
      <c r="F30">
        <v>2.4</v>
      </c>
      <c r="G30">
        <v>0.2969</v>
      </c>
      <c r="H30">
        <v>1.9</v>
      </c>
      <c r="I30">
        <v>12</v>
      </c>
      <c r="J30">
        <v>40.200000000000003</v>
      </c>
      <c r="K30">
        <v>1.787E-2</v>
      </c>
      <c r="L30">
        <v>3222.4405866356228</v>
      </c>
      <c r="M30" s="27">
        <f t="shared" si="1"/>
        <v>41.595000000000006</v>
      </c>
      <c r="N30">
        <f t="shared" si="2"/>
        <v>1.3138486428346048</v>
      </c>
      <c r="O30">
        <f t="shared" si="3"/>
        <v>0.23887732011313115</v>
      </c>
      <c r="P30" s="28">
        <f t="shared" si="4"/>
        <v>769.76797155930376</v>
      </c>
      <c r="R30">
        <f t="shared" si="5"/>
        <v>1.3356123202128916</v>
      </c>
      <c r="S30">
        <f t="shared" si="6"/>
        <v>1.2924396025361486</v>
      </c>
    </row>
    <row r="31" spans="1:19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35.773499999999999</v>
      </c>
      <c r="F31">
        <v>2.4</v>
      </c>
      <c r="G31">
        <v>0.2969</v>
      </c>
      <c r="H31">
        <v>1.9</v>
      </c>
      <c r="I31">
        <v>12</v>
      </c>
      <c r="J31">
        <v>40.200000000000003</v>
      </c>
      <c r="K31">
        <v>1.787E-2</v>
      </c>
      <c r="L31">
        <v>11936.096669023742</v>
      </c>
      <c r="M31" s="27">
        <f t="shared" si="1"/>
        <v>33.3735</v>
      </c>
      <c r="N31">
        <f t="shared" si="2"/>
        <v>1.2677686277756703</v>
      </c>
      <c r="O31">
        <f t="shared" si="3"/>
        <v>0.21121253666410458</v>
      </c>
      <c r="P31" s="28">
        <f t="shared" si="4"/>
        <v>2521.0532553324738</v>
      </c>
      <c r="R31">
        <f t="shared" si="5"/>
        <v>1.2860025670426645</v>
      </c>
      <c r="S31">
        <f t="shared" si="6"/>
        <v>1.2497932234056612</v>
      </c>
    </row>
    <row r="32" spans="1:19" x14ac:dyDescent="0.25">
      <c r="A32" t="s">
        <v>34</v>
      </c>
      <c r="B32" t="s">
        <v>66</v>
      </c>
      <c r="D32" s="24">
        <v>36</v>
      </c>
      <c r="E32" s="27">
        <f t="shared" si="0"/>
        <v>36</v>
      </c>
      <c r="F32">
        <v>2.4</v>
      </c>
      <c r="G32">
        <v>0.2969</v>
      </c>
      <c r="H32">
        <v>1.9</v>
      </c>
      <c r="I32">
        <v>12</v>
      </c>
      <c r="J32">
        <v>40.200000000000003</v>
      </c>
      <c r="K32">
        <v>1.787E-2</v>
      </c>
      <c r="L32">
        <v>2224.7648485169429</v>
      </c>
      <c r="M32" s="27">
        <f t="shared" si="1"/>
        <v>33.6</v>
      </c>
      <c r="N32">
        <f t="shared" si="2"/>
        <v>1.269056510579607</v>
      </c>
      <c r="O32">
        <f t="shared" si="3"/>
        <v>0.21201302569002445</v>
      </c>
      <c r="P32" s="28">
        <f t="shared" si="4"/>
        <v>471.67912698288598</v>
      </c>
      <c r="R32">
        <f t="shared" si="5"/>
        <v>1.2873876461827025</v>
      </c>
      <c r="S32">
        <f t="shared" si="6"/>
        <v>1.250986392342567</v>
      </c>
    </row>
    <row r="33" spans="1:19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47.637500000000003</v>
      </c>
      <c r="F33">
        <v>2.4</v>
      </c>
      <c r="G33">
        <v>0.2969</v>
      </c>
      <c r="H33">
        <v>1.9</v>
      </c>
      <c r="I33">
        <v>12</v>
      </c>
      <c r="J33">
        <v>40.200000000000003</v>
      </c>
      <c r="K33">
        <v>1.787E-2</v>
      </c>
      <c r="L33">
        <v>12131.93111138938</v>
      </c>
      <c r="M33" s="27">
        <f t="shared" si="1"/>
        <v>45.237500000000004</v>
      </c>
      <c r="N33">
        <f t="shared" si="2"/>
        <v>1.3338281215237069</v>
      </c>
      <c r="O33">
        <f t="shared" si="3"/>
        <v>0.25027821511392057</v>
      </c>
      <c r="P33" s="28">
        <f t="shared" si="4"/>
        <v>3036.3580644435765</v>
      </c>
      <c r="R33">
        <f t="shared" si="5"/>
        <v>1.3571550202188243</v>
      </c>
      <c r="S33">
        <f t="shared" si="6"/>
        <v>1.3109021675951236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P3" sqref="P3:P33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94</v>
      </c>
      <c r="M2" t="s">
        <v>103</v>
      </c>
      <c r="N2" t="s">
        <v>98</v>
      </c>
      <c r="O2" t="s">
        <v>101</v>
      </c>
      <c r="P2" t="s">
        <v>102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</f>
        <v>63.8</v>
      </c>
      <c r="F3">
        <v>2.4</v>
      </c>
      <c r="G3">
        <v>0.27200000000000002</v>
      </c>
      <c r="H3">
        <v>6.2</v>
      </c>
      <c r="I3">
        <v>16.7</v>
      </c>
      <c r="J3">
        <v>23.7</v>
      </c>
      <c r="K3">
        <v>7.6969999999999997E-2</v>
      </c>
      <c r="L3">
        <v>1340.3212570322557</v>
      </c>
      <c r="M3" s="27">
        <f>E3-F3</f>
        <v>61.4</v>
      </c>
      <c r="N3">
        <f>EXP(G3*LOG(M3/H3+1)/(1+EXP(-(M3-I3)/J3)))</f>
        <v>1.277684375640429</v>
      </c>
      <c r="O3">
        <f>(N3-1)/N3</f>
        <v>0.21733409356378955</v>
      </c>
      <c r="P3" s="28">
        <f>O3*L3</f>
        <v>291.29750548138429</v>
      </c>
      <c r="Q3">
        <f>EXP((G3+K3)*LOG(M3/H3+1)/(1+EXP(-(M3-I3)/J3)))</f>
        <v>1.3694277075631511</v>
      </c>
      <c r="R3">
        <f>EXP((G3-K3)*LOG(M3/H3+1)/(1+EXP(-(M3-I3)/J3)))</f>
        <v>1.1920872892667038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</f>
        <v>121.34189680223665</v>
      </c>
      <c r="F4">
        <v>2.4</v>
      </c>
      <c r="G4">
        <v>0.27200000000000002</v>
      </c>
      <c r="H4">
        <v>6.2</v>
      </c>
      <c r="I4">
        <v>16.7</v>
      </c>
      <c r="J4">
        <v>23.7</v>
      </c>
      <c r="K4">
        <v>7.6969999999999997E-2</v>
      </c>
      <c r="L4">
        <v>4062.4948832189025</v>
      </c>
      <c r="M4" s="27">
        <f t="shared" ref="M4:M33" si="1">E4-F4</f>
        <v>118.94189680223664</v>
      </c>
      <c r="N4">
        <f t="shared" ref="N4:N33" si="2">EXP(G4*LOG(M4/H4+1)/(1+EXP(-(M4-I4)/J4)))</f>
        <v>1.4194597657237567</v>
      </c>
      <c r="O4">
        <f t="shared" ref="O4:O33" si="3">(N4-1)/N4</f>
        <v>0.29550662572664171</v>
      </c>
      <c r="P4" s="28">
        <f t="shared" ref="P4:P33" si="4">O4*L4</f>
        <v>1200.4941549717653</v>
      </c>
      <c r="Q4">
        <f t="shared" ref="Q4:Q33" si="5">EXP((G4+K4)*LOG(M4/H4+1)/(1+EXP(-(M4-I4)/J4)))</f>
        <v>1.5673665175631843</v>
      </c>
      <c r="R4">
        <f t="shared" ref="R4:R33" si="6">EXP((G4-K4)*LOG(M4/H4+1)/(1+EXP(-(M4-I4)/J4)))</f>
        <v>1.2855104431100735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41.796398412698416</v>
      </c>
      <c r="F5">
        <v>2.4</v>
      </c>
      <c r="G5">
        <v>0.27200000000000002</v>
      </c>
      <c r="H5">
        <v>6.2</v>
      </c>
      <c r="I5">
        <v>16.7</v>
      </c>
      <c r="J5">
        <v>23.7</v>
      </c>
      <c r="K5">
        <v>7.6969999999999997E-2</v>
      </c>
      <c r="L5">
        <v>154.78910208139052</v>
      </c>
      <c r="M5" s="27">
        <f t="shared" si="1"/>
        <v>39.396398412698417</v>
      </c>
      <c r="N5">
        <f t="shared" si="2"/>
        <v>1.185693698838032</v>
      </c>
      <c r="O5">
        <f t="shared" si="3"/>
        <v>0.15661186276017994</v>
      </c>
      <c r="P5" s="28">
        <f t="shared" si="4"/>
        <v>24.241809611942216</v>
      </c>
      <c r="Q5">
        <f t="shared" si="5"/>
        <v>1.2442426988572168</v>
      </c>
      <c r="R5">
        <f t="shared" si="6"/>
        <v>1.1298997765913708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71.988647342995193</v>
      </c>
      <c r="F6">
        <v>2.4</v>
      </c>
      <c r="G6">
        <v>0.27200000000000002</v>
      </c>
      <c r="H6">
        <v>6.2</v>
      </c>
      <c r="I6">
        <v>16.7</v>
      </c>
      <c r="J6">
        <v>23.7</v>
      </c>
      <c r="K6">
        <v>7.6969999999999997E-2</v>
      </c>
      <c r="L6">
        <v>779.92595123028866</v>
      </c>
      <c r="M6" s="27">
        <f t="shared" si="1"/>
        <v>69.588647342995188</v>
      </c>
      <c r="N6">
        <f t="shared" si="2"/>
        <v>1.3061079931080293</v>
      </c>
      <c r="O6">
        <f t="shared" si="3"/>
        <v>0.23436652613970399</v>
      </c>
      <c r="P6" s="28">
        <f t="shared" si="4"/>
        <v>182.78853583604695</v>
      </c>
      <c r="Q6">
        <f t="shared" si="5"/>
        <v>1.4086354397831182</v>
      </c>
      <c r="R6">
        <f t="shared" si="6"/>
        <v>1.2110430005391153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67.72</v>
      </c>
      <c r="F7">
        <v>2.4</v>
      </c>
      <c r="G7">
        <v>0.27200000000000002</v>
      </c>
      <c r="H7">
        <v>6.2</v>
      </c>
      <c r="I7">
        <v>16.7</v>
      </c>
      <c r="J7">
        <v>23.7</v>
      </c>
      <c r="K7">
        <v>7.6969999999999997E-2</v>
      </c>
      <c r="L7">
        <v>959.74894833492147</v>
      </c>
      <c r="M7" s="27">
        <f t="shared" si="1"/>
        <v>65.319999999999993</v>
      </c>
      <c r="N7">
        <f t="shared" si="2"/>
        <v>1.2917140864357417</v>
      </c>
      <c r="O7">
        <f t="shared" si="3"/>
        <v>0.22583487282443093</v>
      </c>
      <c r="P7" s="28">
        <f t="shared" si="4"/>
        <v>216.74478169059833</v>
      </c>
      <c r="Q7">
        <f t="shared" si="5"/>
        <v>1.3887498769297073</v>
      </c>
      <c r="R7">
        <f t="shared" si="6"/>
        <v>1.2014584546969334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89.984999999999999</v>
      </c>
      <c r="F8">
        <v>2.4</v>
      </c>
      <c r="G8">
        <v>0.27200000000000002</v>
      </c>
      <c r="H8">
        <v>6.2</v>
      </c>
      <c r="I8">
        <v>16.7</v>
      </c>
      <c r="J8">
        <v>23.7</v>
      </c>
      <c r="K8">
        <v>7.6969999999999997E-2</v>
      </c>
      <c r="L8">
        <v>1545.7130386990532</v>
      </c>
      <c r="M8" s="27">
        <f t="shared" si="1"/>
        <v>87.584999999999994</v>
      </c>
      <c r="N8">
        <f t="shared" si="2"/>
        <v>1.3573567098077934</v>
      </c>
      <c r="O8">
        <f t="shared" si="3"/>
        <v>0.26327398481597103</v>
      </c>
      <c r="P8" s="28">
        <f t="shared" si="4"/>
        <v>406.94603108030299</v>
      </c>
      <c r="Q8">
        <f t="shared" si="5"/>
        <v>1.479937815246491</v>
      </c>
      <c r="R8">
        <f t="shared" si="6"/>
        <v>1.244928819764886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94.705000000000013</v>
      </c>
      <c r="F9">
        <v>2.4</v>
      </c>
      <c r="G9">
        <v>0.27200000000000002</v>
      </c>
      <c r="H9">
        <v>6.2</v>
      </c>
      <c r="I9">
        <v>16.7</v>
      </c>
      <c r="J9">
        <v>23.7</v>
      </c>
      <c r="K9">
        <v>7.6969999999999997E-2</v>
      </c>
      <c r="L9">
        <v>532.59526174821121</v>
      </c>
      <c r="M9" s="27">
        <f t="shared" si="1"/>
        <v>92.305000000000007</v>
      </c>
      <c r="N9">
        <f t="shared" si="2"/>
        <v>1.3685784817980877</v>
      </c>
      <c r="O9">
        <f t="shared" si="3"/>
        <v>0.26931483046104598</v>
      </c>
      <c r="P9" s="28">
        <f t="shared" si="4"/>
        <v>143.43580262207593</v>
      </c>
      <c r="Q9">
        <f t="shared" si="5"/>
        <v>1.4956536270449488</v>
      </c>
      <c r="R9">
        <f t="shared" si="6"/>
        <v>1.2523000158408133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32.6632982</v>
      </c>
      <c r="F10">
        <v>2.4</v>
      </c>
      <c r="G10">
        <v>0.27200000000000002</v>
      </c>
      <c r="H10">
        <v>6.2</v>
      </c>
      <c r="I10">
        <v>16.7</v>
      </c>
      <c r="J10">
        <v>23.7</v>
      </c>
      <c r="K10">
        <v>7.6969999999999997E-2</v>
      </c>
      <c r="L10">
        <v>1252.6849972721282</v>
      </c>
      <c r="M10" s="27">
        <f t="shared" si="1"/>
        <v>30.263298200000001</v>
      </c>
      <c r="N10">
        <f t="shared" si="2"/>
        <v>1.1431642626622702</v>
      </c>
      <c r="O10">
        <f t="shared" si="3"/>
        <v>0.12523507542902068</v>
      </c>
      <c r="P10" s="28">
        <f t="shared" si="4"/>
        <v>156.88010012217754</v>
      </c>
      <c r="Q10">
        <f t="shared" si="5"/>
        <v>1.1872771300063507</v>
      </c>
      <c r="R10">
        <f t="shared" si="6"/>
        <v>1.1006903935066799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35.702632399999992</v>
      </c>
      <c r="F11">
        <v>2.4</v>
      </c>
      <c r="G11">
        <v>0.27200000000000002</v>
      </c>
      <c r="H11">
        <v>6.2</v>
      </c>
      <c r="I11">
        <v>16.7</v>
      </c>
      <c r="J11">
        <v>23.7</v>
      </c>
      <c r="K11">
        <v>7.6969999999999997E-2</v>
      </c>
      <c r="L11">
        <v>464.51493211050564</v>
      </c>
      <c r="M11" s="27">
        <f t="shared" si="1"/>
        <v>33.302632399999993</v>
      </c>
      <c r="N11">
        <f t="shared" si="2"/>
        <v>1.1574196507804562</v>
      </c>
      <c r="O11">
        <f t="shared" si="3"/>
        <v>0.13600913953232693</v>
      </c>
      <c r="P11" s="28">
        <f t="shared" si="4"/>
        <v>63.178276216267136</v>
      </c>
      <c r="Q11">
        <f t="shared" si="5"/>
        <v>1.2063056502933625</v>
      </c>
      <c r="R11">
        <f t="shared" si="6"/>
        <v>1.1105147751624722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41.5</v>
      </c>
      <c r="F12">
        <v>2.4</v>
      </c>
      <c r="G12">
        <v>0.27200000000000002</v>
      </c>
      <c r="H12">
        <v>6.2</v>
      </c>
      <c r="I12">
        <v>16.7</v>
      </c>
      <c r="J12">
        <v>23.7</v>
      </c>
      <c r="K12">
        <v>7.6969999999999997E-2</v>
      </c>
      <c r="L12">
        <v>768.32420564819358</v>
      </c>
      <c r="M12" s="27">
        <f t="shared" si="1"/>
        <v>39.1</v>
      </c>
      <c r="N12">
        <f t="shared" si="2"/>
        <v>1.1843342138566564</v>
      </c>
      <c r="O12">
        <f t="shared" si="3"/>
        <v>0.1556437462499643</v>
      </c>
      <c r="P12" s="28">
        <f t="shared" si="4"/>
        <v>119.58485770161283</v>
      </c>
      <c r="Q12">
        <f t="shared" si="5"/>
        <v>1.2424126793752162</v>
      </c>
      <c r="R12">
        <f t="shared" si="6"/>
        <v>1.1289707143175864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43.667000000000002</v>
      </c>
      <c r="F13">
        <v>2.4</v>
      </c>
      <c r="G13">
        <v>0.27200000000000002</v>
      </c>
      <c r="H13">
        <v>6.2</v>
      </c>
      <c r="I13">
        <v>16.7</v>
      </c>
      <c r="J13">
        <v>23.7</v>
      </c>
      <c r="K13">
        <v>7.6969999999999997E-2</v>
      </c>
      <c r="L13">
        <v>1323.8303636570097</v>
      </c>
      <c r="M13" s="27">
        <f t="shared" si="1"/>
        <v>41.267000000000003</v>
      </c>
      <c r="N13">
        <f t="shared" si="2"/>
        <v>1.1942236775895503</v>
      </c>
      <c r="O13">
        <f t="shared" si="3"/>
        <v>0.16263592929389578</v>
      </c>
      <c r="P13" s="28">
        <f t="shared" si="4"/>
        <v>215.30238142083377</v>
      </c>
      <c r="Q13">
        <f t="shared" si="5"/>
        <v>1.2557385414130018</v>
      </c>
      <c r="R13">
        <f t="shared" si="6"/>
        <v>1.1357222423950872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146.51</v>
      </c>
      <c r="F14">
        <v>2.4</v>
      </c>
      <c r="G14">
        <v>0.27200000000000002</v>
      </c>
      <c r="H14">
        <v>6.2</v>
      </c>
      <c r="I14">
        <v>16.7</v>
      </c>
      <c r="J14">
        <v>23.7</v>
      </c>
      <c r="K14">
        <v>7.6969999999999997E-2</v>
      </c>
      <c r="L14">
        <v>159.81932378522012</v>
      </c>
      <c r="M14" s="27">
        <f t="shared" si="1"/>
        <v>144.10999999999999</v>
      </c>
      <c r="N14">
        <f t="shared" si="2"/>
        <v>1.4548107019679002</v>
      </c>
      <c r="O14">
        <f t="shared" si="3"/>
        <v>0.31262534799385561</v>
      </c>
      <c r="P14" s="28">
        <f t="shared" si="4"/>
        <v>49.963571714497128</v>
      </c>
      <c r="Q14">
        <f t="shared" si="5"/>
        <v>1.6176223238507292</v>
      </c>
      <c r="R14">
        <f t="shared" si="6"/>
        <v>1.3083858619866811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108.81019255400379</v>
      </c>
      <c r="F15">
        <v>2.4</v>
      </c>
      <c r="G15">
        <v>0.27200000000000002</v>
      </c>
      <c r="H15">
        <v>6.2</v>
      </c>
      <c r="I15">
        <v>16.7</v>
      </c>
      <c r="J15">
        <v>23.7</v>
      </c>
      <c r="K15">
        <v>7.6969999999999997E-2</v>
      </c>
      <c r="L15">
        <v>858.25301315819274</v>
      </c>
      <c r="M15" s="27">
        <f t="shared" si="1"/>
        <v>106.41019255400379</v>
      </c>
      <c r="N15">
        <f t="shared" si="2"/>
        <v>1.3977940698050171</v>
      </c>
      <c r="O15">
        <f t="shared" si="3"/>
        <v>0.284587034956091</v>
      </c>
      <c r="P15" s="28">
        <f t="shared" si="4"/>
        <v>244.24768025682104</v>
      </c>
      <c r="Q15">
        <f t="shared" si="5"/>
        <v>1.5367400474045159</v>
      </c>
      <c r="R15">
        <f t="shared" si="6"/>
        <v>1.2714110398059844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138.49385074626863</v>
      </c>
      <c r="F16">
        <v>2.4</v>
      </c>
      <c r="G16">
        <v>0.27200000000000002</v>
      </c>
      <c r="H16">
        <v>6.2</v>
      </c>
      <c r="I16">
        <v>16.7</v>
      </c>
      <c r="J16">
        <v>23.7</v>
      </c>
      <c r="K16">
        <v>7.6969999999999997E-2</v>
      </c>
      <c r="L16">
        <v>454.19422509239934</v>
      </c>
      <c r="M16" s="27">
        <f t="shared" si="1"/>
        <v>136.09385074626863</v>
      </c>
      <c r="N16">
        <f t="shared" si="2"/>
        <v>1.4444807614964434</v>
      </c>
      <c r="O16">
        <f t="shared" si="3"/>
        <v>0.3077097136523807</v>
      </c>
      <c r="P16" s="28">
        <f t="shared" si="4"/>
        <v>139.75997494574713</v>
      </c>
      <c r="Q16">
        <f t="shared" si="5"/>
        <v>1.6029008810149272</v>
      </c>
      <c r="R16">
        <f t="shared" si="6"/>
        <v>1.3017178386053392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193.70499999999998</v>
      </c>
      <c r="F17">
        <v>2.4</v>
      </c>
      <c r="G17">
        <v>0.27200000000000002</v>
      </c>
      <c r="H17">
        <v>6.2</v>
      </c>
      <c r="I17">
        <v>16.7</v>
      </c>
      <c r="J17">
        <v>23.7</v>
      </c>
      <c r="K17">
        <v>7.6969999999999997E-2</v>
      </c>
      <c r="L17">
        <v>205.12805023121859</v>
      </c>
      <c r="M17" s="27">
        <f t="shared" si="1"/>
        <v>191.30499999999998</v>
      </c>
      <c r="N17">
        <f t="shared" si="2"/>
        <v>1.5047227119429596</v>
      </c>
      <c r="O17">
        <f t="shared" si="3"/>
        <v>0.33542572856579067</v>
      </c>
      <c r="P17" s="28">
        <f t="shared" si="4"/>
        <v>68.805225698086602</v>
      </c>
      <c r="Q17">
        <f t="shared" si="5"/>
        <v>1.6891676071025628</v>
      </c>
      <c r="R17">
        <f t="shared" si="6"/>
        <v>1.3404178663600774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102.10499999999999</v>
      </c>
      <c r="F18">
        <v>2.4</v>
      </c>
      <c r="G18">
        <v>0.27200000000000002</v>
      </c>
      <c r="H18">
        <v>6.2</v>
      </c>
      <c r="I18">
        <v>16.7</v>
      </c>
      <c r="J18">
        <v>23.7</v>
      </c>
      <c r="K18">
        <v>7.6969999999999997E-2</v>
      </c>
      <c r="L18">
        <v>795.63007098768128</v>
      </c>
      <c r="M18" s="27">
        <f t="shared" si="1"/>
        <v>99.704999999999984</v>
      </c>
      <c r="N18">
        <f t="shared" si="2"/>
        <v>1.3846425522380037</v>
      </c>
      <c r="O18">
        <f t="shared" si="3"/>
        <v>0.27779194826585696</v>
      </c>
      <c r="P18" s="28">
        <f t="shared" si="4"/>
        <v>221.01962751857005</v>
      </c>
      <c r="Q18">
        <f t="shared" si="5"/>
        <v>1.5182144409790805</v>
      </c>
      <c r="R18">
        <f t="shared" si="6"/>
        <v>1.2628222639166626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92.82</v>
      </c>
      <c r="F19">
        <v>2.4</v>
      </c>
      <c r="G19">
        <v>0.27200000000000002</v>
      </c>
      <c r="H19">
        <v>6.2</v>
      </c>
      <c r="I19">
        <v>16.7</v>
      </c>
      <c r="J19">
        <v>23.7</v>
      </c>
      <c r="K19">
        <v>7.6969999999999997E-2</v>
      </c>
      <c r="L19">
        <v>268.91388762150893</v>
      </c>
      <c r="M19" s="27">
        <f t="shared" si="1"/>
        <v>90.419999999999987</v>
      </c>
      <c r="N19">
        <f t="shared" si="2"/>
        <v>1.364194091399199</v>
      </c>
      <c r="O19">
        <f t="shared" si="3"/>
        <v>0.26696647764077308</v>
      </c>
      <c r="P19" s="28">
        <f t="shared" si="4"/>
        <v>71.790993367000937</v>
      </c>
      <c r="Q19">
        <f t="shared" si="5"/>
        <v>1.4895090403227718</v>
      </c>
      <c r="R19">
        <f t="shared" si="6"/>
        <v>1.2494221039472229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35.83</v>
      </c>
      <c r="F20">
        <v>2.4</v>
      </c>
      <c r="G20">
        <v>0.27200000000000002</v>
      </c>
      <c r="H20">
        <v>6.2</v>
      </c>
      <c r="I20">
        <v>16.7</v>
      </c>
      <c r="J20">
        <v>23.7</v>
      </c>
      <c r="K20">
        <v>7.6969999999999997E-2</v>
      </c>
      <c r="L20">
        <v>815.9388437313346</v>
      </c>
      <c r="M20" s="27">
        <f t="shared" si="1"/>
        <v>33.43</v>
      </c>
      <c r="N20">
        <f t="shared" si="2"/>
        <v>1.1580158182353619</v>
      </c>
      <c r="O20">
        <f t="shared" si="3"/>
        <v>0.13645393762941316</v>
      </c>
      <c r="P20" s="28">
        <f t="shared" si="4"/>
        <v>111.33806809193102</v>
      </c>
      <c r="Q20">
        <f t="shared" si="5"/>
        <v>1.2071028839218305</v>
      </c>
      <c r="R20">
        <f t="shared" si="6"/>
        <v>1.110924887302444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67.775000000000006</v>
      </c>
      <c r="F21">
        <v>2.4</v>
      </c>
      <c r="G21">
        <v>0.27200000000000002</v>
      </c>
      <c r="H21">
        <v>6.2</v>
      </c>
      <c r="I21">
        <v>16.7</v>
      </c>
      <c r="J21">
        <v>23.7</v>
      </c>
      <c r="K21">
        <v>7.6969999999999997E-2</v>
      </c>
      <c r="L21">
        <v>12332.558949418559</v>
      </c>
      <c r="M21" s="27">
        <f t="shared" si="1"/>
        <v>65.375</v>
      </c>
      <c r="N21">
        <f t="shared" si="2"/>
        <v>1.291905385405836</v>
      </c>
      <c r="O21">
        <f t="shared" si="3"/>
        <v>0.22594950737366695</v>
      </c>
      <c r="P21" s="28">
        <f t="shared" si="4"/>
        <v>2786.5356192778308</v>
      </c>
      <c r="Q21">
        <f t="shared" si="5"/>
        <v>1.3890137521196468</v>
      </c>
      <c r="R21">
        <f t="shared" si="6"/>
        <v>1.201586033467029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67</v>
      </c>
      <c r="F22">
        <v>2.4</v>
      </c>
      <c r="G22">
        <v>0.27200000000000002</v>
      </c>
      <c r="H22">
        <v>6.2</v>
      </c>
      <c r="I22">
        <v>16.7</v>
      </c>
      <c r="J22">
        <v>23.7</v>
      </c>
      <c r="K22">
        <v>7.6969999999999997E-2</v>
      </c>
      <c r="L22">
        <v>246.89920811722683</v>
      </c>
      <c r="M22" s="27">
        <f t="shared" si="1"/>
        <v>64.599999999999994</v>
      </c>
      <c r="N22">
        <f t="shared" si="2"/>
        <v>1.2891956668382303</v>
      </c>
      <c r="O22">
        <f t="shared" si="3"/>
        <v>0.22432255574321511</v>
      </c>
      <c r="P22" s="28">
        <f t="shared" si="4"/>
        <v>55.385061375832287</v>
      </c>
      <c r="Q22">
        <f t="shared" si="5"/>
        <v>1.3852770347968975</v>
      </c>
      <c r="R22">
        <f t="shared" si="6"/>
        <v>1.1997784021866407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58.88</v>
      </c>
      <c r="F23">
        <v>2.4</v>
      </c>
      <c r="G23">
        <v>0.27200000000000002</v>
      </c>
      <c r="H23">
        <v>6.2</v>
      </c>
      <c r="I23">
        <v>16.7</v>
      </c>
      <c r="J23">
        <v>23.7</v>
      </c>
      <c r="K23">
        <v>7.6969999999999997E-2</v>
      </c>
      <c r="L23">
        <v>1553.8513844484155</v>
      </c>
      <c r="M23" s="27">
        <f t="shared" si="1"/>
        <v>56.480000000000004</v>
      </c>
      <c r="N23">
        <f t="shared" si="2"/>
        <v>1.2589791011835278</v>
      </c>
      <c r="O23">
        <f t="shared" si="3"/>
        <v>0.20570563954562032</v>
      </c>
      <c r="P23" s="28">
        <f t="shared" si="4"/>
        <v>319.63599279680886</v>
      </c>
      <c r="Q23">
        <f t="shared" si="5"/>
        <v>1.3437595262756998</v>
      </c>
      <c r="R23">
        <f t="shared" si="6"/>
        <v>1.1795476394573907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66.72</v>
      </c>
      <c r="F24">
        <v>2.4</v>
      </c>
      <c r="G24">
        <v>0.27200000000000002</v>
      </c>
      <c r="H24">
        <v>6.2</v>
      </c>
      <c r="I24">
        <v>16.7</v>
      </c>
      <c r="J24">
        <v>23.7</v>
      </c>
      <c r="K24">
        <v>7.6969999999999997E-2</v>
      </c>
      <c r="L24">
        <v>2494.9901663257392</v>
      </c>
      <c r="M24" s="27">
        <f t="shared" si="1"/>
        <v>64.319999999999993</v>
      </c>
      <c r="N24">
        <f t="shared" si="2"/>
        <v>1.2882091801670104</v>
      </c>
      <c r="O24">
        <f t="shared" si="3"/>
        <v>0.22372855635887129</v>
      </c>
      <c r="P24" s="28">
        <f t="shared" si="4"/>
        <v>558.20054804163783</v>
      </c>
      <c r="Q24">
        <f t="shared" si="5"/>
        <v>1.3839172155692332</v>
      </c>
      <c r="R24">
        <f t="shared" si="6"/>
        <v>1.1991200580476786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35.33</v>
      </c>
      <c r="F25">
        <v>2.4</v>
      </c>
      <c r="G25">
        <v>0.27200000000000002</v>
      </c>
      <c r="H25">
        <v>6.2</v>
      </c>
      <c r="I25">
        <v>16.7</v>
      </c>
      <c r="J25">
        <v>23.7</v>
      </c>
      <c r="K25">
        <v>7.6969999999999997E-2</v>
      </c>
      <c r="L25">
        <v>1156.6675130972449</v>
      </c>
      <c r="M25" s="27">
        <f t="shared" si="1"/>
        <v>32.93</v>
      </c>
      <c r="N25">
        <f t="shared" si="2"/>
        <v>1.1556747027125072</v>
      </c>
      <c r="O25">
        <f t="shared" si="3"/>
        <v>0.13470460359400441</v>
      </c>
      <c r="P25" s="28">
        <f t="shared" si="4"/>
        <v>155.80843884182727</v>
      </c>
      <c r="Q25">
        <f t="shared" si="5"/>
        <v>1.2039728609490619</v>
      </c>
      <c r="R25">
        <f t="shared" si="6"/>
        <v>1.109314056661405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36.4</v>
      </c>
      <c r="F26">
        <v>2.4</v>
      </c>
      <c r="G26">
        <v>0.27200000000000002</v>
      </c>
      <c r="H26">
        <v>6.2</v>
      </c>
      <c r="I26">
        <v>16.7</v>
      </c>
      <c r="J26">
        <v>23.7</v>
      </c>
      <c r="K26">
        <v>7.6969999999999997E-2</v>
      </c>
      <c r="L26">
        <v>44.631789511625904</v>
      </c>
      <c r="M26" s="27">
        <f t="shared" si="1"/>
        <v>34</v>
      </c>
      <c r="N26">
        <f t="shared" si="2"/>
        <v>1.1606819786893201</v>
      </c>
      <c r="O26">
        <f t="shared" si="3"/>
        <v>0.13843755795258184</v>
      </c>
      <c r="P26" s="28">
        <f t="shared" si="4"/>
        <v>6.1787159470431456</v>
      </c>
      <c r="Q26">
        <f t="shared" si="5"/>
        <v>1.2106696665390919</v>
      </c>
      <c r="R26">
        <f t="shared" si="6"/>
        <v>1.1127582468513557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55.59</v>
      </c>
      <c r="F27">
        <v>2.4</v>
      </c>
      <c r="G27">
        <v>0.27200000000000002</v>
      </c>
      <c r="H27">
        <v>6.2</v>
      </c>
      <c r="I27">
        <v>16.7</v>
      </c>
      <c r="J27">
        <v>23.7</v>
      </c>
      <c r="K27">
        <v>7.6969999999999997E-2</v>
      </c>
      <c r="L27">
        <v>7840.3045223198878</v>
      </c>
      <c r="M27" s="27">
        <f t="shared" si="1"/>
        <v>53.190000000000005</v>
      </c>
      <c r="N27">
        <f t="shared" si="2"/>
        <v>1.2458097013882918</v>
      </c>
      <c r="O27">
        <f t="shared" si="3"/>
        <v>0.19730918864604208</v>
      </c>
      <c r="P27" s="28">
        <f t="shared" si="4"/>
        <v>1546.9641240368317</v>
      </c>
      <c r="Q27">
        <f t="shared" si="5"/>
        <v>1.3257524441303388</v>
      </c>
      <c r="R27">
        <f t="shared" si="6"/>
        <v>1.1706874982163709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47.135000000000005</v>
      </c>
      <c r="F28">
        <v>2.4</v>
      </c>
      <c r="G28">
        <v>0.27200000000000002</v>
      </c>
      <c r="H28">
        <v>6.2</v>
      </c>
      <c r="I28">
        <v>16.7</v>
      </c>
      <c r="J28">
        <v>23.7</v>
      </c>
      <c r="K28">
        <v>7.6969999999999997E-2</v>
      </c>
      <c r="L28">
        <v>2057.6771394086509</v>
      </c>
      <c r="M28" s="27">
        <f t="shared" si="1"/>
        <v>44.735000000000007</v>
      </c>
      <c r="N28">
        <f t="shared" si="2"/>
        <v>1.2097723902487838</v>
      </c>
      <c r="O28">
        <f t="shared" si="3"/>
        <v>0.17339822923686093</v>
      </c>
      <c r="P28" s="28">
        <f t="shared" si="4"/>
        <v>356.79757231462952</v>
      </c>
      <c r="Q28">
        <f t="shared" si="5"/>
        <v>1.2767532810476208</v>
      </c>
      <c r="R28">
        <f t="shared" si="6"/>
        <v>1.1463054436072113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59.825000000000003</v>
      </c>
      <c r="F29">
        <v>2.4</v>
      </c>
      <c r="G29">
        <v>0.27200000000000002</v>
      </c>
      <c r="H29">
        <v>6.2</v>
      </c>
      <c r="I29">
        <v>16.7</v>
      </c>
      <c r="J29">
        <v>23.7</v>
      </c>
      <c r="K29">
        <v>7.6969999999999997E-2</v>
      </c>
      <c r="L29">
        <v>1747.7576394966513</v>
      </c>
      <c r="M29" s="27">
        <f t="shared" si="1"/>
        <v>57.425000000000004</v>
      </c>
      <c r="N29">
        <f t="shared" si="2"/>
        <v>1.2626652670745033</v>
      </c>
      <c r="O29">
        <f t="shared" si="3"/>
        <v>0.20802446533044994</v>
      </c>
      <c r="P29" s="28">
        <f t="shared" si="4"/>
        <v>363.57634848350017</v>
      </c>
      <c r="Q29">
        <f t="shared" si="5"/>
        <v>1.3488093573572084</v>
      </c>
      <c r="R29">
        <f t="shared" si="6"/>
        <v>1.1820229211637194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43.995000000000005</v>
      </c>
      <c r="F30">
        <v>2.4</v>
      </c>
      <c r="G30">
        <v>0.27200000000000002</v>
      </c>
      <c r="H30">
        <v>6.2</v>
      </c>
      <c r="I30">
        <v>16.7</v>
      </c>
      <c r="J30">
        <v>23.7</v>
      </c>
      <c r="K30">
        <v>7.6969999999999997E-2</v>
      </c>
      <c r="L30">
        <v>1253.3211096003572</v>
      </c>
      <c r="M30" s="27">
        <f t="shared" si="1"/>
        <v>41.595000000000006</v>
      </c>
      <c r="N30">
        <f t="shared" si="2"/>
        <v>1.1957098226135454</v>
      </c>
      <c r="O30">
        <f t="shared" si="3"/>
        <v>0.16367668719637091</v>
      </c>
      <c r="P30" s="28">
        <f t="shared" si="4"/>
        <v>205.13944721266617</v>
      </c>
      <c r="Q30">
        <f t="shared" si="5"/>
        <v>1.2577437999154479</v>
      </c>
      <c r="R30">
        <f t="shared" si="6"/>
        <v>1.1367354623339265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35.773499999999999</v>
      </c>
      <c r="F31">
        <v>2.4</v>
      </c>
      <c r="G31">
        <v>0.27200000000000002</v>
      </c>
      <c r="H31">
        <v>6.2</v>
      </c>
      <c r="I31">
        <v>16.7</v>
      </c>
      <c r="J31">
        <v>23.7</v>
      </c>
      <c r="K31">
        <v>7.6969999999999997E-2</v>
      </c>
      <c r="L31">
        <v>4650.832434497951</v>
      </c>
      <c r="M31" s="27">
        <f t="shared" si="1"/>
        <v>33.3735</v>
      </c>
      <c r="N31">
        <f t="shared" si="2"/>
        <v>1.1577513769760122</v>
      </c>
      <c r="O31">
        <f t="shared" si="3"/>
        <v>0.13625669561978906</v>
      </c>
      <c r="P31" s="28">
        <f t="shared" si="4"/>
        <v>633.70705940602988</v>
      </c>
      <c r="Q31">
        <f t="shared" si="5"/>
        <v>1.2067492416524823</v>
      </c>
      <c r="R31">
        <f t="shared" si="6"/>
        <v>1.110742981743555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36</v>
      </c>
      <c r="F32">
        <v>2.4</v>
      </c>
      <c r="G32">
        <v>0.27200000000000002</v>
      </c>
      <c r="H32">
        <v>6.2</v>
      </c>
      <c r="I32">
        <v>16.7</v>
      </c>
      <c r="J32">
        <v>23.7</v>
      </c>
      <c r="K32">
        <v>7.6969999999999997E-2</v>
      </c>
      <c r="L32">
        <v>866.86701721056079</v>
      </c>
      <c r="M32" s="27">
        <f t="shared" si="1"/>
        <v>33.6</v>
      </c>
      <c r="N32">
        <f t="shared" si="2"/>
        <v>1.1588113103283042</v>
      </c>
      <c r="O32">
        <f t="shared" si="3"/>
        <v>0.13704673825051913</v>
      </c>
      <c r="P32" s="28">
        <f t="shared" si="4"/>
        <v>118.80129720566399</v>
      </c>
      <c r="Q32">
        <f t="shared" si="5"/>
        <v>1.2081668482184087</v>
      </c>
      <c r="R32">
        <f t="shared" si="6"/>
        <v>1.111472024683503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47.637500000000003</v>
      </c>
      <c r="F33">
        <v>2.4</v>
      </c>
      <c r="G33">
        <v>0.27200000000000002</v>
      </c>
      <c r="H33">
        <v>6.2</v>
      </c>
      <c r="I33">
        <v>16.7</v>
      </c>
      <c r="J33">
        <v>23.7</v>
      </c>
      <c r="K33">
        <v>7.6969999999999997E-2</v>
      </c>
      <c r="L33">
        <v>4391.8827299132881</v>
      </c>
      <c r="M33" s="27">
        <f t="shared" si="1"/>
        <v>45.237500000000004</v>
      </c>
      <c r="N33">
        <f t="shared" si="2"/>
        <v>1.2119927891725417</v>
      </c>
      <c r="O33">
        <f t="shared" si="3"/>
        <v>0.17491258286880945</v>
      </c>
      <c r="P33" s="28">
        <f t="shared" si="4"/>
        <v>768.19555194605107</v>
      </c>
      <c r="Q33">
        <f t="shared" si="5"/>
        <v>1.2797605081582824</v>
      </c>
      <c r="R33">
        <f t="shared" si="6"/>
        <v>1.1478136039063949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P3" sqref="P3:P33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95</v>
      </c>
      <c r="M2" t="s">
        <v>103</v>
      </c>
      <c r="N2" t="s">
        <v>98</v>
      </c>
      <c r="O2" t="s">
        <v>101</v>
      </c>
      <c r="P2" t="s">
        <v>102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</f>
        <v>63.8</v>
      </c>
      <c r="F3">
        <v>2.4</v>
      </c>
      <c r="G3">
        <v>0.251</v>
      </c>
      <c r="H3">
        <v>6.5</v>
      </c>
      <c r="I3">
        <v>2.5</v>
      </c>
      <c r="J3">
        <v>32</v>
      </c>
      <c r="K3">
        <v>6.762E-2</v>
      </c>
      <c r="L3">
        <v>1776.9519569261693</v>
      </c>
      <c r="M3" s="27">
        <f>E3-F3</f>
        <v>61.4</v>
      </c>
      <c r="N3">
        <f>EXP(G3*LOG(M3/H3+1)/(1+EXP(-(M3-I3)/J3)))</f>
        <v>1.2469804497524022</v>
      </c>
      <c r="O3">
        <f>(N3-1)/N3</f>
        <v>0.19806280828335529</v>
      </c>
      <c r="P3" s="28">
        <f>O3*L3</f>
        <v>351.9480947734009</v>
      </c>
      <c r="Q3">
        <f>EXP((G3+K3)*LOG(M3/H3+1)/(1+EXP(-(M3-I3)/J3)))</f>
        <v>1.3233796803456028</v>
      </c>
      <c r="R3">
        <f>EXP((G3-K3)*LOG(M3/H3+1)/(1+EXP(-(M3-I3)/J3)))</f>
        <v>1.1749917768562252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</f>
        <v>121.34189680223665</v>
      </c>
      <c r="F4">
        <v>2.4</v>
      </c>
      <c r="G4">
        <v>0.251</v>
      </c>
      <c r="H4">
        <v>6.5</v>
      </c>
      <c r="I4">
        <v>2.5</v>
      </c>
      <c r="J4">
        <v>32</v>
      </c>
      <c r="K4">
        <v>6.762E-2</v>
      </c>
      <c r="L4">
        <v>4392.8875798728368</v>
      </c>
      <c r="M4" s="27">
        <f t="shared" ref="M4:M33" si="1">E4-F4</f>
        <v>118.94189680223664</v>
      </c>
      <c r="N4">
        <f t="shared" ref="N4:N33" si="2">EXP(G4*LOG(M4/H4+1)/(1+EXP(-(M4-I4)/J4)))</f>
        <v>1.3694431029939422</v>
      </c>
      <c r="O4">
        <f t="shared" ref="O4:O33" si="3">(N4-1)/N4</f>
        <v>0.26977616097101659</v>
      </c>
      <c r="P4" s="28">
        <f t="shared" ref="P4:P33" si="4">O4*L4</f>
        <v>1185.0963468753539</v>
      </c>
      <c r="Q4">
        <f t="shared" ref="Q4:Q33" si="5">EXP((G4+K4)*LOG(M4/H4+1)/(1+EXP(-(M4-I4)/J4)))</f>
        <v>1.4904907022645908</v>
      </c>
      <c r="R4">
        <f t="shared" ref="R4:R33" si="6">EXP((G4-K4)*LOG(M4/H4+1)/(1+EXP(-(M4-I4)/J4)))</f>
        <v>1.2582261730907207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41.796398412698416</v>
      </c>
      <c r="F5">
        <v>2.4</v>
      </c>
      <c r="G5">
        <v>0.251</v>
      </c>
      <c r="H5">
        <v>6.5</v>
      </c>
      <c r="I5">
        <v>2.5</v>
      </c>
      <c r="J5">
        <v>32</v>
      </c>
      <c r="K5">
        <v>6.762E-2</v>
      </c>
      <c r="L5">
        <v>365.02575727618222</v>
      </c>
      <c r="M5" s="27">
        <f t="shared" si="1"/>
        <v>39.396398412698417</v>
      </c>
      <c r="N5">
        <f t="shared" si="2"/>
        <v>1.1757925996810232</v>
      </c>
      <c r="O5">
        <f t="shared" si="3"/>
        <v>0.14950987081285713</v>
      </c>
      <c r="P5" s="28">
        <f t="shared" si="4"/>
        <v>54.574953813727348</v>
      </c>
      <c r="Q5">
        <f t="shared" si="5"/>
        <v>1.2282251532569424</v>
      </c>
      <c r="R5">
        <f t="shared" si="6"/>
        <v>1.125598375671309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71.988647342995193</v>
      </c>
      <c r="F6">
        <v>2.4</v>
      </c>
      <c r="G6">
        <v>0.251</v>
      </c>
      <c r="H6">
        <v>6.5</v>
      </c>
      <c r="I6">
        <v>2.5</v>
      </c>
      <c r="J6">
        <v>32</v>
      </c>
      <c r="K6">
        <v>6.762E-2</v>
      </c>
      <c r="L6">
        <v>725.30279187360657</v>
      </c>
      <c r="M6" s="27">
        <f t="shared" si="1"/>
        <v>69.588647342995188</v>
      </c>
      <c r="N6">
        <f t="shared" si="2"/>
        <v>1.2697534051166279</v>
      </c>
      <c r="O6">
        <f t="shared" si="3"/>
        <v>0.21244550637125548</v>
      </c>
      <c r="P6" s="28">
        <f t="shared" si="4"/>
        <v>154.08731889207368</v>
      </c>
      <c r="Q6">
        <f t="shared" si="5"/>
        <v>1.3541339816029201</v>
      </c>
      <c r="R6">
        <f t="shared" si="6"/>
        <v>1.1906308620191228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67.72</v>
      </c>
      <c r="F7">
        <v>2.4</v>
      </c>
      <c r="G7">
        <v>0.251</v>
      </c>
      <c r="H7">
        <v>6.5</v>
      </c>
      <c r="I7">
        <v>2.5</v>
      </c>
      <c r="J7">
        <v>32</v>
      </c>
      <c r="K7">
        <v>6.762E-2</v>
      </c>
      <c r="L7">
        <v>892.5316443529091</v>
      </c>
      <c r="M7" s="27">
        <f t="shared" si="1"/>
        <v>65.319999999999993</v>
      </c>
      <c r="N7">
        <f t="shared" si="2"/>
        <v>1.2581365600934615</v>
      </c>
      <c r="O7">
        <f t="shared" si="3"/>
        <v>0.20517372142359944</v>
      </c>
      <c r="P7" s="28">
        <f t="shared" si="4"/>
        <v>183.1240389602109</v>
      </c>
      <c r="Q7">
        <f t="shared" si="5"/>
        <v>1.3384269897387213</v>
      </c>
      <c r="R7">
        <f t="shared" si="6"/>
        <v>1.1826626450149613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89.984999999999999</v>
      </c>
      <c r="F8">
        <v>2.4</v>
      </c>
      <c r="G8">
        <v>0.251</v>
      </c>
      <c r="H8">
        <v>6.5</v>
      </c>
      <c r="I8">
        <v>2.5</v>
      </c>
      <c r="J8">
        <v>32</v>
      </c>
      <c r="K8">
        <v>6.762E-2</v>
      </c>
      <c r="L8">
        <v>5726.6042210191781</v>
      </c>
      <c r="M8" s="27">
        <f t="shared" si="1"/>
        <v>87.584999999999994</v>
      </c>
      <c r="N8">
        <f t="shared" si="2"/>
        <v>1.3129128844153417</v>
      </c>
      <c r="O8">
        <f t="shared" si="3"/>
        <v>0.2383348416560678</v>
      </c>
      <c r="P8" s="28">
        <f t="shared" si="4"/>
        <v>1364.8493102435752</v>
      </c>
      <c r="Q8">
        <f t="shared" si="5"/>
        <v>1.4128268740300416</v>
      </c>
      <c r="R8">
        <f t="shared" si="6"/>
        <v>1.2200647324515426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94.705000000000013</v>
      </c>
      <c r="F9">
        <v>2.4</v>
      </c>
      <c r="G9">
        <v>0.251</v>
      </c>
      <c r="H9">
        <v>6.5</v>
      </c>
      <c r="I9">
        <v>2.5</v>
      </c>
      <c r="J9">
        <v>32</v>
      </c>
      <c r="K9">
        <v>6.762E-2</v>
      </c>
      <c r="L9">
        <v>1973.1749669324886</v>
      </c>
      <c r="M9" s="27">
        <f t="shared" si="1"/>
        <v>92.305000000000007</v>
      </c>
      <c r="N9">
        <f t="shared" si="2"/>
        <v>1.32279317631729</v>
      </c>
      <c r="O9">
        <f t="shared" si="3"/>
        <v>0.24402392006281687</v>
      </c>
      <c r="P9" s="28">
        <f t="shared" si="4"/>
        <v>481.50189040068489</v>
      </c>
      <c r="Q9">
        <f t="shared" si="5"/>
        <v>1.4263370603344383</v>
      </c>
      <c r="R9">
        <f t="shared" si="6"/>
        <v>1.2267659839822904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32.6632982</v>
      </c>
      <c r="F10">
        <v>2.4</v>
      </c>
      <c r="G10">
        <v>0.251</v>
      </c>
      <c r="H10">
        <v>6.5</v>
      </c>
      <c r="I10">
        <v>2.5</v>
      </c>
      <c r="J10">
        <v>32</v>
      </c>
      <c r="K10">
        <v>6.762E-2</v>
      </c>
      <c r="L10">
        <v>664.7515299647672</v>
      </c>
      <c r="M10" s="27">
        <f t="shared" si="1"/>
        <v>30.263298200000001</v>
      </c>
      <c r="N10">
        <f t="shared" si="2"/>
        <v>1.1422689057960347</v>
      </c>
      <c r="O10">
        <f t="shared" si="3"/>
        <v>0.12454939907244436</v>
      </c>
      <c r="P10" s="28">
        <f t="shared" si="4"/>
        <v>82.794403589599753</v>
      </c>
      <c r="Q10">
        <f t="shared" si="5"/>
        <v>1.1839443455991583</v>
      </c>
      <c r="R10">
        <f t="shared" si="6"/>
        <v>1.1020604625533827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35.702632399999992</v>
      </c>
      <c r="F11">
        <v>2.4</v>
      </c>
      <c r="G11">
        <v>0.251</v>
      </c>
      <c r="H11">
        <v>6.5</v>
      </c>
      <c r="I11">
        <v>2.5</v>
      </c>
      <c r="J11">
        <v>32</v>
      </c>
      <c r="K11">
        <v>6.762E-2</v>
      </c>
      <c r="L11">
        <v>246.5001277131596</v>
      </c>
      <c r="M11" s="27">
        <f t="shared" si="1"/>
        <v>33.302632399999993</v>
      </c>
      <c r="N11">
        <f t="shared" si="2"/>
        <v>1.1536664620492481</v>
      </c>
      <c r="O11">
        <f t="shared" si="3"/>
        <v>0.13319834380579254</v>
      </c>
      <c r="P11" s="28">
        <f t="shared" si="4"/>
        <v>32.833408759309201</v>
      </c>
      <c r="Q11">
        <f t="shared" si="5"/>
        <v>1.1989604022968239</v>
      </c>
      <c r="R11">
        <f t="shared" si="6"/>
        <v>1.1100836217005685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41.5</v>
      </c>
      <c r="F12">
        <v>2.4</v>
      </c>
      <c r="G12">
        <v>0.251</v>
      </c>
      <c r="H12">
        <v>6.5</v>
      </c>
      <c r="I12">
        <v>2.5</v>
      </c>
      <c r="J12">
        <v>32</v>
      </c>
      <c r="K12">
        <v>6.762E-2</v>
      </c>
      <c r="L12">
        <v>1051.1869664907952</v>
      </c>
      <c r="M12" s="27">
        <f t="shared" si="1"/>
        <v>39.1</v>
      </c>
      <c r="N12">
        <f t="shared" si="2"/>
        <v>1.174739124062528</v>
      </c>
      <c r="O12">
        <f t="shared" si="3"/>
        <v>0.14874717329430423</v>
      </c>
      <c r="P12" s="28">
        <f t="shared" si="4"/>
        <v>156.36108986932027</v>
      </c>
      <c r="Q12">
        <f t="shared" si="5"/>
        <v>1.2268284033969818</v>
      </c>
      <c r="R12">
        <f t="shared" si="6"/>
        <v>1.1248614767819702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43.667000000000002</v>
      </c>
      <c r="F13">
        <v>2.4</v>
      </c>
      <c r="G13">
        <v>0.251</v>
      </c>
      <c r="H13">
        <v>6.5</v>
      </c>
      <c r="I13">
        <v>2.5</v>
      </c>
      <c r="J13">
        <v>32</v>
      </c>
      <c r="K13">
        <v>6.762E-2</v>
      </c>
      <c r="L13">
        <v>1811.2057564905253</v>
      </c>
      <c r="M13" s="27">
        <f t="shared" si="1"/>
        <v>41.267000000000003</v>
      </c>
      <c r="N13">
        <f t="shared" si="2"/>
        <v>1.1823864073934685</v>
      </c>
      <c r="O13">
        <f t="shared" si="3"/>
        <v>0.15425279439361386</v>
      </c>
      <c r="P13" s="28">
        <f t="shared" si="4"/>
        <v>279.38354916046285</v>
      </c>
      <c r="Q13">
        <f t="shared" si="5"/>
        <v>1.2369751995421572</v>
      </c>
      <c r="R13">
        <f t="shared" si="6"/>
        <v>1.1302066661532828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146.51</v>
      </c>
      <c r="F14">
        <v>2.4</v>
      </c>
      <c r="G14">
        <v>0.251</v>
      </c>
      <c r="H14">
        <v>6.5</v>
      </c>
      <c r="I14">
        <v>2.5</v>
      </c>
      <c r="J14">
        <v>32</v>
      </c>
      <c r="K14">
        <v>6.762E-2</v>
      </c>
      <c r="L14">
        <v>497.49097274509774</v>
      </c>
      <c r="M14" s="27">
        <f t="shared" si="1"/>
        <v>144.10999999999999</v>
      </c>
      <c r="N14">
        <f t="shared" si="2"/>
        <v>1.4029083588305098</v>
      </c>
      <c r="O14">
        <f t="shared" si="3"/>
        <v>0.28719506608855166</v>
      </c>
      <c r="P14" s="28">
        <f t="shared" si="4"/>
        <v>142.8769527959862</v>
      </c>
      <c r="Q14">
        <f t="shared" si="5"/>
        <v>1.5368778395934599</v>
      </c>
      <c r="R14">
        <f t="shared" si="6"/>
        <v>1.2806169837136416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108.81019255400379</v>
      </c>
      <c r="F15">
        <v>2.4</v>
      </c>
      <c r="G15">
        <v>0.251</v>
      </c>
      <c r="H15">
        <v>6.5</v>
      </c>
      <c r="I15">
        <v>2.5</v>
      </c>
      <c r="J15">
        <v>32</v>
      </c>
      <c r="K15">
        <v>6.762E-2</v>
      </c>
      <c r="L15">
        <v>2936.3982582300669</v>
      </c>
      <c r="M15" s="27">
        <f t="shared" si="1"/>
        <v>106.41019255400379</v>
      </c>
      <c r="N15">
        <f t="shared" si="2"/>
        <v>1.3492480155895077</v>
      </c>
      <c r="O15">
        <f t="shared" si="3"/>
        <v>0.25884641782253481</v>
      </c>
      <c r="P15" s="28">
        <f t="shared" si="4"/>
        <v>760.0761704431834</v>
      </c>
      <c r="Q15">
        <f t="shared" si="5"/>
        <v>1.4626446490168974</v>
      </c>
      <c r="R15">
        <f t="shared" si="6"/>
        <v>1.244642852107541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138.49385074626863</v>
      </c>
      <c r="F16">
        <v>2.4</v>
      </c>
      <c r="G16">
        <v>0.251</v>
      </c>
      <c r="H16">
        <v>6.5</v>
      </c>
      <c r="I16">
        <v>2.5</v>
      </c>
      <c r="J16">
        <v>32</v>
      </c>
      <c r="K16">
        <v>6.762E-2</v>
      </c>
      <c r="L16">
        <v>1553.9649858632658</v>
      </c>
      <c r="M16" s="27">
        <f t="shared" si="1"/>
        <v>136.09385074626863</v>
      </c>
      <c r="N16">
        <f t="shared" si="2"/>
        <v>1.3931112891574569</v>
      </c>
      <c r="O16">
        <f t="shared" si="3"/>
        <v>0.28218225795529056</v>
      </c>
      <c r="P16" s="28">
        <f t="shared" si="4"/>
        <v>438.50134849435756</v>
      </c>
      <c r="Q16">
        <f t="shared" si="5"/>
        <v>1.5232666483685906</v>
      </c>
      <c r="R16">
        <f t="shared" si="6"/>
        <v>1.2740770409806403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193.70499999999998</v>
      </c>
      <c r="F17">
        <v>2.4</v>
      </c>
      <c r="G17">
        <v>0.251</v>
      </c>
      <c r="H17">
        <v>6.5</v>
      </c>
      <c r="I17">
        <v>2.5</v>
      </c>
      <c r="J17">
        <v>32</v>
      </c>
      <c r="K17">
        <v>6.762E-2</v>
      </c>
      <c r="L17">
        <v>701.81827523867628</v>
      </c>
      <c r="M17" s="27">
        <f t="shared" si="1"/>
        <v>191.30499999999998</v>
      </c>
      <c r="N17">
        <f t="shared" si="2"/>
        <v>1.4496139962065493</v>
      </c>
      <c r="O17">
        <f t="shared" si="3"/>
        <v>0.3101611859316552</v>
      </c>
      <c r="P17" s="28">
        <f t="shared" si="4"/>
        <v>217.67678855653665</v>
      </c>
      <c r="Q17">
        <f t="shared" si="5"/>
        <v>1.6021167037180393</v>
      </c>
      <c r="R17">
        <f t="shared" si="6"/>
        <v>1.3116277566554533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102.10499999999999</v>
      </c>
      <c r="F18">
        <v>2.4</v>
      </c>
      <c r="G18">
        <v>0.251</v>
      </c>
      <c r="H18">
        <v>6.5</v>
      </c>
      <c r="I18">
        <v>2.5</v>
      </c>
      <c r="J18">
        <v>32</v>
      </c>
      <c r="K18">
        <v>6.762E-2</v>
      </c>
      <c r="L18">
        <v>1155.2367586327509</v>
      </c>
      <c r="M18" s="27">
        <f t="shared" si="1"/>
        <v>99.704999999999984</v>
      </c>
      <c r="N18">
        <f t="shared" si="2"/>
        <v>1.3372138848932578</v>
      </c>
      <c r="O18">
        <f t="shared" si="3"/>
        <v>0.25217647580751501</v>
      </c>
      <c r="P18" s="28">
        <f t="shared" si="4"/>
        <v>291.32353451530395</v>
      </c>
      <c r="Q18">
        <f t="shared" si="5"/>
        <v>1.4461045596400153</v>
      </c>
      <c r="R18">
        <f t="shared" si="6"/>
        <v>1.2365226027614822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92.82</v>
      </c>
      <c r="F19">
        <v>2.4</v>
      </c>
      <c r="G19">
        <v>0.251</v>
      </c>
      <c r="H19">
        <v>6.5</v>
      </c>
      <c r="I19">
        <v>2.5</v>
      </c>
      <c r="J19">
        <v>32</v>
      </c>
      <c r="K19">
        <v>6.762E-2</v>
      </c>
      <c r="L19">
        <v>319.19786955281154</v>
      </c>
      <c r="M19" s="27">
        <f t="shared" si="1"/>
        <v>90.419999999999987</v>
      </c>
      <c r="N19">
        <f t="shared" si="2"/>
        <v>1.318913703098213</v>
      </c>
      <c r="O19">
        <f t="shared" si="3"/>
        <v>0.24180028029814551</v>
      </c>
      <c r="P19" s="28">
        <f t="shared" si="4"/>
        <v>77.182134328440725</v>
      </c>
      <c r="Q19">
        <f t="shared" si="5"/>
        <v>1.4210290645915378</v>
      </c>
      <c r="R19">
        <f t="shared" si="6"/>
        <v>1.2241363667816709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35.83</v>
      </c>
      <c r="F20">
        <v>2.4</v>
      </c>
      <c r="G20">
        <v>0.251</v>
      </c>
      <c r="H20">
        <v>6.5</v>
      </c>
      <c r="I20">
        <v>2.5</v>
      </c>
      <c r="J20">
        <v>32</v>
      </c>
      <c r="K20">
        <v>6.762E-2</v>
      </c>
      <c r="L20">
        <v>309.90850424406062</v>
      </c>
      <c r="M20" s="27">
        <f t="shared" si="1"/>
        <v>33.43</v>
      </c>
      <c r="N20">
        <f t="shared" si="2"/>
        <v>1.1541388618209658</v>
      </c>
      <c r="O20">
        <f t="shared" si="3"/>
        <v>0.13355313378649267</v>
      </c>
      <c r="P20" s="28">
        <f t="shared" si="4"/>
        <v>41.389251928878856</v>
      </c>
      <c r="Q20">
        <f t="shared" si="5"/>
        <v>1.1995836454479496</v>
      </c>
      <c r="R20">
        <f t="shared" si="6"/>
        <v>1.1104156991636744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67.775000000000006</v>
      </c>
      <c r="F21">
        <v>2.4</v>
      </c>
      <c r="G21">
        <v>0.251</v>
      </c>
      <c r="H21">
        <v>6.5</v>
      </c>
      <c r="I21">
        <v>2.5</v>
      </c>
      <c r="J21">
        <v>32</v>
      </c>
      <c r="K21">
        <v>6.762E-2</v>
      </c>
      <c r="L21">
        <v>6150.9188214797068</v>
      </c>
      <c r="M21" s="27">
        <f t="shared" si="1"/>
        <v>65.375</v>
      </c>
      <c r="N21">
        <f t="shared" si="2"/>
        <v>1.2582897507550259</v>
      </c>
      <c r="O21">
        <f t="shared" si="3"/>
        <v>0.20527048765996972</v>
      </c>
      <c r="P21" s="28">
        <f t="shared" si="4"/>
        <v>1262.6021060420258</v>
      </c>
      <c r="Q21">
        <f t="shared" si="5"/>
        <v>1.338633863604122</v>
      </c>
      <c r="R21">
        <f t="shared" si="6"/>
        <v>1.1827678500469916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67</v>
      </c>
      <c r="F22">
        <v>2.4</v>
      </c>
      <c r="G22">
        <v>0.251</v>
      </c>
      <c r="H22">
        <v>6.5</v>
      </c>
      <c r="I22">
        <v>2.5</v>
      </c>
      <c r="J22">
        <v>32</v>
      </c>
      <c r="K22">
        <v>6.762E-2</v>
      </c>
      <c r="L22">
        <v>123.14208206467042</v>
      </c>
      <c r="M22" s="27">
        <f t="shared" si="1"/>
        <v>64.599999999999994</v>
      </c>
      <c r="N22">
        <f t="shared" si="2"/>
        <v>1.2561226567533714</v>
      </c>
      <c r="O22">
        <f t="shared" si="3"/>
        <v>0.20389940056917455</v>
      </c>
      <c r="P22" s="28">
        <f t="shared" si="4"/>
        <v>25.108596717826398</v>
      </c>
      <c r="Q22">
        <f t="shared" si="5"/>
        <v>1.3357079775822436</v>
      </c>
      <c r="R22">
        <f t="shared" si="6"/>
        <v>1.1812792581093914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58.88</v>
      </c>
      <c r="F23">
        <v>2.4</v>
      </c>
      <c r="G23">
        <v>0.251</v>
      </c>
      <c r="H23">
        <v>6.5</v>
      </c>
      <c r="I23">
        <v>2.5</v>
      </c>
      <c r="J23">
        <v>32</v>
      </c>
      <c r="K23">
        <v>6.762E-2</v>
      </c>
      <c r="L23">
        <v>1211.5435054917443</v>
      </c>
      <c r="M23" s="27">
        <f t="shared" si="1"/>
        <v>56.480000000000004</v>
      </c>
      <c r="N23">
        <f t="shared" si="2"/>
        <v>1.2323132756692994</v>
      </c>
      <c r="O23">
        <f t="shared" si="3"/>
        <v>0.18851803373060666</v>
      </c>
      <c r="P23" s="28">
        <f t="shared" si="4"/>
        <v>228.39779943439009</v>
      </c>
      <c r="Q23">
        <f t="shared" si="5"/>
        <v>1.3036518211222685</v>
      </c>
      <c r="R23">
        <f t="shared" si="6"/>
        <v>1.1648785241472623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66.72</v>
      </c>
      <c r="F24">
        <v>2.4</v>
      </c>
      <c r="G24">
        <v>0.251</v>
      </c>
      <c r="H24">
        <v>6.5</v>
      </c>
      <c r="I24">
        <v>2.5</v>
      </c>
      <c r="J24">
        <v>32</v>
      </c>
      <c r="K24">
        <v>6.762E-2</v>
      </c>
      <c r="L24">
        <v>5548.9973932755729</v>
      </c>
      <c r="M24" s="27">
        <f t="shared" si="1"/>
        <v>64.319999999999993</v>
      </c>
      <c r="N24">
        <f t="shared" si="2"/>
        <v>1.2553352042601988</v>
      </c>
      <c r="O24">
        <f t="shared" si="3"/>
        <v>0.20340001889031259</v>
      </c>
      <c r="P24" s="28">
        <f t="shared" si="4"/>
        <v>1128.6661746145469</v>
      </c>
      <c r="Q24">
        <f t="shared" si="5"/>
        <v>1.3346451410722744</v>
      </c>
      <c r="R24">
        <f t="shared" si="6"/>
        <v>1.1807381801794292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35.33</v>
      </c>
      <c r="F25">
        <v>2.4</v>
      </c>
      <c r="G25">
        <v>0.251</v>
      </c>
      <c r="H25">
        <v>6.5</v>
      </c>
      <c r="I25">
        <v>2.5</v>
      </c>
      <c r="J25">
        <v>32</v>
      </c>
      <c r="K25">
        <v>6.762E-2</v>
      </c>
      <c r="L25">
        <v>2572.4931110711191</v>
      </c>
      <c r="M25" s="27">
        <f t="shared" si="1"/>
        <v>32.93</v>
      </c>
      <c r="N25">
        <f t="shared" si="2"/>
        <v>1.1522819731820169</v>
      </c>
      <c r="O25">
        <f t="shared" si="3"/>
        <v>0.13215686500891052</v>
      </c>
      <c r="P25" s="28">
        <f t="shared" si="4"/>
        <v>339.97262481617815</v>
      </c>
      <c r="Q25">
        <f t="shared" si="5"/>
        <v>1.1971342242339298</v>
      </c>
      <c r="R25">
        <f t="shared" si="6"/>
        <v>1.1091101723116288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36.4</v>
      </c>
      <c r="F26">
        <v>2.4</v>
      </c>
      <c r="G26">
        <v>0.251</v>
      </c>
      <c r="H26">
        <v>6.5</v>
      </c>
      <c r="I26">
        <v>2.5</v>
      </c>
      <c r="J26">
        <v>32</v>
      </c>
      <c r="K26">
        <v>6.762E-2</v>
      </c>
      <c r="L26">
        <v>99.263591095413616</v>
      </c>
      <c r="M26" s="27">
        <f t="shared" si="1"/>
        <v>34</v>
      </c>
      <c r="N26">
        <f t="shared" si="2"/>
        <v>1.1562478072678173</v>
      </c>
      <c r="O26">
        <f t="shared" si="3"/>
        <v>0.13513349498757252</v>
      </c>
      <c r="P26" s="28">
        <f t="shared" si="4"/>
        <v>13.413835989740523</v>
      </c>
      <c r="Q26">
        <f t="shared" si="5"/>
        <v>1.2023668425577789</v>
      </c>
      <c r="R26">
        <f t="shared" si="6"/>
        <v>1.1118977540728312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55.59</v>
      </c>
      <c r="F27">
        <v>2.4</v>
      </c>
      <c r="G27">
        <v>0.251</v>
      </c>
      <c r="H27">
        <v>6.5</v>
      </c>
      <c r="I27">
        <v>2.5</v>
      </c>
      <c r="J27">
        <v>32</v>
      </c>
      <c r="K27">
        <v>6.762E-2</v>
      </c>
      <c r="L27">
        <v>8892.9862982288032</v>
      </c>
      <c r="M27" s="27">
        <f t="shared" si="1"/>
        <v>53.190000000000005</v>
      </c>
      <c r="N27">
        <f t="shared" si="2"/>
        <v>1.2220941969967409</v>
      </c>
      <c r="O27">
        <f t="shared" si="3"/>
        <v>0.18173247000315576</v>
      </c>
      <c r="P27" s="28">
        <f t="shared" si="4"/>
        <v>1616.1443656813412</v>
      </c>
      <c r="Q27">
        <f t="shared" si="5"/>
        <v>1.2899441028316121</v>
      </c>
      <c r="R27">
        <f t="shared" si="6"/>
        <v>1.1578131355107801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47.135000000000005</v>
      </c>
      <c r="F28">
        <v>2.4</v>
      </c>
      <c r="G28">
        <v>0.251</v>
      </c>
      <c r="H28">
        <v>6.5</v>
      </c>
      <c r="I28">
        <v>2.5</v>
      </c>
      <c r="J28">
        <v>32</v>
      </c>
      <c r="K28">
        <v>6.762E-2</v>
      </c>
      <c r="L28">
        <v>2333.9520237825236</v>
      </c>
      <c r="M28" s="27">
        <f t="shared" si="1"/>
        <v>44.735000000000007</v>
      </c>
      <c r="N28">
        <f t="shared" si="2"/>
        <v>1.1943563051241943</v>
      </c>
      <c r="O28">
        <f t="shared" si="3"/>
        <v>0.16272891455450919</v>
      </c>
      <c r="P28" s="28">
        <f t="shared" si="4"/>
        <v>379.8014794524301</v>
      </c>
      <c r="Q28">
        <f t="shared" si="5"/>
        <v>1.2528929497624586</v>
      </c>
      <c r="R28">
        <f t="shared" si="6"/>
        <v>1.138554561952297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59.825000000000003</v>
      </c>
      <c r="F29">
        <v>2.4</v>
      </c>
      <c r="G29">
        <v>0.251</v>
      </c>
      <c r="H29">
        <v>6.5</v>
      </c>
      <c r="I29">
        <v>2.5</v>
      </c>
      <c r="J29">
        <v>32</v>
      </c>
      <c r="K29">
        <v>6.762E-2</v>
      </c>
      <c r="L29">
        <v>1982.4210521952327</v>
      </c>
      <c r="M29" s="27">
        <f t="shared" si="1"/>
        <v>57.425000000000004</v>
      </c>
      <c r="N29">
        <f t="shared" si="2"/>
        <v>1.2351878161328829</v>
      </c>
      <c r="O29">
        <f t="shared" si="3"/>
        <v>0.19040652203743977</v>
      </c>
      <c r="P29" s="28">
        <f t="shared" si="4"/>
        <v>377.46589776229609</v>
      </c>
      <c r="Q29">
        <f t="shared" si="5"/>
        <v>1.3075132192986003</v>
      </c>
      <c r="R29">
        <f t="shared" si="6"/>
        <v>1.1668631097600357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43.995000000000005</v>
      </c>
      <c r="F30">
        <v>2.4</v>
      </c>
      <c r="G30">
        <v>0.251</v>
      </c>
      <c r="H30">
        <v>6.5</v>
      </c>
      <c r="I30">
        <v>2.5</v>
      </c>
      <c r="J30">
        <v>32</v>
      </c>
      <c r="K30">
        <v>6.762E-2</v>
      </c>
      <c r="L30">
        <v>1391.3954809302998</v>
      </c>
      <c r="M30" s="27">
        <f t="shared" si="1"/>
        <v>41.595000000000006</v>
      </c>
      <c r="N30">
        <f t="shared" si="2"/>
        <v>1.183532774165277</v>
      </c>
      <c r="O30">
        <f t="shared" si="3"/>
        <v>0.15507198294083505</v>
      </c>
      <c r="P30" s="28">
        <f t="shared" si="4"/>
        <v>215.76645628277842</v>
      </c>
      <c r="Q30">
        <f t="shared" si="5"/>
        <v>1.2384977832059108</v>
      </c>
      <c r="R30">
        <f t="shared" si="6"/>
        <v>1.131007133414037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35.773499999999999</v>
      </c>
      <c r="F31">
        <v>2.4</v>
      </c>
      <c r="G31">
        <v>0.251</v>
      </c>
      <c r="H31">
        <v>6.5</v>
      </c>
      <c r="I31">
        <v>2.5</v>
      </c>
      <c r="J31">
        <v>32</v>
      </c>
      <c r="K31">
        <v>6.762E-2</v>
      </c>
      <c r="L31">
        <v>6126.8173882046085</v>
      </c>
      <c r="M31" s="27">
        <f t="shared" si="1"/>
        <v>33.3735</v>
      </c>
      <c r="N31">
        <f t="shared" si="2"/>
        <v>1.153929358177904</v>
      </c>
      <c r="O31">
        <f t="shared" si="3"/>
        <v>0.13339582452513729</v>
      </c>
      <c r="P31" s="28">
        <f t="shared" si="4"/>
        <v>817.29185721450187</v>
      </c>
      <c r="Q31">
        <f t="shared" si="5"/>
        <v>1.1993072360895656</v>
      </c>
      <c r="R31">
        <f t="shared" si="6"/>
        <v>1.1102684313041429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36</v>
      </c>
      <c r="F32">
        <v>2.4</v>
      </c>
      <c r="G32">
        <v>0.251</v>
      </c>
      <c r="H32">
        <v>6.5</v>
      </c>
      <c r="I32">
        <v>2.5</v>
      </c>
      <c r="J32">
        <v>32</v>
      </c>
      <c r="K32">
        <v>6.762E-2</v>
      </c>
      <c r="L32">
        <v>1141.9753321815936</v>
      </c>
      <c r="M32" s="27">
        <f t="shared" si="1"/>
        <v>33.6</v>
      </c>
      <c r="N32">
        <f t="shared" si="2"/>
        <v>1.1547687275446064</v>
      </c>
      <c r="O32">
        <f t="shared" si="3"/>
        <v>0.13402573506964663</v>
      </c>
      <c r="P32" s="28">
        <f t="shared" si="4"/>
        <v>153.05408332704195</v>
      </c>
      <c r="Q32">
        <f t="shared" si="5"/>
        <v>1.2004147423802416</v>
      </c>
      <c r="R32">
        <f t="shared" si="6"/>
        <v>1.1108584117110043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47.637500000000003</v>
      </c>
      <c r="F33">
        <v>2.4</v>
      </c>
      <c r="G33">
        <v>0.251</v>
      </c>
      <c r="H33">
        <v>6.5</v>
      </c>
      <c r="I33">
        <v>2.5</v>
      </c>
      <c r="J33">
        <v>32</v>
      </c>
      <c r="K33">
        <v>6.762E-2</v>
      </c>
      <c r="L33">
        <v>4978.2795264221204</v>
      </c>
      <c r="M33" s="27">
        <f t="shared" si="1"/>
        <v>45.237500000000004</v>
      </c>
      <c r="N33">
        <f t="shared" si="2"/>
        <v>1.1960627453480777</v>
      </c>
      <c r="O33">
        <f t="shared" si="3"/>
        <v>0.1639234614660785</v>
      </c>
      <c r="P33" s="28">
        <f t="shared" si="4"/>
        <v>816.05681211682395</v>
      </c>
      <c r="Q33">
        <f t="shared" si="5"/>
        <v>1.2551657119495117</v>
      </c>
      <c r="R33">
        <f t="shared" si="6"/>
        <v>1.1397428062208921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L27" sqref="L27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93</v>
      </c>
      <c r="M2" t="s">
        <v>103</v>
      </c>
      <c r="N2" t="s">
        <v>98</v>
      </c>
      <c r="O2" t="s">
        <v>101</v>
      </c>
      <c r="P2" t="s">
        <v>102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</f>
        <v>63.8</v>
      </c>
      <c r="F3">
        <v>2.4</v>
      </c>
      <c r="G3">
        <v>0.29420000000000002</v>
      </c>
      <c r="H3">
        <v>6.2</v>
      </c>
      <c r="I3">
        <v>9.3000000000000007</v>
      </c>
      <c r="J3">
        <v>29.8</v>
      </c>
      <c r="K3">
        <v>6.1469999999999997E-2</v>
      </c>
      <c r="L3">
        <v>155.17827251822345</v>
      </c>
      <c r="M3" s="27">
        <f>E3-F3</f>
        <v>61.4</v>
      </c>
      <c r="N3">
        <f>EXP(G3*LOG(M3/H3+1)/(1+EXP(-(M3-I3)/J3)))</f>
        <v>1.2969207927835382</v>
      </c>
      <c r="O3">
        <f>(N3-1)/N3</f>
        <v>0.22894288875287977</v>
      </c>
      <c r="P3" s="28">
        <f>O3*L3</f>
        <v>35.526961982003691</v>
      </c>
      <c r="Q3">
        <f>EXP((G3+K3)*LOG(M3/H3+1)/(1+EXP(-(M3-I3)/J3)))</f>
        <v>1.3693218343217246</v>
      </c>
      <c r="R3">
        <f>EXP((G3-K3)*LOG(M3/H3+1)/(1+EXP(-(M3-I3)/J3)))</f>
        <v>1.228347858476557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</f>
        <v>121.34189680223665</v>
      </c>
      <c r="F4">
        <v>2.4</v>
      </c>
      <c r="G4">
        <v>0.29420000000000002</v>
      </c>
      <c r="H4">
        <v>6.2</v>
      </c>
      <c r="I4">
        <v>9.3000000000000007</v>
      </c>
      <c r="J4">
        <v>29.8</v>
      </c>
      <c r="K4">
        <v>6.1469999999999997E-2</v>
      </c>
      <c r="L4">
        <v>1276.3065608842473</v>
      </c>
      <c r="M4" s="27">
        <f t="shared" ref="M4:M33" si="1">E4-F4</f>
        <v>118.94189680223664</v>
      </c>
      <c r="N4">
        <f t="shared" ref="N4:N33" si="2">EXP(G4*LOG(M4/H4+1)/(1+EXP(-(M4-I4)/J4)))</f>
        <v>1.4542374852527955</v>
      </c>
      <c r="O4">
        <f t="shared" ref="O4:O33" si="3">(N4-1)/N4</f>
        <v>0.31235440556246818</v>
      </c>
      <c r="P4" s="28">
        <f t="shared" ref="P4:P33" si="4">O4*L4</f>
        <v>398.65997714047717</v>
      </c>
      <c r="Q4">
        <f t="shared" ref="Q4:Q33" si="5">EXP((G4+K4)*LOG(M4/H4+1)/(1+EXP(-(M4-I4)/J4)))</f>
        <v>1.5725927899310881</v>
      </c>
      <c r="R4">
        <f t="shared" ref="R4:R33" si="6">EXP((G4-K4)*LOG(M4/H4+1)/(1+EXP(-(M4-I4)/J4)))</f>
        <v>1.3447897491677085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41.796398412698416</v>
      </c>
      <c r="F5">
        <v>2.4</v>
      </c>
      <c r="G5">
        <v>0.29420000000000002</v>
      </c>
      <c r="H5">
        <v>6.2</v>
      </c>
      <c r="I5">
        <v>9.3000000000000007</v>
      </c>
      <c r="J5">
        <v>29.8</v>
      </c>
      <c r="K5">
        <v>6.1469999999999997E-2</v>
      </c>
      <c r="L5">
        <v>39.729428328635478</v>
      </c>
      <c r="M5" s="27">
        <f t="shared" si="1"/>
        <v>39.396398412698417</v>
      </c>
      <c r="N5">
        <f t="shared" si="2"/>
        <v>1.2054709798796188</v>
      </c>
      <c r="O5">
        <f t="shared" si="3"/>
        <v>0.17044871532298325</v>
      </c>
      <c r="P5" s="28">
        <f t="shared" si="4"/>
        <v>6.7718300191324552</v>
      </c>
      <c r="Q5">
        <f t="shared" si="5"/>
        <v>1.2534690421467019</v>
      </c>
      <c r="R5">
        <f t="shared" si="6"/>
        <v>1.1593108680556112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71.988647342995193</v>
      </c>
      <c r="F6">
        <v>2.4</v>
      </c>
      <c r="G6">
        <v>0.29420000000000002</v>
      </c>
      <c r="H6">
        <v>6.2</v>
      </c>
      <c r="I6">
        <v>9.3000000000000007</v>
      </c>
      <c r="J6">
        <v>29.8</v>
      </c>
      <c r="K6">
        <v>6.1469999999999997E-2</v>
      </c>
      <c r="L6">
        <v>122.71396857334044</v>
      </c>
      <c r="M6" s="27">
        <f t="shared" si="1"/>
        <v>69.588647342995188</v>
      </c>
      <c r="N6">
        <f t="shared" si="2"/>
        <v>1.3264406821245338</v>
      </c>
      <c r="O6">
        <f t="shared" si="3"/>
        <v>0.24610273683831849</v>
      </c>
      <c r="P6" s="28">
        <f t="shared" si="4"/>
        <v>30.200243514190486</v>
      </c>
      <c r="Q6">
        <f t="shared" si="5"/>
        <v>1.4070909424160936</v>
      </c>
      <c r="R6">
        <f t="shared" si="6"/>
        <v>1.2504130544496888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67.72</v>
      </c>
      <c r="F7">
        <v>2.4</v>
      </c>
      <c r="G7">
        <v>0.29420000000000002</v>
      </c>
      <c r="H7">
        <v>6.2</v>
      </c>
      <c r="I7">
        <v>9.3000000000000007</v>
      </c>
      <c r="J7">
        <v>29.8</v>
      </c>
      <c r="K7">
        <v>6.1469999999999997E-2</v>
      </c>
      <c r="L7">
        <v>151.00741563796583</v>
      </c>
      <c r="M7" s="27">
        <f t="shared" si="1"/>
        <v>65.319999999999993</v>
      </c>
      <c r="N7">
        <f t="shared" si="2"/>
        <v>1.3113814086468412</v>
      </c>
      <c r="O7">
        <f t="shared" si="3"/>
        <v>0.23744534320350205</v>
      </c>
      <c r="P7" s="28">
        <f t="shared" si="4"/>
        <v>35.856007632430682</v>
      </c>
      <c r="Q7">
        <f t="shared" si="5"/>
        <v>1.387801220625462</v>
      </c>
      <c r="R7">
        <f t="shared" si="6"/>
        <v>1.2391696832270547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89.984999999999999</v>
      </c>
      <c r="F8">
        <v>2.4</v>
      </c>
      <c r="G8">
        <v>0.29420000000000002</v>
      </c>
      <c r="H8">
        <v>6.2</v>
      </c>
      <c r="I8">
        <v>9.3000000000000007</v>
      </c>
      <c r="J8">
        <v>29.8</v>
      </c>
      <c r="K8">
        <v>6.1469999999999997E-2</v>
      </c>
      <c r="L8">
        <v>261.3800127960809</v>
      </c>
      <c r="M8" s="27">
        <f t="shared" si="1"/>
        <v>87.584999999999994</v>
      </c>
      <c r="N8">
        <f t="shared" si="2"/>
        <v>1.3822047598841611</v>
      </c>
      <c r="O8">
        <f t="shared" si="3"/>
        <v>0.27651819106468184</v>
      </c>
      <c r="P8" s="28">
        <f t="shared" si="4"/>
        <v>72.276328318835681</v>
      </c>
      <c r="Q8">
        <f t="shared" si="5"/>
        <v>1.4789159998898915</v>
      </c>
      <c r="R8">
        <f t="shared" si="6"/>
        <v>1.2918177897789136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94.705000000000013</v>
      </c>
      <c r="F9">
        <v>2.4</v>
      </c>
      <c r="G9">
        <v>0.29420000000000002</v>
      </c>
      <c r="H9">
        <v>6.2</v>
      </c>
      <c r="I9">
        <v>9.3000000000000007</v>
      </c>
      <c r="J9">
        <v>29.8</v>
      </c>
      <c r="K9">
        <v>6.1469999999999997E-2</v>
      </c>
      <c r="L9">
        <v>90.061837382212417</v>
      </c>
      <c r="M9" s="27">
        <f t="shared" si="1"/>
        <v>92.305000000000007</v>
      </c>
      <c r="N9">
        <f t="shared" si="2"/>
        <v>1.3948927595616831</v>
      </c>
      <c r="O9">
        <f t="shared" si="3"/>
        <v>0.28309901019614597</v>
      </c>
      <c r="P9" s="28">
        <f t="shared" si="4"/>
        <v>25.496417019350595</v>
      </c>
      <c r="Q9">
        <f t="shared" si="5"/>
        <v>1.4953439784556732</v>
      </c>
      <c r="R9">
        <f t="shared" si="6"/>
        <v>1.3011894511970881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32.6632982</v>
      </c>
      <c r="F10">
        <v>2.4</v>
      </c>
      <c r="G10">
        <v>0.29420000000000002</v>
      </c>
      <c r="H10">
        <v>6.2</v>
      </c>
      <c r="I10">
        <v>9.3000000000000007</v>
      </c>
      <c r="J10">
        <v>29.8</v>
      </c>
      <c r="K10">
        <v>6.1469999999999997E-2</v>
      </c>
      <c r="L10">
        <v>66.09533653017877</v>
      </c>
      <c r="M10" s="27">
        <f t="shared" si="1"/>
        <v>30.263298200000001</v>
      </c>
      <c r="N10">
        <f t="shared" si="2"/>
        <v>1.1635036148424869</v>
      </c>
      <c r="O10">
        <f t="shared" si="3"/>
        <v>0.14052695045955807</v>
      </c>
      <c r="P10" s="28">
        <f t="shared" si="4"/>
        <v>9.2881760821842505</v>
      </c>
      <c r="Q10">
        <f t="shared" si="5"/>
        <v>1.2009065533664005</v>
      </c>
      <c r="R10">
        <f t="shared" si="6"/>
        <v>1.1272656127628802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35.702632399999992</v>
      </c>
      <c r="F11">
        <v>2.4</v>
      </c>
      <c r="G11">
        <v>0.29420000000000002</v>
      </c>
      <c r="H11">
        <v>6.2</v>
      </c>
      <c r="I11">
        <v>9.3000000000000007</v>
      </c>
      <c r="J11">
        <v>29.8</v>
      </c>
      <c r="K11">
        <v>6.1469999999999997E-2</v>
      </c>
      <c r="L11">
        <v>24.509170963167033</v>
      </c>
      <c r="M11" s="27">
        <f t="shared" si="1"/>
        <v>33.302632399999993</v>
      </c>
      <c r="N11">
        <f t="shared" si="2"/>
        <v>1.1776581572603597</v>
      </c>
      <c r="O11">
        <f t="shared" si="3"/>
        <v>0.15085715338112551</v>
      </c>
      <c r="P11" s="28">
        <f t="shared" si="4"/>
        <v>3.6973837632347171</v>
      </c>
      <c r="Q11">
        <f t="shared" si="5"/>
        <v>1.2185910101270723</v>
      </c>
      <c r="R11">
        <f t="shared" si="6"/>
        <v>1.1381002517138585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41.5</v>
      </c>
      <c r="F12">
        <v>2.4</v>
      </c>
      <c r="G12">
        <v>0.29420000000000002</v>
      </c>
      <c r="H12">
        <v>6.2</v>
      </c>
      <c r="I12">
        <v>9.3000000000000007</v>
      </c>
      <c r="J12">
        <v>29.8</v>
      </c>
      <c r="K12">
        <v>6.1469999999999997E-2</v>
      </c>
      <c r="L12">
        <v>74.115026309443479</v>
      </c>
      <c r="M12" s="27">
        <f t="shared" si="1"/>
        <v>39.1</v>
      </c>
      <c r="N12">
        <f t="shared" si="2"/>
        <v>1.2041377857089059</v>
      </c>
      <c r="O12">
        <f t="shared" si="3"/>
        <v>0.16953025486923404</v>
      </c>
      <c r="P12" s="28">
        <f t="shared" si="4"/>
        <v>12.564739299879939</v>
      </c>
      <c r="Q12">
        <f t="shared" si="5"/>
        <v>1.251793309889127</v>
      </c>
      <c r="R12">
        <f t="shared" si="6"/>
        <v>1.1582964979261399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43.667000000000002</v>
      </c>
      <c r="F13">
        <v>2.4</v>
      </c>
      <c r="G13">
        <v>0.29420000000000002</v>
      </c>
      <c r="H13">
        <v>6.2</v>
      </c>
      <c r="I13">
        <v>9.3000000000000007</v>
      </c>
      <c r="J13">
        <v>29.8</v>
      </c>
      <c r="K13">
        <v>6.1469999999999997E-2</v>
      </c>
      <c r="L13">
        <v>127.70093862773005</v>
      </c>
      <c r="M13" s="27">
        <f t="shared" si="1"/>
        <v>41.267000000000003</v>
      </c>
      <c r="N13">
        <f t="shared" si="2"/>
        <v>1.2138337882333434</v>
      </c>
      <c r="O13">
        <f t="shared" si="3"/>
        <v>0.17616397756118213</v>
      </c>
      <c r="P13" s="28">
        <f t="shared" si="4"/>
        <v>22.496305286957334</v>
      </c>
      <c r="Q13">
        <f t="shared" si="5"/>
        <v>1.2639893301486744</v>
      </c>
      <c r="R13">
        <f t="shared" si="6"/>
        <v>1.1656684358906768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146.51</v>
      </c>
      <c r="F14">
        <v>2.4</v>
      </c>
      <c r="G14">
        <v>0.29420000000000002</v>
      </c>
      <c r="H14">
        <v>6.2</v>
      </c>
      <c r="I14">
        <v>9.3000000000000007</v>
      </c>
      <c r="J14">
        <v>29.8</v>
      </c>
      <c r="K14">
        <v>6.1469999999999997E-2</v>
      </c>
      <c r="L14">
        <v>36.804397582116856</v>
      </c>
      <c r="M14" s="27">
        <f t="shared" si="1"/>
        <v>144.10999999999999</v>
      </c>
      <c r="N14">
        <f t="shared" si="2"/>
        <v>1.4962723674150438</v>
      </c>
      <c r="O14">
        <f t="shared" si="3"/>
        <v>0.3316724803736118</v>
      </c>
      <c r="P14" s="28">
        <f t="shared" si="4"/>
        <v>12.207005834717258</v>
      </c>
      <c r="Q14">
        <f t="shared" si="5"/>
        <v>1.6277109832710381</v>
      </c>
      <c r="R14">
        <f t="shared" si="6"/>
        <v>1.3754474968219963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108.81019255400379</v>
      </c>
      <c r="F15">
        <v>2.4</v>
      </c>
      <c r="G15">
        <v>0.29420000000000002</v>
      </c>
      <c r="H15">
        <v>6.2</v>
      </c>
      <c r="I15">
        <v>9.3000000000000007</v>
      </c>
      <c r="J15">
        <v>29.8</v>
      </c>
      <c r="K15">
        <v>6.1469999999999997E-2</v>
      </c>
      <c r="L15">
        <v>147.87596425481155</v>
      </c>
      <c r="M15" s="27">
        <f t="shared" si="1"/>
        <v>106.41019255400379</v>
      </c>
      <c r="N15">
        <f t="shared" si="2"/>
        <v>1.4286650043682929</v>
      </c>
      <c r="O15">
        <f t="shared" si="3"/>
        <v>0.30004584913720483</v>
      </c>
      <c r="P15" s="28">
        <f t="shared" si="4"/>
        <v>44.36956926181788</v>
      </c>
      <c r="Q15">
        <f t="shared" si="5"/>
        <v>1.539222800350307</v>
      </c>
      <c r="R15">
        <f t="shared" si="6"/>
        <v>1.3260482460642673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138.49385074626863</v>
      </c>
      <c r="F16">
        <v>2.4</v>
      </c>
      <c r="G16">
        <v>0.29420000000000002</v>
      </c>
      <c r="H16">
        <v>6.2</v>
      </c>
      <c r="I16">
        <v>9.3000000000000007</v>
      </c>
      <c r="J16">
        <v>29.8</v>
      </c>
      <c r="K16">
        <v>6.1469999999999997E-2</v>
      </c>
      <c r="L16">
        <v>78.257119945730693</v>
      </c>
      <c r="M16" s="27">
        <f t="shared" si="1"/>
        <v>136.09385074626863</v>
      </c>
      <c r="N16">
        <f t="shared" si="2"/>
        <v>1.4840014855936279</v>
      </c>
      <c r="O16">
        <f t="shared" si="3"/>
        <v>0.3261462271380533</v>
      </c>
      <c r="P16" s="28">
        <f t="shared" si="4"/>
        <v>25.523264416990163</v>
      </c>
      <c r="Q16">
        <f t="shared" si="5"/>
        <v>1.6115869410198991</v>
      </c>
      <c r="R16">
        <f t="shared" si="6"/>
        <v>1.3665166632899033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193.70499999999998</v>
      </c>
      <c r="F17">
        <v>2.4</v>
      </c>
      <c r="G17">
        <v>0.29420000000000002</v>
      </c>
      <c r="H17">
        <v>6.2</v>
      </c>
      <c r="I17">
        <v>9.3000000000000007</v>
      </c>
      <c r="J17">
        <v>29.8</v>
      </c>
      <c r="K17">
        <v>6.1469999999999997E-2</v>
      </c>
      <c r="L17">
        <v>35.343316899092322</v>
      </c>
      <c r="M17" s="27">
        <f t="shared" si="1"/>
        <v>191.30499999999998</v>
      </c>
      <c r="N17">
        <f t="shared" si="2"/>
        <v>1.5546574120759269</v>
      </c>
      <c r="O17">
        <f t="shared" si="3"/>
        <v>0.356771471172736</v>
      </c>
      <c r="P17" s="28">
        <f t="shared" si="4"/>
        <v>12.609487166213389</v>
      </c>
      <c r="Q17">
        <f t="shared" si="5"/>
        <v>1.7048051943174345</v>
      </c>
      <c r="R17">
        <f t="shared" si="6"/>
        <v>1.4177336372384259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102.10499999999999</v>
      </c>
      <c r="F18">
        <v>2.4</v>
      </c>
      <c r="G18">
        <v>0.29420000000000002</v>
      </c>
      <c r="H18">
        <v>6.2</v>
      </c>
      <c r="I18">
        <v>9.3000000000000007</v>
      </c>
      <c r="J18">
        <v>29.8</v>
      </c>
      <c r="K18">
        <v>6.1469999999999997E-2</v>
      </c>
      <c r="L18">
        <v>114.90416624255222</v>
      </c>
      <c r="M18" s="27">
        <f t="shared" si="1"/>
        <v>99.704999999999984</v>
      </c>
      <c r="N18">
        <f t="shared" si="2"/>
        <v>1.4133402238486688</v>
      </c>
      <c r="O18">
        <f t="shared" si="3"/>
        <v>0.29245627972230309</v>
      </c>
      <c r="P18" s="28">
        <f t="shared" si="4"/>
        <v>33.60444498388987</v>
      </c>
      <c r="Q18">
        <f t="shared" si="5"/>
        <v>1.5192848009416338</v>
      </c>
      <c r="R18">
        <f t="shared" si="6"/>
        <v>1.3147835001775579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92.82</v>
      </c>
      <c r="F19">
        <v>2.4</v>
      </c>
      <c r="G19">
        <v>0.29420000000000002</v>
      </c>
      <c r="H19">
        <v>6.2</v>
      </c>
      <c r="I19">
        <v>9.3000000000000007</v>
      </c>
      <c r="J19">
        <v>29.8</v>
      </c>
      <c r="K19">
        <v>6.1469999999999997E-2</v>
      </c>
      <c r="L19">
        <v>28.014700868045857</v>
      </c>
      <c r="M19" s="27">
        <f t="shared" si="1"/>
        <v>90.419999999999987</v>
      </c>
      <c r="N19">
        <f t="shared" si="2"/>
        <v>1.3899153218813707</v>
      </c>
      <c r="O19">
        <f t="shared" si="3"/>
        <v>0.2805317099127928</v>
      </c>
      <c r="P19" s="28">
        <f t="shared" si="4"/>
        <v>7.8590119372083054</v>
      </c>
      <c r="Q19">
        <f t="shared" si="5"/>
        <v>1.4888956284277981</v>
      </c>
      <c r="R19">
        <f t="shared" si="6"/>
        <v>1.2975151280688157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35.83</v>
      </c>
      <c r="F20">
        <v>2.4</v>
      </c>
      <c r="G20">
        <v>0.29420000000000002</v>
      </c>
      <c r="H20">
        <v>6.2</v>
      </c>
      <c r="I20">
        <v>9.3000000000000007</v>
      </c>
      <c r="J20">
        <v>29.8</v>
      </c>
      <c r="K20">
        <v>6.1469999999999997E-2</v>
      </c>
      <c r="L20">
        <v>53.570325139013036</v>
      </c>
      <c r="M20" s="27">
        <f t="shared" si="1"/>
        <v>33.43</v>
      </c>
      <c r="N20">
        <f t="shared" si="2"/>
        <v>1.1782475309939078</v>
      </c>
      <c r="O20">
        <f t="shared" si="3"/>
        <v>0.15128190495213473</v>
      </c>
      <c r="P20" s="28">
        <f t="shared" si="4"/>
        <v>8.1042208359351235</v>
      </c>
      <c r="Q20">
        <f t="shared" si="5"/>
        <v>1.2193283314121703</v>
      </c>
      <c r="R20">
        <f t="shared" si="6"/>
        <v>1.1385507976226648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67.775000000000006</v>
      </c>
      <c r="F21">
        <v>2.4</v>
      </c>
      <c r="G21">
        <v>0.29420000000000002</v>
      </c>
      <c r="H21">
        <v>6.2</v>
      </c>
      <c r="I21">
        <v>9.3000000000000007</v>
      </c>
      <c r="J21">
        <v>29.8</v>
      </c>
      <c r="K21">
        <v>6.1469999999999997E-2</v>
      </c>
      <c r="L21">
        <v>877.52402241030131</v>
      </c>
      <c r="M21" s="27">
        <f t="shared" si="1"/>
        <v>65.375</v>
      </c>
      <c r="N21">
        <f t="shared" si="2"/>
        <v>1.3115800119197909</v>
      </c>
      <c r="O21">
        <f t="shared" si="3"/>
        <v>0.23756081145497468</v>
      </c>
      <c r="P21" s="28">
        <f t="shared" si="4"/>
        <v>208.46531883502456</v>
      </c>
      <c r="Q21">
        <f t="shared" si="5"/>
        <v>1.3880553156033528</v>
      </c>
      <c r="R21">
        <f t="shared" si="6"/>
        <v>1.2393181369142863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67</v>
      </c>
      <c r="F22">
        <v>2.4</v>
      </c>
      <c r="G22">
        <v>0.29420000000000002</v>
      </c>
      <c r="H22">
        <v>6.2</v>
      </c>
      <c r="I22">
        <v>9.3000000000000007</v>
      </c>
      <c r="J22">
        <v>29.8</v>
      </c>
      <c r="K22">
        <v>6.1469999999999997E-2</v>
      </c>
      <c r="L22">
        <v>17.568128976765351</v>
      </c>
      <c r="M22" s="27">
        <f t="shared" si="1"/>
        <v>64.599999999999994</v>
      </c>
      <c r="N22">
        <f t="shared" si="2"/>
        <v>1.3087705307147128</v>
      </c>
      <c r="O22">
        <f t="shared" si="3"/>
        <v>0.23592411615968678</v>
      </c>
      <c r="P22" s="28">
        <f t="shared" si="4"/>
        <v>4.1447453014227476</v>
      </c>
      <c r="Q22">
        <f t="shared" si="5"/>
        <v>1.384461585733995</v>
      </c>
      <c r="R22">
        <f t="shared" si="6"/>
        <v>1.2372176445467493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58.88</v>
      </c>
      <c r="F23">
        <v>2.4</v>
      </c>
      <c r="G23">
        <v>0.29420000000000002</v>
      </c>
      <c r="H23">
        <v>6.2</v>
      </c>
      <c r="I23">
        <v>9.3000000000000007</v>
      </c>
      <c r="J23">
        <v>29.8</v>
      </c>
      <c r="K23">
        <v>6.1469999999999997E-2</v>
      </c>
      <c r="L23">
        <v>110.08892478409241</v>
      </c>
      <c r="M23" s="27">
        <f t="shared" si="1"/>
        <v>56.480000000000004</v>
      </c>
      <c r="N23">
        <f t="shared" si="2"/>
        <v>1.277930996329383</v>
      </c>
      <c r="O23">
        <f t="shared" si="3"/>
        <v>0.21748513583885801</v>
      </c>
      <c r="P23" s="28">
        <f t="shared" si="4"/>
        <v>23.94270476102216</v>
      </c>
      <c r="Q23">
        <f t="shared" si="5"/>
        <v>1.345119930254725</v>
      </c>
      <c r="R23">
        <f t="shared" si="6"/>
        <v>1.2140981593144251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66.72</v>
      </c>
      <c r="F24">
        <v>2.4</v>
      </c>
      <c r="G24">
        <v>0.29420000000000002</v>
      </c>
      <c r="H24">
        <v>6.2</v>
      </c>
      <c r="I24">
        <v>9.3000000000000007</v>
      </c>
      <c r="J24">
        <v>29.8</v>
      </c>
      <c r="K24">
        <v>6.1469999999999997E-2</v>
      </c>
      <c r="L24">
        <v>413.17524374735336</v>
      </c>
      <c r="M24" s="27">
        <f t="shared" si="1"/>
        <v>64.319999999999993</v>
      </c>
      <c r="N24">
        <f t="shared" si="2"/>
        <v>1.307749684015175</v>
      </c>
      <c r="O24">
        <f t="shared" si="3"/>
        <v>0.23532766841915284</v>
      </c>
      <c r="P24" s="28">
        <f t="shared" si="4"/>
        <v>97.23156675957982</v>
      </c>
      <c r="Q24">
        <f t="shared" si="5"/>
        <v>1.383156175238776</v>
      </c>
      <c r="R24">
        <f t="shared" si="6"/>
        <v>1.2364541811386951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35.33</v>
      </c>
      <c r="F25">
        <v>2.4</v>
      </c>
      <c r="G25">
        <v>0.29420000000000002</v>
      </c>
      <c r="H25">
        <v>6.2</v>
      </c>
      <c r="I25">
        <v>9.3000000000000007</v>
      </c>
      <c r="J25">
        <v>29.8</v>
      </c>
      <c r="K25">
        <v>6.1469999999999997E-2</v>
      </c>
      <c r="L25">
        <v>191.54639890320314</v>
      </c>
      <c r="M25" s="27">
        <f t="shared" si="1"/>
        <v>32.93</v>
      </c>
      <c r="N25">
        <f t="shared" si="2"/>
        <v>1.1759320492595311</v>
      </c>
      <c r="O25">
        <f t="shared" si="3"/>
        <v>0.14961072739731279</v>
      </c>
      <c r="P25" s="28">
        <f t="shared" si="4"/>
        <v>28.657396070244058</v>
      </c>
      <c r="Q25">
        <f t="shared" si="5"/>
        <v>1.2164320494797132</v>
      </c>
      <c r="R25">
        <f t="shared" si="6"/>
        <v>1.1367804597611286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36.4</v>
      </c>
      <c r="F26">
        <v>2.4</v>
      </c>
      <c r="G26">
        <v>0.29420000000000002</v>
      </c>
      <c r="H26">
        <v>6.2</v>
      </c>
      <c r="I26">
        <v>9.3000000000000007</v>
      </c>
      <c r="J26">
        <v>29.8</v>
      </c>
      <c r="K26">
        <v>6.1469999999999997E-2</v>
      </c>
      <c r="L26">
        <v>7.3911114998515108</v>
      </c>
      <c r="M26" s="27">
        <f t="shared" si="1"/>
        <v>34</v>
      </c>
      <c r="N26">
        <f t="shared" si="2"/>
        <v>1.180881202747367</v>
      </c>
      <c r="O26">
        <f t="shared" si="3"/>
        <v>0.1531747667136539</v>
      </c>
      <c r="P26" s="28">
        <f t="shared" si="4"/>
        <v>1.1321317797443597</v>
      </c>
      <c r="Q26">
        <f t="shared" si="5"/>
        <v>1.2226240618416773</v>
      </c>
      <c r="R26">
        <f t="shared" si="6"/>
        <v>1.1405635293170315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55.59</v>
      </c>
      <c r="F27">
        <v>2.4</v>
      </c>
      <c r="G27">
        <v>0.29420000000000002</v>
      </c>
      <c r="H27">
        <v>6.2</v>
      </c>
      <c r="I27">
        <v>9.3000000000000007</v>
      </c>
      <c r="J27">
        <v>29.8</v>
      </c>
      <c r="K27">
        <v>6.1469999999999997E-2</v>
      </c>
      <c r="L27">
        <v>751.96888461555636</v>
      </c>
      <c r="M27" s="27">
        <f t="shared" si="1"/>
        <v>53.190000000000005</v>
      </c>
      <c r="N27">
        <f t="shared" si="2"/>
        <v>1.2647281208174765</v>
      </c>
      <c r="O27">
        <f t="shared" si="3"/>
        <v>0.20931622888749041</v>
      </c>
      <c r="P27" s="28">
        <f t="shared" si="4"/>
        <v>157.39929116846065</v>
      </c>
      <c r="Q27">
        <f t="shared" si="5"/>
        <v>1.3283374394993726</v>
      </c>
      <c r="R27">
        <f t="shared" si="6"/>
        <v>1.2041648244058705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47.135000000000005</v>
      </c>
      <c r="F28">
        <v>2.4</v>
      </c>
      <c r="G28">
        <v>0.29420000000000002</v>
      </c>
      <c r="H28">
        <v>6.2</v>
      </c>
      <c r="I28">
        <v>9.3000000000000007</v>
      </c>
      <c r="J28">
        <v>29.8</v>
      </c>
      <c r="K28">
        <v>6.1469999999999997E-2</v>
      </c>
      <c r="L28">
        <v>197.35319961299345</v>
      </c>
      <c r="M28" s="27">
        <f t="shared" si="1"/>
        <v>44.735000000000007</v>
      </c>
      <c r="N28">
        <f t="shared" si="2"/>
        <v>1.2290887451255197</v>
      </c>
      <c r="O28">
        <f t="shared" si="3"/>
        <v>0.18638910008253651</v>
      </c>
      <c r="P28" s="28">
        <f t="shared" si="4"/>
        <v>36.784485274275042</v>
      </c>
      <c r="Q28">
        <f t="shared" si="5"/>
        <v>1.2832188165791307</v>
      </c>
      <c r="R28">
        <f t="shared" si="6"/>
        <v>1.1772420446743572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59.825000000000003</v>
      </c>
      <c r="F29">
        <v>2.4</v>
      </c>
      <c r="G29">
        <v>0.29420000000000002</v>
      </c>
      <c r="H29">
        <v>6.2</v>
      </c>
      <c r="I29">
        <v>9.3000000000000007</v>
      </c>
      <c r="J29">
        <v>29.8</v>
      </c>
      <c r="K29">
        <v>6.1469999999999997E-2</v>
      </c>
      <c r="L29">
        <v>167.62861174705174</v>
      </c>
      <c r="M29" s="27">
        <f t="shared" si="1"/>
        <v>57.425000000000004</v>
      </c>
      <c r="N29">
        <f t="shared" si="2"/>
        <v>1.2816496319855752</v>
      </c>
      <c r="O29">
        <f t="shared" si="3"/>
        <v>0.21975555951998679</v>
      </c>
      <c r="P29" s="28">
        <f t="shared" si="4"/>
        <v>36.837319366031984</v>
      </c>
      <c r="Q29">
        <f t="shared" si="5"/>
        <v>1.3498533356496938</v>
      </c>
      <c r="R29">
        <f t="shared" si="6"/>
        <v>1.2168920398882843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43.995000000000005</v>
      </c>
      <c r="F30">
        <v>2.4</v>
      </c>
      <c r="G30">
        <v>0.29420000000000002</v>
      </c>
      <c r="H30">
        <v>6.2</v>
      </c>
      <c r="I30">
        <v>9.3000000000000007</v>
      </c>
      <c r="J30">
        <v>29.8</v>
      </c>
      <c r="K30">
        <v>6.1469999999999997E-2</v>
      </c>
      <c r="L30">
        <v>124.46139079033985</v>
      </c>
      <c r="M30" s="27">
        <f t="shared" si="1"/>
        <v>41.595000000000006</v>
      </c>
      <c r="N30">
        <f t="shared" si="2"/>
        <v>1.2152907934496104</v>
      </c>
      <c r="O30">
        <f t="shared" si="3"/>
        <v>0.17715166988018249</v>
      </c>
      <c r="P30" s="28">
        <f t="shared" si="4"/>
        <v>22.04854321411867</v>
      </c>
      <c r="Q30">
        <f t="shared" si="5"/>
        <v>1.2658237734701228</v>
      </c>
      <c r="R30">
        <f t="shared" si="6"/>
        <v>1.1667751416885865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35.773499999999999</v>
      </c>
      <c r="F31">
        <v>2.4</v>
      </c>
      <c r="G31">
        <v>0.29420000000000002</v>
      </c>
      <c r="H31">
        <v>6.2</v>
      </c>
      <c r="I31">
        <v>9.3000000000000007</v>
      </c>
      <c r="J31">
        <v>29.8</v>
      </c>
      <c r="K31">
        <v>6.1469999999999997E-2</v>
      </c>
      <c r="L31">
        <v>498.54926573941549</v>
      </c>
      <c r="M31" s="27">
        <f t="shared" si="1"/>
        <v>33.3735</v>
      </c>
      <c r="N31">
        <f t="shared" si="2"/>
        <v>1.1779861251538091</v>
      </c>
      <c r="O31">
        <f t="shared" si="3"/>
        <v>0.15109356668404691</v>
      </c>
      <c r="P31" s="28">
        <f t="shared" si="4"/>
        <v>75.327586728281005</v>
      </c>
      <c r="Q31">
        <f t="shared" si="5"/>
        <v>1.2190012966545833</v>
      </c>
      <c r="R31">
        <f t="shared" si="6"/>
        <v>1.1383509721139295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36</v>
      </c>
      <c r="F32">
        <v>2.4</v>
      </c>
      <c r="G32">
        <v>0.29420000000000002</v>
      </c>
      <c r="H32">
        <v>6.2</v>
      </c>
      <c r="I32">
        <v>9.3000000000000007</v>
      </c>
      <c r="J32">
        <v>29.8</v>
      </c>
      <c r="K32">
        <v>6.1469999999999997E-2</v>
      </c>
      <c r="L32">
        <v>92.924421812822189</v>
      </c>
      <c r="M32" s="27">
        <f t="shared" si="1"/>
        <v>33.6</v>
      </c>
      <c r="N32">
        <f t="shared" si="2"/>
        <v>1.179033684277929</v>
      </c>
      <c r="O32">
        <f t="shared" si="3"/>
        <v>0.15184781119088542</v>
      </c>
      <c r="P32" s="28">
        <f t="shared" si="4"/>
        <v>14.110370058455619</v>
      </c>
      <c r="Q32">
        <f t="shared" si="5"/>
        <v>1.2203119487876841</v>
      </c>
      <c r="R32">
        <f t="shared" si="6"/>
        <v>1.1391516980908025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47.637500000000003</v>
      </c>
      <c r="F33">
        <v>2.4</v>
      </c>
      <c r="G33">
        <v>0.29420000000000002</v>
      </c>
      <c r="H33">
        <v>6.2</v>
      </c>
      <c r="I33">
        <v>9.3000000000000007</v>
      </c>
      <c r="J33">
        <v>29.8</v>
      </c>
      <c r="K33">
        <v>6.1469999999999997E-2</v>
      </c>
      <c r="L33">
        <v>493.42558694374912</v>
      </c>
      <c r="M33" s="27">
        <f t="shared" si="1"/>
        <v>45.237500000000004</v>
      </c>
      <c r="N33">
        <f t="shared" si="2"/>
        <v>1.2312705430125332</v>
      </c>
      <c r="O33">
        <f t="shared" si="3"/>
        <v>0.18783080966648213</v>
      </c>
      <c r="P33" s="28">
        <f t="shared" si="4"/>
        <v>92.680527505803568</v>
      </c>
      <c r="Q33">
        <f t="shared" si="5"/>
        <v>1.2859731534427872</v>
      </c>
      <c r="R33">
        <f t="shared" si="6"/>
        <v>1.178894867308617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B13" workbookViewId="0">
      <selection activeCell="L27" sqref="L27"/>
    </sheetView>
  </sheetViews>
  <sheetFormatPr defaultRowHeight="15" x14ac:dyDescent="0.25"/>
  <cols>
    <col min="1" max="1" width="16.7109375" customWidth="1"/>
    <col min="2" max="2" width="12.5703125" customWidth="1"/>
    <col min="3" max="4" width="9.140625" style="24"/>
    <col min="5" max="5" width="9.140625" style="27"/>
    <col min="6" max="6" width="16.140625" customWidth="1"/>
    <col min="11" max="11" width="12.42578125" customWidth="1"/>
  </cols>
  <sheetData>
    <row r="1" spans="1:18" x14ac:dyDescent="0.25">
      <c r="M1" t="s">
        <v>99</v>
      </c>
    </row>
    <row r="2" spans="1:18" x14ac:dyDescent="0.25">
      <c r="A2" t="s">
        <v>0</v>
      </c>
      <c r="B2" t="s">
        <v>80</v>
      </c>
      <c r="C2" s="24" t="s">
        <v>81</v>
      </c>
      <c r="D2" s="24" t="s">
        <v>82</v>
      </c>
      <c r="E2" s="24" t="s">
        <v>84</v>
      </c>
      <c r="F2" s="24" t="s">
        <v>85</v>
      </c>
      <c r="G2" s="24" t="s">
        <v>86</v>
      </c>
      <c r="H2" s="24" t="s">
        <v>87</v>
      </c>
      <c r="I2" s="24" t="s">
        <v>88</v>
      </c>
      <c r="J2" s="24" t="s">
        <v>89</v>
      </c>
      <c r="K2" t="s">
        <v>90</v>
      </c>
      <c r="L2" t="s">
        <v>92</v>
      </c>
      <c r="M2" t="s">
        <v>103</v>
      </c>
      <c r="N2" t="s">
        <v>98</v>
      </c>
      <c r="O2" t="s">
        <v>101</v>
      </c>
      <c r="P2" t="s">
        <v>104</v>
      </c>
      <c r="Q2" t="s">
        <v>105</v>
      </c>
      <c r="R2" t="s">
        <v>106</v>
      </c>
    </row>
    <row r="3" spans="1:18" x14ac:dyDescent="0.25">
      <c r="A3" t="s">
        <v>3</v>
      </c>
      <c r="B3" s="20" t="s">
        <v>11</v>
      </c>
      <c r="C3" s="23"/>
      <c r="D3" s="22">
        <v>63.8</v>
      </c>
      <c r="E3" s="27">
        <f>AVERAGE(C3:D3)</f>
        <v>63.8</v>
      </c>
      <c r="F3">
        <v>2.4</v>
      </c>
      <c r="G3">
        <v>0.44679999999999997</v>
      </c>
      <c r="H3">
        <v>6.4</v>
      </c>
      <c r="I3">
        <v>5.7</v>
      </c>
      <c r="J3">
        <v>8.4</v>
      </c>
      <c r="K3">
        <v>0.11735</v>
      </c>
      <c r="L3">
        <v>569.41588378192898</v>
      </c>
      <c r="M3" s="27">
        <f>E3-F3</f>
        <v>61.4</v>
      </c>
      <c r="N3">
        <f>EXP(G3*LOG(M3/H3+1)/(1+EXP(-(M3-I3)/J3)))</f>
        <v>1.5799433020574998</v>
      </c>
      <c r="O3">
        <f>(N3-1)/N3</f>
        <v>0.3670658948977864</v>
      </c>
      <c r="P3" s="28">
        <f>O3*L3</f>
        <v>209.01315094942771</v>
      </c>
      <c r="Q3">
        <f>EXP((G3+K3)*LOG(M3/H3+1)/(1+EXP(-(M3-I3)/J3)))</f>
        <v>1.7816147295403846</v>
      </c>
      <c r="R3">
        <f>EXP((G3-K3)*LOG(M3/H3+1)/(1+EXP(-(M3-I3)/J3)))</f>
        <v>1.4011002470552782</v>
      </c>
    </row>
    <row r="4" spans="1:18" x14ac:dyDescent="0.25">
      <c r="A4" t="s">
        <v>3</v>
      </c>
      <c r="B4" s="20" t="s">
        <v>4</v>
      </c>
      <c r="C4" s="22">
        <v>141.35379360447328</v>
      </c>
      <c r="D4" s="22">
        <v>101.33</v>
      </c>
      <c r="E4" s="27">
        <f t="shared" ref="E4:E33" si="0">AVERAGE(C4:D4)</f>
        <v>121.34189680223665</v>
      </c>
      <c r="F4">
        <v>2.4</v>
      </c>
      <c r="G4">
        <v>0.44679999999999997</v>
      </c>
      <c r="H4">
        <v>6.4</v>
      </c>
      <c r="I4">
        <v>5.7</v>
      </c>
      <c r="J4">
        <v>8.4</v>
      </c>
      <c r="K4">
        <v>0.11735</v>
      </c>
      <c r="L4">
        <v>2079.9061141278803</v>
      </c>
      <c r="M4" s="27">
        <f t="shared" ref="M4:M33" si="1">E4-F4</f>
        <v>118.94189680223664</v>
      </c>
      <c r="N4">
        <f t="shared" ref="N4:N33" si="2">EXP(G4*LOG(M4/H4+1)/(1+EXP(-(M4-I4)/J4)))</f>
        <v>1.7810933037921179</v>
      </c>
      <c r="O4">
        <f t="shared" ref="O4:O33" si="3">(N4-1)/N4</f>
        <v>0.43854710032826222</v>
      </c>
      <c r="P4" s="28">
        <f t="shared" ref="P4:P33" si="4">O4*L4</f>
        <v>912.13679530580555</v>
      </c>
      <c r="Q4">
        <f t="shared" ref="Q4:Q33" si="5">EXP((G4+K4)*LOG(M4/H4+1)/(1+EXP(-(M4-I4)/J4)))</f>
        <v>2.0726615535503696</v>
      </c>
      <c r="R4">
        <f t="shared" ref="R4:R33" si="6">EXP((G4-K4)*LOG(M4/H4+1)/(1+EXP(-(M4-I4)/J4)))</f>
        <v>1.5305409372693457</v>
      </c>
    </row>
    <row r="5" spans="1:18" x14ac:dyDescent="0.25">
      <c r="A5" t="s">
        <v>3</v>
      </c>
      <c r="B5" s="21" t="s">
        <v>43</v>
      </c>
      <c r="C5" s="23"/>
      <c r="D5" s="22">
        <v>41.796398412698416</v>
      </c>
      <c r="E5" s="27">
        <f t="shared" si="0"/>
        <v>41.796398412698416</v>
      </c>
      <c r="F5">
        <v>2.4</v>
      </c>
      <c r="G5">
        <v>0.44679999999999997</v>
      </c>
      <c r="H5">
        <v>6.4</v>
      </c>
      <c r="I5">
        <v>5.7</v>
      </c>
      <c r="J5">
        <v>8.4</v>
      </c>
      <c r="K5">
        <v>0.11735</v>
      </c>
      <c r="L5">
        <v>83.467874383281668</v>
      </c>
      <c r="M5" s="27">
        <f t="shared" si="1"/>
        <v>39.396398412698417</v>
      </c>
      <c r="N5">
        <f t="shared" si="2"/>
        <v>1.4550889261512945</v>
      </c>
      <c r="O5">
        <f t="shared" si="3"/>
        <v>0.31275677930901669</v>
      </c>
      <c r="P5" s="28">
        <f t="shared" si="4"/>
        <v>26.105143567884753</v>
      </c>
      <c r="Q5">
        <f t="shared" si="5"/>
        <v>1.6057270947676263</v>
      </c>
      <c r="R5">
        <f t="shared" si="6"/>
        <v>1.318582584741482</v>
      </c>
    </row>
    <row r="6" spans="1:18" x14ac:dyDescent="0.25">
      <c r="A6" t="s">
        <v>3</v>
      </c>
      <c r="B6" s="21" t="s">
        <v>53</v>
      </c>
      <c r="C6" s="22">
        <v>71.897294685990374</v>
      </c>
      <c r="D6" s="22">
        <v>72.08</v>
      </c>
      <c r="E6" s="27">
        <f t="shared" si="0"/>
        <v>71.988647342995193</v>
      </c>
      <c r="F6">
        <v>2.4</v>
      </c>
      <c r="G6">
        <v>0.44679999999999997</v>
      </c>
      <c r="H6">
        <v>6.4</v>
      </c>
      <c r="I6">
        <v>5.7</v>
      </c>
      <c r="J6">
        <v>8.4</v>
      </c>
      <c r="K6">
        <v>0.11735</v>
      </c>
      <c r="L6">
        <v>371.28034526252918</v>
      </c>
      <c r="M6" s="27">
        <f t="shared" si="1"/>
        <v>69.588647342995188</v>
      </c>
      <c r="N6">
        <f t="shared" si="2"/>
        <v>1.6158781319402606</v>
      </c>
      <c r="O6">
        <f t="shared" si="3"/>
        <v>0.38114144858235499</v>
      </c>
      <c r="P6" s="28">
        <f t="shared" si="4"/>
        <v>141.51032862351727</v>
      </c>
      <c r="Q6">
        <f t="shared" si="5"/>
        <v>1.8329312729307772</v>
      </c>
      <c r="R6">
        <f t="shared" si="6"/>
        <v>1.4245281183444327</v>
      </c>
    </row>
    <row r="7" spans="1:18" x14ac:dyDescent="0.25">
      <c r="A7" t="s">
        <v>3</v>
      </c>
      <c r="B7" s="21" t="s">
        <v>52</v>
      </c>
      <c r="C7" s="23">
        <v>72.349999999999994</v>
      </c>
      <c r="D7" s="22">
        <v>63.09</v>
      </c>
      <c r="E7" s="27">
        <f t="shared" si="0"/>
        <v>67.72</v>
      </c>
      <c r="F7">
        <v>2.4</v>
      </c>
      <c r="G7">
        <v>0.44679999999999997</v>
      </c>
      <c r="H7">
        <v>6.4</v>
      </c>
      <c r="I7">
        <v>5.7</v>
      </c>
      <c r="J7">
        <v>8.4</v>
      </c>
      <c r="K7">
        <v>0.11735</v>
      </c>
      <c r="L7">
        <v>456.8842982350302</v>
      </c>
      <c r="M7" s="27">
        <f t="shared" si="1"/>
        <v>65.319999999999993</v>
      </c>
      <c r="N7">
        <f t="shared" si="2"/>
        <v>1.5976141699157989</v>
      </c>
      <c r="O7">
        <f t="shared" si="3"/>
        <v>0.37406664335438117</v>
      </c>
      <c r="P7" s="28">
        <f t="shared" si="4"/>
        <v>170.90517584209977</v>
      </c>
      <c r="Q7">
        <f t="shared" si="5"/>
        <v>1.8068116387819739</v>
      </c>
      <c r="R7">
        <f t="shared" si="6"/>
        <v>1.4126381417580292</v>
      </c>
    </row>
    <row r="8" spans="1:18" x14ac:dyDescent="0.25">
      <c r="A8" t="s">
        <v>3</v>
      </c>
      <c r="B8" s="21" t="s">
        <v>77</v>
      </c>
      <c r="C8" s="22">
        <v>78.09</v>
      </c>
      <c r="D8" s="22">
        <v>101.88</v>
      </c>
      <c r="E8" s="27">
        <f t="shared" si="0"/>
        <v>89.984999999999999</v>
      </c>
      <c r="F8">
        <v>2.4</v>
      </c>
      <c r="G8">
        <v>0.44679999999999997</v>
      </c>
      <c r="H8">
        <v>6.4</v>
      </c>
      <c r="I8">
        <v>5.7</v>
      </c>
      <c r="J8">
        <v>8.4</v>
      </c>
      <c r="K8">
        <v>0.11735</v>
      </c>
      <c r="L8">
        <v>1225.2349532546432</v>
      </c>
      <c r="M8" s="27">
        <f t="shared" si="1"/>
        <v>87.584999999999994</v>
      </c>
      <c r="N8">
        <f t="shared" si="2"/>
        <v>1.6842677518915432</v>
      </c>
      <c r="O8">
        <f t="shared" si="3"/>
        <v>0.4062701735653762</v>
      </c>
      <c r="P8" s="28">
        <f t="shared" si="4"/>
        <v>497.77641711712948</v>
      </c>
      <c r="Q8">
        <f t="shared" si="5"/>
        <v>1.931421199768641</v>
      </c>
      <c r="R8">
        <f t="shared" si="6"/>
        <v>1.468741184160969</v>
      </c>
    </row>
    <row r="9" spans="1:18" x14ac:dyDescent="0.25">
      <c r="A9" t="s">
        <v>3</v>
      </c>
      <c r="B9" s="21" t="s">
        <v>54</v>
      </c>
      <c r="C9" s="23">
        <v>104.48</v>
      </c>
      <c r="D9" s="22">
        <v>84.93</v>
      </c>
      <c r="E9" s="27">
        <f t="shared" si="0"/>
        <v>94.705000000000013</v>
      </c>
      <c r="F9">
        <v>2.4</v>
      </c>
      <c r="G9">
        <v>0.44679999999999997</v>
      </c>
      <c r="H9">
        <v>6.4</v>
      </c>
      <c r="I9">
        <v>5.7</v>
      </c>
      <c r="J9">
        <v>8.4</v>
      </c>
      <c r="K9">
        <v>0.11735</v>
      </c>
      <c r="L9">
        <v>422.17042510098474</v>
      </c>
      <c r="M9" s="27">
        <f t="shared" si="1"/>
        <v>92.305000000000007</v>
      </c>
      <c r="N9">
        <f t="shared" si="2"/>
        <v>1.7003801550514464</v>
      </c>
      <c r="O9">
        <f t="shared" si="3"/>
        <v>0.41189621801382159</v>
      </c>
      <c r="P9" s="28">
        <f t="shared" si="4"/>
        <v>173.89040145638296</v>
      </c>
      <c r="Q9">
        <f t="shared" si="5"/>
        <v>1.9547800568346272</v>
      </c>
      <c r="R9">
        <f t="shared" si="6"/>
        <v>1.4790884844480388</v>
      </c>
    </row>
    <row r="10" spans="1:18" x14ac:dyDescent="0.25">
      <c r="A10" t="s">
        <v>17</v>
      </c>
      <c r="B10" s="19" t="s">
        <v>56</v>
      </c>
      <c r="D10" s="25">
        <v>32.6632982</v>
      </c>
      <c r="E10" s="27">
        <f t="shared" si="0"/>
        <v>32.6632982</v>
      </c>
      <c r="F10">
        <v>2.4</v>
      </c>
      <c r="G10">
        <v>0.44679999999999997</v>
      </c>
      <c r="H10">
        <v>6.4</v>
      </c>
      <c r="I10">
        <v>5.7</v>
      </c>
      <c r="J10">
        <v>8.4</v>
      </c>
      <c r="K10">
        <v>0.11735</v>
      </c>
      <c r="L10">
        <v>391.01490193322883</v>
      </c>
      <c r="M10" s="27">
        <f t="shared" si="1"/>
        <v>30.263298200000001</v>
      </c>
      <c r="N10">
        <f t="shared" si="2"/>
        <v>1.3791039969776584</v>
      </c>
      <c r="O10">
        <f t="shared" si="3"/>
        <v>0.27489152218286256</v>
      </c>
      <c r="P10" s="28">
        <f t="shared" si="4"/>
        <v>107.48668158860799</v>
      </c>
      <c r="Q10">
        <f t="shared" si="5"/>
        <v>1.500588253832094</v>
      </c>
      <c r="R10">
        <f t="shared" si="6"/>
        <v>1.2674548328782043</v>
      </c>
    </row>
    <row r="11" spans="1:18" x14ac:dyDescent="0.25">
      <c r="A11" t="s">
        <v>17</v>
      </c>
      <c r="B11" t="s">
        <v>55</v>
      </c>
      <c r="D11" s="25">
        <v>35.702632399999992</v>
      </c>
      <c r="E11" s="27">
        <f t="shared" si="0"/>
        <v>35.702632399999992</v>
      </c>
      <c r="F11">
        <v>2.4</v>
      </c>
      <c r="G11">
        <v>0.44679999999999997</v>
      </c>
      <c r="H11">
        <v>6.4</v>
      </c>
      <c r="I11">
        <v>5.7</v>
      </c>
      <c r="J11">
        <v>8.4</v>
      </c>
      <c r="K11">
        <v>0.11735</v>
      </c>
      <c r="L11">
        <v>144.99436092971163</v>
      </c>
      <c r="M11" s="27">
        <f t="shared" si="1"/>
        <v>33.302632399999993</v>
      </c>
      <c r="N11">
        <f t="shared" si="2"/>
        <v>1.4068917078003134</v>
      </c>
      <c r="O11">
        <f t="shared" si="3"/>
        <v>0.28921323904630292</v>
      </c>
      <c r="P11" s="28">
        <f t="shared" si="4"/>
        <v>41.934288767930617</v>
      </c>
      <c r="Q11">
        <f t="shared" si="5"/>
        <v>1.5388655046735134</v>
      </c>
      <c r="R11">
        <f t="shared" si="6"/>
        <v>1.2862360430239295</v>
      </c>
    </row>
    <row r="12" spans="1:18" x14ac:dyDescent="0.25">
      <c r="A12" t="s">
        <v>17</v>
      </c>
      <c r="B12" t="s">
        <v>57</v>
      </c>
      <c r="D12" s="25">
        <v>41.5</v>
      </c>
      <c r="E12" s="27">
        <f t="shared" si="0"/>
        <v>41.5</v>
      </c>
      <c r="F12">
        <v>2.4</v>
      </c>
      <c r="G12">
        <v>0.44679999999999997</v>
      </c>
      <c r="H12">
        <v>6.4</v>
      </c>
      <c r="I12">
        <v>5.7</v>
      </c>
      <c r="J12">
        <v>8.4</v>
      </c>
      <c r="K12">
        <v>0.11735</v>
      </c>
      <c r="L12">
        <v>347.72169700636437</v>
      </c>
      <c r="M12" s="27">
        <f t="shared" si="1"/>
        <v>39.1</v>
      </c>
      <c r="N12">
        <f t="shared" si="2"/>
        <v>1.4529425596414418</v>
      </c>
      <c r="O12">
        <f t="shared" si="3"/>
        <v>0.31174154589650077</v>
      </c>
      <c r="P12" s="28">
        <f t="shared" si="4"/>
        <v>108.39929936651868</v>
      </c>
      <c r="Q12">
        <f t="shared" si="5"/>
        <v>1.6027370110698829</v>
      </c>
      <c r="R12">
        <f t="shared" si="6"/>
        <v>1.3171481453518255</v>
      </c>
    </row>
    <row r="13" spans="1:18" x14ac:dyDescent="0.25">
      <c r="A13" t="s">
        <v>17</v>
      </c>
      <c r="B13" t="s">
        <v>58</v>
      </c>
      <c r="D13" s="25">
        <v>43.667000000000002</v>
      </c>
      <c r="E13" s="27">
        <f t="shared" si="0"/>
        <v>43.667000000000002</v>
      </c>
      <c r="F13">
        <v>2.4</v>
      </c>
      <c r="G13">
        <v>0.44679999999999997</v>
      </c>
      <c r="H13">
        <v>6.4</v>
      </c>
      <c r="I13">
        <v>5.7</v>
      </c>
      <c r="J13">
        <v>8.4</v>
      </c>
      <c r="K13">
        <v>0.11735</v>
      </c>
      <c r="L13">
        <v>599.1279946868483</v>
      </c>
      <c r="M13" s="27">
        <f t="shared" si="1"/>
        <v>41.267000000000003</v>
      </c>
      <c r="N13">
        <f t="shared" si="2"/>
        <v>1.4682346291963515</v>
      </c>
      <c r="O13">
        <f t="shared" si="3"/>
        <v>0.31890994796427258</v>
      </c>
      <c r="P13" s="28">
        <f t="shared" si="4"/>
        <v>191.06787760952176</v>
      </c>
      <c r="Q13">
        <f t="shared" si="5"/>
        <v>1.6240654867956386</v>
      </c>
      <c r="R13">
        <f t="shared" si="6"/>
        <v>1.3273559126145067</v>
      </c>
    </row>
    <row r="14" spans="1:18" x14ac:dyDescent="0.25">
      <c r="A14" t="s">
        <v>17</v>
      </c>
      <c r="B14" t="s">
        <v>44</v>
      </c>
      <c r="D14" s="25">
        <v>146.51</v>
      </c>
      <c r="E14" s="27">
        <f t="shared" si="0"/>
        <v>146.51</v>
      </c>
      <c r="F14">
        <v>2.4</v>
      </c>
      <c r="G14">
        <v>0.44679999999999997</v>
      </c>
      <c r="H14">
        <v>6.4</v>
      </c>
      <c r="I14">
        <v>5.7</v>
      </c>
      <c r="J14">
        <v>8.4</v>
      </c>
      <c r="K14">
        <v>0.11735</v>
      </c>
      <c r="L14">
        <v>141.53959171567428</v>
      </c>
      <c r="M14" s="27">
        <f t="shared" si="1"/>
        <v>144.10999999999999</v>
      </c>
      <c r="N14">
        <f t="shared" si="2"/>
        <v>1.8454717683187054</v>
      </c>
      <c r="O14">
        <f t="shared" si="3"/>
        <v>0.45813313583711018</v>
      </c>
      <c r="P14" s="28">
        <f t="shared" si="4"/>
        <v>64.843976997806124</v>
      </c>
      <c r="Q14">
        <f t="shared" si="5"/>
        <v>2.1677006752118753</v>
      </c>
      <c r="R14">
        <f t="shared" si="6"/>
        <v>1.5711422183916066</v>
      </c>
    </row>
    <row r="15" spans="1:18" x14ac:dyDescent="0.25">
      <c r="A15" t="s">
        <v>17</v>
      </c>
      <c r="B15" t="s">
        <v>60</v>
      </c>
      <c r="C15" s="25">
        <v>115.62038510800758</v>
      </c>
      <c r="D15" s="26">
        <v>102</v>
      </c>
      <c r="E15" s="27">
        <f t="shared" si="0"/>
        <v>108.81019255400379</v>
      </c>
      <c r="F15">
        <v>2.4</v>
      </c>
      <c r="G15">
        <v>0.44679999999999997</v>
      </c>
      <c r="H15">
        <v>6.4</v>
      </c>
      <c r="I15">
        <v>5.7</v>
      </c>
      <c r="J15">
        <v>8.4</v>
      </c>
      <c r="K15">
        <v>0.11735</v>
      </c>
      <c r="L15">
        <v>858.52172202650831</v>
      </c>
      <c r="M15" s="27">
        <f t="shared" si="1"/>
        <v>106.41019255400379</v>
      </c>
      <c r="N15">
        <f t="shared" si="2"/>
        <v>1.745052373013934</v>
      </c>
      <c r="O15">
        <f t="shared" si="3"/>
        <v>0.42695129643996355</v>
      </c>
      <c r="P15" s="28">
        <f t="shared" si="4"/>
        <v>366.54696224108773</v>
      </c>
      <c r="Q15">
        <f t="shared" si="5"/>
        <v>2.0198464992114897</v>
      </c>
      <c r="R15">
        <f t="shared" si="6"/>
        <v>1.507643172761076</v>
      </c>
    </row>
    <row r="16" spans="1:18" x14ac:dyDescent="0.25">
      <c r="A16" t="s">
        <v>17</v>
      </c>
      <c r="B16" t="s">
        <v>61</v>
      </c>
      <c r="C16" s="25">
        <v>151.40770149253729</v>
      </c>
      <c r="D16" s="25">
        <v>125.58</v>
      </c>
      <c r="E16" s="27">
        <f t="shared" si="0"/>
        <v>138.49385074626863</v>
      </c>
      <c r="F16">
        <v>2.4</v>
      </c>
      <c r="G16">
        <v>0.44679999999999997</v>
      </c>
      <c r="H16">
        <v>6.4</v>
      </c>
      <c r="I16">
        <v>5.7</v>
      </c>
      <c r="J16">
        <v>8.4</v>
      </c>
      <c r="K16">
        <v>0.11735</v>
      </c>
      <c r="L16">
        <v>454.33642793276101</v>
      </c>
      <c r="M16" s="27">
        <f t="shared" si="1"/>
        <v>136.09385074626863</v>
      </c>
      <c r="N16">
        <f t="shared" si="2"/>
        <v>1.8259762695147799</v>
      </c>
      <c r="O16">
        <f t="shared" si="3"/>
        <v>0.45234775681628553</v>
      </c>
      <c r="P16" s="28">
        <f t="shared" si="4"/>
        <v>205.51806401530843</v>
      </c>
      <c r="Q16">
        <f t="shared" si="5"/>
        <v>2.1388269245037734</v>
      </c>
      <c r="R16">
        <f t="shared" si="6"/>
        <v>1.5588869293875531</v>
      </c>
    </row>
    <row r="17" spans="1:18" x14ac:dyDescent="0.25">
      <c r="A17" t="s">
        <v>17</v>
      </c>
      <c r="B17" t="s">
        <v>59</v>
      </c>
      <c r="C17" s="24">
        <v>250.41</v>
      </c>
      <c r="D17" s="25">
        <v>137</v>
      </c>
      <c r="E17" s="27">
        <f t="shared" si="0"/>
        <v>193.70499999999998</v>
      </c>
      <c r="F17">
        <v>2.4</v>
      </c>
      <c r="G17">
        <v>0.44679999999999997</v>
      </c>
      <c r="H17">
        <v>6.4</v>
      </c>
      <c r="I17">
        <v>5.7</v>
      </c>
      <c r="J17">
        <v>8.4</v>
      </c>
      <c r="K17">
        <v>0.11735</v>
      </c>
      <c r="L17">
        <v>205.19227339780502</v>
      </c>
      <c r="M17" s="27">
        <f t="shared" si="1"/>
        <v>191.30499999999998</v>
      </c>
      <c r="N17">
        <f t="shared" si="2"/>
        <v>1.945773286663053</v>
      </c>
      <c r="O17">
        <f t="shared" si="3"/>
        <v>0.48606551089260142</v>
      </c>
      <c r="P17" s="28">
        <f t="shared" si="4"/>
        <v>99.736887200318449</v>
      </c>
      <c r="Q17">
        <f t="shared" si="5"/>
        <v>2.3175067389774338</v>
      </c>
      <c r="R17">
        <f t="shared" si="6"/>
        <v>1.6336667416820856</v>
      </c>
    </row>
    <row r="18" spans="1:18" x14ac:dyDescent="0.25">
      <c r="A18" t="s">
        <v>83</v>
      </c>
      <c r="B18" t="s">
        <v>41</v>
      </c>
      <c r="C18" s="24">
        <v>104.05</v>
      </c>
      <c r="D18" s="25">
        <v>100.16</v>
      </c>
      <c r="E18" s="27">
        <f t="shared" si="0"/>
        <v>102.10499999999999</v>
      </c>
      <c r="F18">
        <v>2.4</v>
      </c>
      <c r="G18">
        <v>0.44679999999999997</v>
      </c>
      <c r="H18">
        <v>6.4</v>
      </c>
      <c r="I18">
        <v>5.7</v>
      </c>
      <c r="J18">
        <v>8.4</v>
      </c>
      <c r="K18">
        <v>0.11735</v>
      </c>
      <c r="L18">
        <v>335.20945696771895</v>
      </c>
      <c r="M18" s="27">
        <f t="shared" si="1"/>
        <v>99.704999999999984</v>
      </c>
      <c r="N18">
        <f t="shared" si="2"/>
        <v>1.7244187678194536</v>
      </c>
      <c r="O18">
        <f t="shared" si="3"/>
        <v>0.4200944581086235</v>
      </c>
      <c r="P18" s="28">
        <f t="shared" si="4"/>
        <v>140.81963517773985</v>
      </c>
      <c r="Q18">
        <f t="shared" si="5"/>
        <v>1.9897379666632278</v>
      </c>
      <c r="R18">
        <f t="shared" si="6"/>
        <v>1.4944782361441771</v>
      </c>
    </row>
    <row r="19" spans="1:18" x14ac:dyDescent="0.25">
      <c r="A19" t="s">
        <v>83</v>
      </c>
      <c r="B19" t="s">
        <v>45</v>
      </c>
      <c r="D19" s="25">
        <v>92.82</v>
      </c>
      <c r="E19" s="27">
        <f t="shared" si="0"/>
        <v>92.82</v>
      </c>
      <c r="F19">
        <v>2.4</v>
      </c>
      <c r="G19">
        <v>0.44679999999999997</v>
      </c>
      <c r="H19">
        <v>6.4</v>
      </c>
      <c r="I19">
        <v>5.7</v>
      </c>
      <c r="J19">
        <v>8.4</v>
      </c>
      <c r="K19">
        <v>0.11735</v>
      </c>
      <c r="L19">
        <v>136.15175594483725</v>
      </c>
      <c r="M19" s="27">
        <f t="shared" si="1"/>
        <v>90.419999999999987</v>
      </c>
      <c r="N19">
        <f t="shared" si="2"/>
        <v>1.6940227396416521</v>
      </c>
      <c r="O19">
        <f t="shared" si="3"/>
        <v>0.40968915198178707</v>
      </c>
      <c r="P19" s="28">
        <f t="shared" si="4"/>
        <v>55.779897433871611</v>
      </c>
      <c r="Q19">
        <f t="shared" si="5"/>
        <v>1.945556457988896</v>
      </c>
      <c r="R19">
        <f t="shared" si="6"/>
        <v>1.475008875038972</v>
      </c>
    </row>
    <row r="20" spans="1:18" x14ac:dyDescent="0.25">
      <c r="A20" t="s">
        <v>83</v>
      </c>
      <c r="B20" t="s">
        <v>46</v>
      </c>
      <c r="D20" s="25">
        <v>35.83</v>
      </c>
      <c r="E20" s="27">
        <f t="shared" si="0"/>
        <v>35.83</v>
      </c>
      <c r="F20">
        <v>2.4</v>
      </c>
      <c r="G20">
        <v>0.44679999999999997</v>
      </c>
      <c r="H20">
        <v>6.4</v>
      </c>
      <c r="I20">
        <v>5.7</v>
      </c>
      <c r="J20">
        <v>8.4</v>
      </c>
      <c r="K20">
        <v>0.11735</v>
      </c>
      <c r="L20">
        <v>304.20515021377679</v>
      </c>
      <c r="M20" s="27">
        <f t="shared" si="1"/>
        <v>33.43</v>
      </c>
      <c r="N20">
        <f t="shared" si="2"/>
        <v>1.4079961802308927</v>
      </c>
      <c r="O20">
        <f t="shared" si="3"/>
        <v>0.28977080048895215</v>
      </c>
      <c r="P20" s="28">
        <f t="shared" si="4"/>
        <v>88.149769890308036</v>
      </c>
      <c r="Q20">
        <f t="shared" si="5"/>
        <v>1.5403910357696169</v>
      </c>
      <c r="R20">
        <f t="shared" si="6"/>
        <v>1.2869805117726503</v>
      </c>
    </row>
    <row r="21" spans="1:18" x14ac:dyDescent="0.25">
      <c r="A21" t="s">
        <v>83</v>
      </c>
      <c r="B21" t="s">
        <v>38</v>
      </c>
      <c r="C21" s="24">
        <v>66.22</v>
      </c>
      <c r="D21" s="25">
        <v>69.33</v>
      </c>
      <c r="E21" s="27">
        <f t="shared" si="0"/>
        <v>67.775000000000006</v>
      </c>
      <c r="F21">
        <v>2.4</v>
      </c>
      <c r="G21">
        <v>0.44679999999999997</v>
      </c>
      <c r="H21">
        <v>6.4</v>
      </c>
      <c r="I21">
        <v>5.7</v>
      </c>
      <c r="J21">
        <v>8.4</v>
      </c>
      <c r="K21">
        <v>0.11735</v>
      </c>
      <c r="L21">
        <v>1904.1310532701773</v>
      </c>
      <c r="M21" s="27">
        <f t="shared" si="1"/>
        <v>65.375</v>
      </c>
      <c r="N21">
        <f t="shared" si="2"/>
        <v>1.5978556730561346</v>
      </c>
      <c r="O21">
        <f t="shared" si="3"/>
        <v>0.37416124818873503</v>
      </c>
      <c r="P21" s="28">
        <f t="shared" si="4"/>
        <v>712.45205160650028</v>
      </c>
      <c r="Q21">
        <f t="shared" si="5"/>
        <v>1.8071565075034517</v>
      </c>
      <c r="R21">
        <f t="shared" si="6"/>
        <v>1.4127955942481074</v>
      </c>
    </row>
    <row r="22" spans="1:18" x14ac:dyDescent="0.25">
      <c r="A22" t="s">
        <v>83</v>
      </c>
      <c r="B22" t="s">
        <v>47</v>
      </c>
      <c r="D22" s="25">
        <v>67</v>
      </c>
      <c r="E22" s="27">
        <f t="shared" si="0"/>
        <v>67</v>
      </c>
      <c r="F22">
        <v>2.4</v>
      </c>
      <c r="G22">
        <v>0.44679999999999997</v>
      </c>
      <c r="H22">
        <v>6.4</v>
      </c>
      <c r="I22">
        <v>5.7</v>
      </c>
      <c r="J22">
        <v>8.4</v>
      </c>
      <c r="K22">
        <v>0.11735</v>
      </c>
      <c r="L22">
        <v>38.120916440135318</v>
      </c>
      <c r="M22" s="27">
        <f t="shared" si="1"/>
        <v>64.599999999999994</v>
      </c>
      <c r="N22">
        <f t="shared" si="2"/>
        <v>1.5944369116740731</v>
      </c>
      <c r="O22">
        <f t="shared" si="3"/>
        <v>0.37281933660827399</v>
      </c>
      <c r="P22" s="28">
        <f t="shared" si="4"/>
        <v>14.212214778110695</v>
      </c>
      <c r="Q22">
        <f t="shared" si="5"/>
        <v>1.8022757601623136</v>
      </c>
      <c r="R22">
        <f t="shared" si="6"/>
        <v>1.4105660862241201</v>
      </c>
    </row>
    <row r="23" spans="1:18" x14ac:dyDescent="0.25">
      <c r="A23" t="s">
        <v>83</v>
      </c>
      <c r="B23" t="s">
        <v>48</v>
      </c>
      <c r="D23" s="25">
        <v>58.88</v>
      </c>
      <c r="E23" s="27">
        <f t="shared" si="0"/>
        <v>58.88</v>
      </c>
      <c r="F23">
        <v>2.4</v>
      </c>
      <c r="G23">
        <v>0.44679999999999997</v>
      </c>
      <c r="H23">
        <v>6.4</v>
      </c>
      <c r="I23">
        <v>5.7</v>
      </c>
      <c r="J23">
        <v>8.4</v>
      </c>
      <c r="K23">
        <v>0.11735</v>
      </c>
      <c r="L23">
        <v>443.35909987051366</v>
      </c>
      <c r="M23" s="27">
        <f t="shared" si="1"/>
        <v>56.480000000000004</v>
      </c>
      <c r="N23">
        <f t="shared" si="2"/>
        <v>1.5563234312288812</v>
      </c>
      <c r="O23">
        <f t="shared" si="3"/>
        <v>0.35746003694720785</v>
      </c>
      <c r="P23" s="28">
        <f t="shared" si="4"/>
        <v>158.48316022059464</v>
      </c>
      <c r="Q23">
        <f t="shared" si="5"/>
        <v>1.7480506600407735</v>
      </c>
      <c r="R23">
        <f t="shared" si="6"/>
        <v>1.3856249581093609</v>
      </c>
    </row>
    <row r="24" spans="1:18" x14ac:dyDescent="0.25">
      <c r="A24" t="s">
        <v>30</v>
      </c>
      <c r="B24" t="s">
        <v>49</v>
      </c>
      <c r="C24" s="24">
        <v>95.66</v>
      </c>
      <c r="D24" s="25">
        <v>37.78</v>
      </c>
      <c r="E24" s="27">
        <f t="shared" si="0"/>
        <v>66.72</v>
      </c>
      <c r="F24">
        <v>2.4</v>
      </c>
      <c r="G24">
        <v>0.44679999999999997</v>
      </c>
      <c r="H24">
        <v>6.4</v>
      </c>
      <c r="I24">
        <v>5.7</v>
      </c>
      <c r="J24">
        <v>8.4</v>
      </c>
      <c r="K24">
        <v>0.11735</v>
      </c>
      <c r="L24">
        <v>1400.0202750689796</v>
      </c>
      <c r="M24" s="27">
        <f t="shared" si="1"/>
        <v>64.319999999999993</v>
      </c>
      <c r="N24">
        <f t="shared" si="2"/>
        <v>1.5931932995344633</v>
      </c>
      <c r="O24">
        <f t="shared" si="3"/>
        <v>0.37232977298347697</v>
      </c>
      <c r="P24" s="28">
        <f t="shared" si="4"/>
        <v>521.2692311886982</v>
      </c>
      <c r="Q24">
        <f t="shared" si="5"/>
        <v>1.800501015870404</v>
      </c>
      <c r="R24">
        <f t="shared" si="6"/>
        <v>1.4097547667611032</v>
      </c>
    </row>
    <row r="25" spans="1:18" x14ac:dyDescent="0.25">
      <c r="A25" t="s">
        <v>30</v>
      </c>
      <c r="B25" t="s">
        <v>62</v>
      </c>
      <c r="D25" s="25">
        <v>35.33</v>
      </c>
      <c r="E25" s="27">
        <f t="shared" si="0"/>
        <v>35.33</v>
      </c>
      <c r="F25">
        <v>2.4</v>
      </c>
      <c r="G25">
        <v>0.44679999999999997</v>
      </c>
      <c r="H25">
        <v>6.4</v>
      </c>
      <c r="I25">
        <v>5.7</v>
      </c>
      <c r="J25">
        <v>8.4</v>
      </c>
      <c r="K25">
        <v>0.11735</v>
      </c>
      <c r="L25">
        <v>649.04382859132204</v>
      </c>
      <c r="M25" s="27">
        <f t="shared" si="1"/>
        <v>32.93</v>
      </c>
      <c r="N25">
        <f t="shared" si="2"/>
        <v>1.4036338412164089</v>
      </c>
      <c r="O25">
        <f t="shared" si="3"/>
        <v>0.28756348654761282</v>
      </c>
      <c r="P25" s="28">
        <f t="shared" si="4"/>
        <v>186.64130627193177</v>
      </c>
      <c r="Q25">
        <f t="shared" si="5"/>
        <v>1.5343674725294745</v>
      </c>
      <c r="R25">
        <f t="shared" si="6"/>
        <v>1.284039185841177</v>
      </c>
    </row>
    <row r="26" spans="1:18" x14ac:dyDescent="0.25">
      <c r="A26" t="s">
        <v>30</v>
      </c>
      <c r="B26" t="s">
        <v>65</v>
      </c>
      <c r="D26" s="25">
        <v>36.4</v>
      </c>
      <c r="E26" s="27">
        <f t="shared" si="0"/>
        <v>36.4</v>
      </c>
      <c r="F26">
        <v>2.4</v>
      </c>
      <c r="G26">
        <v>0.44679999999999997</v>
      </c>
      <c r="H26">
        <v>6.4</v>
      </c>
      <c r="I26">
        <v>5.7</v>
      </c>
      <c r="J26">
        <v>8.4</v>
      </c>
      <c r="K26">
        <v>0.11735</v>
      </c>
      <c r="L26">
        <v>25.044351305362767</v>
      </c>
      <c r="M26" s="27">
        <f t="shared" si="1"/>
        <v>34</v>
      </c>
      <c r="N26">
        <f t="shared" si="2"/>
        <v>1.4128832580157007</v>
      </c>
      <c r="O26">
        <f t="shared" si="3"/>
        <v>0.29222744035877912</v>
      </c>
      <c r="P26" s="28">
        <f t="shared" si="4"/>
        <v>7.3186466774122101</v>
      </c>
      <c r="Q26">
        <f t="shared" si="5"/>
        <v>1.5471449871414382</v>
      </c>
      <c r="R26">
        <f t="shared" si="6"/>
        <v>1.2902728040177966</v>
      </c>
    </row>
    <row r="27" spans="1:18" x14ac:dyDescent="0.25">
      <c r="A27" t="s">
        <v>30</v>
      </c>
      <c r="B27" t="s">
        <v>63</v>
      </c>
      <c r="D27" s="25">
        <v>55.59</v>
      </c>
      <c r="E27" s="27">
        <f t="shared" si="0"/>
        <v>55.59</v>
      </c>
      <c r="F27">
        <v>2.4</v>
      </c>
      <c r="G27">
        <v>0.44679999999999997</v>
      </c>
      <c r="H27">
        <v>6.4</v>
      </c>
      <c r="I27">
        <v>5.7</v>
      </c>
      <c r="J27">
        <v>8.4</v>
      </c>
      <c r="K27">
        <v>0.11735</v>
      </c>
      <c r="L27">
        <v>3136.9334625234969</v>
      </c>
      <c r="M27" s="27">
        <f t="shared" si="1"/>
        <v>53.190000000000005</v>
      </c>
      <c r="N27">
        <f t="shared" si="2"/>
        <v>1.5394636704621838</v>
      </c>
      <c r="O27">
        <f t="shared" si="3"/>
        <v>0.35042312515255647</v>
      </c>
      <c r="P27" s="28">
        <f t="shared" si="4"/>
        <v>1099.2540273331138</v>
      </c>
      <c r="Q27">
        <f t="shared" si="5"/>
        <v>1.7241743582401921</v>
      </c>
      <c r="R27">
        <f t="shared" si="6"/>
        <v>1.3745410267508138</v>
      </c>
    </row>
    <row r="28" spans="1:18" x14ac:dyDescent="0.25">
      <c r="A28" t="s">
        <v>30</v>
      </c>
      <c r="B28" t="s">
        <v>64</v>
      </c>
      <c r="C28" s="24">
        <v>42.06</v>
      </c>
      <c r="D28" s="25">
        <v>52.21</v>
      </c>
      <c r="E28" s="27">
        <f t="shared" si="0"/>
        <v>47.135000000000005</v>
      </c>
      <c r="F28">
        <v>2.4</v>
      </c>
      <c r="G28">
        <v>0.44679999999999997</v>
      </c>
      <c r="H28">
        <v>6.4</v>
      </c>
      <c r="I28">
        <v>5.7</v>
      </c>
      <c r="J28">
        <v>8.4</v>
      </c>
      <c r="K28">
        <v>0.11735</v>
      </c>
      <c r="L28">
        <v>823.28387313337373</v>
      </c>
      <c r="M28" s="27">
        <f t="shared" si="1"/>
        <v>44.735000000000007</v>
      </c>
      <c r="N28">
        <f t="shared" si="2"/>
        <v>1.4909650480087251</v>
      </c>
      <c r="O28">
        <f t="shared" si="3"/>
        <v>0.329293465775364</v>
      </c>
      <c r="P28" s="28">
        <f t="shared" si="4"/>
        <v>271.10199990105372</v>
      </c>
      <c r="Q28">
        <f t="shared" si="5"/>
        <v>1.6558763653306929</v>
      </c>
      <c r="R28">
        <f t="shared" si="6"/>
        <v>1.3424775067308314</v>
      </c>
    </row>
    <row r="29" spans="1:18" x14ac:dyDescent="0.25">
      <c r="A29" t="s">
        <v>30</v>
      </c>
      <c r="B29" t="s">
        <v>39</v>
      </c>
      <c r="C29" s="24">
        <v>58.65</v>
      </c>
      <c r="D29" s="25">
        <v>61</v>
      </c>
      <c r="E29" s="27">
        <f t="shared" si="0"/>
        <v>59.825000000000003</v>
      </c>
      <c r="F29">
        <v>2.4</v>
      </c>
      <c r="G29">
        <v>0.44679999999999997</v>
      </c>
      <c r="H29">
        <v>6.4</v>
      </c>
      <c r="I29">
        <v>5.7</v>
      </c>
      <c r="J29">
        <v>8.4</v>
      </c>
      <c r="K29">
        <v>0.11735</v>
      </c>
      <c r="L29">
        <v>699.28398930298977</v>
      </c>
      <c r="M29" s="27">
        <f t="shared" si="1"/>
        <v>57.425000000000004</v>
      </c>
      <c r="N29">
        <f t="shared" si="2"/>
        <v>1.5609988680370994</v>
      </c>
      <c r="O29">
        <f t="shared" si="3"/>
        <v>0.35938454506538853</v>
      </c>
      <c r="P29" s="28">
        <f t="shared" si="4"/>
        <v>251.311858367165</v>
      </c>
      <c r="Q29">
        <f t="shared" si="5"/>
        <v>1.754683949564807</v>
      </c>
      <c r="R29">
        <f t="shared" si="6"/>
        <v>1.3886930843685299</v>
      </c>
    </row>
    <row r="30" spans="1:18" x14ac:dyDescent="0.25">
      <c r="A30" t="s">
        <v>34</v>
      </c>
      <c r="B30" t="s">
        <v>50</v>
      </c>
      <c r="C30" s="24">
        <v>55.79</v>
      </c>
      <c r="D30" s="25">
        <v>32.200000000000003</v>
      </c>
      <c r="E30" s="27">
        <f t="shared" si="0"/>
        <v>43.995000000000005</v>
      </c>
      <c r="F30">
        <v>2.4</v>
      </c>
      <c r="G30">
        <v>0.44679999999999997</v>
      </c>
      <c r="H30">
        <v>6.4</v>
      </c>
      <c r="I30">
        <v>5.7</v>
      </c>
      <c r="J30">
        <v>8.4</v>
      </c>
      <c r="K30">
        <v>0.11735</v>
      </c>
      <c r="L30">
        <v>459.87394895047566</v>
      </c>
      <c r="M30" s="27">
        <f t="shared" si="1"/>
        <v>41.595000000000006</v>
      </c>
      <c r="N30">
        <f t="shared" si="2"/>
        <v>1.4704718227746079</v>
      </c>
      <c r="O30">
        <f t="shared" si="3"/>
        <v>0.31994616658949826</v>
      </c>
      <c r="P30" s="28">
        <f t="shared" si="4"/>
        <v>147.13490708107932</v>
      </c>
      <c r="Q30">
        <f t="shared" si="5"/>
        <v>1.6271907019936789</v>
      </c>
      <c r="R30">
        <f t="shared" si="6"/>
        <v>1.3288469378080783</v>
      </c>
    </row>
    <row r="31" spans="1:18" x14ac:dyDescent="0.25">
      <c r="A31" t="s">
        <v>34</v>
      </c>
      <c r="B31" t="s">
        <v>51</v>
      </c>
      <c r="C31" s="24">
        <v>33.770000000000003</v>
      </c>
      <c r="D31" s="24">
        <v>37.777000000000001</v>
      </c>
      <c r="E31" s="27">
        <f t="shared" si="0"/>
        <v>35.773499999999999</v>
      </c>
      <c r="F31">
        <v>2.4</v>
      </c>
      <c r="G31">
        <v>0.44679999999999997</v>
      </c>
      <c r="H31">
        <v>6.4</v>
      </c>
      <c r="I31">
        <v>5.7</v>
      </c>
      <c r="J31">
        <v>8.4</v>
      </c>
      <c r="K31">
        <v>0.11735</v>
      </c>
      <c r="L31">
        <v>1345.0603170622023</v>
      </c>
      <c r="M31" s="27">
        <f t="shared" si="1"/>
        <v>33.3735</v>
      </c>
      <c r="N31">
        <f t="shared" si="2"/>
        <v>1.4075068054761317</v>
      </c>
      <c r="O31">
        <f t="shared" si="3"/>
        <v>0.28952386154771043</v>
      </c>
      <c r="P31" s="28">
        <f t="shared" si="4"/>
        <v>389.42705701043656</v>
      </c>
      <c r="Q31">
        <f t="shared" si="5"/>
        <v>1.5397150575999368</v>
      </c>
      <c r="R31">
        <f t="shared" si="6"/>
        <v>1.2866506680461176</v>
      </c>
    </row>
    <row r="32" spans="1:18" x14ac:dyDescent="0.25">
      <c r="A32" t="s">
        <v>34</v>
      </c>
      <c r="B32" t="s">
        <v>66</v>
      </c>
      <c r="D32" s="24">
        <v>36</v>
      </c>
      <c r="E32" s="27">
        <f t="shared" si="0"/>
        <v>36</v>
      </c>
      <c r="F32">
        <v>2.4</v>
      </c>
      <c r="G32">
        <v>0.44679999999999997</v>
      </c>
      <c r="H32">
        <v>6.4</v>
      </c>
      <c r="I32">
        <v>5.7</v>
      </c>
      <c r="J32">
        <v>8.4</v>
      </c>
      <c r="K32">
        <v>0.11735</v>
      </c>
      <c r="L32">
        <v>250.70531812137168</v>
      </c>
      <c r="M32" s="27">
        <f t="shared" si="1"/>
        <v>33.6</v>
      </c>
      <c r="N32">
        <f t="shared" si="2"/>
        <v>1.4094632104089473</v>
      </c>
      <c r="O32">
        <f t="shared" si="3"/>
        <v>0.29051003771155121</v>
      </c>
      <c r="P32" s="28">
        <f t="shared" si="4"/>
        <v>72.832411421926125</v>
      </c>
      <c r="Q32">
        <f t="shared" si="5"/>
        <v>1.5424178287267065</v>
      </c>
      <c r="R32">
        <f t="shared" si="6"/>
        <v>1.287969125159983</v>
      </c>
    </row>
    <row r="33" spans="1:18" x14ac:dyDescent="0.25">
      <c r="A33" t="s">
        <v>34</v>
      </c>
      <c r="B33" t="s">
        <v>40</v>
      </c>
      <c r="C33" s="24">
        <v>41.65</v>
      </c>
      <c r="D33" s="24">
        <v>53.625</v>
      </c>
      <c r="E33" s="27">
        <f t="shared" si="0"/>
        <v>47.637500000000003</v>
      </c>
      <c r="F33">
        <v>2.4</v>
      </c>
      <c r="G33">
        <v>0.44679999999999997</v>
      </c>
      <c r="H33">
        <v>6.4</v>
      </c>
      <c r="I33">
        <v>5.7</v>
      </c>
      <c r="J33">
        <v>8.4</v>
      </c>
      <c r="K33">
        <v>0.11735</v>
      </c>
      <c r="L33">
        <v>1624.0109227175492</v>
      </c>
      <c r="M33" s="27">
        <f t="shared" si="1"/>
        <v>45.237500000000004</v>
      </c>
      <c r="N33">
        <f t="shared" si="2"/>
        <v>1.4941008361881125</v>
      </c>
      <c r="O33">
        <f t="shared" si="3"/>
        <v>0.33070113088799818</v>
      </c>
      <c r="P33" s="28">
        <f t="shared" si="4"/>
        <v>537.06224871715494</v>
      </c>
      <c r="Q33">
        <f t="shared" si="5"/>
        <v>1.6602749045016443</v>
      </c>
      <c r="R33">
        <f t="shared" si="6"/>
        <v>1.3445588454329411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30" sqref="J30"/>
    </sheetView>
  </sheetViews>
  <sheetFormatPr defaultRowHeight="15" x14ac:dyDescent="0.25"/>
  <cols>
    <col min="1" max="1" width="13.28515625" customWidth="1"/>
    <col min="6" max="6" width="13.42578125" customWidth="1"/>
    <col min="8" max="8" width="15.5703125" customWidth="1"/>
    <col min="9" max="9" width="12.28515625" customWidth="1"/>
  </cols>
  <sheetData>
    <row r="1" spans="1:11" s="15" customFormat="1" x14ac:dyDescent="0.25">
      <c r="A1" s="15" t="s">
        <v>80</v>
      </c>
      <c r="B1" s="15" t="s">
        <v>107</v>
      </c>
      <c r="C1" s="15" t="s">
        <v>96</v>
      </c>
      <c r="D1" s="15" t="s">
        <v>94</v>
      </c>
      <c r="E1" s="15" t="s">
        <v>95</v>
      </c>
      <c r="F1" s="15" t="s">
        <v>108</v>
      </c>
      <c r="G1" s="15" t="s">
        <v>92</v>
      </c>
      <c r="H1" s="15" t="s">
        <v>140</v>
      </c>
    </row>
    <row r="2" spans="1:11" x14ac:dyDescent="0.25">
      <c r="A2" t="s">
        <v>11</v>
      </c>
      <c r="B2" s="28">
        <v>1925.0549523793225</v>
      </c>
      <c r="C2" s="28">
        <v>839.13392263942876</v>
      </c>
      <c r="D2" s="28">
        <v>291.29750548138429</v>
      </c>
      <c r="E2" s="28">
        <v>351.9480947734009</v>
      </c>
      <c r="F2" s="28">
        <v>35.526961982003691</v>
      </c>
      <c r="G2" s="28">
        <v>209.01315094942771</v>
      </c>
      <c r="H2" s="28">
        <f>B2-(C2+D2+E2+F2+G2)</f>
        <v>198.13531655367706</v>
      </c>
      <c r="I2" s="28"/>
    </row>
    <row r="3" spans="1:11" x14ac:dyDescent="0.25">
      <c r="A3" t="s">
        <v>4</v>
      </c>
      <c r="B3" s="28">
        <v>12504.917346167385</v>
      </c>
      <c r="C3" s="28">
        <v>6524.2827055405223</v>
      </c>
      <c r="D3" s="28">
        <v>1200.4941549717653</v>
      </c>
      <c r="E3" s="28">
        <v>1185.0963468753539</v>
      </c>
      <c r="F3" s="28">
        <v>398.65997714047717</v>
      </c>
      <c r="G3" s="28">
        <v>912.13679530580555</v>
      </c>
      <c r="H3" s="28">
        <f t="shared" ref="H3:H32" si="0">B3-(C3+D3+E3+F3+G3)</f>
        <v>2284.2473663334622</v>
      </c>
      <c r="I3" s="28"/>
    </row>
    <row r="4" spans="1:11" x14ac:dyDescent="0.25">
      <c r="A4" t="s">
        <v>43</v>
      </c>
      <c r="B4" s="28">
        <v>228.70423016682861</v>
      </c>
      <c r="C4" s="28">
        <v>112.01558488999231</v>
      </c>
      <c r="D4" s="28">
        <v>24.241809611942216</v>
      </c>
      <c r="E4" s="28">
        <v>54.574953813727348</v>
      </c>
      <c r="F4" s="28">
        <v>6.7718300191324552</v>
      </c>
      <c r="G4" s="28">
        <v>26.105143567884753</v>
      </c>
      <c r="H4" s="28">
        <f t="shared" si="0"/>
        <v>4.9949082641495011</v>
      </c>
      <c r="I4" s="28"/>
    </row>
    <row r="5" spans="1:11" x14ac:dyDescent="0.25">
      <c r="A5" t="s">
        <v>53</v>
      </c>
      <c r="B5" s="28">
        <v>1813.8875206974176</v>
      </c>
      <c r="C5" s="28">
        <v>1297.6898436328709</v>
      </c>
      <c r="D5" s="28">
        <v>182.78853583604695</v>
      </c>
      <c r="E5" s="28">
        <v>154.08731889207368</v>
      </c>
      <c r="F5" s="28">
        <v>30.200243514190486</v>
      </c>
      <c r="G5" s="28">
        <v>141.51032862351727</v>
      </c>
      <c r="H5" s="28">
        <f t="shared" si="0"/>
        <v>7.6112501987181531</v>
      </c>
      <c r="I5" s="28"/>
    </row>
    <row r="6" spans="1:11" x14ac:dyDescent="0.25">
      <c r="A6" t="s">
        <v>52</v>
      </c>
      <c r="B6" s="28">
        <v>2154.0450392061452</v>
      </c>
      <c r="C6" s="28">
        <v>1546.9271261905171</v>
      </c>
      <c r="D6" s="28">
        <v>216.74478169059833</v>
      </c>
      <c r="E6" s="28">
        <v>183.1240389602109</v>
      </c>
      <c r="F6" s="28">
        <v>35.856007632430682</v>
      </c>
      <c r="G6" s="28">
        <v>170.90517584209977</v>
      </c>
      <c r="H6" s="28">
        <f t="shared" si="0"/>
        <v>0.4879088902885087</v>
      </c>
      <c r="I6" s="28"/>
    </row>
    <row r="7" spans="1:11" x14ac:dyDescent="0.25">
      <c r="A7" t="s">
        <v>77</v>
      </c>
      <c r="B7" s="28">
        <v>4138.8106787202651</v>
      </c>
      <c r="C7" s="28">
        <v>1245.7770709927336</v>
      </c>
      <c r="D7" s="28">
        <v>406.94603108030299</v>
      </c>
      <c r="E7" s="28">
        <v>1364.8493102435752</v>
      </c>
      <c r="F7" s="28">
        <v>72.276328318835681</v>
      </c>
      <c r="G7" s="28">
        <v>497.77641711712948</v>
      </c>
      <c r="H7" s="28">
        <f t="shared" si="0"/>
        <v>551.18552096768826</v>
      </c>
      <c r="I7" s="28"/>
    </row>
    <row r="8" spans="1:11" x14ac:dyDescent="0.25">
      <c r="A8" t="s">
        <v>54</v>
      </c>
      <c r="B8" s="28">
        <v>1461.8465951209996</v>
      </c>
      <c r="C8" s="28">
        <v>438.94899117302862</v>
      </c>
      <c r="D8" s="28">
        <v>143.43580262207593</v>
      </c>
      <c r="E8" s="28">
        <v>481.50189040068489</v>
      </c>
      <c r="F8" s="28">
        <v>25.496417019350595</v>
      </c>
      <c r="G8" s="28">
        <v>173.89040145638296</v>
      </c>
      <c r="H8" s="28">
        <f t="shared" si="0"/>
        <v>198.57309244947646</v>
      </c>
      <c r="I8" s="28" t="s">
        <v>138</v>
      </c>
    </row>
    <row r="9" spans="1:11" x14ac:dyDescent="0.25">
      <c r="A9" t="s">
        <v>56</v>
      </c>
      <c r="B9" s="28">
        <v>664.51555303686916</v>
      </c>
      <c r="C9" s="28">
        <v>205.30944658774351</v>
      </c>
      <c r="D9" s="28">
        <v>156.88010012217754</v>
      </c>
      <c r="E9" s="28">
        <v>82.794403589599753</v>
      </c>
      <c r="F9" s="28">
        <v>9.2881760821842505</v>
      </c>
      <c r="G9" s="28">
        <v>107.48668158860799</v>
      </c>
      <c r="H9" s="28">
        <f t="shared" si="0"/>
        <v>102.75674506655616</v>
      </c>
      <c r="I9" s="28"/>
    </row>
    <row r="10" spans="1:11" x14ac:dyDescent="0.25">
      <c r="A10" t="s">
        <v>55</v>
      </c>
      <c r="B10" s="28">
        <v>261.33600593981095</v>
      </c>
      <c r="C10" s="28">
        <v>80.312549642370371</v>
      </c>
      <c r="D10" s="28">
        <v>63.178276216267136</v>
      </c>
      <c r="E10" s="28">
        <v>32.833408759309201</v>
      </c>
      <c r="F10" s="28">
        <v>3.6973837632347171</v>
      </c>
      <c r="G10" s="28">
        <v>41.934288767930617</v>
      </c>
      <c r="H10" s="28">
        <f t="shared" si="0"/>
        <v>39.380098790698923</v>
      </c>
      <c r="I10" s="28"/>
    </row>
    <row r="11" spans="1:11" x14ac:dyDescent="0.25">
      <c r="A11" t="s">
        <v>57</v>
      </c>
      <c r="B11" s="28">
        <v>772.98765381256192</v>
      </c>
      <c r="C11" s="28">
        <v>305.04981929235601</v>
      </c>
      <c r="D11" s="28">
        <v>119.58485770161283</v>
      </c>
      <c r="E11" s="28">
        <v>156.36108986932027</v>
      </c>
      <c r="F11" s="28">
        <v>12.564739299879939</v>
      </c>
      <c r="G11" s="28">
        <v>108.39929936651868</v>
      </c>
      <c r="H11" s="28">
        <f t="shared" si="0"/>
        <v>71.027848282874174</v>
      </c>
      <c r="I11" s="28"/>
      <c r="K11" t="s">
        <v>139</v>
      </c>
    </row>
    <row r="12" spans="1:11" x14ac:dyDescent="0.25">
      <c r="A12" t="s">
        <v>58</v>
      </c>
      <c r="B12" s="28">
        <v>1377.20871497555</v>
      </c>
      <c r="C12" s="28">
        <v>541.66606778112487</v>
      </c>
      <c r="D12" s="28">
        <v>215.30238142083377</v>
      </c>
      <c r="E12" s="28">
        <v>279.38354916046285</v>
      </c>
      <c r="F12" s="28">
        <v>22.496305286957334</v>
      </c>
      <c r="G12" s="28">
        <v>191.06787760952176</v>
      </c>
      <c r="H12" s="28">
        <f t="shared" si="0"/>
        <v>127.29253371664959</v>
      </c>
      <c r="I12" s="28"/>
    </row>
    <row r="13" spans="1:11" x14ac:dyDescent="0.25">
      <c r="A13" t="s">
        <v>135</v>
      </c>
      <c r="B13" s="28">
        <v>555.52022192312756</v>
      </c>
      <c r="C13" s="28">
        <v>198.06628267963697</v>
      </c>
      <c r="D13" s="28">
        <v>49.963571714497128</v>
      </c>
      <c r="E13" s="28">
        <v>142.8769527959862</v>
      </c>
      <c r="F13" s="28">
        <v>12.207005834717258</v>
      </c>
      <c r="G13" s="28">
        <v>64.843976997806124</v>
      </c>
      <c r="H13" s="28">
        <f t="shared" si="0"/>
        <v>87.562431900483887</v>
      </c>
      <c r="I13" s="28"/>
    </row>
    <row r="14" spans="1:11" x14ac:dyDescent="0.25">
      <c r="A14" t="s">
        <v>60</v>
      </c>
      <c r="B14" s="28">
        <v>2852.3486755523409</v>
      </c>
      <c r="C14" s="28">
        <v>894.37700867323315</v>
      </c>
      <c r="D14" s="28">
        <v>244.24768025682104</v>
      </c>
      <c r="E14" s="28">
        <v>760.0761704431834</v>
      </c>
      <c r="F14" s="28">
        <v>44.36956926181788</v>
      </c>
      <c r="G14" s="28">
        <v>366.54696224108773</v>
      </c>
      <c r="H14" s="28">
        <f t="shared" si="0"/>
        <v>542.7312846761979</v>
      </c>
      <c r="I14" s="28"/>
    </row>
    <row r="15" spans="1:11" x14ac:dyDescent="0.25">
      <c r="A15" t="s">
        <v>61</v>
      </c>
      <c r="B15" s="28">
        <v>1648.3329521324824</v>
      </c>
      <c r="C15" s="28">
        <v>513.08009591307723</v>
      </c>
      <c r="D15" s="28">
        <v>139.75997494574713</v>
      </c>
      <c r="E15" s="28">
        <v>438.50134849435756</v>
      </c>
      <c r="F15" s="28">
        <v>25.523264416990163</v>
      </c>
      <c r="G15" s="28">
        <v>205.51806401530843</v>
      </c>
      <c r="H15" s="28">
        <f t="shared" si="0"/>
        <v>325.950204347002</v>
      </c>
      <c r="I15" s="28"/>
    </row>
    <row r="16" spans="1:11" x14ac:dyDescent="0.25">
      <c r="A16" t="s">
        <v>134</v>
      </c>
      <c r="B16" s="28">
        <v>812.93813424522295</v>
      </c>
      <c r="C16" s="28">
        <v>251.32396181304097</v>
      </c>
      <c r="D16" s="28">
        <v>68.805225698086602</v>
      </c>
      <c r="E16" s="28">
        <v>217.67678855653665</v>
      </c>
      <c r="F16" s="28">
        <v>12.609487166213389</v>
      </c>
      <c r="G16" s="28">
        <v>99.736887200318449</v>
      </c>
      <c r="H16" s="28">
        <f t="shared" si="0"/>
        <v>162.78578381102693</v>
      </c>
      <c r="I16" s="28"/>
    </row>
    <row r="17" spans="1:9" x14ac:dyDescent="0.25">
      <c r="A17" t="s">
        <v>41</v>
      </c>
      <c r="B17" s="28">
        <v>1555.6432287719463</v>
      </c>
      <c r="C17" s="28">
        <v>612.90264124813598</v>
      </c>
      <c r="D17" s="28">
        <v>221.01962751857005</v>
      </c>
      <c r="E17" s="28">
        <v>291.32353451530395</v>
      </c>
      <c r="F17" s="28">
        <v>33.60444498388987</v>
      </c>
      <c r="G17" s="28">
        <v>140.81963517773985</v>
      </c>
      <c r="H17" s="28">
        <f t="shared" si="0"/>
        <v>255.97334532830655</v>
      </c>
      <c r="I17" s="28"/>
    </row>
    <row r="18" spans="1:9" x14ac:dyDescent="0.25">
      <c r="A18" t="s">
        <v>45</v>
      </c>
      <c r="B18" s="28">
        <v>512.65924765909165</v>
      </c>
      <c r="C18" s="28">
        <v>199.56150733019635</v>
      </c>
      <c r="D18" s="28">
        <v>71.790993367000937</v>
      </c>
      <c r="E18" s="28">
        <v>77.182134328440725</v>
      </c>
      <c r="F18" s="28">
        <v>7.8590119372083054</v>
      </c>
      <c r="G18" s="28">
        <v>55.779897433871611</v>
      </c>
      <c r="H18" s="28">
        <f t="shared" si="0"/>
        <v>100.4857032623737</v>
      </c>
      <c r="I18" s="28"/>
    </row>
    <row r="19" spans="1:9" x14ac:dyDescent="0.25">
      <c r="A19" t="s">
        <v>46</v>
      </c>
      <c r="B19" s="28">
        <v>468.63726058922202</v>
      </c>
      <c r="C19" s="28">
        <v>102.15982113971943</v>
      </c>
      <c r="D19" s="28">
        <v>111.33806809193102</v>
      </c>
      <c r="E19" s="28">
        <v>41.389251928878856</v>
      </c>
      <c r="F19" s="28">
        <v>8.1042208359351235</v>
      </c>
      <c r="G19" s="28">
        <v>88.149769890308036</v>
      </c>
      <c r="H19" s="28">
        <f t="shared" si="0"/>
        <v>117.49612870244954</v>
      </c>
      <c r="I19" s="28"/>
    </row>
    <row r="20" spans="1:9" x14ac:dyDescent="0.25">
      <c r="A20" t="s">
        <v>38</v>
      </c>
      <c r="B20" s="28">
        <v>8918.1218663807176</v>
      </c>
      <c r="C20" s="28">
        <v>3692.5775322338891</v>
      </c>
      <c r="D20" s="28">
        <v>2786.5356192778308</v>
      </c>
      <c r="E20" s="28">
        <v>1262.6021060420258</v>
      </c>
      <c r="F20" s="28">
        <v>208.46531883502456</v>
      </c>
      <c r="G20" s="28">
        <v>712.45205160650028</v>
      </c>
      <c r="H20" s="28">
        <f t="shared" si="0"/>
        <v>255.48923838544761</v>
      </c>
      <c r="I20" s="28"/>
    </row>
    <row r="21" spans="1:9" x14ac:dyDescent="0.25">
      <c r="A21" t="s">
        <v>131</v>
      </c>
      <c r="B21" s="28">
        <v>177.33010290044942</v>
      </c>
      <c r="C21" s="28">
        <v>73.477893616760383</v>
      </c>
      <c r="D21" s="28">
        <v>55.385061375832287</v>
      </c>
      <c r="E21" s="28">
        <v>25.108596717826398</v>
      </c>
      <c r="F21" s="28">
        <v>4.1447453014227476</v>
      </c>
      <c r="G21" s="28">
        <v>14.212214778110695</v>
      </c>
      <c r="H21" s="28">
        <f t="shared" si="0"/>
        <v>5.0015911104968893</v>
      </c>
      <c r="I21" s="28"/>
    </row>
    <row r="22" spans="1:9" x14ac:dyDescent="0.25">
      <c r="A22" t="s">
        <v>48</v>
      </c>
      <c r="B22" s="28">
        <v>1345.0497146415846</v>
      </c>
      <c r="C22" s="28">
        <v>272.75114438628202</v>
      </c>
      <c r="D22" s="28">
        <v>319.63599279680886</v>
      </c>
      <c r="E22" s="28">
        <v>228.39779943439009</v>
      </c>
      <c r="F22" s="28">
        <v>23.94270476102216</v>
      </c>
      <c r="G22" s="28">
        <v>158.48316022059464</v>
      </c>
      <c r="H22" s="28">
        <f t="shared" si="0"/>
        <v>341.83891304248687</v>
      </c>
      <c r="I22" s="28"/>
    </row>
    <row r="23" spans="1:9" x14ac:dyDescent="0.25">
      <c r="A23" t="s">
        <v>130</v>
      </c>
      <c r="B23" s="28">
        <v>5500.9628619076593</v>
      </c>
      <c r="C23" s="28">
        <v>2959.5115051854987</v>
      </c>
      <c r="D23" s="28">
        <v>558.20054804163783</v>
      </c>
      <c r="E23" s="28">
        <v>1128.6661746145469</v>
      </c>
      <c r="F23" s="28">
        <v>97.23156675957982</v>
      </c>
      <c r="G23" s="28">
        <v>521.2692311886982</v>
      </c>
      <c r="H23" s="28">
        <f t="shared" si="0"/>
        <v>236.0838361176975</v>
      </c>
      <c r="I23" s="28"/>
    </row>
    <row r="24" spans="1:9" x14ac:dyDescent="0.25">
      <c r="A24" t="s">
        <v>62</v>
      </c>
      <c r="B24" s="28">
        <v>1695.6408847673304</v>
      </c>
      <c r="C24" s="28">
        <v>951.51985618025071</v>
      </c>
      <c r="D24" s="28">
        <v>155.80843884182727</v>
      </c>
      <c r="E24" s="28">
        <v>339.97262481617815</v>
      </c>
      <c r="F24" s="28">
        <v>28.657396070244058</v>
      </c>
      <c r="G24" s="28">
        <v>186.64130627193177</v>
      </c>
      <c r="H24" s="28">
        <f t="shared" si="0"/>
        <v>33.041262586898483</v>
      </c>
      <c r="I24" s="28"/>
    </row>
    <row r="25" spans="1:9" x14ac:dyDescent="0.25">
      <c r="A25" t="s">
        <v>132</v>
      </c>
      <c r="B25" s="28">
        <v>66.732260323369445</v>
      </c>
      <c r="C25" s="28">
        <v>37.378344374168705</v>
      </c>
      <c r="D25" s="28">
        <v>6.1787159470431456</v>
      </c>
      <c r="E25" s="28">
        <v>13.413835989740523</v>
      </c>
      <c r="F25" s="28">
        <v>1.1321317797443597</v>
      </c>
      <c r="G25" s="28">
        <v>7.3186466774122101</v>
      </c>
      <c r="H25" s="28">
        <f t="shared" si="0"/>
        <v>1.3105855552605021</v>
      </c>
      <c r="I25" s="28"/>
    </row>
    <row r="26" spans="1:9" x14ac:dyDescent="0.25">
      <c r="A26" t="s">
        <v>63</v>
      </c>
      <c r="B26" s="28">
        <v>9627</v>
      </c>
      <c r="C26" s="28">
        <v>4795</v>
      </c>
      <c r="D26" s="28">
        <v>1547</v>
      </c>
      <c r="E26" s="28">
        <v>1616</v>
      </c>
      <c r="F26" s="28">
        <v>157</v>
      </c>
      <c r="G26" s="28">
        <v>1099</v>
      </c>
      <c r="H26" s="28">
        <f t="shared" si="0"/>
        <v>413</v>
      </c>
      <c r="I26" s="28"/>
    </row>
    <row r="27" spans="1:9" x14ac:dyDescent="0.25">
      <c r="A27" t="s">
        <v>64</v>
      </c>
      <c r="B27" s="28">
        <v>2272.2078896119415</v>
      </c>
      <c r="C27" s="28">
        <v>1144.5020031905633</v>
      </c>
      <c r="D27" s="28">
        <v>356.79757231462952</v>
      </c>
      <c r="E27" s="28">
        <v>379.8014794524301</v>
      </c>
      <c r="F27" s="28">
        <v>36.784485274275042</v>
      </c>
      <c r="G27" s="28">
        <v>271.10199990105372</v>
      </c>
      <c r="H27" s="28">
        <f t="shared" si="0"/>
        <v>83.220349478989647</v>
      </c>
      <c r="I27" s="28"/>
    </row>
    <row r="28" spans="1:9" x14ac:dyDescent="0.25">
      <c r="A28" t="s">
        <v>39</v>
      </c>
      <c r="B28" s="28">
        <v>2246.9418970779775</v>
      </c>
      <c r="C28" s="28">
        <v>1113.5754998034586</v>
      </c>
      <c r="D28" s="28">
        <v>363.57634848350017</v>
      </c>
      <c r="E28" s="28">
        <v>377.46589776229609</v>
      </c>
      <c r="F28" s="28">
        <v>36.837319366031984</v>
      </c>
      <c r="G28" s="28">
        <v>251.311858367165</v>
      </c>
      <c r="H28" s="28">
        <f t="shared" si="0"/>
        <v>104.17497329552543</v>
      </c>
      <c r="I28" s="28"/>
    </row>
    <row r="29" spans="1:9" x14ac:dyDescent="0.25">
      <c r="A29" t="s">
        <v>133</v>
      </c>
      <c r="B29" s="28">
        <v>1419.7863350882028</v>
      </c>
      <c r="C29" s="28">
        <v>769.76797155930376</v>
      </c>
      <c r="D29" s="28">
        <v>205.13944721266617</v>
      </c>
      <c r="E29" s="28">
        <v>215.76645628277842</v>
      </c>
      <c r="F29" s="28">
        <v>22.04854321411867</v>
      </c>
      <c r="G29" s="28">
        <v>147.13490708107932</v>
      </c>
      <c r="H29" s="28">
        <f t="shared" si="0"/>
        <v>59.929009738256582</v>
      </c>
      <c r="I29" s="28"/>
    </row>
    <row r="30" spans="1:9" x14ac:dyDescent="0.25">
      <c r="A30" t="s">
        <v>51</v>
      </c>
      <c r="B30" s="28">
        <v>4906.9954676284888</v>
      </c>
      <c r="C30" s="28">
        <v>2521.0532553324738</v>
      </c>
      <c r="D30" s="28">
        <v>633.70705940602988</v>
      </c>
      <c r="E30" s="28">
        <v>817.29185721450187</v>
      </c>
      <c r="F30" s="28">
        <v>75.327586728281005</v>
      </c>
      <c r="G30" s="28">
        <v>389.42705701043656</v>
      </c>
      <c r="H30" s="28">
        <f t="shared" si="0"/>
        <v>470.18865193676629</v>
      </c>
      <c r="I30" s="28"/>
    </row>
    <row r="31" spans="1:9" x14ac:dyDescent="0.25">
      <c r="A31" t="s">
        <v>66</v>
      </c>
      <c r="B31" s="28">
        <v>918.4373633350724</v>
      </c>
      <c r="C31" s="28">
        <v>471.67912698288598</v>
      </c>
      <c r="D31" s="28">
        <v>118.80129720566399</v>
      </c>
      <c r="E31" s="28">
        <v>153.05408332704195</v>
      </c>
      <c r="F31" s="28">
        <v>14.110370058455619</v>
      </c>
      <c r="G31" s="28">
        <v>72.832411421926125</v>
      </c>
      <c r="H31" s="28">
        <f t="shared" si="0"/>
        <v>87.960074339098696</v>
      </c>
      <c r="I31" s="28"/>
    </row>
    <row r="32" spans="1:9" x14ac:dyDescent="0.25">
      <c r="A32" t="s">
        <v>40</v>
      </c>
      <c r="B32" s="28">
        <v>5482.0927951859594</v>
      </c>
      <c r="C32" s="28">
        <v>3036.3580644435765</v>
      </c>
      <c r="D32" s="28">
        <v>768.19555194605107</v>
      </c>
      <c r="E32" s="28">
        <v>816.05681211682395</v>
      </c>
      <c r="F32" s="28">
        <v>92.680527505803568</v>
      </c>
      <c r="G32" s="28">
        <v>537.06224871715494</v>
      </c>
      <c r="H32" s="28">
        <f t="shared" si="0"/>
        <v>231.73959045654919</v>
      </c>
      <c r="I3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PM-retreived</vt:lpstr>
      <vt:lpstr>Sheet1</vt:lpstr>
      <vt:lpstr>NCD+LRI</vt:lpstr>
      <vt:lpstr>IHD</vt:lpstr>
      <vt:lpstr>Stroke</vt:lpstr>
      <vt:lpstr>COPD</vt:lpstr>
      <vt:lpstr>Lung cancer </vt:lpstr>
      <vt:lpstr>LRI</vt:lpstr>
      <vt:lpstr>Mortality cases</vt:lpstr>
      <vt:lpstr>PM2.5 Vs others</vt:lpstr>
      <vt:lpstr>Damage Cost-2017</vt:lpstr>
      <vt:lpstr>Percentage (Age&gt;25)</vt:lpstr>
      <vt:lpstr>Population-Details</vt:lpstr>
      <vt:lpstr>Sheet2</vt:lpstr>
      <vt:lpstr>basline cases</vt:lpstr>
      <vt:lpstr>NCD+LRI -2024</vt:lpstr>
      <vt:lpstr>IHD-2024</vt:lpstr>
      <vt:lpstr>Lung cancer-2024</vt:lpstr>
      <vt:lpstr>Stroke-2024</vt:lpstr>
      <vt:lpstr>COPD-2024</vt:lpstr>
      <vt:lpstr>LRI-2024</vt:lpstr>
      <vt:lpstr>Mortality cases-2024</vt:lpstr>
      <vt:lpstr>Damage Cost-2024</vt:lpstr>
      <vt:lpstr>Final-Result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2020-09-27T20:00:17Z</dcterms:modified>
</cp:coreProperties>
</file>